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drawings/drawing9.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tables/table2.xml" ContentType="application/vnd.openxmlformats-officedocument.spreadsheetml.table+xml"/>
  <Override PartName="/xl/comments7.xml" ContentType="application/vnd.openxmlformats-officedocument.spreadsheetml.comments+xml"/>
  <Override PartName="/xl/drawings/drawing10.xml" ContentType="application/vnd.openxmlformats-officedocument.drawing+xml"/>
  <Override PartName="/xl/comments8.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defaultThemeVersion="124226"/>
  <mc:AlternateContent xmlns:mc="http://schemas.openxmlformats.org/markup-compatibility/2006">
    <mc:Choice Requires="x15">
      <x15ac:absPath xmlns:x15ac="http://schemas.microsoft.com/office/spreadsheetml/2010/11/ac" url="Y:\Unit_SEB\2_TEEM\Projecten\_MKM-Markal\N78I4 - actualisatie CoM tool 2021\3 Werkdocumenten\tool_v2.2\Rapporten_2012\"/>
    </mc:Choice>
  </mc:AlternateContent>
  <bookViews>
    <workbookView xWindow="-15" yWindow="-15" windowWidth="30750" windowHeight="6075"/>
  </bookViews>
  <sheets>
    <sheet name="LEGENDE" sheetId="31" r:id="rId1"/>
    <sheet name="OUTPUT--&gt;" sheetId="53" r:id="rId2"/>
    <sheet name="SEAP template" sheetId="14" r:id="rId3"/>
    <sheet name="Inventaris 2012" sheetId="48" r:id="rId4"/>
    <sheet name="betrouwbaarheid inventaris" sheetId="55" r:id="rId5"/>
    <sheet name="Lokale energieproductie 2012" sheetId="56" r:id="rId6"/>
    <sheet name="betrouwbaarheid productie" sheetId="57" r:id="rId7"/>
    <sheet name="INPUT--&gt;" sheetId="35" r:id="rId8"/>
    <sheet name="Eigen gebouwen" sheetId="19" r:id="rId9"/>
    <sheet name="Eigen openbare verlichting" sheetId="49" r:id="rId10"/>
    <sheet name="Eigen vloot" sheetId="20" r:id="rId11"/>
    <sheet name="Eigen informatie GS &amp; warmtenet" sheetId="43" r:id="rId12"/>
    <sheet name="Conversiefactoren" sheetId="50" r:id="rId13"/>
    <sheet name="DATA--&gt;" sheetId="36" r:id="rId14"/>
    <sheet name="data" sheetId="4" r:id="rId15"/>
    <sheet name="EF N2O_CH4 landbouw" sheetId="7" r:id="rId16"/>
    <sheet name="ha_N2O bodem landbouw" sheetId="21" r:id="rId17"/>
    <sheet name="GWP N2O_CH4" sheetId="47" r:id="rId18"/>
    <sheet name="EF brandstof" sheetId="11" r:id="rId19"/>
    <sheet name="EF ele_warmte" sheetId="6" r:id="rId20"/>
    <sheet name="ECF transport " sheetId="23" r:id="rId21"/>
    <sheet name="E Balans VL " sheetId="5" r:id="rId22"/>
    <sheet name="BEREKENINGEN PER SECTOR --&gt;" sheetId="45" r:id="rId23"/>
    <sheet name="openbare verlichting" sheetId="9" r:id="rId24"/>
    <sheet name="huishoudens" sheetId="13" r:id="rId25"/>
    <sheet name="tertiair" sheetId="15" r:id="rId26"/>
    <sheet name="industrie" sheetId="16" r:id="rId27"/>
    <sheet name="landbouw" sheetId="17" r:id="rId28"/>
    <sheet name="transport" sheetId="22" r:id="rId29"/>
    <sheet name="lokale energieproductie" sheetId="18" r:id="rId30"/>
    <sheet name="BRONNEN --&gt;" sheetId="44" r:id="rId31"/>
    <sheet name="versiebeheer" sheetId="51" r:id="rId32"/>
  </sheets>
  <definedNames>
    <definedName name="_Toc352313866" localSheetId="15">'EF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s">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NIET_RESIDENTIEEL_EPN">data!$B$125</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NIET_RESIDENTIEEL_EPN">data!$C$125</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jaar">data!$B$1</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selectie">data!$A$1</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data!$B$1</definedName>
    <definedName name="type">data!$A$3</definedName>
    <definedName name="vkm_bus">data!$B$83</definedName>
    <definedName name="vkm_GW_PW">data!$D$73</definedName>
    <definedName name="vkm_GW_ZV">data!$D$74</definedName>
    <definedName name="vkm_NGW_PW">data!$D$75</definedName>
    <definedName name="vkm_NGW_ZV">data!$D$76</definedName>
    <definedName name="vkm_SW_PW">data!$D$77</definedName>
    <definedName name="vkm_SW_ZV">data!$D$78</definedName>
    <definedName name="vkm_tram">data!$B$84</definedName>
    <definedName name="WP_HH_bestaande_bouw">data!$B$132</definedName>
    <definedName name="WP_NHH_bestaande_bouw">data!$B$131</definedName>
    <definedName name="ZB_HH_bestaande_bouw">data!$B$129</definedName>
    <definedName name="ZB_NHH_bestaande_bouw">data!$B$130</definedName>
  </definedNames>
  <calcPr calcId="162913" calcMode="manual"/>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D10" i="22" l="1"/>
  <c r="D8" i="22"/>
  <c r="D6" i="22"/>
  <c r="A34" i="23"/>
  <c r="A35" i="23"/>
  <c r="A36" i="23"/>
  <c r="A37" i="23"/>
  <c r="A38" i="23"/>
  <c r="A39" i="23"/>
  <c r="A40" i="23"/>
  <c r="A41" i="23"/>
  <c r="A42" i="23"/>
  <c r="A43" i="23"/>
  <c r="A44" i="23"/>
  <c r="A45" i="23"/>
  <c r="A46" i="23"/>
  <c r="A47" i="23"/>
  <c r="A48" i="23"/>
  <c r="A49" i="23"/>
  <c r="A50" i="23"/>
  <c r="A51" i="23"/>
  <c r="A52" i="23"/>
  <c r="A53" i="23"/>
  <c r="A54" i="23"/>
  <c r="A55" i="23"/>
  <c r="N25" i="22"/>
  <c r="N24" i="22"/>
  <c r="B46" i="15" l="1"/>
  <c r="B38" i="15"/>
  <c r="E42" i="22" l="1"/>
  <c r="E78" i="22"/>
  <c r="E29" i="50"/>
  <c r="E28" i="50" s="1"/>
  <c r="E31" i="50"/>
  <c r="E30" i="50" s="1"/>
  <c r="E33" i="50"/>
  <c r="E32" i="50" s="1"/>
  <c r="E35" i="50"/>
  <c r="E34" i="50" s="1"/>
  <c r="P7" i="56" l="1"/>
  <c r="P6" i="56"/>
  <c r="P5" i="56"/>
  <c r="P4" i="56"/>
  <c r="K22" i="18" l="1"/>
  <c r="J22" i="18"/>
  <c r="I22" i="18"/>
  <c r="H22" i="18"/>
  <c r="K12" i="18"/>
  <c r="J12" i="18"/>
  <c r="I12" i="18"/>
  <c r="H12" i="18"/>
  <c r="L19" i="18"/>
  <c r="K19" i="18"/>
  <c r="J19" i="18"/>
  <c r="I19" i="18"/>
  <c r="H19" i="18"/>
  <c r="G19" i="18"/>
  <c r="F19" i="18"/>
  <c r="E19" i="18"/>
  <c r="D19" i="18"/>
  <c r="C19" i="18"/>
  <c r="B19" i="18"/>
  <c r="N18" i="18"/>
  <c r="M18" i="18"/>
  <c r="L18" i="18"/>
  <c r="K18" i="18"/>
  <c r="J18" i="18"/>
  <c r="I18" i="18"/>
  <c r="H18" i="18"/>
  <c r="G18" i="18"/>
  <c r="F18" i="18"/>
  <c r="E18" i="18"/>
  <c r="D18" i="18"/>
  <c r="C18" i="18"/>
  <c r="B18" i="18"/>
  <c r="L9" i="18"/>
  <c r="K9" i="18"/>
  <c r="G9" i="18"/>
  <c r="F9" i="18"/>
  <c r="F10" i="18" s="1"/>
  <c r="E9" i="18"/>
  <c r="D9" i="18"/>
  <c r="W39" i="18"/>
  <c r="V39" i="18"/>
  <c r="U39" i="18"/>
  <c r="T39" i="18"/>
  <c r="S39" i="18"/>
  <c r="R39" i="18"/>
  <c r="Q39" i="18"/>
  <c r="P39" i="18"/>
  <c r="O39" i="18"/>
  <c r="N39" i="18"/>
  <c r="M39" i="18"/>
  <c r="W38" i="18"/>
  <c r="V38" i="18"/>
  <c r="U38" i="18"/>
  <c r="T38" i="18"/>
  <c r="S38" i="18"/>
  <c r="R38" i="18"/>
  <c r="Q38" i="18"/>
  <c r="P38" i="18"/>
  <c r="O38" i="18"/>
  <c r="N38" i="18"/>
  <c r="M38" i="18"/>
  <c r="W37" i="18"/>
  <c r="V37" i="18"/>
  <c r="U37" i="18"/>
  <c r="T37" i="18"/>
  <c r="S37" i="18"/>
  <c r="R37" i="18"/>
  <c r="Q37" i="18"/>
  <c r="P37" i="18"/>
  <c r="O37" i="18"/>
  <c r="N37" i="18"/>
  <c r="M37" i="18"/>
  <c r="W36" i="18"/>
  <c r="H9" i="18" s="1"/>
  <c r="V36" i="18"/>
  <c r="U36" i="18"/>
  <c r="T36" i="18"/>
  <c r="S36" i="18"/>
  <c r="R36" i="18"/>
  <c r="Q36" i="18"/>
  <c r="P36" i="18"/>
  <c r="C9" i="18" s="1"/>
  <c r="O36" i="18"/>
  <c r="N36" i="18"/>
  <c r="B9" i="18" s="1"/>
  <c r="M36" i="18"/>
  <c r="W32" i="18"/>
  <c r="V32" i="18"/>
  <c r="U32" i="18"/>
  <c r="T32" i="18"/>
  <c r="S32" i="18"/>
  <c r="R32" i="18"/>
  <c r="Q32" i="18"/>
  <c r="P32" i="18"/>
  <c r="O32" i="18"/>
  <c r="N32" i="18"/>
  <c r="M32" i="18"/>
  <c r="W31" i="18"/>
  <c r="V31" i="18"/>
  <c r="U31" i="18"/>
  <c r="T31" i="18"/>
  <c r="S31" i="18"/>
  <c r="R31" i="18"/>
  <c r="Q31" i="18"/>
  <c r="P31" i="18"/>
  <c r="O31" i="18"/>
  <c r="N31" i="18"/>
  <c r="M31" i="18"/>
  <c r="W30" i="18"/>
  <c r="V30" i="18"/>
  <c r="U30" i="18"/>
  <c r="T30" i="18"/>
  <c r="S30" i="18"/>
  <c r="R30" i="18"/>
  <c r="Q30" i="18"/>
  <c r="P30" i="18"/>
  <c r="O30" i="18"/>
  <c r="N30" i="18"/>
  <c r="M30" i="18"/>
  <c r="W29" i="18"/>
  <c r="V29" i="18"/>
  <c r="U29" i="18"/>
  <c r="T29" i="18"/>
  <c r="S29" i="18"/>
  <c r="R29" i="18"/>
  <c r="Q29" i="18"/>
  <c r="P29" i="18"/>
  <c r="O29" i="18"/>
  <c r="N29" i="18"/>
  <c r="M29" i="18"/>
  <c r="G22" i="18"/>
  <c r="F22" i="18"/>
  <c r="E22" i="18"/>
  <c r="D22" i="18"/>
  <c r="C22" i="18"/>
  <c r="L20" i="18"/>
  <c r="D20" i="18"/>
  <c r="G12" i="18"/>
  <c r="F12" i="18"/>
  <c r="E12" i="18"/>
  <c r="D12" i="18"/>
  <c r="C12" i="18"/>
  <c r="L10" i="18"/>
  <c r="K10" i="18"/>
  <c r="G10" i="18"/>
  <c r="D10" i="18"/>
  <c r="B8" i="18"/>
  <c r="B6" i="18"/>
  <c r="B5" i="18"/>
  <c r="B4" i="18"/>
  <c r="B45" i="18" l="1"/>
  <c r="I9" i="18"/>
  <c r="J9" i="18"/>
  <c r="F20" i="18"/>
  <c r="B17" i="18"/>
  <c r="B20" i="18" s="1"/>
  <c r="C45" i="18"/>
  <c r="B48" i="18" s="1"/>
  <c r="C8" i="18" s="1"/>
  <c r="G20" i="18"/>
  <c r="K20" i="18"/>
  <c r="B10" i="18"/>
  <c r="O9" i="18"/>
  <c r="O19" i="18"/>
  <c r="O18" i="18"/>
  <c r="I49" i="18"/>
  <c r="H17" i="18" s="1"/>
  <c r="H20" i="18" s="1"/>
  <c r="E49" i="18"/>
  <c r="E17" i="18" s="1"/>
  <c r="E20" i="18" s="1"/>
  <c r="G49" i="18"/>
  <c r="C49" i="18"/>
  <c r="H49" i="18"/>
  <c r="D49" i="18"/>
  <c r="F49" i="18"/>
  <c r="B49" i="18"/>
  <c r="C17" i="18" s="1"/>
  <c r="E48" i="18"/>
  <c r="E8" i="18" s="1"/>
  <c r="E10" i="18" s="1"/>
  <c r="C48" i="18"/>
  <c r="N6" i="17"/>
  <c r="L6" i="17"/>
  <c r="F6" i="17"/>
  <c r="D6" i="17"/>
  <c r="C6" i="17"/>
  <c r="N16" i="16"/>
  <c r="L16" i="16"/>
  <c r="F16" i="16"/>
  <c r="D16" i="16"/>
  <c r="C16" i="16"/>
  <c r="B16" i="16"/>
  <c r="B13" i="15"/>
  <c r="F48" i="18" l="1"/>
  <c r="I48" i="18"/>
  <c r="H8" i="18" s="1"/>
  <c r="H10" i="18" s="1"/>
  <c r="D48" i="18"/>
  <c r="H48" i="18"/>
  <c r="J8" i="18" s="1"/>
  <c r="G48" i="18"/>
  <c r="C10" i="18"/>
  <c r="C20" i="18"/>
  <c r="I8" i="18"/>
  <c r="I10" i="18" s="1"/>
  <c r="I17" i="18"/>
  <c r="I20" i="18" s="1"/>
  <c r="J17" i="18"/>
  <c r="J20" i="18" s="1"/>
  <c r="B19" i="6"/>
  <c r="B18" i="6"/>
  <c r="B5" i="6"/>
  <c r="C29" i="14" s="1"/>
  <c r="B6" i="6"/>
  <c r="C64" i="14" s="1"/>
  <c r="P7" i="48"/>
  <c r="O7" i="48"/>
  <c r="M7" i="48"/>
  <c r="K7" i="48"/>
  <c r="I7" i="48"/>
  <c r="H7" i="48"/>
  <c r="G7" i="48"/>
  <c r="P9" i="48"/>
  <c r="O9" i="48"/>
  <c r="N9" i="48"/>
  <c r="L9" i="48"/>
  <c r="K9" i="48"/>
  <c r="J9" i="48"/>
  <c r="I9" i="48"/>
  <c r="F9" i="48"/>
  <c r="C9" i="48"/>
  <c r="P13" i="48"/>
  <c r="O13" i="48"/>
  <c r="N13" i="48"/>
  <c r="L13" i="48"/>
  <c r="K13" i="48"/>
  <c r="J13" i="48"/>
  <c r="I13" i="48"/>
  <c r="F13" i="48"/>
  <c r="C13" i="48"/>
  <c r="M8" i="48"/>
  <c r="K8" i="48"/>
  <c r="I8" i="48"/>
  <c r="H8" i="48"/>
  <c r="G8" i="48"/>
  <c r="P17" i="48"/>
  <c r="P31" i="48" s="1"/>
  <c r="O17" i="48"/>
  <c r="O25" i="48" s="1"/>
  <c r="K4" i="48"/>
  <c r="I4" i="48"/>
  <c r="H4" i="48"/>
  <c r="G4" i="48"/>
  <c r="H11" i="48"/>
  <c r="G11" i="48"/>
  <c r="O32" i="48"/>
  <c r="O31" i="48"/>
  <c r="O27" i="48"/>
  <c r="O89" i="14"/>
  <c r="O19" i="56" s="1"/>
  <c r="N89" i="14"/>
  <c r="N19" i="56" s="1"/>
  <c r="M89" i="14"/>
  <c r="M19" i="56" s="1"/>
  <c r="L89" i="14"/>
  <c r="L19" i="56" s="1"/>
  <c r="K89" i="14"/>
  <c r="K19" i="56" s="1"/>
  <c r="J89" i="14"/>
  <c r="J19" i="56" s="1"/>
  <c r="I89" i="14"/>
  <c r="I19" i="56" s="1"/>
  <c r="H89" i="14"/>
  <c r="H19" i="56" s="1"/>
  <c r="G89" i="14"/>
  <c r="G19" i="56" s="1"/>
  <c r="F89" i="14"/>
  <c r="F19" i="56" s="1"/>
  <c r="E89" i="14"/>
  <c r="E19" i="56" s="1"/>
  <c r="D89" i="14"/>
  <c r="D19" i="56" s="1"/>
  <c r="O88" i="14"/>
  <c r="N88" i="14"/>
  <c r="N18" i="56" s="1"/>
  <c r="M88" i="14"/>
  <c r="M18" i="56" s="1"/>
  <c r="L88" i="14"/>
  <c r="L18" i="56" s="1"/>
  <c r="K88" i="14"/>
  <c r="J88" i="14"/>
  <c r="J18" i="56" s="1"/>
  <c r="I88" i="14"/>
  <c r="I18" i="56" s="1"/>
  <c r="H88" i="14"/>
  <c r="H18" i="56" s="1"/>
  <c r="G88" i="14"/>
  <c r="F88" i="14"/>
  <c r="F18" i="56" s="1"/>
  <c r="E88" i="14"/>
  <c r="E18" i="56" s="1"/>
  <c r="D88" i="14"/>
  <c r="O87" i="14"/>
  <c r="O17" i="56" s="1"/>
  <c r="N87" i="14"/>
  <c r="N17" i="56" s="1"/>
  <c r="M87" i="14"/>
  <c r="M17" i="56" s="1"/>
  <c r="L87" i="14"/>
  <c r="K87" i="14"/>
  <c r="K17" i="56" s="1"/>
  <c r="I87" i="14"/>
  <c r="I17" i="56" s="1"/>
  <c r="H87" i="14"/>
  <c r="H17" i="56" s="1"/>
  <c r="G87" i="14"/>
  <c r="G17" i="56" s="1"/>
  <c r="F87" i="14"/>
  <c r="F17" i="56" s="1"/>
  <c r="E87" i="14"/>
  <c r="E17" i="56" s="1"/>
  <c r="D87" i="14"/>
  <c r="O77" i="14"/>
  <c r="N77" i="14"/>
  <c r="N9" i="56" s="1"/>
  <c r="M77" i="14"/>
  <c r="M9" i="56" s="1"/>
  <c r="L77" i="14"/>
  <c r="L9" i="56" s="1"/>
  <c r="K77" i="14"/>
  <c r="K9" i="56" s="1"/>
  <c r="J77" i="14"/>
  <c r="J9" i="56" s="1"/>
  <c r="I77" i="14"/>
  <c r="I9" i="56" s="1"/>
  <c r="H77" i="14"/>
  <c r="G77" i="14"/>
  <c r="G9" i="56" s="1"/>
  <c r="F77" i="14"/>
  <c r="F9" i="56" s="1"/>
  <c r="E77" i="14"/>
  <c r="E9" i="56" s="1"/>
  <c r="D77" i="14"/>
  <c r="O76" i="14"/>
  <c r="O8" i="56" s="1"/>
  <c r="N76" i="14"/>
  <c r="M76" i="14"/>
  <c r="L76" i="14"/>
  <c r="L8" i="56" s="1"/>
  <c r="K76" i="14"/>
  <c r="H76" i="14"/>
  <c r="H8" i="56" s="1"/>
  <c r="G76" i="14"/>
  <c r="G8" i="56" s="1"/>
  <c r="G10" i="56" s="1"/>
  <c r="F76" i="14"/>
  <c r="F8" i="56" s="1"/>
  <c r="E76" i="14"/>
  <c r="D76" i="14"/>
  <c r="D8" i="56" s="1"/>
  <c r="B75" i="14"/>
  <c r="B7" i="56" s="1"/>
  <c r="B74" i="14"/>
  <c r="B6" i="56" s="1"/>
  <c r="B73" i="14"/>
  <c r="B5" i="56" s="1"/>
  <c r="B72" i="14"/>
  <c r="B4" i="56" s="1"/>
  <c r="Q54" i="14"/>
  <c r="Q56" i="14" s="1"/>
  <c r="P54" i="14"/>
  <c r="L54" i="14"/>
  <c r="J54" i="14"/>
  <c r="I54" i="14"/>
  <c r="H54" i="14"/>
  <c r="H56" i="14" s="1"/>
  <c r="Q24" i="14"/>
  <c r="P24" i="14"/>
  <c r="N24" i="14"/>
  <c r="L24" i="14"/>
  <c r="J24" i="14"/>
  <c r="I24" i="14"/>
  <c r="H24" i="14"/>
  <c r="H26" i="14" s="1"/>
  <c r="Q50" i="14"/>
  <c r="P50" i="14"/>
  <c r="O50" i="14"/>
  <c r="M50" i="14"/>
  <c r="L50" i="14"/>
  <c r="K50" i="14"/>
  <c r="J50" i="14"/>
  <c r="G50" i="14"/>
  <c r="D50" i="14"/>
  <c r="Q20" i="14"/>
  <c r="P20" i="14"/>
  <c r="O20" i="14"/>
  <c r="M20" i="14"/>
  <c r="L20" i="14"/>
  <c r="K20" i="14"/>
  <c r="J20" i="14"/>
  <c r="G20" i="14"/>
  <c r="D20" i="14"/>
  <c r="Q48" i="14"/>
  <c r="P48" i="14"/>
  <c r="O48" i="14"/>
  <c r="M48" i="14"/>
  <c r="L48" i="14"/>
  <c r="K48" i="14"/>
  <c r="J48" i="14"/>
  <c r="G48" i="14"/>
  <c r="D48" i="14"/>
  <c r="Q18" i="14"/>
  <c r="P18" i="14"/>
  <c r="O18" i="14"/>
  <c r="M18" i="14"/>
  <c r="L18" i="14"/>
  <c r="K18" i="14"/>
  <c r="J18" i="14"/>
  <c r="G18" i="14"/>
  <c r="D18" i="14"/>
  <c r="L43" i="14"/>
  <c r="J43" i="14"/>
  <c r="I43" i="14"/>
  <c r="H43" i="14"/>
  <c r="N13" i="14"/>
  <c r="L13" i="14"/>
  <c r="J13" i="14"/>
  <c r="I13" i="14"/>
  <c r="H13" i="14"/>
  <c r="L41" i="14"/>
  <c r="J41" i="14"/>
  <c r="I41" i="14"/>
  <c r="H41" i="14"/>
  <c r="L11" i="14"/>
  <c r="J11" i="14"/>
  <c r="I11" i="14"/>
  <c r="H11" i="14"/>
  <c r="I39" i="14"/>
  <c r="H39" i="14"/>
  <c r="I9" i="14"/>
  <c r="H9" i="14"/>
  <c r="R90" i="14"/>
  <c r="R78" i="14"/>
  <c r="P56" i="14"/>
  <c r="L56" i="14"/>
  <c r="J56" i="14"/>
  <c r="I56" i="14"/>
  <c r="R44" i="14"/>
  <c r="Q26" i="14"/>
  <c r="N26" i="14"/>
  <c r="J26" i="14"/>
  <c r="I26" i="14"/>
  <c r="E25" i="14"/>
  <c r="D14" i="48" s="1"/>
  <c r="C25" i="14"/>
  <c r="B14" i="48" s="1"/>
  <c r="P26" i="14"/>
  <c r="L26" i="14"/>
  <c r="F13" i="15"/>
  <c r="D13" i="15"/>
  <c r="C13" i="15"/>
  <c r="J10" i="18" l="1"/>
  <c r="J76" i="14"/>
  <c r="J8" i="56" s="1"/>
  <c r="J10" i="56" s="1"/>
  <c r="I76" i="14"/>
  <c r="I8" i="56" s="1"/>
  <c r="I10" i="56" s="1"/>
  <c r="F10" i="56"/>
  <c r="P32" i="48"/>
  <c r="P25" i="48"/>
  <c r="P27" i="48"/>
  <c r="Q14" i="48"/>
  <c r="E20" i="56"/>
  <c r="F20" i="56"/>
  <c r="I20" i="56"/>
  <c r="J78" i="14"/>
  <c r="H20" i="56"/>
  <c r="F90" i="14"/>
  <c r="C88" i="14"/>
  <c r="C18" i="56" s="1"/>
  <c r="F78" i="14"/>
  <c r="N90" i="14"/>
  <c r="M20" i="56"/>
  <c r="H90" i="14"/>
  <c r="N20" i="56"/>
  <c r="C77" i="14"/>
  <c r="C9" i="56" s="1"/>
  <c r="D9" i="56"/>
  <c r="D10" i="56" s="1"/>
  <c r="H78" i="14"/>
  <c r="H9" i="56"/>
  <c r="H10" i="56" s="1"/>
  <c r="Q87" i="14"/>
  <c r="P17" i="56" s="1"/>
  <c r="D17" i="56"/>
  <c r="Q88" i="14"/>
  <c r="P18" i="56" s="1"/>
  <c r="D18" i="56"/>
  <c r="G78" i="14"/>
  <c r="Q89" i="14"/>
  <c r="P19" i="56" s="1"/>
  <c r="C76" i="14"/>
  <c r="C8" i="56" s="1"/>
  <c r="E8" i="56"/>
  <c r="E10" i="56" s="1"/>
  <c r="M78" i="14"/>
  <c r="M8" i="56"/>
  <c r="M10" i="56" s="1"/>
  <c r="K78" i="14"/>
  <c r="K8" i="56"/>
  <c r="K10" i="56" s="1"/>
  <c r="O78" i="14"/>
  <c r="O9" i="56"/>
  <c r="O10" i="56" s="1"/>
  <c r="L90" i="14"/>
  <c r="L17" i="56"/>
  <c r="L20" i="56" s="1"/>
  <c r="G90" i="14"/>
  <c r="G18" i="56"/>
  <c r="G20" i="56" s="1"/>
  <c r="K90" i="14"/>
  <c r="K18" i="56"/>
  <c r="K20" i="56" s="1"/>
  <c r="O90" i="14"/>
  <c r="O18" i="56"/>
  <c r="O20" i="56" s="1"/>
  <c r="Q76" i="14"/>
  <c r="P8" i="56" s="1"/>
  <c r="L10" i="56"/>
  <c r="L78" i="14"/>
  <c r="N78" i="14"/>
  <c r="N8" i="56"/>
  <c r="N10" i="56" s="1"/>
  <c r="D78" i="14"/>
  <c r="B76" i="14"/>
  <c r="B8" i="56" s="1"/>
  <c r="Q77" i="14"/>
  <c r="O17" i="18"/>
  <c r="O20" i="18" s="1"/>
  <c r="J87" i="14"/>
  <c r="B88" i="14"/>
  <c r="B18" i="56" s="1"/>
  <c r="C89" i="14"/>
  <c r="C19" i="56" s="1"/>
  <c r="B89" i="14"/>
  <c r="B19" i="56" s="1"/>
  <c r="B77" i="14"/>
  <c r="B9" i="56" s="1"/>
  <c r="O8" i="18"/>
  <c r="O10" i="18" s="1"/>
  <c r="N13" i="15"/>
  <c r="L13" i="15"/>
  <c r="O24" i="48"/>
  <c r="O30" i="48"/>
  <c r="P24" i="48"/>
  <c r="P30" i="48"/>
  <c r="E78" i="14"/>
  <c r="I78" i="14"/>
  <c r="E55" i="14"/>
  <c r="R25" i="14"/>
  <c r="E90" i="14"/>
  <c r="I90" i="14"/>
  <c r="M90" i="14"/>
  <c r="D90" i="14"/>
  <c r="C78" i="14" l="1"/>
  <c r="B10" i="56"/>
  <c r="C10" i="56"/>
  <c r="B78" i="14"/>
  <c r="B4" i="6" s="1"/>
  <c r="D20" i="56"/>
  <c r="Q78" i="14"/>
  <c r="B9" i="6" s="1"/>
  <c r="P9" i="56"/>
  <c r="P10" i="56" s="1"/>
  <c r="J90" i="14"/>
  <c r="J17" i="56"/>
  <c r="J20" i="56" s="1"/>
  <c r="Q90" i="14"/>
  <c r="B17" i="6" s="1"/>
  <c r="C87" i="14"/>
  <c r="C17" i="56" s="1"/>
  <c r="C20" i="56" s="1"/>
  <c r="P20" i="56"/>
  <c r="B87" i="14"/>
  <c r="C90" i="14" l="1"/>
  <c r="B90" i="14"/>
  <c r="B17" i="56"/>
  <c r="B20" i="56" s="1"/>
  <c r="D5" i="17"/>
  <c r="H14" i="15" l="1"/>
  <c r="H16" i="15" s="1"/>
  <c r="G14" i="15"/>
  <c r="G16" i="15" s="1"/>
  <c r="G5" i="48" l="1"/>
  <c r="H10" i="14"/>
  <c r="H16" i="14" s="1"/>
  <c r="I10" i="14"/>
  <c r="I16" i="14" s="1"/>
  <c r="H5" i="48"/>
  <c r="A32" i="23"/>
  <c r="A33" i="23"/>
  <c r="G56" i="22" l="1"/>
  <c r="A6" i="23" l="1"/>
  <c r="A5" i="23"/>
  <c r="A3" i="23"/>
  <c r="A4" i="23"/>
  <c r="A7" i="23"/>
  <c r="A8" i="23"/>
  <c r="A9" i="23"/>
  <c r="A10" i="23"/>
  <c r="A11" i="23"/>
  <c r="A12" i="23"/>
  <c r="A13" i="23"/>
  <c r="A14" i="23"/>
  <c r="A15" i="23"/>
  <c r="A16" i="23"/>
  <c r="A17" i="23"/>
  <c r="A18" i="23"/>
  <c r="A19" i="23"/>
  <c r="A20" i="23"/>
  <c r="A21" i="23"/>
  <c r="A22" i="23"/>
  <c r="A23" i="23"/>
  <c r="A24" i="23"/>
  <c r="A25" i="23"/>
  <c r="A26" i="23"/>
  <c r="A27" i="23"/>
  <c r="A28" i="23"/>
  <c r="A29" i="23"/>
  <c r="A30" i="23"/>
  <c r="A31" i="23"/>
  <c r="A2" i="23"/>
  <c r="B51" i="22" l="1"/>
  <c r="G51" i="22"/>
  <c r="D11" i="22"/>
  <c r="D9" i="22"/>
  <c r="D7" i="22"/>
  <c r="E11" i="22"/>
  <c r="B10" i="22"/>
  <c r="E7" i="22"/>
  <c r="B6" i="22"/>
  <c r="B11" i="22"/>
  <c r="E10" i="22"/>
  <c r="B9" i="22"/>
  <c r="E8" i="22"/>
  <c r="B7" i="22"/>
  <c r="E6" i="22"/>
  <c r="E9" i="22"/>
  <c r="B8" i="22"/>
  <c r="B52" i="22"/>
  <c r="M15" i="19" l="1"/>
  <c r="O15" i="19"/>
  <c r="P15" i="19"/>
  <c r="O11" i="48" l="1"/>
  <c r="O29" i="48" s="1"/>
  <c r="P9" i="14"/>
  <c r="P11" i="48"/>
  <c r="P29" i="48" s="1"/>
  <c r="Q9" i="14"/>
  <c r="M14" i="15"/>
  <c r="M16" i="15" s="1"/>
  <c r="N9" i="14"/>
  <c r="M11" i="48"/>
  <c r="B28" i="17"/>
  <c r="B27" i="17"/>
  <c r="B26" i="17"/>
  <c r="N10" i="14" l="1"/>
  <c r="M5" i="48"/>
  <c r="B31" i="19"/>
  <c r="B24" i="19"/>
  <c r="V32" i="5" l="1"/>
  <c r="R32" i="5"/>
  <c r="F32" i="5"/>
  <c r="W32" i="5" s="1"/>
  <c r="AC32" i="5" s="1"/>
  <c r="V31" i="5"/>
  <c r="R31" i="5"/>
  <c r="F31" i="5"/>
  <c r="V30" i="5"/>
  <c r="R30" i="5"/>
  <c r="F30" i="5"/>
  <c r="V29" i="5"/>
  <c r="R29" i="5"/>
  <c r="F29" i="5"/>
  <c r="V28" i="5"/>
  <c r="R28" i="5"/>
  <c r="F28" i="5"/>
  <c r="V27" i="5"/>
  <c r="R27" i="5"/>
  <c r="F27" i="5"/>
  <c r="V24" i="5"/>
  <c r="R24" i="5"/>
  <c r="F24" i="5"/>
  <c r="V23" i="5"/>
  <c r="R23" i="5"/>
  <c r="F23" i="5"/>
  <c r="V22" i="5"/>
  <c r="R22" i="5"/>
  <c r="F22" i="5"/>
  <c r="V21" i="5"/>
  <c r="R21" i="5"/>
  <c r="F21" i="5"/>
  <c r="V20" i="5"/>
  <c r="R20" i="5"/>
  <c r="F20" i="5"/>
  <c r="V19" i="5"/>
  <c r="R19" i="5"/>
  <c r="F19" i="5"/>
  <c r="V18" i="5"/>
  <c r="R18" i="5"/>
  <c r="F18" i="5"/>
  <c r="V17" i="5"/>
  <c r="R17" i="5"/>
  <c r="F17" i="5"/>
  <c r="V16" i="5"/>
  <c r="R16" i="5"/>
  <c r="F16" i="5"/>
  <c r="AB15" i="5"/>
  <c r="AA15" i="5"/>
  <c r="Z15" i="5"/>
  <c r="Y15" i="5"/>
  <c r="X15" i="5"/>
  <c r="U15" i="5"/>
  <c r="T15" i="5"/>
  <c r="S15" i="5"/>
  <c r="Q15" i="5"/>
  <c r="P15" i="5"/>
  <c r="O15" i="5"/>
  <c r="N15" i="5"/>
  <c r="M15" i="5"/>
  <c r="L15" i="5"/>
  <c r="K15" i="5"/>
  <c r="J15" i="5"/>
  <c r="I15" i="5"/>
  <c r="H15" i="5"/>
  <c r="G15" i="5"/>
  <c r="E15" i="5"/>
  <c r="D15" i="5"/>
  <c r="C15" i="5"/>
  <c r="V14" i="5"/>
  <c r="R14" i="5"/>
  <c r="F14" i="5"/>
  <c r="V13" i="5"/>
  <c r="R13" i="5"/>
  <c r="F13" i="5"/>
  <c r="V12" i="5"/>
  <c r="R12" i="5"/>
  <c r="F12" i="5"/>
  <c r="V11" i="5"/>
  <c r="R11" i="5"/>
  <c r="F11" i="5"/>
  <c r="V10" i="5"/>
  <c r="R10" i="5"/>
  <c r="F10" i="5"/>
  <c r="V9" i="5"/>
  <c r="R9" i="5"/>
  <c r="F9" i="5"/>
  <c r="AB8" i="5"/>
  <c r="AA8" i="5"/>
  <c r="Z8" i="5"/>
  <c r="Y8" i="5"/>
  <c r="X8" i="5"/>
  <c r="U8" i="5"/>
  <c r="T8" i="5"/>
  <c r="S8" i="5"/>
  <c r="Q8" i="5"/>
  <c r="P8" i="5"/>
  <c r="O8" i="5"/>
  <c r="N8" i="5"/>
  <c r="M8" i="5"/>
  <c r="L8" i="5"/>
  <c r="K8" i="5"/>
  <c r="J8" i="5"/>
  <c r="I8" i="5"/>
  <c r="H8" i="5"/>
  <c r="G8" i="5"/>
  <c r="E8" i="5"/>
  <c r="D8" i="5"/>
  <c r="C8" i="5"/>
  <c r="V7" i="5"/>
  <c r="R7" i="5"/>
  <c r="F7" i="5"/>
  <c r="W12" i="5" l="1"/>
  <c r="AC12" i="5" s="1"/>
  <c r="W24" i="5"/>
  <c r="AC24" i="5" s="1"/>
  <c r="W29" i="5"/>
  <c r="AC29" i="5" s="1"/>
  <c r="W10" i="5"/>
  <c r="AC10" i="5" s="1"/>
  <c r="W17" i="5"/>
  <c r="AC17" i="5" s="1"/>
  <c r="W21" i="5"/>
  <c r="AC21" i="5" s="1"/>
  <c r="W18" i="5"/>
  <c r="AC18" i="5" s="1"/>
  <c r="W22" i="5"/>
  <c r="AC22" i="5" s="1"/>
  <c r="W28" i="5"/>
  <c r="AC28" i="5" s="1"/>
  <c r="W7" i="5"/>
  <c r="AC7" i="5" s="1"/>
  <c r="V8" i="5"/>
  <c r="W11" i="5"/>
  <c r="AC11" i="5" s="1"/>
  <c r="R15" i="5"/>
  <c r="W23" i="5"/>
  <c r="AC23" i="5" s="1"/>
  <c r="W30" i="5"/>
  <c r="AC30" i="5" s="1"/>
  <c r="W14" i="5"/>
  <c r="AC14" i="5" s="1"/>
  <c r="W19" i="5"/>
  <c r="AC19" i="5" s="1"/>
  <c r="W13" i="5"/>
  <c r="AC13" i="5" s="1"/>
  <c r="V15" i="5"/>
  <c r="W20" i="5"/>
  <c r="AC20" i="5" s="1"/>
  <c r="W31" i="5"/>
  <c r="AC31" i="5" s="1"/>
  <c r="W9" i="5"/>
  <c r="F8" i="5"/>
  <c r="R8" i="5"/>
  <c r="W16" i="5"/>
  <c r="W27" i="5"/>
  <c r="F15" i="5"/>
  <c r="AC16" i="5" l="1"/>
  <c r="AC15" i="5" s="1"/>
  <c r="W15" i="5"/>
  <c r="AC27" i="5"/>
  <c r="W8" i="5"/>
  <c r="AC9" i="5"/>
  <c r="AC8" i="5" s="1"/>
  <c r="B52" i="13" l="1"/>
  <c r="B35" i="19" l="1"/>
  <c r="B26" i="19"/>
  <c r="B27" i="19" s="1"/>
  <c r="B6" i="13" l="1"/>
  <c r="B17" i="17" l="1"/>
  <c r="B34" i="17" l="1"/>
  <c r="B6" i="16" l="1"/>
  <c r="A78" i="22" l="1"/>
  <c r="A77" i="22"/>
  <c r="A76" i="22"/>
  <c r="A75" i="22"/>
  <c r="A74" i="22"/>
  <c r="B64" i="22"/>
  <c r="N56" i="22"/>
  <c r="M56" i="22"/>
  <c r="L56" i="22"/>
  <c r="K56" i="22"/>
  <c r="J56" i="22"/>
  <c r="I56" i="22"/>
  <c r="H56" i="22"/>
  <c r="F56" i="22"/>
  <c r="E56" i="22"/>
  <c r="D56" i="22"/>
  <c r="B50" i="22"/>
  <c r="B54" i="22" s="1"/>
  <c r="P50" i="22"/>
  <c r="P54" i="22" s="1"/>
  <c r="O50" i="22"/>
  <c r="O54" i="22" s="1"/>
  <c r="N50" i="22"/>
  <c r="N54" i="22" s="1"/>
  <c r="L50" i="22"/>
  <c r="L54" i="22" s="1"/>
  <c r="K50" i="22"/>
  <c r="K54" i="22" s="1"/>
  <c r="J50" i="22"/>
  <c r="J54" i="22" s="1"/>
  <c r="I50" i="22"/>
  <c r="I54" i="22" s="1"/>
  <c r="H50" i="22"/>
  <c r="H54" i="22" s="1"/>
  <c r="F50" i="22"/>
  <c r="F54" i="22" s="1"/>
  <c r="E50" i="22"/>
  <c r="E54" i="22" s="1"/>
  <c r="D50" i="22"/>
  <c r="D54" i="22" s="1"/>
  <c r="C50" i="22"/>
  <c r="C54" i="22" s="1"/>
  <c r="N16" i="22"/>
  <c r="M16" i="22"/>
  <c r="L16" i="22"/>
  <c r="K16" i="22"/>
  <c r="J16" i="22"/>
  <c r="I16" i="22"/>
  <c r="H16" i="22"/>
  <c r="G16" i="22"/>
  <c r="F16" i="22"/>
  <c r="E16" i="22"/>
  <c r="D16" i="22"/>
  <c r="B29" i="17"/>
  <c r="C29" i="17" s="1"/>
  <c r="C28" i="17"/>
  <c r="C27" i="17"/>
  <c r="C26" i="17"/>
  <c r="J5" i="17"/>
  <c r="N10" i="17"/>
  <c r="M10" i="17"/>
  <c r="M12" i="17" s="1"/>
  <c r="N54" i="14" s="1"/>
  <c r="N56" i="14" s="1"/>
  <c r="L10" i="17"/>
  <c r="K10" i="17"/>
  <c r="J10" i="17"/>
  <c r="I10" i="17"/>
  <c r="H10" i="17"/>
  <c r="G10" i="17"/>
  <c r="F10" i="17"/>
  <c r="E10" i="17"/>
  <c r="D10" i="17"/>
  <c r="F5" i="17"/>
  <c r="C5" i="17"/>
  <c r="B5" i="17"/>
  <c r="B8" i="17" s="1"/>
  <c r="B51" i="16"/>
  <c r="P5" i="16" s="1"/>
  <c r="B45" i="16"/>
  <c r="B43" i="16"/>
  <c r="B37" i="16"/>
  <c r="C37" i="16" s="1"/>
  <c r="F15" i="16" s="1"/>
  <c r="B36" i="16"/>
  <c r="C36" i="16" s="1"/>
  <c r="J14" i="16" s="1"/>
  <c r="B35" i="16"/>
  <c r="B34" i="16"/>
  <c r="B12" i="16" s="1"/>
  <c r="B33" i="16"/>
  <c r="C33" i="16" s="1"/>
  <c r="F11" i="16" s="1"/>
  <c r="B32" i="16"/>
  <c r="C32" i="16" s="1"/>
  <c r="J10" i="16" s="1"/>
  <c r="B31" i="16"/>
  <c r="C31" i="16" s="1"/>
  <c r="F9" i="16" s="1"/>
  <c r="B30" i="16"/>
  <c r="C30" i="16" s="1"/>
  <c r="N8" i="16" s="1"/>
  <c r="B29" i="16"/>
  <c r="C29" i="16" s="1"/>
  <c r="N20" i="16"/>
  <c r="M20" i="16"/>
  <c r="M22" i="16" s="1"/>
  <c r="N43" i="14" s="1"/>
  <c r="L20" i="16"/>
  <c r="K20" i="16"/>
  <c r="J20" i="16"/>
  <c r="I20" i="16"/>
  <c r="H20" i="16"/>
  <c r="G20" i="16"/>
  <c r="F20" i="16"/>
  <c r="E20" i="16"/>
  <c r="D20" i="16"/>
  <c r="D15" i="16"/>
  <c r="D14" i="16"/>
  <c r="D13" i="16"/>
  <c r="D12" i="16"/>
  <c r="D11" i="16"/>
  <c r="D10" i="16"/>
  <c r="D9" i="16"/>
  <c r="D8" i="16"/>
  <c r="D7" i="16"/>
  <c r="D6" i="16"/>
  <c r="C5" i="16"/>
  <c r="B40" i="15"/>
  <c r="B32" i="15"/>
  <c r="C32" i="15" s="1"/>
  <c r="N12" i="15" s="1"/>
  <c r="B31" i="15"/>
  <c r="C31" i="15" s="1"/>
  <c r="E11" i="15" s="1"/>
  <c r="B30" i="15"/>
  <c r="C30" i="15" s="1"/>
  <c r="E10" i="15" s="1"/>
  <c r="B29" i="15"/>
  <c r="C29" i="15" s="1"/>
  <c r="J9" i="15" s="1"/>
  <c r="B28" i="15"/>
  <c r="C28" i="15" s="1"/>
  <c r="N8" i="15" s="1"/>
  <c r="B27" i="15"/>
  <c r="C27" i="15" s="1"/>
  <c r="F7" i="15" s="1"/>
  <c r="B26" i="15"/>
  <c r="C26" i="15" s="1"/>
  <c r="E6" i="15" s="1"/>
  <c r="N18" i="15"/>
  <c r="M18" i="15"/>
  <c r="L18" i="15"/>
  <c r="K18" i="15"/>
  <c r="J18" i="15"/>
  <c r="I18" i="15"/>
  <c r="H18" i="15"/>
  <c r="G18" i="15"/>
  <c r="F18" i="15"/>
  <c r="E18" i="15"/>
  <c r="D18" i="15"/>
  <c r="D12" i="15"/>
  <c r="D11" i="15"/>
  <c r="D10" i="15"/>
  <c r="D9" i="15"/>
  <c r="D8" i="15"/>
  <c r="D7" i="15"/>
  <c r="D6" i="15"/>
  <c r="P5" i="15"/>
  <c r="P16" i="15" s="1"/>
  <c r="C5" i="15"/>
  <c r="B60" i="13"/>
  <c r="B54" i="13"/>
  <c r="B27" i="13"/>
  <c r="B31" i="13" s="1"/>
  <c r="B26" i="13"/>
  <c r="N10" i="13"/>
  <c r="N17" i="48" s="1"/>
  <c r="M10" i="13"/>
  <c r="L10" i="13"/>
  <c r="L17" i="48" s="1"/>
  <c r="K10" i="13"/>
  <c r="K17" i="48" s="1"/>
  <c r="J10" i="13"/>
  <c r="J17" i="48" s="1"/>
  <c r="I10" i="13"/>
  <c r="I17" i="48" s="1"/>
  <c r="H10" i="13"/>
  <c r="H17" i="48" s="1"/>
  <c r="G10" i="13"/>
  <c r="G17" i="48" s="1"/>
  <c r="F10" i="13"/>
  <c r="F17" i="48" s="1"/>
  <c r="E10" i="13"/>
  <c r="E17" i="48" s="1"/>
  <c r="D10" i="13"/>
  <c r="D17" i="48" s="1"/>
  <c r="M8" i="13"/>
  <c r="L8" i="13"/>
  <c r="O5" i="13"/>
  <c r="O8" i="13" s="1"/>
  <c r="D5" i="13"/>
  <c r="D8" i="13" s="1"/>
  <c r="C5" i="13"/>
  <c r="C8" i="13" s="1"/>
  <c r="B5" i="13"/>
  <c r="B8" i="13" s="1"/>
  <c r="B5" i="9"/>
  <c r="E21" i="50"/>
  <c r="E20" i="50"/>
  <c r="E19" i="50"/>
  <c r="D18" i="50"/>
  <c r="E18" i="50" s="1"/>
  <c r="D17" i="50"/>
  <c r="E17" i="50" s="1"/>
  <c r="E16" i="50"/>
  <c r="E15" i="50"/>
  <c r="E14" i="50"/>
  <c r="E13" i="50"/>
  <c r="E12" i="50"/>
  <c r="E11" i="50"/>
  <c r="E10" i="50"/>
  <c r="E9" i="50"/>
  <c r="E8" i="50"/>
  <c r="E7" i="50"/>
  <c r="E6" i="50"/>
  <c r="E5" i="50"/>
  <c r="N29" i="20"/>
  <c r="M29" i="20"/>
  <c r="L29" i="20"/>
  <c r="K29" i="20"/>
  <c r="J29" i="20"/>
  <c r="I29" i="20"/>
  <c r="H29" i="20"/>
  <c r="G29" i="20"/>
  <c r="F29" i="20"/>
  <c r="E29" i="20"/>
  <c r="D29" i="20"/>
  <c r="H26" i="20"/>
  <c r="G26" i="20"/>
  <c r="E26" i="20"/>
  <c r="E27" i="20" s="1"/>
  <c r="D26" i="20"/>
  <c r="D27" i="20" s="1"/>
  <c r="B26" i="20"/>
  <c r="B27" i="20" s="1"/>
  <c r="N17" i="49"/>
  <c r="M17" i="49"/>
  <c r="L17" i="49"/>
  <c r="K17" i="49"/>
  <c r="J17" i="49"/>
  <c r="I17" i="49"/>
  <c r="F17" i="49"/>
  <c r="E17" i="49"/>
  <c r="D17" i="49"/>
  <c r="B15" i="49"/>
  <c r="N17" i="19"/>
  <c r="M17" i="19"/>
  <c r="M19" i="19" s="1"/>
  <c r="N39" i="14" s="1"/>
  <c r="L17" i="19"/>
  <c r="K17" i="19"/>
  <c r="J17" i="19"/>
  <c r="J19" i="19" s="1"/>
  <c r="K39" i="14" s="1"/>
  <c r="I17" i="19"/>
  <c r="F17" i="19"/>
  <c r="E17" i="19"/>
  <c r="D17" i="19"/>
  <c r="P19" i="19"/>
  <c r="Q39" i="14" s="1"/>
  <c r="O19" i="19"/>
  <c r="P39" i="14" s="1"/>
  <c r="N15" i="19"/>
  <c r="L15" i="19"/>
  <c r="K15" i="19"/>
  <c r="J15" i="19"/>
  <c r="I15" i="19"/>
  <c r="F15" i="19"/>
  <c r="E15" i="19"/>
  <c r="D15" i="19"/>
  <c r="C15" i="19"/>
  <c r="B15" i="19"/>
  <c r="A7" i="31"/>
  <c r="A6" i="31"/>
  <c r="B32" i="13" l="1"/>
  <c r="B36" i="13"/>
  <c r="B35" i="13"/>
  <c r="C35" i="13" s="1"/>
  <c r="B34" i="13"/>
  <c r="B33" i="13"/>
  <c r="C34" i="13"/>
  <c r="P5" i="13"/>
  <c r="P8" i="13" s="1"/>
  <c r="B37" i="13"/>
  <c r="C18" i="14"/>
  <c r="B13" i="48"/>
  <c r="C14" i="15"/>
  <c r="D9" i="14"/>
  <c r="C11" i="48"/>
  <c r="N14" i="15"/>
  <c r="N11" i="48"/>
  <c r="N29" i="48" s="1"/>
  <c r="O9" i="14"/>
  <c r="E13" i="48"/>
  <c r="E31" i="48" s="1"/>
  <c r="F18" i="14"/>
  <c r="C11" i="14"/>
  <c r="B4" i="48"/>
  <c r="F30" i="48"/>
  <c r="F32" i="48"/>
  <c r="F27" i="48"/>
  <c r="F24" i="48"/>
  <c r="F31" i="48"/>
  <c r="N32" i="48"/>
  <c r="N24" i="48"/>
  <c r="N27" i="48"/>
  <c r="N30" i="48"/>
  <c r="N31" i="48"/>
  <c r="K10" i="48"/>
  <c r="K28" i="48" s="1"/>
  <c r="L19" i="14"/>
  <c r="L22" i="14" s="1"/>
  <c r="L14" i="15"/>
  <c r="M9" i="14"/>
  <c r="L11" i="48"/>
  <c r="L29" i="48" s="1"/>
  <c r="E9" i="14"/>
  <c r="D11" i="48"/>
  <c r="D29" i="48" s="1"/>
  <c r="C4" i="48"/>
  <c r="D11" i="14"/>
  <c r="G29" i="48"/>
  <c r="G25" i="48"/>
  <c r="G32" i="48"/>
  <c r="G30" i="48"/>
  <c r="G22" i="48"/>
  <c r="G26" i="48"/>
  <c r="G24" i="48"/>
  <c r="G23" i="48"/>
  <c r="C10" i="48"/>
  <c r="D19" i="14"/>
  <c r="D22" i="14" s="1"/>
  <c r="L10" i="48"/>
  <c r="L28" i="48" s="1"/>
  <c r="M19" i="14"/>
  <c r="M22" i="14" s="1"/>
  <c r="I10" i="48"/>
  <c r="I28" i="48" s="1"/>
  <c r="J19" i="14"/>
  <c r="J22" i="14" s="1"/>
  <c r="E18" i="14"/>
  <c r="D13" i="48"/>
  <c r="D31" i="48" s="1"/>
  <c r="D4" i="48"/>
  <c r="D22" i="48" s="1"/>
  <c r="E11" i="14"/>
  <c r="H29" i="48"/>
  <c r="H25" i="48"/>
  <c r="H32" i="48"/>
  <c r="H26" i="48"/>
  <c r="H24" i="48"/>
  <c r="H30" i="48"/>
  <c r="H22" i="48"/>
  <c r="H23" i="48"/>
  <c r="D10" i="48"/>
  <c r="D28" i="48" s="1"/>
  <c r="E19" i="14"/>
  <c r="N10" i="48"/>
  <c r="N28" i="48" s="1"/>
  <c r="O19" i="14"/>
  <c r="O22" i="14" s="1"/>
  <c r="K14" i="15"/>
  <c r="K16" i="15" s="1"/>
  <c r="L9" i="14"/>
  <c r="K11" i="48"/>
  <c r="K29" i="48" s="1"/>
  <c r="D30" i="48"/>
  <c r="D24" i="48"/>
  <c r="D32" i="48"/>
  <c r="B14" i="15"/>
  <c r="B11" i="48"/>
  <c r="C9" i="14"/>
  <c r="E32" i="48"/>
  <c r="E30" i="48"/>
  <c r="E24" i="48"/>
  <c r="O4" i="48"/>
  <c r="O22" i="48" s="1"/>
  <c r="P11" i="14"/>
  <c r="I26" i="48"/>
  <c r="I31" i="48"/>
  <c r="I22" i="48"/>
  <c r="I27" i="48"/>
  <c r="I25" i="48"/>
  <c r="I32" i="48"/>
  <c r="I24" i="48"/>
  <c r="I30" i="48"/>
  <c r="C24" i="14"/>
  <c r="C26" i="14" s="1"/>
  <c r="B7" i="48"/>
  <c r="E10" i="48"/>
  <c r="E28" i="48" s="1"/>
  <c r="F19" i="14"/>
  <c r="O10" i="48"/>
  <c r="O28" i="48" s="1"/>
  <c r="P19" i="14"/>
  <c r="P22" i="14" s="1"/>
  <c r="L32" i="48"/>
  <c r="L27" i="48"/>
  <c r="L24" i="48"/>
  <c r="L31" i="48"/>
  <c r="L30" i="48"/>
  <c r="M12" i="13"/>
  <c r="N41" i="14" s="1"/>
  <c r="N46" i="14" s="1"/>
  <c r="M17" i="48"/>
  <c r="J10" i="48"/>
  <c r="J28" i="48" s="1"/>
  <c r="K19" i="14"/>
  <c r="K22" i="14" s="1"/>
  <c r="E14" i="15"/>
  <c r="F9" i="14"/>
  <c r="E11" i="48"/>
  <c r="E29" i="48" s="1"/>
  <c r="F14" i="15"/>
  <c r="G9" i="14"/>
  <c r="F11" i="48"/>
  <c r="F29" i="48" s="1"/>
  <c r="I14" i="15"/>
  <c r="I16" i="15" s="1"/>
  <c r="I11" i="48"/>
  <c r="I29" i="48" s="1"/>
  <c r="J9" i="14"/>
  <c r="B6" i="9"/>
  <c r="B12" i="48"/>
  <c r="Q12" i="48" s="1"/>
  <c r="C12" i="14"/>
  <c r="R12" i="14" s="1"/>
  <c r="M11" i="14"/>
  <c r="L4" i="48"/>
  <c r="L22" i="48" s="1"/>
  <c r="J30" i="48"/>
  <c r="J27" i="48"/>
  <c r="J32" i="48"/>
  <c r="J24" i="48"/>
  <c r="J31" i="48"/>
  <c r="P4" i="48"/>
  <c r="P22" i="48" s="1"/>
  <c r="Q11" i="14"/>
  <c r="F10" i="48"/>
  <c r="F28" i="48" s="1"/>
  <c r="G19" i="14"/>
  <c r="G22" i="14" s="1"/>
  <c r="Q19" i="14"/>
  <c r="Q22" i="14" s="1"/>
  <c r="P10" i="48"/>
  <c r="P28" i="48" s="1"/>
  <c r="J14" i="15"/>
  <c r="J11" i="48"/>
  <c r="J29" i="48" s="1"/>
  <c r="K9" i="14"/>
  <c r="N11" i="14"/>
  <c r="N16" i="14" s="1"/>
  <c r="M4" i="48"/>
  <c r="M22" i="48" s="1"/>
  <c r="K25" i="48"/>
  <c r="K32" i="48"/>
  <c r="K26" i="48"/>
  <c r="K31" i="48"/>
  <c r="K30" i="48"/>
  <c r="K22" i="48"/>
  <c r="K27" i="48"/>
  <c r="K24" i="48"/>
  <c r="I19" i="14"/>
  <c r="H10" i="48"/>
  <c r="H28" i="48" s="1"/>
  <c r="P5" i="48"/>
  <c r="Q10" i="14"/>
  <c r="B10" i="48"/>
  <c r="C19" i="14"/>
  <c r="D8" i="17"/>
  <c r="D12" i="17" s="1"/>
  <c r="E54" i="14" s="1"/>
  <c r="E56" i="14" s="1"/>
  <c r="K19" i="19"/>
  <c r="L39" i="14" s="1"/>
  <c r="C18" i="16"/>
  <c r="E8" i="16"/>
  <c r="J15" i="16"/>
  <c r="F11" i="15"/>
  <c r="D12" i="22"/>
  <c r="D31" i="20"/>
  <c r="E48" i="14" s="1"/>
  <c r="E12" i="22"/>
  <c r="N19" i="19"/>
  <c r="O39" i="14" s="1"/>
  <c r="B8" i="9"/>
  <c r="B6" i="48" s="1"/>
  <c r="Q6" i="48" s="1"/>
  <c r="P18" i="16"/>
  <c r="F8" i="17"/>
  <c r="F7" i="48" s="1"/>
  <c r="J8" i="17"/>
  <c r="I19" i="19"/>
  <c r="J39" i="14" s="1"/>
  <c r="B12" i="22"/>
  <c r="E31" i="20"/>
  <c r="F48" i="14" s="1"/>
  <c r="L18" i="16"/>
  <c r="N5" i="17"/>
  <c r="D14" i="15"/>
  <c r="F19" i="19"/>
  <c r="G39" i="14" s="1"/>
  <c r="L19" i="19"/>
  <c r="M39" i="14" s="1"/>
  <c r="E7" i="15"/>
  <c r="O5" i="16"/>
  <c r="L12" i="13"/>
  <c r="M41" i="14" s="1"/>
  <c r="J7" i="15"/>
  <c r="B13" i="16"/>
  <c r="C35" i="16"/>
  <c r="C16" i="15"/>
  <c r="L16" i="15"/>
  <c r="K20" i="15"/>
  <c r="L40" i="14" s="1"/>
  <c r="G9" i="22"/>
  <c r="G7" i="22"/>
  <c r="G6" i="22"/>
  <c r="G8" i="22"/>
  <c r="G10" i="22"/>
  <c r="G11" i="22"/>
  <c r="M11" i="22"/>
  <c r="H8" i="22"/>
  <c r="M10" i="22"/>
  <c r="H10" i="22"/>
  <c r="H9" i="22"/>
  <c r="H11" i="22"/>
  <c r="H6" i="22"/>
  <c r="M6" i="22"/>
  <c r="H7" i="22"/>
  <c r="M8" i="22"/>
  <c r="M7" i="22"/>
  <c r="M9" i="22"/>
  <c r="B67" i="22"/>
  <c r="H27" i="20"/>
  <c r="C78" i="22"/>
  <c r="M27" i="20"/>
  <c r="J11" i="15"/>
  <c r="B7" i="15"/>
  <c r="N7" i="15"/>
  <c r="B11" i="15"/>
  <c r="N11" i="15"/>
  <c r="B11" i="16"/>
  <c r="L58" i="22"/>
  <c r="M49" i="14" s="1"/>
  <c r="M52" i="14" s="1"/>
  <c r="E58" i="22"/>
  <c r="F49" i="14" s="1"/>
  <c r="J58" i="22"/>
  <c r="K49" i="14" s="1"/>
  <c r="K52" i="14" s="1"/>
  <c r="O58" i="22"/>
  <c r="P49" i="14" s="1"/>
  <c r="P52" i="14" s="1"/>
  <c r="K58" i="22"/>
  <c r="L49" i="14" s="1"/>
  <c r="L52" i="14" s="1"/>
  <c r="P58" i="22"/>
  <c r="Q49" i="14" s="1"/>
  <c r="Q52" i="14" s="1"/>
  <c r="I58" i="22"/>
  <c r="J49" i="14" s="1"/>
  <c r="J52" i="14" s="1"/>
  <c r="N58" i="22"/>
  <c r="O49" i="14" s="1"/>
  <c r="O52" i="14" s="1"/>
  <c r="F58" i="22"/>
  <c r="G49" i="14" s="1"/>
  <c r="G52" i="14" s="1"/>
  <c r="G27" i="20"/>
  <c r="D58" i="22"/>
  <c r="E49" i="14" s="1"/>
  <c r="H58" i="22"/>
  <c r="I49" i="14" s="1"/>
  <c r="E12" i="15"/>
  <c r="O5" i="15"/>
  <c r="O16" i="15" s="1"/>
  <c r="M20" i="15"/>
  <c r="N40" i="14" s="1"/>
  <c r="G20" i="15"/>
  <c r="H40" i="14" s="1"/>
  <c r="H46" i="14" s="1"/>
  <c r="H20" i="15"/>
  <c r="I40" i="14" s="1"/>
  <c r="I46" i="14" s="1"/>
  <c r="F8" i="16"/>
  <c r="J9" i="16"/>
  <c r="F6" i="15"/>
  <c r="F8" i="15"/>
  <c r="N10" i="16"/>
  <c r="E14" i="16"/>
  <c r="D5" i="15"/>
  <c r="B8" i="15"/>
  <c r="J8" i="15"/>
  <c r="F12" i="15"/>
  <c r="I20" i="15"/>
  <c r="J40" i="14" s="1"/>
  <c r="B9" i="16"/>
  <c r="N9" i="16"/>
  <c r="E8" i="15"/>
  <c r="B10" i="15"/>
  <c r="E9" i="16"/>
  <c r="B6" i="15"/>
  <c r="N9" i="15"/>
  <c r="J10" i="15"/>
  <c r="D5" i="16"/>
  <c r="F10" i="16"/>
  <c r="J11" i="16"/>
  <c r="B15" i="16"/>
  <c r="F14" i="16"/>
  <c r="J6" i="15"/>
  <c r="F10" i="15"/>
  <c r="B12" i="15"/>
  <c r="J12" i="15"/>
  <c r="B7" i="16"/>
  <c r="E10" i="16"/>
  <c r="N14" i="16"/>
  <c r="N11" i="16"/>
  <c r="N6" i="15"/>
  <c r="F9" i="15"/>
  <c r="N10" i="15"/>
  <c r="B8" i="16"/>
  <c r="J8" i="16"/>
  <c r="B10" i="16"/>
  <c r="E11" i="16"/>
  <c r="B14" i="16"/>
  <c r="E15" i="16"/>
  <c r="E7" i="16"/>
  <c r="J7" i="16"/>
  <c r="F7" i="16"/>
  <c r="N7" i="16"/>
  <c r="E9" i="15"/>
  <c r="N15" i="16"/>
  <c r="C34" i="16"/>
  <c r="B9" i="15"/>
  <c r="E19" i="19"/>
  <c r="F39" i="14" s="1"/>
  <c r="D19" i="19"/>
  <c r="E39" i="14" s="1"/>
  <c r="E5" i="22"/>
  <c r="D5" i="22"/>
  <c r="B5" i="22"/>
  <c r="F5" i="13"/>
  <c r="F8" i="13" s="1"/>
  <c r="P12" i="13"/>
  <c r="Q41" i="14" s="1"/>
  <c r="D12" i="13"/>
  <c r="E41" i="14" s="1"/>
  <c r="O12" i="13"/>
  <c r="P41" i="14" s="1"/>
  <c r="E5" i="17"/>
  <c r="C8" i="17"/>
  <c r="J12" i="17" l="1"/>
  <c r="K54" i="14" s="1"/>
  <c r="K56" i="14" s="1"/>
  <c r="J7" i="48"/>
  <c r="J25" i="48" s="1"/>
  <c r="K24" i="14"/>
  <c r="K26" i="14" s="1"/>
  <c r="Q11" i="48"/>
  <c r="L16" i="14"/>
  <c r="L27" i="14" s="1"/>
  <c r="J46" i="14"/>
  <c r="J61" i="14" s="1"/>
  <c r="L10" i="14"/>
  <c r="K5" i="48"/>
  <c r="P8" i="48"/>
  <c r="P26" i="48" s="1"/>
  <c r="Q13" i="14"/>
  <c r="Q16" i="14" s="1"/>
  <c r="Q27" i="14" s="1"/>
  <c r="R9" i="14"/>
  <c r="J10" i="14"/>
  <c r="J16" i="14" s="1"/>
  <c r="J27" i="14" s="1"/>
  <c r="I5" i="48"/>
  <c r="L46" i="14"/>
  <c r="L61" i="14" s="1"/>
  <c r="M32" i="48"/>
  <c r="M25" i="48"/>
  <c r="M26" i="48"/>
  <c r="M24" i="48"/>
  <c r="M30" i="48"/>
  <c r="M29" i="48"/>
  <c r="M23" i="48"/>
  <c r="P15" i="48"/>
  <c r="P23" i="48"/>
  <c r="P10" i="14"/>
  <c r="O5" i="48"/>
  <c r="G11" i="14"/>
  <c r="F4" i="48"/>
  <c r="F22" i="48" s="1"/>
  <c r="I18" i="14"/>
  <c r="H13" i="48"/>
  <c r="H31" i="48" s="1"/>
  <c r="H18" i="14"/>
  <c r="R18" i="14" s="1"/>
  <c r="G13" i="48"/>
  <c r="N18" i="14"/>
  <c r="M13" i="48"/>
  <c r="M31" i="48" s="1"/>
  <c r="F12" i="17"/>
  <c r="G54" i="14" s="1"/>
  <c r="G56" i="14" s="1"/>
  <c r="L8" i="48"/>
  <c r="L26" i="48" s="1"/>
  <c r="M13" i="14"/>
  <c r="C8" i="48"/>
  <c r="D13" i="14"/>
  <c r="M10" i="14"/>
  <c r="L5" i="48"/>
  <c r="L23" i="48" s="1"/>
  <c r="C5" i="48"/>
  <c r="D10" i="14"/>
  <c r="D24" i="14"/>
  <c r="D26" i="14" s="1"/>
  <c r="C7" i="48"/>
  <c r="F25" i="48"/>
  <c r="E24" i="14"/>
  <c r="E26" i="14" s="1"/>
  <c r="D7" i="48"/>
  <c r="G24" i="14"/>
  <c r="G26" i="14" s="1"/>
  <c r="P22" i="16"/>
  <c r="Q43" i="14" s="1"/>
  <c r="L5" i="17"/>
  <c r="L8" i="17" s="1"/>
  <c r="D18" i="16"/>
  <c r="B14" i="22"/>
  <c r="H12" i="22"/>
  <c r="D16" i="15"/>
  <c r="N8" i="17"/>
  <c r="G31" i="20"/>
  <c r="H48" i="14" s="1"/>
  <c r="G12" i="22"/>
  <c r="D14" i="22"/>
  <c r="D18" i="22" s="1"/>
  <c r="E50" i="14" s="1"/>
  <c r="E52" i="14" s="1"/>
  <c r="M12" i="22"/>
  <c r="N5" i="13"/>
  <c r="N8" i="13" s="1"/>
  <c r="L22" i="16"/>
  <c r="M43" i="14" s="1"/>
  <c r="E8" i="17"/>
  <c r="E12" i="17" s="1"/>
  <c r="F54" i="14" s="1"/>
  <c r="F56" i="14" s="1"/>
  <c r="E14" i="22"/>
  <c r="E5" i="13"/>
  <c r="E8" i="13" s="1"/>
  <c r="O18" i="16"/>
  <c r="M51" i="22"/>
  <c r="M50" i="22" s="1"/>
  <c r="M54" i="22" s="1"/>
  <c r="H31" i="20"/>
  <c r="I48" i="14" s="1"/>
  <c r="M31" i="20"/>
  <c r="N48" i="14" s="1"/>
  <c r="G50" i="22"/>
  <c r="G54" i="22" s="1"/>
  <c r="M5" i="22"/>
  <c r="M14" i="22" s="1"/>
  <c r="G5" i="22"/>
  <c r="H5" i="22"/>
  <c r="H14" i="22" s="1"/>
  <c r="E5" i="15"/>
  <c r="O20" i="15"/>
  <c r="P40" i="14" s="1"/>
  <c r="P20" i="15"/>
  <c r="Q40" i="14" s="1"/>
  <c r="J5" i="15"/>
  <c r="F5" i="15"/>
  <c r="F16" i="15" s="1"/>
  <c r="B5" i="15"/>
  <c r="B16" i="15" s="1"/>
  <c r="B5" i="16"/>
  <c r="B18" i="16" s="1"/>
  <c r="N5" i="15"/>
  <c r="N16" i="15" s="1"/>
  <c r="F12" i="13"/>
  <c r="G41" i="14" s="1"/>
  <c r="F13" i="16"/>
  <c r="E13" i="16"/>
  <c r="N13" i="16"/>
  <c r="J13" i="16"/>
  <c r="N12" i="16"/>
  <c r="J12" i="16"/>
  <c r="F12" i="16"/>
  <c r="E12" i="16"/>
  <c r="J5" i="13"/>
  <c r="J8" i="13" s="1"/>
  <c r="D16" i="14" l="1"/>
  <c r="L63" i="14"/>
  <c r="P33" i="48"/>
  <c r="J63" i="14"/>
  <c r="P16" i="14"/>
  <c r="P27" i="14" s="1"/>
  <c r="F24" i="14"/>
  <c r="F26" i="14" s="1"/>
  <c r="E7" i="48"/>
  <c r="E25" i="48" s="1"/>
  <c r="O8" i="48"/>
  <c r="O26" i="48" s="1"/>
  <c r="P13" i="14"/>
  <c r="K23" i="48"/>
  <c r="K33" i="48" s="1"/>
  <c r="K15" i="48"/>
  <c r="Q46" i="14"/>
  <c r="Q61" i="14" s="1"/>
  <c r="Q63" i="14" s="1"/>
  <c r="I15" i="48"/>
  <c r="I23" i="48"/>
  <c r="I33" i="48" s="1"/>
  <c r="O23" i="48"/>
  <c r="O15" i="48"/>
  <c r="O11" i="14"/>
  <c r="N4" i="48"/>
  <c r="N22" i="48" s="1"/>
  <c r="E12" i="13"/>
  <c r="F41" i="14" s="1"/>
  <c r="F11" i="14"/>
  <c r="E4" i="48"/>
  <c r="K11" i="14"/>
  <c r="J4" i="48"/>
  <c r="M10" i="48"/>
  <c r="M28" i="48" s="1"/>
  <c r="N19" i="14"/>
  <c r="G31" i="48"/>
  <c r="Q13" i="48"/>
  <c r="G10" i="48"/>
  <c r="H19" i="14"/>
  <c r="B9" i="48"/>
  <c r="C20" i="14"/>
  <c r="I20" i="14"/>
  <c r="I22" i="14" s="1"/>
  <c r="I27" i="14" s="1"/>
  <c r="H9" i="48"/>
  <c r="E20" i="14"/>
  <c r="E22" i="14" s="1"/>
  <c r="D9" i="48"/>
  <c r="D27" i="48" s="1"/>
  <c r="E9" i="48"/>
  <c r="F20" i="14"/>
  <c r="F22" i="14" s="1"/>
  <c r="M9" i="48"/>
  <c r="N20" i="14"/>
  <c r="M16" i="14"/>
  <c r="D22" i="16"/>
  <c r="E43" i="14" s="1"/>
  <c r="D8" i="48"/>
  <c r="D26" i="48" s="1"/>
  <c r="E13" i="14"/>
  <c r="C13" i="14"/>
  <c r="B8" i="48"/>
  <c r="O10" i="14"/>
  <c r="N5" i="48"/>
  <c r="N23" i="48" s="1"/>
  <c r="F5" i="48"/>
  <c r="G10" i="14"/>
  <c r="D27" i="14"/>
  <c r="B20" i="6" s="1"/>
  <c r="B22" i="6" s="1"/>
  <c r="C22" i="56" s="1"/>
  <c r="D20" i="15"/>
  <c r="E40" i="14" s="1"/>
  <c r="E46" i="14" s="1"/>
  <c r="E61" i="14" s="1"/>
  <c r="D5" i="48"/>
  <c r="D23" i="48" s="1"/>
  <c r="E10" i="14"/>
  <c r="B5" i="48"/>
  <c r="C10" i="14"/>
  <c r="M24" i="14"/>
  <c r="M26" i="14" s="1"/>
  <c r="L7" i="48"/>
  <c r="C15" i="48"/>
  <c r="D25" i="48"/>
  <c r="O24" i="14"/>
  <c r="O26" i="14" s="1"/>
  <c r="N7" i="48"/>
  <c r="L12" i="17"/>
  <c r="M54" i="14" s="1"/>
  <c r="M56" i="14" s="1"/>
  <c r="E18" i="22"/>
  <c r="F50" i="14" s="1"/>
  <c r="F52" i="14" s="1"/>
  <c r="G14" i="22"/>
  <c r="G18" i="22" s="1"/>
  <c r="H50" i="14" s="1"/>
  <c r="J16" i="15"/>
  <c r="N12" i="17"/>
  <c r="O54" i="14" s="1"/>
  <c r="O56" i="14" s="1"/>
  <c r="E16" i="15"/>
  <c r="O22" i="16"/>
  <c r="P43" i="14" s="1"/>
  <c r="P46" i="14" s="1"/>
  <c r="P61" i="14" s="1"/>
  <c r="G58" i="22"/>
  <c r="H49" i="14" s="1"/>
  <c r="M58" i="22"/>
  <c r="N49" i="14" s="1"/>
  <c r="M18" i="22"/>
  <c r="N50" i="14" s="1"/>
  <c r="N52" i="14" s="1"/>
  <c r="N61" i="14" s="1"/>
  <c r="H18" i="22"/>
  <c r="I50" i="14" s="1"/>
  <c r="I52" i="14" s="1"/>
  <c r="I61" i="14" s="1"/>
  <c r="I63" i="14" s="1"/>
  <c r="N20" i="15"/>
  <c r="O40" i="14" s="1"/>
  <c r="F20" i="15"/>
  <c r="G40" i="14" s="1"/>
  <c r="N5" i="16"/>
  <c r="E5" i="16"/>
  <c r="J5" i="16"/>
  <c r="F5" i="16"/>
  <c r="N12" i="13"/>
  <c r="O41" i="14" s="1"/>
  <c r="J12" i="13"/>
  <c r="K41" i="14" s="1"/>
  <c r="L20" i="15"/>
  <c r="M40" i="14" s="1"/>
  <c r="M46" i="14" s="1"/>
  <c r="P63" i="14" l="1"/>
  <c r="O33" i="48"/>
  <c r="N22" i="14"/>
  <c r="N27" i="14" s="1"/>
  <c r="N63" i="14" s="1"/>
  <c r="R19" i="14"/>
  <c r="M27" i="14"/>
  <c r="K10" i="14"/>
  <c r="J5" i="48"/>
  <c r="J23" i="48" s="1"/>
  <c r="E5" i="48"/>
  <c r="E23" i="48" s="1"/>
  <c r="F10" i="14"/>
  <c r="R11" i="14"/>
  <c r="J22" i="48"/>
  <c r="E22" i="48"/>
  <c r="Q4" i="48"/>
  <c r="H52" i="14"/>
  <c r="H61" i="14" s="1"/>
  <c r="G28" i="48"/>
  <c r="Q10" i="48"/>
  <c r="H15" i="48"/>
  <c r="H27" i="48"/>
  <c r="H33" i="48" s="1"/>
  <c r="H20" i="14"/>
  <c r="H22" i="14" s="1"/>
  <c r="H27" i="14" s="1"/>
  <c r="G9" i="48"/>
  <c r="Q9" i="48" s="1"/>
  <c r="E27" i="48"/>
  <c r="C22" i="14"/>
  <c r="M15" i="48"/>
  <c r="M27" i="48"/>
  <c r="M33" i="48" s="1"/>
  <c r="D15" i="48"/>
  <c r="E16" i="14"/>
  <c r="E27" i="14" s="1"/>
  <c r="E63" i="14" s="1"/>
  <c r="D33" i="48"/>
  <c r="M61" i="14"/>
  <c r="F23" i="48"/>
  <c r="R10" i="14"/>
  <c r="C16" i="14"/>
  <c r="Q7" i="48"/>
  <c r="B15" i="48"/>
  <c r="R24" i="14"/>
  <c r="R26" i="14" s="1"/>
  <c r="L25" i="48"/>
  <c r="L33" i="48" s="1"/>
  <c r="L15" i="48"/>
  <c r="N25" i="48"/>
  <c r="J20" i="15"/>
  <c r="K40" i="14" s="1"/>
  <c r="N18" i="16"/>
  <c r="J18" i="16"/>
  <c r="F18" i="16"/>
  <c r="F22" i="16" s="1"/>
  <c r="G43" i="14" s="1"/>
  <c r="G46" i="14" s="1"/>
  <c r="G61" i="14" s="1"/>
  <c r="E18" i="16"/>
  <c r="E20" i="15"/>
  <c r="F40" i="14" s="1"/>
  <c r="C10" i="17"/>
  <c r="C12" i="17" s="1"/>
  <c r="D54" i="14" s="1"/>
  <c r="D56" i="14" s="1"/>
  <c r="C16" i="22"/>
  <c r="C10" i="13"/>
  <c r="C17" i="48" s="1"/>
  <c r="C18" i="15"/>
  <c r="C20" i="15" s="1"/>
  <c r="D40" i="14" s="1"/>
  <c r="C20" i="16"/>
  <c r="C22" i="16" s="1"/>
  <c r="D43" i="14" s="1"/>
  <c r="C17" i="19"/>
  <c r="C19" i="19" s="1"/>
  <c r="D39" i="14" s="1"/>
  <c r="C29" i="20"/>
  <c r="C17" i="49"/>
  <c r="C56" i="22"/>
  <c r="C58" i="22" s="1"/>
  <c r="D49" i="14" s="1"/>
  <c r="D52" i="14" s="1"/>
  <c r="Q5" i="48" l="1"/>
  <c r="M63" i="14"/>
  <c r="K13" i="14"/>
  <c r="K16" i="14" s="1"/>
  <c r="K27" i="14" s="1"/>
  <c r="J8" i="48"/>
  <c r="E8" i="48"/>
  <c r="E26" i="48" s="1"/>
  <c r="E33" i="48" s="1"/>
  <c r="F13" i="14"/>
  <c r="F16" i="14" s="1"/>
  <c r="F27" i="14" s="1"/>
  <c r="H63" i="14"/>
  <c r="C27" i="14"/>
  <c r="B3" i="6" s="1"/>
  <c r="B12" i="6" s="1"/>
  <c r="C55" i="14" s="1"/>
  <c r="R55" i="14" s="1"/>
  <c r="R20" i="14"/>
  <c r="R22" i="14" s="1"/>
  <c r="G27" i="48"/>
  <c r="G33" i="48" s="1"/>
  <c r="G15" i="48"/>
  <c r="O13" i="14"/>
  <c r="O16" i="14" s="1"/>
  <c r="O27" i="14" s="1"/>
  <c r="N8" i="48"/>
  <c r="N22" i="16"/>
  <c r="O43" i="14" s="1"/>
  <c r="O46" i="14" s="1"/>
  <c r="O61" i="14" s="1"/>
  <c r="F8" i="48"/>
  <c r="G13" i="14"/>
  <c r="C32" i="48"/>
  <c r="C29" i="48"/>
  <c r="C22" i="48"/>
  <c r="C28" i="48"/>
  <c r="C30" i="48"/>
  <c r="C31" i="48"/>
  <c r="C23" i="48"/>
  <c r="C24" i="48"/>
  <c r="C27" i="48"/>
  <c r="C26" i="48"/>
  <c r="C25" i="48"/>
  <c r="E22" i="16"/>
  <c r="F43" i="14" s="1"/>
  <c r="F46" i="14" s="1"/>
  <c r="F61" i="14" s="1"/>
  <c r="J22" i="16"/>
  <c r="K43" i="14" s="1"/>
  <c r="K46" i="14" s="1"/>
  <c r="K61" i="14" s="1"/>
  <c r="C12" i="13"/>
  <c r="D41" i="14" s="1"/>
  <c r="D46" i="14" s="1"/>
  <c r="D61" i="14" s="1"/>
  <c r="D63" i="14" s="1"/>
  <c r="E15" i="48" l="1"/>
  <c r="K63" i="14"/>
  <c r="F63" i="14"/>
  <c r="J26" i="48"/>
  <c r="J33" i="48" s="1"/>
  <c r="J15" i="48"/>
  <c r="C12" i="56"/>
  <c r="O63" i="14"/>
  <c r="N26" i="48"/>
  <c r="N33" i="48" s="1"/>
  <c r="N15" i="48"/>
  <c r="G16" i="14"/>
  <c r="G27" i="14" s="1"/>
  <c r="G63" i="14" s="1"/>
  <c r="R13" i="14"/>
  <c r="R16" i="14" s="1"/>
  <c r="R27" i="14" s="1"/>
  <c r="F26" i="48"/>
  <c r="F33" i="48" s="1"/>
  <c r="Q8" i="48"/>
  <c r="Q15" i="48" s="1"/>
  <c r="F15" i="48"/>
  <c r="C33" i="48"/>
  <c r="B18" i="15"/>
  <c r="B20" i="15" s="1"/>
  <c r="B10" i="17"/>
  <c r="B12" i="17" s="1"/>
  <c r="C54" i="14" s="1"/>
  <c r="B17" i="49"/>
  <c r="B19" i="49" s="1"/>
  <c r="C42" i="14" s="1"/>
  <c r="R42" i="14" s="1"/>
  <c r="B10" i="13"/>
  <c r="B20" i="16"/>
  <c r="B22" i="16" s="1"/>
  <c r="C43" i="14" s="1"/>
  <c r="R43" i="14" s="1"/>
  <c r="B10" i="9"/>
  <c r="B12" i="9" s="1"/>
  <c r="B29" i="20"/>
  <c r="B31" i="20" s="1"/>
  <c r="C48" i="14" s="1"/>
  <c r="B56" i="22"/>
  <c r="B58" i="22" s="1"/>
  <c r="C49" i="14" s="1"/>
  <c r="R49" i="14" s="1"/>
  <c r="B16" i="22"/>
  <c r="B18" i="22" s="1"/>
  <c r="C50" i="14" s="1"/>
  <c r="R50" i="14" s="1"/>
  <c r="B17" i="19"/>
  <c r="B19" i="19" s="1"/>
  <c r="C39" i="14" s="1"/>
  <c r="R48" i="14" l="1"/>
  <c r="R52" i="14" s="1"/>
  <c r="C52" i="14"/>
  <c r="R54" i="14"/>
  <c r="R56" i="14" s="1"/>
  <c r="C56" i="14"/>
  <c r="R39" i="14"/>
  <c r="C40" i="14"/>
  <c r="R40" i="14" s="1"/>
  <c r="B12" i="13"/>
  <c r="C41" i="14" s="1"/>
  <c r="R41" i="14" s="1"/>
  <c r="B17" i="48"/>
  <c r="C46" i="14" l="1"/>
  <c r="C61" i="14" s="1"/>
  <c r="C63" i="14" s="1"/>
  <c r="B31" i="48"/>
  <c r="Q31" i="48" s="1"/>
  <c r="B29" i="48"/>
  <c r="Q29" i="48" s="1"/>
  <c r="B26" i="48"/>
  <c r="Q26" i="48" s="1"/>
  <c r="B25" i="48"/>
  <c r="Q25" i="48" s="1"/>
  <c r="B32" i="48"/>
  <c r="Q32" i="48" s="1"/>
  <c r="B27" i="48"/>
  <c r="Q27" i="48" s="1"/>
  <c r="B24" i="48"/>
  <c r="Q24" i="48" s="1"/>
  <c r="B30" i="48"/>
  <c r="Q30" i="48" s="1"/>
  <c r="B23" i="48"/>
  <c r="Q23" i="48" s="1"/>
  <c r="B22" i="48"/>
  <c r="B28" i="48"/>
  <c r="Q28" i="48" s="1"/>
  <c r="R46" i="14"/>
  <c r="R61" i="14" s="1"/>
  <c r="B33" i="48" l="1"/>
  <c r="Q22" i="48"/>
  <c r="Q33" i="48" s="1"/>
</calcChain>
</file>

<file path=xl/comments1.xml><?xml version="1.0" encoding="utf-8"?>
<comments xmlns="http://schemas.openxmlformats.org/spreadsheetml/2006/main">
  <authors>
    <author>Aernouts Kristien</author>
  </authors>
  <commentList>
    <comment ref="Z25" authorId="0" shapeId="0">
      <text>
        <r>
          <rPr>
            <b/>
            <sz val="9"/>
            <color indexed="81"/>
            <rFont val="Tahoma"/>
            <family val="2"/>
          </rPr>
          <t>Aernouts Kristien:</t>
        </r>
        <r>
          <rPr>
            <sz val="9"/>
            <color indexed="81"/>
            <rFont val="Tahoma"/>
            <family val="2"/>
          </rPr>
          <t xml:space="preserve">
netto afname
</t>
        </r>
      </text>
    </comment>
    <comment ref="Z26" authorId="0" shape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Meynaerts Erika</author>
  </authors>
  <commentList>
    <comment ref="A1" authorId="0" shapeId="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authors>
    <author>Meynaerts Erika</author>
    <author>meynaere</author>
  </authors>
  <commentList>
    <comment ref="A1" authorId="0" shapeId="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shapeId="0">
      <text>
        <r>
          <rPr>
            <b/>
            <sz val="9"/>
            <color indexed="81"/>
            <rFont val="Tahoma"/>
            <family val="2"/>
          </rPr>
          <t>meynaere:</t>
        </r>
        <r>
          <rPr>
            <sz val="9"/>
            <color indexed="81"/>
            <rFont val="Tahoma"/>
            <family val="2"/>
          </rPr>
          <t xml:space="preserve">
x0,902:  bovenste verbrandingswaarde =&gt;onderste verbrandingswaarde</t>
        </r>
      </text>
    </comment>
  </commentList>
</comments>
</file>

<file path=xl/comments4.xml><?xml version="1.0" encoding="utf-8"?>
<comments xmlns="http://schemas.openxmlformats.org/spreadsheetml/2006/main">
  <authors>
    <author>Meynaerts Erika</author>
    <author>meynaere</author>
  </authors>
  <commentList>
    <comment ref="A1" authorId="0" shapeId="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shapeId="0">
      <text>
        <r>
          <rPr>
            <b/>
            <sz val="9"/>
            <color indexed="81"/>
            <rFont val="Tahoma"/>
            <family val="2"/>
          </rPr>
          <t>meynaere:</t>
        </r>
        <r>
          <rPr>
            <sz val="9"/>
            <color indexed="81"/>
            <rFont val="Tahoma"/>
            <family val="2"/>
          </rPr>
          <t xml:space="preserve">
x0,902: bovenste verbrandingswaarde =&gt; onderste verbrandingswaarde</t>
        </r>
      </text>
    </comment>
    <comment ref="F3" authorId="1" shapeId="0">
      <text>
        <r>
          <rPr>
            <b/>
            <sz val="9"/>
            <color indexed="81"/>
            <rFont val="Tahoma"/>
            <family val="2"/>
          </rPr>
          <t>meynaere:</t>
        </r>
        <r>
          <rPr>
            <sz val="9"/>
            <color indexed="81"/>
            <rFont val="Tahoma"/>
            <family val="2"/>
          </rPr>
          <t xml:space="preserve">
lichte en zware stookolie</t>
        </r>
      </text>
    </comment>
    <comment ref="J3" authorId="1" shapeId="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Meynaerts Erika</author>
    <author>meynaere</author>
    <author>Aernouts Kristien</author>
  </authors>
  <commentList>
    <comment ref="A1" authorId="0" shapeId="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shapeId="0">
      <text>
        <r>
          <rPr>
            <b/>
            <sz val="9"/>
            <color indexed="81"/>
            <rFont val="Tahoma"/>
            <family val="2"/>
          </rPr>
          <t>meynaere:</t>
        </r>
        <r>
          <rPr>
            <sz val="9"/>
            <color indexed="81"/>
            <rFont val="Tahoma"/>
            <family val="2"/>
          </rPr>
          <t xml:space="preserve">
x0,902: bovenste verbrandingswaarde =&gt; onderste verbrandingswaarde</t>
        </r>
      </text>
    </comment>
    <comment ref="F3" authorId="2" shapeId="0">
      <text>
        <r>
          <rPr>
            <b/>
            <sz val="9"/>
            <color indexed="81"/>
            <rFont val="Tahoma"/>
            <family val="2"/>
          </rPr>
          <t>Aernouts Kristien:</t>
        </r>
        <r>
          <rPr>
            <sz val="9"/>
            <color indexed="81"/>
            <rFont val="Tahoma"/>
            <family val="2"/>
          </rPr>
          <t xml:space="preserve">
lichte en zware stookolie</t>
        </r>
      </text>
    </comment>
    <comment ref="J3" authorId="1" shapeId="0">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authors>
    <author>Meynaerts Erika</author>
    <author>meynaere</author>
    <author>Aernouts Kristien</author>
  </authors>
  <commentList>
    <comment ref="A1" authorId="0" shapeId="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shapeId="0">
      <text>
        <r>
          <rPr>
            <b/>
            <sz val="9"/>
            <color indexed="81"/>
            <rFont val="Tahoma"/>
            <family val="2"/>
          </rPr>
          <t>meynaere:</t>
        </r>
        <r>
          <rPr>
            <sz val="9"/>
            <color indexed="81"/>
            <rFont val="Tahoma"/>
            <family val="2"/>
          </rPr>
          <t xml:space="preserve">
x0,902: bovenste verbrandingswaarde =&gt; onderste verbrandingswaarde</t>
        </r>
      </text>
    </comment>
    <comment ref="F3" authorId="1" shapeId="0">
      <text>
        <r>
          <rPr>
            <b/>
            <sz val="9"/>
            <color indexed="81"/>
            <rFont val="Tahoma"/>
            <family val="2"/>
          </rPr>
          <t>meynaere:</t>
        </r>
        <r>
          <rPr>
            <sz val="9"/>
            <color indexed="81"/>
            <rFont val="Tahoma"/>
            <family val="2"/>
          </rPr>
          <t xml:space="preserve">
lichte en zware stookolie</t>
        </r>
      </text>
    </comment>
    <comment ref="G3" authorId="1" shapeId="0">
      <text>
        <r>
          <rPr>
            <b/>
            <sz val="9"/>
            <color indexed="81"/>
            <rFont val="Tahoma"/>
            <family val="2"/>
          </rPr>
          <t>meynaere:</t>
        </r>
        <r>
          <rPr>
            <sz val="9"/>
            <color indexed="81"/>
            <rFont val="Tahoma"/>
            <family val="2"/>
          </rPr>
          <t xml:space="preserve">
cf. stookolie</t>
        </r>
      </text>
    </comment>
    <comment ref="J3" authorId="1" shapeId="0">
      <text>
        <r>
          <rPr>
            <b/>
            <sz val="9"/>
            <color indexed="81"/>
            <rFont val="Tahoma"/>
            <family val="2"/>
          </rPr>
          <t>meynaere:</t>
        </r>
        <r>
          <rPr>
            <sz val="9"/>
            <color indexed="81"/>
            <rFont val="Tahoma"/>
            <family val="2"/>
          </rPr>
          <t xml:space="preserve">
kolen en cokes</t>
        </r>
      </text>
    </comment>
    <comment ref="L5" authorId="2" shapeId="0">
      <text>
        <r>
          <rPr>
            <b/>
            <sz val="9"/>
            <color indexed="81"/>
            <rFont val="Tahoma"/>
            <family val="2"/>
          </rPr>
          <t>Aernouts Kristien:</t>
        </r>
        <r>
          <rPr>
            <sz val="9"/>
            <color indexed="81"/>
            <rFont val="Tahoma"/>
            <family val="2"/>
          </rPr>
          <t xml:space="preserve">
idem biomassa</t>
        </r>
      </text>
    </comment>
    <comment ref="N5" authorId="2" shapeId="0">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shapeId="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authors>
    <author>Meynaerts Erika</author>
  </authors>
  <commentList>
    <comment ref="A1" authorId="0" shapeId="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shapeId="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authors>
    <author>meynaere</author>
  </authors>
  <commentList>
    <comment ref="A9" authorId="0" shapeId="0">
      <text>
        <r>
          <rPr>
            <b/>
            <sz val="9"/>
            <color indexed="81"/>
            <rFont val="Tahoma"/>
            <family val="2"/>
          </rPr>
          <t>meynaere:</t>
        </r>
        <r>
          <rPr>
            <sz val="9"/>
            <color indexed="81"/>
            <rFont val="Tahoma"/>
            <family val="2"/>
          </rPr>
          <t xml:space="preserve">
incl. afvalverbranding met energierecuperatie</t>
        </r>
      </text>
    </comment>
    <comment ref="A19" authorId="0" shape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<sst xmlns="http://schemas.openxmlformats.org/spreadsheetml/2006/main" count="2565" uniqueCount="965">
  <si>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</si>
  <si>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</si>
  <si>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</si>
  <si>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</si>
  <si>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</si>
  <si>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</si>
  <si>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</si>
  <si>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</si>
  <si>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</si>
  <si>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</si>
  <si>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</si>
  <si>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</si>
  <si>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</si>
  <si>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</si>
  <si>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</si>
  <si>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</si>
  <si>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</si>
  <si>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</si>
  <si>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</si>
  <si>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</si>
  <si>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</si>
  <si>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</si>
  <si>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</si>
  <si>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</si>
  <si>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</si>
  <si>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</si>
  <si>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</si>
  <si>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</si>
  <si>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</si>
  <si>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</si>
  <si>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</si>
  <si>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</si>
  <si>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</si>
  <si>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</si>
  <si>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</si>
  <si>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</si>
  <si>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</si>
  <si>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</si>
  <si>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</si>
  <si>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</si>
  <si>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</si>
  <si>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</si>
  <si>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</si>
  <si>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</si>
  <si>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</si>
  <si>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</si>
  <si>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</si>
  <si>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</si>
  <si>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</si>
  <si>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</si>
  <si>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</si>
  <si>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</si>
  <si>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</si>
  <si>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</si>
  <si>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</si>
  <si>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</si>
  <si>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</si>
  <si>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</si>
  <si>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</si>
  <si>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</si>
  <si>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</si>
  <si>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</si>
  <si>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</si>
  <si>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</si>
  <si>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</si>
  <si>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</si>
  <si>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</si>
  <si>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</si>
  <si>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</si>
  <si>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</si>
  <si>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</si>
  <si>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</si>
  <si>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</si>
  <si>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</si>
  <si>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</si>
  <si>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</si>
  <si>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</si>
  <si>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</si>
  <si>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</si>
  <si>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</si>
  <si>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</si>
  <si>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</si>
  <si>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</si>
  <si>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</si>
  <si>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</si>
  <si>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</si>
  <si>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</si>
  <si>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</si>
  <si>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</si>
  <si>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</si>
  <si>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</si>
  <si>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</si>
  <si>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</si>
  <si>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</si>
  <si>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</si>
  <si>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</si>
  <si>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</si>
  <si>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</si>
  <si>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</si>
  <si>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</si>
  <si>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</si>
  <si>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</si>
  <si>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</si>
  <si>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</si>
  <si>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</si>
  <si>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</si>
  <si>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</si>
  <si>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</si>
  <si>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</si>
  <si>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</si>
  <si>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</si>
  <si>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</si>
  <si>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</si>
  <si>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</si>
  <si>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</si>
  <si>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</si>
  <si>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</si>
  <si>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</si>
  <si>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</si>
  <si>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</si>
  <si>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</si>
  <si>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</si>
  <si>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</si>
  <si>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</si>
  <si>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</si>
  <si>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</si>
  <si>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</si>
  <si>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</si>
  <si>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</si>
  <si>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</si>
  <si>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</si>
  <si>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</si>
  <si>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</si>
  <si>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</si>
  <si>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</si>
  <si>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</si>
  <si>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</si>
  <si>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</si>
  <si>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</si>
  <si>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</si>
  <si>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</si>
  <si>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</si>
  <si>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</si>
  <si>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</si>
  <si>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</si>
  <si>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</si>
  <si>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</si>
  <si>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</si>
  <si>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</si>
  <si>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</si>
  <si>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</si>
  <si>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</si>
  <si>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</si>
  <si>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</si>
  <si>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</si>
  <si>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</si>
  <si>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</si>
  <si>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</si>
  <si>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</si>
  <si>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</si>
  <si>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</si>
  <si>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</si>
  <si>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</si>
  <si>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</si>
  <si>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</si>
  <si>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</si>
  <si>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</si>
  <si>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</si>
  <si>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</si>
  <si>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</si>
  <si>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</si>
  <si>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</si>
  <si>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</si>
  <si>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</si>
  <si>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</si>
  <si>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</si>
  <si>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</si>
  <si>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</si>
  <si>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</si>
  <si>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</si>
  <si>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</si>
  <si>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</si>
  <si>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</si>
  <si>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</si>
  <si>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</si>
  <si>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</si>
  <si>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</si>
  <si>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</si>
  <si>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</si>
  <si>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</si>
  <si>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</si>
  <si>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</si>
  <si>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</si>
  <si>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</si>
  <si>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</si>
  <si>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</si>
  <si>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</si>
  <si>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</si>
  <si>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</si>
  <si>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</si>
  <si>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</si>
  <si>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</si>
  <si>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</si>
  <si>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</si>
  <si>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</si>
  <si>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</si>
  <si>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</si>
  <si>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</si>
  <si>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</si>
  <si>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</si>
  <si>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</si>
  <si>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</si>
  <si>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</si>
  <si>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</si>
  <si>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MWh/m2/jaar</t>
  </si>
  <si>
    <t>zie verder</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</si>
  <si>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</si>
  <si>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</si>
  <si>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</si>
  <si>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</si>
  <si>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</si>
  <si>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</si>
  <si>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</si>
  <si>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</si>
  <si>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</si>
  <si>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</si>
  <si>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</si>
  <si>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</si>
  <si>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</si>
  <si>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</si>
  <si>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</si>
  <si>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</si>
  <si>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</si>
  <si>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</si>
  <si>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</si>
  <si>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</si>
  <si>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</si>
  <si>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</si>
  <si>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</si>
  <si>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</si>
  <si>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</si>
  <si>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</si>
  <si>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</si>
  <si>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</si>
  <si>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</si>
  <si>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</si>
  <si>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</si>
  <si>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</si>
  <si>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</si>
  <si>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</si>
  <si>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</si>
  <si>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</si>
  <si>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</si>
  <si>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</si>
  <si>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</si>
  <si>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</si>
  <si>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</si>
  <si>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</si>
  <si>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</si>
  <si>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</si>
  <si>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</si>
  <si>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</si>
  <si>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</si>
  <si>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</si>
  <si>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</si>
  <si>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</si>
  <si>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</si>
  <si>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</si>
  <si>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</si>
  <si>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</si>
  <si>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</si>
  <si>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</si>
  <si>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</si>
  <si>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</si>
  <si>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</si>
  <si>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</si>
  <si>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</si>
  <si>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</si>
  <si>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</si>
  <si>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</si>
  <si>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</si>
  <si>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</si>
  <si>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</si>
  <si>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</si>
  <si>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</si>
  <si>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</si>
  <si>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</si>
  <si>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</si>
  <si>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</si>
  <si>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</si>
  <si>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</si>
  <si>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</si>
  <si>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</si>
  <si>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</si>
  <si>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</si>
  <si>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</si>
  <si>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</si>
  <si>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</si>
  <si>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</si>
  <si>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</si>
  <si>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</si>
  <si>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</si>
  <si>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</si>
  <si>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</si>
  <si>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</si>
  <si>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</si>
  <si>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</si>
  <si>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</si>
  <si>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</si>
  <si>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</si>
  <si>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</si>
  <si>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</si>
  <si>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</si>
  <si>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</si>
  <si>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</si>
  <si>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</si>
  <si>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</si>
  <si>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</si>
  <si>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</si>
  <si>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</si>
  <si>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</si>
  <si>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</si>
  <si>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</si>
  <si>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</si>
  <si>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</si>
  <si>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</si>
  <si>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</si>
  <si>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</si>
  <si>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</si>
  <si>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</si>
  <si>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</si>
  <si>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</si>
  <si>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</si>
  <si>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</si>
  <si>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</si>
  <si>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</si>
  <si>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</si>
  <si>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</si>
  <si>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</si>
  <si>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</si>
  <si>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</si>
  <si>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</si>
  <si>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</si>
  <si>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</si>
  <si>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</si>
  <si>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</si>
  <si>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</si>
  <si>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</si>
  <si>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</si>
  <si>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</si>
  <si>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</si>
  <si>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</si>
  <si>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SEAP Nulmeting</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</si>
  <si>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</si>
  <si>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</si>
  <si>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</si>
  <si>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</si>
  <si>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</si>
  <si>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</si>
  <si>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</si>
  <si>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</si>
  <si>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</si>
  <si>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</si>
  <si>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</si>
  <si>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</si>
  <si>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</si>
  <si>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</si>
  <si>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</si>
  <si>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</si>
  <si>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</si>
  <si>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</si>
  <si>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Energiebalans Vlaanderen (versie juni 2013)</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</si>
  <si>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</si>
  <si>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</si>
  <si>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</si>
  <si>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</si>
  <si>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</si>
  <si>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</si>
  <si>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</si>
  <si>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</si>
  <si>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</si>
  <si>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</si>
  <si>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</si>
  <si>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</si>
  <si>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</si>
  <si>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</si>
  <si>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</si>
  <si>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</si>
  <si>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</si>
  <si>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</si>
  <si>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</si>
  <si>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</si>
  <si>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</si>
  <si>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</si>
  <si>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</si>
  <si>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P. Willems, Lodewijckx J.</t>
  </si>
  <si>
    <t>november 2011</t>
  </si>
  <si>
    <t>SVR-projecties van de bevolking en de huishoudens voor Vlaamse steden en gemeenten, 2009-2030</t>
  </si>
  <si>
    <t>Eandis</t>
  </si>
  <si>
    <t>juni 2013</t>
  </si>
  <si>
    <t>Sander Van Herzeele</t>
  </si>
  <si>
    <t>09 / 263 64 57</t>
  </si>
  <si>
    <t>Sander.VanHerzeele@eandis.be</t>
  </si>
  <si>
    <t>Infrax</t>
  </si>
  <si>
    <t>toon.lenaerts@infrax.be</t>
  </si>
  <si>
    <t>Toon Lenaerts</t>
  </si>
  <si>
    <t>011 / 72 22 05</t>
  </si>
  <si>
    <t xml:space="preserve">Bron: </t>
  </si>
  <si>
    <t>VEA (juni 2013)</t>
  </si>
  <si>
    <t>VREG</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</si>
  <si>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</si>
  <si>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</si>
  <si>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</si>
  <si>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</si>
  <si>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</si>
  <si>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</si>
  <si>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</si>
  <si>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</si>
  <si>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</si>
  <si>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</si>
  <si>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</si>
  <si>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</si>
  <si>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</si>
  <si>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</si>
  <si>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</si>
  <si>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</si>
  <si>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http://www.vreg.be/statistieken-groene-stroom</t>
  </si>
  <si>
    <t xml:space="preserve">Socio-economische enquête 2001 </t>
  </si>
  <si>
    <t>2001</t>
  </si>
  <si>
    <t>VITO</t>
  </si>
  <si>
    <t>Vlaams Milieumaatschappij</t>
  </si>
  <si>
    <t xml:space="preserve">emissiefactoren niet-energiegerelateerde emissies CH4 en N2O voor 2011 uit rekenmodellen VMM </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</si>
  <si>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</si>
  <si>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</si>
  <si>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</si>
  <si>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</si>
  <si>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</si>
  <si>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</si>
  <si>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</si>
  <si>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</si>
  <si>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</si>
  <si>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</si>
  <si>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</si>
  <si>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</si>
  <si>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</si>
  <si>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</si>
  <si>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</si>
  <si>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</si>
  <si>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</si>
  <si>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</si>
  <si>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</si>
  <si>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</si>
  <si>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</si>
  <si>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</si>
  <si>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</si>
  <si>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</si>
  <si>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</si>
  <si>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</si>
  <si>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</si>
  <si>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</si>
  <si>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</si>
  <si>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</si>
  <si>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</si>
  <si>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</si>
  <si>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</si>
  <si>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</si>
  <si>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</si>
  <si>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</si>
  <si>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</si>
  <si>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</si>
  <si>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</si>
  <si>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</si>
  <si>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</si>
  <si>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</si>
  <si>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</si>
  <si>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</si>
  <si>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</si>
  <si>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</si>
  <si>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</si>
  <si>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</si>
  <si>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</si>
  <si>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</si>
  <si>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</si>
  <si>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</si>
  <si>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</si>
  <si>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</si>
  <si>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</si>
  <si>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</si>
  <si>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</si>
  <si>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</si>
  <si>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</si>
  <si>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</si>
  <si>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</si>
  <si>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</si>
  <si>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</si>
  <si>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</si>
  <si>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</si>
  <si>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</si>
  <si>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</si>
  <si>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</si>
  <si>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</si>
  <si>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</si>
  <si>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</si>
  <si>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</si>
  <si>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</si>
  <si>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</si>
  <si>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</si>
  <si>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</si>
  <si>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</si>
  <si>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</si>
  <si>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</si>
  <si>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</si>
  <si>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</si>
  <si>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</si>
  <si>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</si>
  <si>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</si>
  <si>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</si>
  <si>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</si>
  <si>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</si>
  <si>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</si>
  <si>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</si>
  <si>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</si>
  <si>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</si>
  <si>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</si>
  <si>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</si>
  <si>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</si>
  <si>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</si>
  <si>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</si>
  <si>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</si>
  <si>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</si>
  <si>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</si>
  <si>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</si>
  <si>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</si>
  <si>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</si>
  <si>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</si>
  <si>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</si>
  <si>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</si>
  <si>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</si>
  <si>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</si>
  <si>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</si>
  <si>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</si>
  <si>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</si>
  <si>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</si>
  <si>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</si>
  <si>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</si>
  <si>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</si>
  <si>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</si>
  <si>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</si>
  <si>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</si>
  <si>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</si>
  <si>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</si>
  <si>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</si>
  <si>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</si>
  <si>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</si>
  <si>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</si>
  <si>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</si>
  <si>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</si>
  <si>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</si>
  <si>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</si>
  <si>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</si>
  <si>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</si>
  <si>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</si>
  <si>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</si>
  <si>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</si>
  <si>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</si>
  <si>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</si>
  <si>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</si>
  <si>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</si>
  <si>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</si>
  <si>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</si>
  <si>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</si>
  <si>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</si>
  <si>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</si>
  <si>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</si>
  <si>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</si>
  <si>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</si>
  <si>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</si>
  <si>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</si>
  <si>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</si>
  <si>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</si>
  <si>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</si>
  <si>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</si>
  <si>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</si>
  <si>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</si>
  <si>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</si>
  <si>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</si>
  <si>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</si>
  <si>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</si>
  <si>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</si>
  <si>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</si>
  <si>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</si>
  <si>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</si>
  <si>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</si>
  <si>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</si>
  <si>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</si>
  <si>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</si>
  <si>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</si>
  <si>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</si>
  <si>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</si>
  <si>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</si>
  <si>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</si>
  <si>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</si>
  <si>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</si>
  <si>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</si>
  <si>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</si>
  <si>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</si>
  <si>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</si>
  <si>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</si>
  <si>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</si>
  <si>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</si>
  <si>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</si>
  <si>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</si>
  <si>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</si>
  <si>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</si>
  <si>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</si>
  <si>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</si>
  <si>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</si>
  <si>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</si>
  <si>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</si>
  <si>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</si>
  <si>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</si>
  <si>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</si>
  <si>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</si>
  <si>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</si>
  <si>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</si>
  <si>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</si>
  <si>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</si>
  <si>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</si>
  <si>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</si>
  <si>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</si>
  <si>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</si>
  <si>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Mestbank (februari 2014)</t>
  </si>
  <si>
    <t>verhouding ha cultuurgrond gemeente/Vlaanderen (%)</t>
  </si>
  <si>
    <t>cultuurgrond (ha)</t>
  </si>
  <si>
    <t>Totale N2O emissies bodem (direct + indirect) en ha cultuurgrond in Vlaanderen</t>
  </si>
  <si>
    <t>Mestbank</t>
  </si>
  <si>
    <t>februari 2014</t>
  </si>
  <si>
    <t xml:space="preserve">Bruno Fernagut </t>
  </si>
  <si>
    <t>02/543 72 30</t>
  </si>
  <si>
    <t>bruno.fernagut@vlm.be</t>
  </si>
  <si>
    <t>VLM</t>
  </si>
  <si>
    <t>gemeentestatistieken gegevens mestbank</t>
  </si>
  <si>
    <t>kopie van cel B35 of eigen gegevens</t>
  </si>
  <si>
    <t>kopie van cel B27 of eigen gegevens</t>
  </si>
  <si>
    <t>2012_01</t>
  </si>
  <si>
    <t>data!A29</t>
  </si>
  <si>
    <t>EF N2O_CH4 landbouw'!A1</t>
  </si>
  <si>
    <t>actualisatie emissiefactoren voor het jaar 2012</t>
  </si>
  <si>
    <t>uitbreiding formule niet-energie gerelateerde emissies landbouw met diercategorie "paarden&amp;pony's" en "ezels"</t>
  </si>
  <si>
    <t>toevoeging diercategorie "paarden&amp;pony's" en "ezels"</t>
  </si>
  <si>
    <t>landbouw!B26</t>
  </si>
  <si>
    <t>actualisatie N2O emissies bodem VL en ha cultuurgrond VL voor het jaar 2012</t>
  </si>
  <si>
    <t>ha_N2O bodem landbouw'!A1</t>
  </si>
  <si>
    <t>aantal huishoudens 2012</t>
  </si>
  <si>
    <t>aantal afnemers aardgas 2012</t>
  </si>
  <si>
    <t>aantallen 2012 voor hoofdverwarming</t>
  </si>
  <si>
    <t>aantallen 2012 voor bijverwarming</t>
  </si>
  <si>
    <t>Energiebalans Vlaanderen voor 2012 voor sector huishoudens, tertiair, industrie (niet-ETS) en landbouw</t>
  </si>
  <si>
    <t>september 2014</t>
  </si>
  <si>
    <t>Verbruik aardgas en elektriciteit per gemeente en NACE-code voor 2012</t>
  </si>
  <si>
    <t>Verbruik aardgas en elektriciteit per gemeente en NACE-code  voor 2012</t>
  </si>
  <si>
    <t>juni 2014</t>
  </si>
  <si>
    <t>februari 2013</t>
  </si>
  <si>
    <t>Aantal productie-installaties en geïnstalleerd vermogen per technologie en per gemeente dat in aanmerking komt voor groenestroomcertificaten</t>
  </si>
  <si>
    <t>Landbouw, bosbouw, visserij</t>
  </si>
  <si>
    <t>OVERIGE NIET-ENERGIEGERELATEERD</t>
  </si>
  <si>
    <t>extra rij voor landbouw (niet meer meegerekend bij tertiaire sector!) en extra kolom voor % hernieuwbare energieproductie</t>
  </si>
  <si>
    <t>SEAP template'!A1</t>
  </si>
  <si>
    <t>SEAP template met inventaris voor 2012</t>
  </si>
  <si>
    <t>Inventaris 2012</t>
  </si>
  <si>
    <r>
      <t>sheet met resultaten inventaris voor</t>
    </r>
    <r>
      <rPr>
        <b/>
        <sz val="11"/>
        <color rgb="FF009999"/>
        <rFont val="Calibri"/>
        <family val="2"/>
        <scheme val="minor"/>
      </rPr>
      <t xml:space="preserve"> 2012</t>
    </r>
    <r>
      <rPr>
        <sz val="11"/>
        <color theme="1"/>
        <rFont val="Calibri"/>
        <family val="2"/>
        <scheme val="minor"/>
      </rPr>
      <t>, weergegeven in SEAP template</t>
    </r>
  </si>
  <si>
    <t>industrie (niet-ETS)</t>
  </si>
  <si>
    <t>niet-ETS</t>
  </si>
  <si>
    <t>ETS</t>
  </si>
  <si>
    <t>Bedrijven</t>
  </si>
  <si>
    <t xml:space="preserve">Bedrijven </t>
  </si>
  <si>
    <t>waarvan hernieuwbaar</t>
  </si>
  <si>
    <t>Emissies CO2 / CO2-eq [t]</t>
  </si>
  <si>
    <t>CO2-emissiefactor in  [t/MWh]</t>
  </si>
  <si>
    <t>fossiele brandstoffen</t>
  </si>
  <si>
    <t>hernieuwbare brandstoffen</t>
  </si>
  <si>
    <t>Inventaris 2012'!A13</t>
  </si>
  <si>
    <t>celverwijzing naar rekenblad "eigen vloot" rij 27 in plaats van rij 26 zodat rekening gehouden wordt met aandeel biobrandstof</t>
  </si>
  <si>
    <t>SEAP template'!A17</t>
  </si>
  <si>
    <t>actualisatie cijfers Energiebalans Vlaanderen (niet-ETS) voor het jaar 2012</t>
  </si>
  <si>
    <t>E Balans VL '!A1</t>
  </si>
  <si>
    <t>actualisatie gemiddelde verbruiken huishoudens op basis van Energiebalans Vlaanderen (september 2014)</t>
  </si>
  <si>
    <t>huishoudens!A54</t>
  </si>
  <si>
    <t>MWh hoofdverw/hh (2012)</t>
  </si>
  <si>
    <t>MWh bijverwarming/hh (2012)</t>
  </si>
  <si>
    <t>Energiebalans Vlaanderen (versie september 2014)</t>
  </si>
  <si>
    <t>VITO Energiebalans Vlaanderen (september, 2014)</t>
  </si>
  <si>
    <t>Eigen Warmte Pomp en Zonneboilers Bestaande Bouw</t>
  </si>
  <si>
    <t>ZB</t>
  </si>
  <si>
    <t>WP</t>
  </si>
  <si>
    <t>Eigen gebouwen'!B24</t>
  </si>
  <si>
    <t>verwijzing naar aantal eigen zonneboilers en warmtepompen bestaande gebouwen in rekenblad "data" - deze cijfers mogen overschreven worden!</t>
  </si>
  <si>
    <t xml:space="preserve"> transport!C38 </t>
  </si>
  <si>
    <t xml:space="preserve"> transport!C81 </t>
  </si>
  <si>
    <t xml:space="preserve">  aanpassing omzettingsfactoren kg/J naar COPERT-omzettingsfactoren: voor particulier vervoer </t>
  </si>
  <si>
    <t xml:space="preserve"> transport!D35 </t>
  </si>
  <si>
    <t xml:space="preserve">  aanpassing omzettingsfactoren kg/J naar COPERT-omzettingsfactoren: voor openbaar vervoer </t>
  </si>
  <si>
    <t xml:space="preserve"> transport!D78 </t>
  </si>
  <si>
    <t xml:space="preserve"> biobrandstoffen voor 2012 voor particulier vervoer</t>
  </si>
  <si>
    <t xml:space="preserve"> biobrandstoffen voor 2012 voor openbaar vervoer</t>
  </si>
  <si>
    <t xml:space="preserve"> aanpassen jaartal 2011 naar 2012</t>
  </si>
  <si>
    <t>transport!A1</t>
  </si>
  <si>
    <t xml:space="preserve"> transport!K26 </t>
  </si>
  <si>
    <t xml:space="preserve">  toevoeging brandstoftechnologie E85 voor personenwagens aan ECF transport: A67:F69 </t>
  </si>
  <si>
    <t xml:space="preserve"> transport!A67 </t>
  </si>
  <si>
    <t xml:space="preserve">  toevoeging brandstoftechnologie E85 aan berekeningen energieverbruik: 15% benzine + 85% bioethanol: H6:H14 en M6:M14 - enkel personenwagens </t>
  </si>
  <si>
    <t xml:space="preserve"> transport!H6 </t>
  </si>
  <si>
    <t xml:space="preserve"> transport!B27 </t>
  </si>
  <si>
    <t xml:space="preserve">  toevoeging brandstoftechnologie petrol voor zware vrachtwagens aan ECF transport: A70:F72 </t>
  </si>
  <si>
    <t xml:space="preserve">  update formule zwaar vrachtvervoer: ook benzine nu!: H8, H11, H14 </t>
  </si>
  <si>
    <t xml:space="preserve"> transport!H8 </t>
  </si>
  <si>
    <t xml:space="preserve"> ECF transport '!A1 </t>
  </si>
  <si>
    <t>E85</t>
  </si>
  <si>
    <t>ECF transport '!A70</t>
  </si>
  <si>
    <t xml:space="preserve">  update ECF naar ECF COPERT 2012</t>
  </si>
  <si>
    <t xml:space="preserve">  toevoeging brandstoftechnologie E85 aan verdeelsleutel voertuigkm over brandstoftechnologieën  </t>
  </si>
  <si>
    <t xml:space="preserve">  update verdeelsleutel voertuigkm over brandstoftechnologieën B27:K29 </t>
  </si>
  <si>
    <t xml:space="preserve"> update conversiefactoren transport</t>
  </si>
  <si>
    <t>Conversiefactoren!E28</t>
  </si>
  <si>
    <t xml:space="preserve">Tool Ondersteuning Burgemeestersconvenant - Deel 1: Emission Inventory </t>
  </si>
  <si>
    <t>COPERT</t>
  </si>
  <si>
    <r>
      <t>V</t>
    </r>
    <r>
      <rPr>
        <sz val="11"/>
        <color theme="1"/>
        <rFont val="Calibri"/>
        <family val="2"/>
        <scheme val="minor"/>
      </rPr>
      <t>EA (juni 2013)</t>
    </r>
  </si>
  <si>
    <t>EF ele_warmte'!B4</t>
  </si>
  <si>
    <t>aanpassing formules die verwijzen naar tabel C (productie en emissies lokale elektriciteitsproductie) en tabel D (emissies lokale warmte productie) SEAP template</t>
  </si>
  <si>
    <t>2012_02</t>
  </si>
  <si>
    <t>herziening emissiefactoren per diercategorie</t>
  </si>
  <si>
    <t>herziening N2O emissies bodem Vlaanderen</t>
  </si>
  <si>
    <t>Energiebalans Vlaanderen niet-ETS excl. visserij</t>
  </si>
  <si>
    <t>september 2015</t>
  </si>
  <si>
    <t>VMM (2015)</t>
  </si>
  <si>
    <t>Bron: N2O-model (VMM, 2015)</t>
  </si>
  <si>
    <t>EF N2O_CH4 landbouw'!B6</t>
  </si>
  <si>
    <t>ha_N2O bodem landbouw'!B4</t>
  </si>
  <si>
    <t>E Balans VL '!C25</t>
  </si>
  <si>
    <t>aanpassing ECF voor bussen (ruraal in plaats van stedelijk)</t>
  </si>
  <si>
    <t xml:space="preserve"> ECF transport '!F64</t>
  </si>
  <si>
    <t>wijziging methodologie wegtransport: opsplitsing voertuigtypes naar zwaar vervoer en licht vervoer. Impact op volgende tabbladen</t>
  </si>
  <si>
    <t>* tabblad "data": input opgesplitst naar twee voertuigtypes</t>
  </si>
  <si>
    <t>data!A73</t>
  </si>
  <si>
    <t>* tabblad "ECF Transport": input opgestplitst naar twee voertuigtypes</t>
  </si>
  <si>
    <t>ECF transport '!A2</t>
  </si>
  <si>
    <t>* tabblad "transport": aanpassing berekeningen naar indeling twee voertuigtypes</t>
  </si>
  <si>
    <t>Index</t>
  </si>
  <si>
    <t>Lichte voertuigen_Genummerde wegen</t>
  </si>
  <si>
    <t>Zware voertuigen_Genummerde wegen</t>
  </si>
  <si>
    <t>Lichte voertuigen_Niet-genummerde wegen</t>
  </si>
  <si>
    <t>Zware voertuigen_Niet-genummerde wegen</t>
  </si>
  <si>
    <t>Lichte voertuigen_Snelwegen</t>
  </si>
  <si>
    <t>Zware voertuigen_Snelwegen</t>
  </si>
  <si>
    <t>Lichte voertuigen</t>
  </si>
  <si>
    <t>Zware voertuigen</t>
  </si>
  <si>
    <t>2012_03</t>
  </si>
  <si>
    <t>BUS</t>
  </si>
  <si>
    <t>DIESEL</t>
  </si>
  <si>
    <t>DIESEL HYBRID CS</t>
  </si>
  <si>
    <t>DIESEL HYBRID PHEV</t>
  </si>
  <si>
    <t>ELECTRIC</t>
  </si>
  <si>
    <t>FUEL CELL H2</t>
  </si>
  <si>
    <t>PETROL</t>
  </si>
  <si>
    <t>PETROL HYBRID CS</t>
  </si>
  <si>
    <t>PETROL HYBRID PHEV</t>
  </si>
  <si>
    <t>Cultuurgrond (ha)</t>
  </si>
  <si>
    <t>2012_04</t>
  </si>
  <si>
    <t>ECF transport '!A1</t>
  </si>
  <si>
    <t>transport!A21</t>
  </si>
  <si>
    <t>transport!A28</t>
  </si>
  <si>
    <t>Caroline De Bosscher</t>
  </si>
  <si>
    <t xml:space="preserve">053 / 72 66 55 </t>
  </si>
  <si>
    <t xml:space="preserve">c.debosscher@vmm.be </t>
  </si>
  <si>
    <t>Wilfrid Degroot</t>
  </si>
  <si>
    <t>015 / 408 791</t>
  </si>
  <si>
    <t>Wilfrid.degroot@delijn.be</t>
  </si>
  <si>
    <t>Marlies Vanhulsel</t>
  </si>
  <si>
    <t>014 / 33 59 52</t>
  </si>
  <si>
    <t>marlies.vanhulsel@vito.be</t>
  </si>
  <si>
    <t>Jaarverslag De Lijn</t>
  </si>
  <si>
    <t>https://www.vlaanderen.be/nl/publicaties/detail/jaarverslag-de-lijn</t>
  </si>
  <si>
    <t>Kaat Jespers</t>
  </si>
  <si>
    <t>014 / 33 58 48</t>
  </si>
  <si>
    <t>kaat.jespers@vito.be</t>
  </si>
  <si>
    <t>15 / 33 58 48</t>
  </si>
  <si>
    <t>MOW</t>
  </si>
  <si>
    <t>november 2016</t>
  </si>
  <si>
    <t>Departement Mobiliteit en Openbare werken</t>
  </si>
  <si>
    <t>Ynte Vanderhoydonc</t>
  </si>
  <si>
    <t>03 / 224 96 16</t>
  </si>
  <si>
    <t>ynte.vanderhoydonc@mow.vlaanderen.be</t>
  </si>
  <si>
    <t>verdeling hybride/diesel aangeleverd door De Lijn</t>
  </si>
  <si>
    <t>standaardwaardes in COPERT-tool</t>
  </si>
  <si>
    <t>referentietaak LNE</t>
  </si>
  <si>
    <t>doorrekeningen openbaar vervoer door VITO in kader van referentietaak LNE</t>
  </si>
  <si>
    <t>De Lijn (2013)</t>
  </si>
  <si>
    <t>2012_05</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</si>
  <si>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</si>
  <si>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</si>
  <si>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</si>
  <si>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</si>
  <si>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</si>
  <si>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</si>
  <si>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</si>
  <si>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</si>
  <si>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ton CO2 per MWh</t>
  </si>
  <si>
    <t>https://ec.europa.eu/jrc/en/publication/covenant-mayors-climate-and-energy-default-emission-factors-local-emission-inventories-version-2017</t>
  </si>
  <si>
    <t>JRC</t>
  </si>
  <si>
    <t>Covenant of Mayors for Climate and Energy: Default emission factors for local emission inventories – Version 2017</t>
  </si>
  <si>
    <t>Brigitte Koffi, Alessandro K. Cerutti, Marlene Duerr, Andreea Iancu, Albana Kona, Greet Janssens-Maenhout</t>
  </si>
  <si>
    <t>2017</t>
  </si>
  <si>
    <t>JRC (2017)</t>
  </si>
  <si>
    <t>tabblad ECF transport: update cijfers obv doorrekening COPERT 4.11.3 door VMM (feb 2017)</t>
  </si>
  <si>
    <t>tabblad transport: update 'Verdeelsleutel voertuigkm over voertuigtechnologie' obv doorrekening COPERT 4.11.3 door VMM (feb 2017)</t>
  </si>
  <si>
    <t>tabblad transport: update '% Biobrandstoffen' obv doorrekening COPERT 4.11.3 door VMM (feb 2017)</t>
  </si>
  <si>
    <t>juni 2018</t>
  </si>
  <si>
    <t xml:space="preserve">Aantal zonnecollectoren en warmtepompen per gemeente, indienjaar en functie uit EPB </t>
  </si>
  <si>
    <t>maart 2018</t>
  </si>
  <si>
    <t>Vermogen PV, windturbines en waterkacht per jaar en per gemeente</t>
  </si>
  <si>
    <t>K. Jespers</t>
  </si>
  <si>
    <t>totale netto elektriciteitsproductie voor PV en windturbine in Vlaanderen</t>
  </si>
  <si>
    <t>Aantal productie-installaties en geïnstalleerd vermogen per technologie en per gemeente dat in aanmerking komt voor warmtekrachtcertificaten</t>
  </si>
  <si>
    <t>http://www.vreg.be/nl/warmte-krachtkoppeling</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</si>
  <si>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</si>
  <si>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</si>
  <si>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</si>
  <si>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</si>
  <si>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</si>
  <si>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</si>
  <si>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</si>
  <si>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</si>
  <si>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</si>
  <si>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</si>
  <si>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</si>
  <si>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</si>
  <si>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N6 en L6 * (-1)</t>
  </si>
  <si>
    <t>toevoeging rekenblad betrouwbaarheid</t>
  </si>
  <si>
    <t>2012_06</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</si>
  <si>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</si>
  <si>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</si>
  <si>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</si>
  <si>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</si>
  <si>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</si>
  <si>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</si>
  <si>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niet van toepassing</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</si>
  <si>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</si>
  <si>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geen informatie beschikbaar</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</si>
  <si>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</si>
  <si>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</si>
  <si>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</si>
  <si>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</si>
  <si>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</si>
  <si>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</si>
  <si>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</si>
  <si>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</si>
  <si>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</si>
  <si>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</si>
  <si>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</si>
  <si>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</si>
  <si>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</si>
  <si>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</si>
  <si>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</si>
  <si>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</si>
  <si>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</si>
  <si>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</si>
  <si>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</si>
  <si>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</si>
  <si>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</si>
  <si>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</si>
  <si>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</si>
  <si>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</si>
  <si>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</si>
  <si>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</si>
  <si>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zonnethermische energie</t>
  </si>
  <si>
    <t>geothermische energie</t>
  </si>
  <si>
    <t>Geothermische energie</t>
  </si>
  <si>
    <t>Gebouwen, installaties/voorzieningen niet toegekend</t>
  </si>
  <si>
    <t>Vervoer niet toegekend</t>
  </si>
  <si>
    <t>Overige niet toegekend</t>
  </si>
  <si>
    <t>Subtotaal overige</t>
  </si>
  <si>
    <t>waarvan niet-hernieuwbaar</t>
  </si>
  <si>
    <t>niet toegekend</t>
  </si>
  <si>
    <t>2012_07</t>
  </si>
  <si>
    <t>aanpassing SEAP template--&gt; aanpassing gekoppelde rekenbladen</t>
  </si>
  <si>
    <t>Emissies CO2  [t]</t>
  </si>
  <si>
    <t>Plantaardige olie</t>
  </si>
  <si>
    <t>Zonnethermische energie</t>
  </si>
  <si>
    <t>Andere hernieuwbare energie</t>
  </si>
  <si>
    <t>Hernieuwbare elektriciteitsproductie</t>
  </si>
  <si>
    <t>Fossiele elektriciteitsproductie</t>
  </si>
  <si>
    <r>
      <t>Overige</t>
    </r>
    <r>
      <rPr>
        <b/>
        <i/>
        <sz val="11"/>
        <rFont val="Calibri"/>
        <family val="2"/>
        <scheme val="minor"/>
      </rPr>
      <t xml:space="preserve">  </t>
    </r>
    <r>
      <rPr>
        <b/>
        <sz val="11"/>
        <rFont val="Calibri"/>
        <family val="2"/>
        <scheme val="minor"/>
      </rPr>
      <t xml:space="preserve">                      </t>
    </r>
  </si>
  <si>
    <t xml:space="preserve">emissiefactor elektriciteit (lokaal) </t>
  </si>
  <si>
    <t>[t CO2/MWh]</t>
  </si>
  <si>
    <t>Emissies CO2 [t]</t>
  </si>
  <si>
    <t xml:space="preserve">Andere hernieuwbare energie </t>
  </si>
  <si>
    <t>Hernieuwbare warmteproductie</t>
  </si>
  <si>
    <t>Fossiele warmteproductie</t>
  </si>
  <si>
    <r>
      <t>Overige</t>
    </r>
    <r>
      <rPr>
        <b/>
        <sz val="11"/>
        <rFont val="Calibri"/>
        <family val="2"/>
        <scheme val="minor"/>
      </rPr>
      <t xml:space="preserve">                    </t>
    </r>
  </si>
  <si>
    <t xml:space="preserve">emissiefactor warmte (lokaal) </t>
  </si>
  <si>
    <t>herschaling Vlaamse productie op basis van het aandeel van het totaal gemeentespecifiek vermogen in totaal vermogen Vlaanderen; cijfers aangeleverd door het VEA</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</si>
  <si>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</si>
  <si>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</si>
  <si>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</si>
  <si>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</si>
  <si>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</si>
  <si>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2012_08</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</si>
  <si>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</si>
  <si>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aanpassing namen cellen in rekenblad data zodat er geen verwijzing is naar het jaar 2011</t>
  </si>
  <si>
    <t>data!A1</t>
  </si>
  <si>
    <t>verwijderen cijfers voor 2020 in tabblad data</t>
  </si>
  <si>
    <t>2012_09</t>
  </si>
  <si>
    <t>COPERT 5 standaardwaardes</t>
  </si>
  <si>
    <t>tabblad transport: update 'Verdeelsleutel voertuigkm over voertuigtechnologie' obv doorrekening COPERT 5 door VMM (voorjaar 2020)</t>
  </si>
  <si>
    <t>tabblad transport: update '% Biobrandstoffen' obv doorrekening COPERT 5 door VMM (voorjaar 2020)</t>
  </si>
  <si>
    <t>tabblad ECF transport: update cijfers obv doorrekening COPERT 5 door VMM (voorjaar 2020)</t>
  </si>
  <si>
    <t>tabblad conversiefactoren: update o.b.v. COPERT 5-tool</t>
  </si>
  <si>
    <t>Conversiefactoren!A24</t>
  </si>
  <si>
    <t>gemiddeld verbruik per energiedrager huishoudens (hoofdverwarming, bijverwarming)</t>
  </si>
  <si>
    <t>huishoudens!B54</t>
  </si>
  <si>
    <t>NIET RESIDENTIEEL EPN</t>
  </si>
  <si>
    <t>2012_10</t>
  </si>
  <si>
    <t>EF CH4 per dier</t>
  </si>
  <si>
    <t>Bron: CH4 vee-model  (VMM, januari 2021)</t>
  </si>
  <si>
    <t>versie: 2012_10</t>
  </si>
  <si>
    <t>Diesel hybride</t>
  </si>
  <si>
    <t>VMM 2021, COPERT 5.4</t>
  </si>
  <si>
    <t>Fuel Cell H2</t>
  </si>
  <si>
    <t>H2</t>
  </si>
  <si>
    <t>Diesel Hybrid PHEV</t>
  </si>
  <si>
    <t>Petrol Hybrid CS</t>
  </si>
  <si>
    <t>Petrol Hybrid PHEV</t>
  </si>
  <si>
    <t>Bron: VMM 2021, COPERT 5.4</t>
  </si>
  <si>
    <t>VMM 2021, COPERT 5</t>
  </si>
  <si>
    <t>voorjaar 2021</t>
  </si>
  <si>
    <t>COPERT 5.4 doorrekening voor wegtransport voor 2011-2019</t>
  </si>
  <si>
    <t>COPERT 5.4</t>
  </si>
  <si>
    <t>Jaarverslag van De Lijn 2012</t>
  </si>
  <si>
    <t>Aantal voertuigkm per gemeente en per weg voor 2012</t>
  </si>
  <si>
    <t>tabblad transport: toevoegen berekening voor licht vervoer op Fuel Cell H2</t>
  </si>
  <si>
    <t>transport!D6</t>
  </si>
  <si>
    <t>tabblad transport: toevoegen berekening voor deel elektriciteit van hybride bussen (PHEV)</t>
  </si>
  <si>
    <t>transport!B51</t>
  </si>
  <si>
    <t xml:space="preserve"> tabblad transport: update 'Verdeelsleutel voertuigkm over voertuigtechnologie' o.b.v. doorrekening COPERT 5.4 door VMM (2021) </t>
  </si>
  <si>
    <t xml:space="preserve"> tabblad ECF transport: update cijfers o.b.v. doorrekening COPERT 5.4 door VMM (2021)</t>
  </si>
  <si>
    <t>Data VMM 2020</t>
  </si>
  <si>
    <t>voorjaar 2020</t>
  </si>
  <si>
    <t>"fuel sold" - gerapporteerde brandstofverkopen voor wegtransport voor 2011-2018</t>
  </si>
  <si>
    <t>%verdeling  hoofdverwarming (excl. afnamepunten aardgas - 5% enkel koken; warmtepomp)</t>
  </si>
  <si>
    <t>%verdeling bijverwarming</t>
  </si>
  <si>
    <t>VITO Energiebalans Vlaanderen (januari 2021)</t>
  </si>
  <si>
    <t>kolen HV</t>
  </si>
  <si>
    <t>aardgas HV</t>
  </si>
  <si>
    <t>but/prop</t>
  </si>
  <si>
    <t>elektriciteit HV</t>
  </si>
  <si>
    <t>biomassa</t>
  </si>
  <si>
    <t>verdeling energiedragers Vlaanderen 2012</t>
  </si>
  <si>
    <t>aardgas (excl. 5% afnamepunten aardgas enkel koken)</t>
  </si>
  <si>
    <t xml:space="preserve">Deze tool werd ontwikkeld door VITO in opdracht van de Vlaamse Overheid. Deze tool moet steden en gemeenten in Vlaanderen ondersteunen bij de opmaak van een “baseline inventory” (BEI) en "monitoring emission inventory" (MEI) zoals gedefinieerd onder het Covenant of Mayors (CoM). Het referentiejaar in deze tool is het jaar 2012.
</t>
  </si>
  <si>
    <t>11018</t>
  </si>
  <si>
    <t>HEMIKSEM</t>
  </si>
  <si>
    <t>Paarden&amp;pony's 200 - 600 kg</t>
  </si>
  <si>
    <t>Paarden&amp;pony's &lt; 200 kg</t>
  </si>
  <si>
    <t>Fluvius</t>
  </si>
  <si>
    <t>referentietaak LNE (2017); Jaarverslag De Lijn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</si>
</sst>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8">
    <numFmt numFmtId="41" formatCode="_(* #,##0_);_(* \(#,##0\);_(* &quot;-&quot;_);_(@_)"/>
    <numFmt numFmtId="43" formatCode="_(* #,##0.00_);_(* \(#,##0.00\);_(* &quot;-&quot;??_);_(@_)"/>
    <numFmt numFmtId="164" formatCode="_-* #,##0.00\ _€_-;\-* #,##0.00\ _€_-;_-* &quot;-&quot;??\ _€_-;_-@_-"/>
    <numFmt numFmtId="165" formatCode="_-&quot;£&quot;* #,##0_-;\-&quot;£&quot;* #,##0_-;_-&quot;£&quot;* &quot;-&quot;_-;_-@_-"/>
    <numFmt numFmtId="166" formatCode="_-&quot;£&quot;* #,##0.00_-;\-&quot;£&quot;* #,##0.00_-;_-&quot;£&quot;* &quot;-&quot;??_-;_-@_-"/>
    <numFmt numFmtId="167" formatCode="_ * #,##0.00_ ;_ * \-#,##0.00_ ;_ * &quot;-&quot;??_ ;_ @_ "/>
    <numFmt numFmtId="168" formatCode="#,##0.0"/>
    <numFmt numFmtId="169" formatCode="0.000"/>
    <numFmt numFmtId="170" formatCode="_-* #,##0.00\ [$€]_-;\-* #,##0.00\ [$€]_-;_-* &quot;-&quot;??\ [$€]_-;_-@_-"/>
    <numFmt numFmtId="171" formatCode="0.0"/>
    <numFmt numFmtId="172" formatCode="#,##0.000"/>
    <numFmt numFmtId="173" formatCode="#,##0.000_ ;\-#,##0.000\ "/>
    <numFmt numFmtId="174" formatCode="0.0000"/>
    <numFmt numFmtId="175" formatCode="#,##0.0000"/>
    <numFmt numFmtId="176" formatCode="0.000000"/>
    <numFmt numFmtId="177" formatCode="_-* #,##0.0000\ [$€]_-;\-* #,##0.0000\ [$€]_-;_-* &quot;-&quot;??\ [$€]_-;_-@_-"/>
    <numFmt numFmtId="178" formatCode="0.0%"/>
    <numFmt numFmtId="179" formatCode="_-* #,##0_-;\-* #,##0_-;_-* &quot;-&quot;??_-;_-@_-"/>
  </numFmts>
  <fonts count="134">
    <font>
      <sz val="11"/>
      <color theme="1"/>
      <name val="Calibri"/>
      <family val="2"/>
      <scheme val="minor"/>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0"/>
      <color theme="1"/>
      <name val="Arial"/>
      <family val="2"/>
    </font>
    <font>
      <b/>
      <sz val="13"/>
      <color theme="3"/>
      <name val="Arial"/>
      <family val="2"/>
    </font>
    <font>
      <sz val="10"/>
      <color rgb="FF9C6500"/>
      <name val="Arial"/>
      <family val="2"/>
    </font>
    <font>
      <b/>
      <sz val="9"/>
      <name val="Times New Roman"/>
      <family val="1"/>
    </font>
    <font>
      <b/>
      <sz val="12"/>
      <name val="Times New Roman"/>
      <family val="1"/>
    </font>
    <font>
      <sz val="8"/>
      <name val="Helvetica"/>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
      <u/>
      <sz val="11"/>
      <color rgb="FF0000FF"/>
      <name val="Calibri"/>
      <family val="2"/>
    </font>
    <font>
      <b/>
      <sz val="11"/>
      <color rgb="FFFFFFFF"/>
      <name val="Calibri"/>
      <family val="2"/>
    </font>
    <font>
      <sz val="11"/>
      <color rgb="FF000000"/>
      <name val="Calibri"/>
      <family val="2"/>
    </font>
    <font>
      <sz val="11"/>
      <name val="Calibri"/>
    </font>
    <font>
      <u/>
      <sz val="11"/>
      <color rgb="FF0000FF"/>
      <name val="Calibri"/>
    </font>
    <font>
      <b/>
      <sz val="11"/>
      <color rgb="FFFFFFFF"/>
      <name val="Calibri"/>
    </font>
    <font>
      <sz val="11"/>
      <color rgb="FF000000"/>
      <name val="Calibri"/>
    </font>
  </fonts>
  <fills count="66">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theme="9"/>
        <bgColor indexed="64"/>
      </patternFill>
    </fill>
    <fill>
      <patternFill patternType="solid">
        <fgColor theme="6"/>
        <bgColor indexed="64"/>
      </patternFill>
    </fill>
    <fill>
      <patternFill patternType="solid">
        <fgColor theme="5"/>
        <bgColor indexed="64"/>
      </patternFill>
    </fill>
    <fill>
      <patternFill patternType="solid">
        <fgColor rgb="FF0099DC"/>
      </patternFill>
    </fill>
    <fill>
      <patternFill patternType="solid">
        <fgColor rgb="FFFFFFFF"/>
      </patternFill>
    </fill>
    <fill>
      <patternFill patternType="solid">
        <fgColor rgb="FFF0F5FF"/>
      </patternFill>
    </fill>
  </fills>
  <borders count="219">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auto="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auto="1"/>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right style="thin">
        <color indexed="64"/>
      </right>
      <top style="thin">
        <color theme="0"/>
      </top>
      <bottom style="thin">
        <color theme="0"/>
      </bottom>
      <diagonal/>
    </border>
    <border>
      <left/>
      <right style="thin">
        <color theme="0"/>
      </right>
      <top style="thin">
        <color indexed="64"/>
      </top>
      <bottom style="thin">
        <color indexed="64"/>
      </bottom>
      <diagonal/>
    </border>
    <border>
      <left/>
      <right style="thin">
        <color theme="0"/>
      </right>
      <top/>
      <bottom/>
      <diagonal/>
    </border>
    <border>
      <left/>
      <right style="thick">
        <color indexed="64"/>
      </right>
      <top style="thin">
        <color indexed="64"/>
      </top>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theme="0" tint="-0.24994659260841701"/>
      </left>
      <right/>
      <top style="thin">
        <color theme="0" tint="-0.24994659260841701"/>
      </top>
      <bottom style="thin">
        <color theme="0" tint="-0.24994659260841701"/>
      </bottom>
      <diagonal/>
    </border>
    <border>
      <left style="thin">
        <color auto="1"/>
      </left>
      <right style="thin">
        <color auto="1"/>
      </right>
      <top style="thin">
        <color theme="0"/>
      </top>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thin">
        <color indexed="64"/>
      </left>
      <right style="thin">
        <color indexed="64"/>
      </right>
      <top style="thin">
        <color indexed="64"/>
      </top>
      <bottom style="thin">
        <color indexed="64"/>
      </bottom>
      <diagonal/>
    </border>
    <border>
      <left style="thin">
        <color rgb="FFDADCDD"/>
      </left>
      <right style="thin">
        <color rgb="FFDADCDD"/>
      </right>
      <top style="thin">
        <color rgb="FFDADCDD"/>
      </top>
      <bottom style="thin">
        <color rgb="FFDADCDD"/>
      </bottom>
      <diagonal/>
    </border>
    <border>
      <left style="thin">
        <color auto="1"/>
      </left>
      <right style="thin">
        <color auto="1"/>
      </right>
      <top style="thin">
        <color auto="1"/>
      </top>
      <bottom style="thin">
        <color auto="1"/>
      </bottom>
      <diagonal/>
    </border>
    <border>
      <left/>
      <right/>
      <top/>
      <bottom style="thin">
        <color rgb="FF3FC6CD"/>
      </bottom>
      <diagonal/>
    </border>
  </borders>
  <cellStyleXfs count="21835">
    <xf numFmtId="170" fontId="0" fillId="0" borderId="0"/>
    <xf numFmtId="170" fontId="3" fillId="0" borderId="0" applyNumberFormat="0" applyFill="0" applyBorder="0" applyAlignment="0" applyProtection="0"/>
    <xf numFmtId="170" fontId="4" fillId="0" borderId="0"/>
    <xf numFmtId="170" fontId="9" fillId="0" borderId="0"/>
    <xf numFmtId="170" fontId="9" fillId="0" borderId="0"/>
    <xf numFmtId="170" fontId="15" fillId="0" borderId="0"/>
    <xf numFmtId="4" fontId="26" fillId="5" borderId="20">
      <alignment horizontal="right" vertical="center"/>
    </xf>
    <xf numFmtId="170" fontId="16" fillId="6" borderId="21" applyFont="0" applyBorder="0">
      <alignment vertical="center"/>
    </xf>
    <xf numFmtId="170" fontId="27" fillId="7" borderId="0" applyNumberFormat="0" applyBorder="0" applyAlignment="0" applyProtection="0"/>
    <xf numFmtId="170" fontId="28" fillId="0" borderId="0" applyNumberFormat="0" applyAlignment="0" applyProtection="0"/>
    <xf numFmtId="168" fontId="16" fillId="0" borderId="15">
      <alignment vertical="center"/>
    </xf>
    <xf numFmtId="168" fontId="16" fillId="0" borderId="15">
      <alignment vertical="center"/>
    </xf>
    <xf numFmtId="168" fontId="16" fillId="0" borderId="15">
      <alignment vertical="center"/>
    </xf>
    <xf numFmtId="164" fontId="4" fillId="0" borderId="0" applyFont="0" applyFill="0" applyBorder="0" applyAlignment="0" applyProtection="0"/>
    <xf numFmtId="170" fontId="9" fillId="8" borderId="0" applyNumberFormat="0" applyBorder="0" applyAlignment="0">
      <protection hidden="1"/>
    </xf>
    <xf numFmtId="170" fontId="29" fillId="0" borderId="0" applyNumberFormat="0" applyFont="0" applyAlignment="0"/>
    <xf numFmtId="41" fontId="9" fillId="0" borderId="0" applyFont="0" applyFill="0" applyBorder="0" applyAlignment="0" applyProtection="0"/>
    <xf numFmtId="43" fontId="9" fillId="0" borderId="0" applyFont="0" applyFill="0" applyBorder="0" applyAlignment="0" applyProtection="0"/>
    <xf numFmtId="170" fontId="9" fillId="0" borderId="0" applyFont="0" applyFill="0" applyBorder="0" applyAlignment="0" applyProtection="0"/>
    <xf numFmtId="170" fontId="30" fillId="0" borderId="0" applyNumberFormat="0" applyFill="0" applyBorder="0" applyAlignment="0" applyProtection="0">
      <alignment vertical="top"/>
      <protection locked="0"/>
    </xf>
    <xf numFmtId="171" fontId="23" fillId="8" borderId="15">
      <alignment horizontal="right" vertical="center"/>
    </xf>
    <xf numFmtId="171" fontId="23" fillId="8" borderId="15">
      <alignment horizontal="right" vertical="center"/>
    </xf>
    <xf numFmtId="171" fontId="23" fillId="8" borderId="15">
      <alignment horizontal="right" vertical="center"/>
    </xf>
    <xf numFmtId="171" fontId="31" fillId="9" borderId="15">
      <alignment horizontal="right" vertical="center"/>
    </xf>
    <xf numFmtId="171" fontId="31" fillId="9" borderId="15">
      <alignment horizontal="right" vertical="center"/>
    </xf>
    <xf numFmtId="171" fontId="31" fillId="9" borderId="15">
      <alignment horizontal="right" vertical="center"/>
    </xf>
    <xf numFmtId="167" fontId="9" fillId="0" borderId="0" applyFont="0" applyFill="0" applyBorder="0" applyAlignment="0" applyProtection="0"/>
    <xf numFmtId="170" fontId="9" fillId="10" borderId="0" applyNumberFormat="0" applyFont="0" applyBorder="0" applyAlignment="0"/>
    <xf numFmtId="41" fontId="32" fillId="0" borderId="0" applyFont="0" applyFill="0" applyBorder="0" applyAlignment="0" applyProtection="0"/>
    <xf numFmtId="43" fontId="32" fillId="0" borderId="0" applyFont="0" applyFill="0" applyBorder="0" applyAlignment="0" applyProtection="0"/>
    <xf numFmtId="165" fontId="32" fillId="0" borderId="0" applyFont="0" applyFill="0" applyBorder="0" applyAlignment="0" applyProtection="0"/>
    <xf numFmtId="166" fontId="32" fillId="0" borderId="0" applyFont="0" applyFill="0" applyBorder="0" applyAlignment="0" applyProtection="0"/>
    <xf numFmtId="170" fontId="33" fillId="0" borderId="0"/>
    <xf numFmtId="170" fontId="9" fillId="0" borderId="0"/>
    <xf numFmtId="170" fontId="33" fillId="0" borderId="0"/>
    <xf numFmtId="170" fontId="15" fillId="0" borderId="0"/>
    <xf numFmtId="170" fontId="9" fillId="0" borderId="0"/>
    <xf numFmtId="4" fontId="26" fillId="0" borderId="15" applyFill="0" applyBorder="0" applyProtection="0">
      <alignment horizontal="right" vertical="center"/>
    </xf>
    <xf numFmtId="170" fontId="16" fillId="11" borderId="22" applyProtection="0">
      <alignment vertical="center"/>
    </xf>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170" fontId="9" fillId="0" borderId="0"/>
    <xf numFmtId="170" fontId="34" fillId="1" borderId="23" applyNumberFormat="0" applyProtection="0">
      <alignment horizontal="left" vertical="top"/>
    </xf>
    <xf numFmtId="170" fontId="35" fillId="0" borderId="0"/>
    <xf numFmtId="165" fontId="9" fillId="0" borderId="0" applyFont="0" applyFill="0" applyBorder="0" applyAlignment="0" applyProtection="0"/>
    <xf numFmtId="166" fontId="9" fillId="0" borderId="0" applyFont="0" applyFill="0" applyBorder="0" applyAlignment="0" applyProtection="0"/>
    <xf numFmtId="165" fontId="9" fillId="0" borderId="0" applyFont="0" applyFill="0" applyBorder="0" applyAlignment="0" applyProtection="0"/>
    <xf numFmtId="166" fontId="9" fillId="0" borderId="0" applyFont="0" applyFill="0" applyBorder="0" applyAlignment="0" applyProtection="0"/>
    <xf numFmtId="170" fontId="36" fillId="0" borderId="24">
      <alignment horizontal="left"/>
    </xf>
    <xf numFmtId="9" fontId="4" fillId="0" borderId="0" applyFont="0" applyFill="0" applyBorder="0" applyAlignment="0" applyProtection="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51" fillId="0" borderId="0"/>
    <xf numFmtId="170" fontId="51"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51" fillId="0" borderId="0"/>
    <xf numFmtId="170" fontId="51" fillId="0" borderId="0"/>
    <xf numFmtId="170" fontId="4"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4" fillId="0" borderId="0"/>
    <xf numFmtId="170" fontId="4" fillId="0" borderId="0"/>
    <xf numFmtId="170" fontId="9" fillId="0" borderId="0"/>
    <xf numFmtId="170" fontId="9" fillId="0" borderId="0"/>
    <xf numFmtId="170" fontId="51" fillId="0" borderId="0"/>
    <xf numFmtId="170" fontId="9" fillId="0" borderId="0"/>
    <xf numFmtId="170" fontId="9" fillId="0" borderId="0"/>
    <xf numFmtId="170" fontId="51" fillId="0" borderId="0"/>
    <xf numFmtId="170" fontId="51" fillId="0" borderId="0"/>
    <xf numFmtId="170" fontId="9" fillId="0" borderId="0"/>
    <xf numFmtId="170" fontId="9" fillId="0" borderId="0"/>
    <xf numFmtId="170" fontId="9" fillId="0" borderId="0"/>
    <xf numFmtId="170" fontId="9" fillId="0" borderId="0"/>
    <xf numFmtId="170" fontId="51" fillId="0" borderId="0"/>
    <xf numFmtId="170" fontId="71" fillId="0" borderId="0" applyNumberFormat="0" applyFill="0" applyBorder="0" applyAlignment="0" applyProtection="0">
      <alignment vertical="top"/>
      <protection locked="0"/>
    </xf>
    <xf numFmtId="0" fontId="4" fillId="0" borderId="0"/>
    <xf numFmtId="0" fontId="4" fillId="0" borderId="0"/>
    <xf numFmtId="170" fontId="4" fillId="0" borderId="0"/>
    <xf numFmtId="170" fontId="1" fillId="0" borderId="0" applyNumberFormat="0" applyFill="0" applyBorder="0" applyAlignment="0" applyProtection="0"/>
    <xf numFmtId="170" fontId="2" fillId="0" borderId="1" applyNumberFormat="0" applyFill="0" applyAlignment="0" applyProtection="0"/>
    <xf numFmtId="170" fontId="3" fillId="0" borderId="2" applyNumberFormat="0" applyFill="0" applyAlignment="0" applyProtection="0"/>
    <xf numFmtId="170" fontId="3" fillId="0" borderId="0" applyNumberFormat="0" applyFill="0" applyBorder="0" applyAlignment="0" applyProtection="0"/>
    <xf numFmtId="0" fontId="4" fillId="0" borderId="0"/>
    <xf numFmtId="167" fontId="4" fillId="0" borderId="0" applyFont="0" applyFill="0" applyBorder="0" applyAlignment="0" applyProtection="0"/>
    <xf numFmtId="0" fontId="103" fillId="0" borderId="176" applyNumberFormat="0" applyFill="0" applyAlignment="0" applyProtection="0"/>
    <xf numFmtId="0" fontId="104" fillId="26" borderId="0" applyNumberFormat="0" applyBorder="0" applyAlignment="0" applyProtection="0"/>
    <xf numFmtId="0" fontId="105" fillId="27" borderId="0" applyNumberFormat="0" applyBorder="0" applyAlignment="0" applyProtection="0"/>
    <xf numFmtId="0" fontId="106" fillId="28" borderId="0" applyNumberFormat="0" applyBorder="0" applyAlignment="0" applyProtection="0"/>
    <xf numFmtId="0" fontId="107" fillId="29" borderId="177" applyNumberFormat="0" applyAlignment="0" applyProtection="0"/>
    <xf numFmtId="0" fontId="108" fillId="30" borderId="178" applyNumberFormat="0" applyAlignment="0" applyProtection="0"/>
    <xf numFmtId="0" fontId="109" fillId="30" borderId="177" applyNumberFormat="0" applyAlignment="0" applyProtection="0"/>
    <xf numFmtId="0" fontId="110" fillId="0" borderId="179" applyNumberFormat="0" applyFill="0" applyAlignment="0" applyProtection="0"/>
    <xf numFmtId="0" fontId="39" fillId="31" borderId="180" applyNumberFormat="0" applyAlignment="0" applyProtection="0"/>
    <xf numFmtId="0" fontId="5" fillId="0" borderId="0" applyNumberFormat="0" applyFill="0" applyBorder="0" applyAlignment="0" applyProtection="0"/>
    <xf numFmtId="0" fontId="4" fillId="32" borderId="181" applyNumberFormat="0" applyFont="0" applyAlignment="0" applyProtection="0"/>
    <xf numFmtId="0" fontId="111" fillId="0" borderId="0" applyNumberFormat="0" applyFill="0" applyBorder="0" applyAlignment="0" applyProtection="0"/>
    <xf numFmtId="0" fontId="6" fillId="0" borderId="182" applyNumberFormat="0" applyFill="0" applyAlignment="0" applyProtection="0"/>
    <xf numFmtId="0" fontId="46" fillId="33" borderId="0" applyNumberFormat="0" applyBorder="0" applyAlignment="0" applyProtection="0"/>
    <xf numFmtId="0" fontId="4" fillId="34" borderId="0" applyNumberFormat="0" applyBorder="0" applyAlignment="0" applyProtection="0"/>
    <xf numFmtId="0" fontId="4" fillId="35" borderId="0" applyNumberFormat="0" applyBorder="0" applyAlignment="0" applyProtection="0"/>
    <xf numFmtId="0" fontId="46" fillId="36" borderId="0" applyNumberFormat="0" applyBorder="0" applyAlignment="0" applyProtection="0"/>
    <xf numFmtId="0" fontId="46" fillId="37" borderId="0" applyNumberFormat="0" applyBorder="0" applyAlignment="0" applyProtection="0"/>
    <xf numFmtId="0" fontId="4" fillId="38" borderId="0" applyNumberFormat="0" applyBorder="0" applyAlignment="0" applyProtection="0"/>
    <xf numFmtId="0" fontId="4" fillId="39" borderId="0" applyNumberFormat="0" applyBorder="0" applyAlignment="0" applyProtection="0"/>
    <xf numFmtId="0" fontId="46" fillId="40" borderId="0" applyNumberFormat="0" applyBorder="0" applyAlignment="0" applyProtection="0"/>
    <xf numFmtId="0" fontId="46" fillId="41"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6" fillId="44" borderId="0" applyNumberFormat="0" applyBorder="0" applyAlignment="0" applyProtection="0"/>
    <xf numFmtId="0" fontId="46" fillId="45" borderId="0" applyNumberFormat="0" applyBorder="0" applyAlignment="0" applyProtection="0"/>
    <xf numFmtId="0" fontId="4" fillId="46" borderId="0" applyNumberFormat="0" applyBorder="0" applyAlignment="0" applyProtection="0"/>
    <xf numFmtId="0" fontId="4" fillId="47" borderId="0" applyNumberFormat="0" applyBorder="0" applyAlignment="0" applyProtection="0"/>
    <xf numFmtId="0" fontId="46" fillId="48" borderId="0" applyNumberFormat="0" applyBorder="0" applyAlignment="0" applyProtection="0"/>
    <xf numFmtId="0" fontId="46" fillId="49" borderId="0" applyNumberFormat="0" applyBorder="0" applyAlignment="0" applyProtection="0"/>
    <xf numFmtId="0" fontId="4" fillId="50" borderId="0" applyNumberFormat="0" applyBorder="0" applyAlignment="0" applyProtection="0"/>
    <xf numFmtId="0" fontId="4" fillId="51" borderId="0" applyNumberFormat="0" applyBorder="0" applyAlignment="0" applyProtection="0"/>
    <xf numFmtId="0" fontId="46" fillId="52" borderId="0" applyNumberFormat="0" applyBorder="0" applyAlignment="0" applyProtection="0"/>
    <xf numFmtId="0" fontId="46" fillId="53" borderId="0" applyNumberFormat="0" applyBorder="0" applyAlignment="0" applyProtection="0"/>
    <xf numFmtId="0" fontId="4" fillId="54" borderId="0" applyNumberFormat="0" applyBorder="0" applyAlignment="0" applyProtection="0"/>
    <xf numFmtId="0" fontId="4" fillId="55" borderId="0" applyNumberFormat="0" applyBorder="0" applyAlignment="0" applyProtection="0"/>
    <xf numFmtId="0" fontId="46" fillId="56" borderId="0" applyNumberFormat="0" applyBorder="0" applyAlignment="0" applyProtection="0"/>
    <xf numFmtId="0" fontId="4" fillId="0" borderId="0"/>
    <xf numFmtId="170" fontId="4" fillId="0" borderId="0"/>
    <xf numFmtId="170" fontId="1" fillId="0" borderId="0" applyNumberFormat="0" applyFill="0" applyBorder="0" applyAlignment="0" applyProtection="0"/>
    <xf numFmtId="170" fontId="2" fillId="0" borderId="1" applyNumberFormat="0" applyFill="0" applyAlignment="0" applyProtection="0"/>
    <xf numFmtId="170" fontId="3" fillId="0" borderId="2" applyNumberFormat="0" applyFill="0" applyAlignment="0" applyProtection="0"/>
    <xf numFmtId="170" fontId="3" fillId="0" borderId="0" applyNumberFormat="0" applyFill="0" applyBorder="0" applyAlignment="0" applyProtection="0"/>
    <xf numFmtId="167" fontId="4" fillId="0" borderId="0" applyFont="0" applyFill="0" applyBorder="0" applyAlignment="0" applyProtection="0"/>
    <xf numFmtId="0" fontId="51" fillId="0" borderId="0"/>
    <xf numFmtId="0" fontId="112" fillId="0" borderId="0"/>
    <xf numFmtId="0" fontId="1" fillId="0" borderId="0" applyNumberFormat="0" applyFill="0" applyBorder="0" applyAlignment="0" applyProtection="0"/>
    <xf numFmtId="0" fontId="113" fillId="0" borderId="176" applyNumberFormat="0" applyFill="0" applyAlignment="0" applyProtection="0"/>
    <xf numFmtId="0" fontId="114" fillId="28" borderId="0" applyNumberFormat="0" applyBorder="0" applyAlignment="0" applyProtection="0"/>
    <xf numFmtId="0" fontId="112" fillId="34" borderId="0" applyNumberFormat="0" applyBorder="0" applyAlignment="0" applyProtection="0"/>
    <xf numFmtId="9" fontId="112" fillId="0" borderId="0" applyFont="0" applyFill="0" applyBorder="0" applyAlignment="0" applyProtection="0"/>
    <xf numFmtId="0" fontId="51" fillId="0" borderId="0"/>
    <xf numFmtId="170" fontId="4" fillId="0" borderId="0"/>
    <xf numFmtId="171" fontId="31" fillId="9" borderId="15">
      <alignment horizontal="right" vertical="center"/>
    </xf>
    <xf numFmtId="171" fontId="31" fillId="9" borderId="15">
      <alignment horizontal="right" vertical="center"/>
    </xf>
    <xf numFmtId="171" fontId="31" fillId="9" borderId="15">
      <alignment horizontal="right" vertical="center"/>
    </xf>
    <xf numFmtId="9" fontId="4" fillId="0" borderId="0" applyFont="0" applyFill="0" applyBorder="0" applyAlignment="0" applyProtection="0"/>
    <xf numFmtId="170" fontId="71" fillId="0" borderId="0" applyNumberFormat="0" applyFill="0" applyBorder="0" applyAlignment="0" applyProtection="0">
      <alignment vertical="top"/>
      <protection locked="0"/>
    </xf>
    <xf numFmtId="9" fontId="51" fillId="0" borderId="0" applyFont="0" applyFill="0" applyBorder="0" applyAlignment="0" applyProtection="0"/>
    <xf numFmtId="170" fontId="4" fillId="0" borderId="0"/>
    <xf numFmtId="170" fontId="4" fillId="0" borderId="0"/>
    <xf numFmtId="0" fontId="1" fillId="0" borderId="0" applyNumberFormat="0" applyFill="0" applyBorder="0" applyAlignment="0" applyProtection="0"/>
    <xf numFmtId="0" fontId="2" fillId="0" borderId="1" applyNumberFormat="0" applyFill="0" applyAlignment="0" applyProtection="0"/>
    <xf numFmtId="0" fontId="3" fillId="0" borderId="2" applyNumberFormat="0" applyFill="0" applyAlignment="0" applyProtection="0"/>
    <xf numFmtId="0" fontId="3" fillId="0" borderId="0" applyNumberFormat="0" applyFill="0" applyBorder="0" applyAlignment="0" applyProtection="0"/>
    <xf numFmtId="49" fontId="26" fillId="0" borderId="183" applyNumberFormat="0" applyFont="0" applyFill="0" applyBorder="0" applyProtection="0">
      <alignment horizontal="left" vertical="center" indent="2"/>
    </xf>
    <xf numFmtId="49" fontId="26" fillId="0" borderId="184" applyNumberFormat="0" applyFont="0" applyFill="0" applyBorder="0" applyProtection="0">
      <alignment horizontal="left" vertical="center" indent="5"/>
    </xf>
    <xf numFmtId="4" fontId="115" fillId="0" borderId="13" applyFill="0" applyBorder="0" applyProtection="0">
      <alignment horizontal="right" vertical="center"/>
    </xf>
    <xf numFmtId="0" fontId="116" fillId="0" borderId="0" applyNumberFormat="0" applyFill="0" applyBorder="0" applyAlignment="0" applyProtection="0"/>
    <xf numFmtId="0" fontId="30" fillId="0" borderId="0" applyNumberFormat="0" applyFill="0" applyBorder="0" applyAlignment="0" applyProtection="0">
      <alignment vertical="top"/>
      <protection locked="0"/>
    </xf>
    <xf numFmtId="0" fontId="9" fillId="57" borderId="183"/>
    <xf numFmtId="0" fontId="9" fillId="0" borderId="0"/>
    <xf numFmtId="0" fontId="9" fillId="0" borderId="0"/>
    <xf numFmtId="0" fontId="4" fillId="0" borderId="0"/>
    <xf numFmtId="4" fontId="26" fillId="0" borderId="183" applyFill="0" applyBorder="0" applyProtection="0">
      <alignment horizontal="right" vertical="center"/>
    </xf>
    <xf numFmtId="49" fontId="115" fillId="0" borderId="183" applyNumberFormat="0" applyFill="0" applyBorder="0" applyProtection="0">
      <alignment horizontal="left" vertical="center"/>
    </xf>
    <xf numFmtId="0" fontId="26" fillId="0" borderId="183" applyNumberFormat="0" applyFill="0" applyAlignment="0" applyProtection="0"/>
    <xf numFmtId="0" fontId="117" fillId="58" borderId="0" applyNumberFormat="0" applyFont="0" applyBorder="0" applyAlignment="0" applyProtection="0"/>
    <xf numFmtId="4" fontId="9" fillId="0" borderId="0"/>
    <xf numFmtId="175" fontId="26" fillId="59" borderId="183" applyNumberFormat="0" applyFont="0" applyBorder="0" applyAlignment="0" applyProtection="0">
      <alignment horizontal="right" vertical="center"/>
    </xf>
    <xf numFmtId="0" fontId="51" fillId="0" borderId="0"/>
    <xf numFmtId="0" fontId="9" fillId="0" borderId="0"/>
    <xf numFmtId="4" fontId="9" fillId="0" borderId="0"/>
    <xf numFmtId="0" fontId="51" fillId="0" borderId="0"/>
    <xf numFmtId="0" fontId="9" fillId="0" borderId="0"/>
    <xf numFmtId="0" fontId="9" fillId="0" borderId="0"/>
    <xf numFmtId="0" fontId="9" fillId="0" borderId="0"/>
    <xf numFmtId="0" fontId="9" fillId="0" borderId="0"/>
    <xf numFmtId="0" fontId="9" fillId="0" borderId="0"/>
    <xf numFmtId="0" fontId="9" fillId="0" borderId="0"/>
    <xf numFmtId="0" fontId="26" fillId="0" borderId="0"/>
    <xf numFmtId="168" fontId="16" fillId="0" borderId="183">
      <alignment vertical="center"/>
    </xf>
    <xf numFmtId="168" fontId="16" fillId="0" borderId="183">
      <alignment vertical="center"/>
    </xf>
    <xf numFmtId="168" fontId="16" fillId="0" borderId="183">
      <alignment vertical="center"/>
    </xf>
    <xf numFmtId="171" fontId="23" fillId="8" borderId="183">
      <alignment horizontal="right" vertical="center"/>
    </xf>
    <xf numFmtId="171" fontId="23" fillId="8" borderId="183">
      <alignment horizontal="right" vertical="center"/>
    </xf>
    <xf numFmtId="171" fontId="23" fillId="8" borderId="183">
      <alignment horizontal="right" vertical="center"/>
    </xf>
    <xf numFmtId="171" fontId="31" fillId="9" borderId="183">
      <alignment horizontal="right" vertical="center"/>
    </xf>
    <xf numFmtId="171" fontId="31" fillId="9" borderId="183">
      <alignment horizontal="right" vertical="center"/>
    </xf>
    <xf numFmtId="171" fontId="31" fillId="9" borderId="183">
      <alignment horizontal="right" vertical="center"/>
    </xf>
    <xf numFmtId="171" fontId="31" fillId="9" borderId="183">
      <alignment horizontal="right" vertical="center"/>
    </xf>
    <xf numFmtId="171" fontId="31" fillId="9" borderId="183">
      <alignment horizontal="right" vertical="center"/>
    </xf>
    <xf numFmtId="171" fontId="31" fillId="9" borderId="183">
      <alignment horizontal="right" vertical="center"/>
    </xf>
    <xf numFmtId="0" fontId="4" fillId="0" borderId="0"/>
    <xf numFmtId="0" fontId="4" fillId="0" borderId="0"/>
    <xf numFmtId="0" fontId="4" fillId="0" borderId="0"/>
    <xf numFmtId="0" fontId="4" fillId="0" borderId="0"/>
    <xf numFmtId="170" fontId="4" fillId="0" borderId="0"/>
    <xf numFmtId="0" fontId="112" fillId="0" borderId="0"/>
    <xf numFmtId="170" fontId="34" fillId="1" borderId="23" applyNumberFormat="0" applyProtection="0">
      <alignment horizontal="left" vertical="top"/>
    </xf>
    <xf numFmtId="0" fontId="4" fillId="0" borderId="0"/>
    <xf numFmtId="171" fontId="23" fillId="8" borderId="183">
      <alignment horizontal="right" vertical="center"/>
    </xf>
    <xf numFmtId="168" fontId="16" fillId="0" borderId="207">
      <alignment vertical="center"/>
    </xf>
    <xf numFmtId="171" fontId="31" fillId="9" borderId="207">
      <alignment horizontal="right" vertical="center"/>
    </xf>
    <xf numFmtId="0" fontId="46" fillId="52" borderId="0" applyNumberFormat="0" applyBorder="0" applyAlignment="0" applyProtection="0"/>
    <xf numFmtId="0" fontId="106" fillId="28" borderId="0" applyNumberFormat="0" applyBorder="0" applyAlignment="0" applyProtection="0"/>
    <xf numFmtId="4" fontId="26" fillId="0" borderId="183" applyFill="0" applyBorder="0" applyProtection="0">
      <alignment horizontal="right" vertical="center"/>
    </xf>
    <xf numFmtId="171" fontId="31" fillId="9" borderId="183">
      <alignment horizontal="right" vertical="center"/>
    </xf>
    <xf numFmtId="171" fontId="31" fillId="9" borderId="183">
      <alignment horizontal="right" vertical="center"/>
    </xf>
    <xf numFmtId="4" fontId="26" fillId="0" borderId="207" applyFill="0" applyBorder="0" applyProtection="0">
      <alignment horizontal="right" vertical="center"/>
    </xf>
    <xf numFmtId="49" fontId="26" fillId="0" borderId="212" applyNumberFormat="0" applyFont="0" applyFill="0" applyBorder="0" applyProtection="0">
      <alignment horizontal="left" vertical="center" indent="2"/>
    </xf>
    <xf numFmtId="170" fontId="34" fillId="1" borderId="209" applyNumberFormat="0" applyProtection="0">
      <alignment horizontal="left" vertical="top"/>
    </xf>
    <xf numFmtId="49" fontId="26" fillId="0" borderId="210" applyNumberFormat="0" applyFont="0" applyFill="0" applyBorder="0" applyProtection="0">
      <alignment horizontal="left" vertical="center" indent="2"/>
    </xf>
    <xf numFmtId="168" fontId="16" fillId="0" borderId="207">
      <alignment vertical="center"/>
    </xf>
    <xf numFmtId="0" fontId="26" fillId="0" borderId="207" applyNumberFormat="0" applyFill="0" applyAlignment="0" applyProtection="0"/>
    <xf numFmtId="170" fontId="34" fillId="1" borderId="209" applyNumberFormat="0" applyProtection="0">
      <alignment horizontal="left" vertical="top"/>
    </xf>
    <xf numFmtId="170" fontId="34" fillId="1" borderId="211" applyNumberFormat="0" applyProtection="0">
      <alignment horizontal="left" vertical="top"/>
    </xf>
    <xf numFmtId="171" fontId="31" fillId="9" borderId="212">
      <alignment horizontal="right" vertical="center"/>
    </xf>
    <xf numFmtId="175" fontId="26" fillId="59" borderId="212" applyNumberFormat="0" applyFont="0" applyBorder="0" applyAlignment="0" applyProtection="0">
      <alignment horizontal="right" vertical="center"/>
    </xf>
    <xf numFmtId="170" fontId="34" fillId="1" borderId="213" applyNumberFormat="0" applyProtection="0">
      <alignment horizontal="left" vertical="top"/>
    </xf>
    <xf numFmtId="49" fontId="115" fillId="0" borderId="210" applyNumberFormat="0" applyFill="0" applyBorder="0" applyProtection="0">
      <alignment horizontal="left" vertical="center"/>
    </xf>
    <xf numFmtId="171" fontId="23" fillId="8" borderId="207">
      <alignment horizontal="right" vertical="center"/>
    </xf>
    <xf numFmtId="49" fontId="26" fillId="0" borderId="207" applyNumberFormat="0" applyFont="0" applyFill="0" applyBorder="0" applyProtection="0">
      <alignment horizontal="left" vertical="center" indent="2"/>
    </xf>
    <xf numFmtId="168" fontId="16" fillId="0" borderId="207">
      <alignment vertical="center"/>
    </xf>
    <xf numFmtId="171" fontId="31" fillId="9" borderId="207">
      <alignment horizontal="right" vertical="center"/>
    </xf>
    <xf numFmtId="171" fontId="23" fillId="8" borderId="183">
      <alignment horizontal="right" vertical="center"/>
    </xf>
    <xf numFmtId="168" fontId="16" fillId="0" borderId="183">
      <alignment vertical="center"/>
    </xf>
    <xf numFmtId="171" fontId="23" fillId="8" borderId="183">
      <alignment horizontal="right" vertical="center"/>
    </xf>
    <xf numFmtId="0" fontId="46" fillId="40" borderId="0" applyNumberFormat="0" applyBorder="0" applyAlignment="0" applyProtection="0"/>
    <xf numFmtId="171" fontId="23" fillId="8" borderId="207">
      <alignment horizontal="right" vertical="center"/>
    </xf>
    <xf numFmtId="0" fontId="46" fillId="36" borderId="0" applyNumberFormat="0" applyBorder="0" applyAlignment="0" applyProtection="0"/>
    <xf numFmtId="171" fontId="31" fillId="9" borderId="207">
      <alignment horizontal="right" vertical="center"/>
    </xf>
    <xf numFmtId="171" fontId="31" fillId="9" borderId="183">
      <alignment horizontal="right" vertical="center"/>
    </xf>
    <xf numFmtId="4" fontId="26" fillId="0" borderId="205" applyFill="0" applyBorder="0" applyProtection="0">
      <alignment horizontal="right" vertical="center"/>
    </xf>
    <xf numFmtId="168" fontId="16" fillId="0" borderId="207">
      <alignment vertical="center"/>
    </xf>
    <xf numFmtId="171" fontId="31" fillId="9" borderId="212">
      <alignment horizontal="right" vertical="center"/>
    </xf>
    <xf numFmtId="0" fontId="26" fillId="0" borderId="210" applyNumberFormat="0" applyFill="0" applyAlignment="0" applyProtection="0"/>
    <xf numFmtId="175" fontId="26" fillId="59" borderId="205" applyNumberFormat="0" applyFont="0" applyBorder="0" applyAlignment="0" applyProtection="0">
      <alignment horizontal="right" vertical="center"/>
    </xf>
    <xf numFmtId="171" fontId="31" fillId="9" borderId="207">
      <alignment horizontal="right" vertical="center"/>
    </xf>
    <xf numFmtId="49" fontId="26" fillId="0" borderId="205" applyNumberFormat="0" applyFont="0" applyFill="0" applyBorder="0" applyProtection="0">
      <alignment horizontal="left" vertical="center" indent="2"/>
    </xf>
    <xf numFmtId="171" fontId="31" fillId="9" borderId="183">
      <alignment horizontal="right" vertical="center"/>
    </xf>
    <xf numFmtId="171" fontId="31" fillId="9" borderId="183">
      <alignment horizontal="right" vertical="center"/>
    </xf>
    <xf numFmtId="171" fontId="31" fillId="9" borderId="183">
      <alignment horizontal="right" vertical="center"/>
    </xf>
    <xf numFmtId="0" fontId="26" fillId="0" borderId="205" applyNumberFormat="0" applyFill="0" applyAlignment="0" applyProtection="0"/>
    <xf numFmtId="168" fontId="16" fillId="0" borderId="183">
      <alignment vertical="center"/>
    </xf>
    <xf numFmtId="170" fontId="34" fillId="1" borderId="208" applyNumberFormat="0" applyProtection="0">
      <alignment horizontal="left" vertical="top"/>
    </xf>
    <xf numFmtId="170" fontId="34" fillId="1" borderId="23" applyNumberFormat="0" applyProtection="0">
      <alignment horizontal="left" vertical="top"/>
    </xf>
    <xf numFmtId="43" fontId="4" fillId="0" borderId="0" applyFont="0" applyFill="0" applyBorder="0" applyAlignment="0" applyProtection="0"/>
    <xf numFmtId="171" fontId="23" fillId="8" borderId="207">
      <alignment horizontal="right" vertical="center"/>
    </xf>
    <xf numFmtId="171" fontId="31" fillId="9" borderId="207">
      <alignment horizontal="right" vertical="center"/>
    </xf>
    <xf numFmtId="168" fontId="16" fillId="0" borderId="183">
      <alignment vertical="center"/>
    </xf>
    <xf numFmtId="49" fontId="115" fillId="0" borderId="205" applyNumberFormat="0" applyFill="0" applyBorder="0" applyProtection="0">
      <alignment horizontal="left" vertical="center"/>
    </xf>
    <xf numFmtId="171" fontId="31" fillId="9" borderId="207">
      <alignment horizontal="right" vertical="center"/>
    </xf>
    <xf numFmtId="171" fontId="23" fillId="8" borderId="207">
      <alignment horizontal="right" vertical="center"/>
    </xf>
    <xf numFmtId="171" fontId="31" fillId="9" borderId="207">
      <alignment horizontal="right" vertical="center"/>
    </xf>
    <xf numFmtId="171" fontId="23" fillId="8" borderId="207">
      <alignment horizontal="right" vertical="center"/>
    </xf>
    <xf numFmtId="49" fontId="115" fillId="0" borderId="207" applyNumberFormat="0" applyFill="0" applyBorder="0" applyProtection="0">
      <alignment horizontal="left" vertical="center"/>
    </xf>
    <xf numFmtId="175" fontId="26" fillId="59" borderId="207" applyNumberFormat="0" applyFont="0" applyBorder="0" applyAlignment="0" applyProtection="0">
      <alignment horizontal="right" vertical="center"/>
    </xf>
    <xf numFmtId="0" fontId="26" fillId="0" borderId="212" applyNumberFormat="0" applyFill="0" applyAlignment="0" applyProtection="0"/>
    <xf numFmtId="168" fontId="16" fillId="0" borderId="207">
      <alignment vertical="center"/>
    </xf>
    <xf numFmtId="0" fontId="46" fillId="44" borderId="0" applyNumberFormat="0" applyBorder="0" applyAlignment="0" applyProtection="0"/>
    <xf numFmtId="0" fontId="46" fillId="56" borderId="0" applyNumberFormat="0" applyBorder="0" applyAlignment="0" applyProtection="0"/>
    <xf numFmtId="0" fontId="46" fillId="48" borderId="0" applyNumberFormat="0" applyBorder="0" applyAlignment="0" applyProtection="0"/>
    <xf numFmtId="170" fontId="34" fillId="1" borderId="206" applyNumberFormat="0" applyProtection="0">
      <alignment horizontal="left" vertical="top"/>
    </xf>
    <xf numFmtId="171" fontId="23" fillId="8" borderId="207">
      <alignment horizontal="right" vertical="center"/>
    </xf>
    <xf numFmtId="171" fontId="31" fillId="9" borderId="207">
      <alignment horizontal="right" vertical="center"/>
    </xf>
    <xf numFmtId="171" fontId="31" fillId="9" borderId="207">
      <alignment horizontal="right" vertical="center"/>
    </xf>
    <xf numFmtId="171" fontId="31" fillId="9" borderId="207">
      <alignment horizontal="right" vertical="center"/>
    </xf>
    <xf numFmtId="171" fontId="31" fillId="9" borderId="207">
      <alignment horizontal="right" vertical="center"/>
    </xf>
    <xf numFmtId="168" fontId="16" fillId="0" borderId="205">
      <alignment vertical="center"/>
    </xf>
    <xf numFmtId="168" fontId="16" fillId="0" borderId="205">
      <alignment vertical="center"/>
    </xf>
    <xf numFmtId="168" fontId="16" fillId="0" borderId="205">
      <alignment vertical="center"/>
    </xf>
    <xf numFmtId="171" fontId="23" fillId="8" borderId="205">
      <alignment horizontal="right" vertical="center"/>
    </xf>
    <xf numFmtId="171" fontId="23" fillId="8" borderId="205">
      <alignment horizontal="right" vertical="center"/>
    </xf>
    <xf numFmtId="171" fontId="23" fillId="8" borderId="205">
      <alignment horizontal="right" vertical="center"/>
    </xf>
    <xf numFmtId="171" fontId="31" fillId="9" borderId="205">
      <alignment horizontal="right" vertical="center"/>
    </xf>
    <xf numFmtId="171" fontId="31" fillId="9" borderId="205">
      <alignment horizontal="right" vertical="center"/>
    </xf>
    <xf numFmtId="171" fontId="31" fillId="9" borderId="205">
      <alignment horizontal="right" vertical="center"/>
    </xf>
    <xf numFmtId="171" fontId="31" fillId="9" borderId="205">
      <alignment horizontal="right" vertical="center"/>
    </xf>
    <xf numFmtId="171" fontId="31" fillId="9" borderId="205">
      <alignment horizontal="right" vertical="center"/>
    </xf>
    <xf numFmtId="171" fontId="31" fillId="9" borderId="205">
      <alignment horizontal="right" vertical="center"/>
    </xf>
    <xf numFmtId="4" fontId="26" fillId="0" borderId="207" applyFill="0" applyBorder="0" applyProtection="0">
      <alignment horizontal="right" vertical="center"/>
    </xf>
    <xf numFmtId="49" fontId="26" fillId="0" borderId="205" applyNumberFormat="0" applyFont="0" applyFill="0" applyBorder="0" applyProtection="0">
      <alignment horizontal="left" vertical="center" indent="2"/>
    </xf>
    <xf numFmtId="0" fontId="26" fillId="0" borderId="205" applyNumberFormat="0" applyFill="0" applyAlignment="0" applyProtection="0"/>
    <xf numFmtId="171" fontId="31" fillId="9" borderId="205">
      <alignment horizontal="right" vertical="center"/>
    </xf>
    <xf numFmtId="49" fontId="115" fillId="0" borderId="205" applyNumberFormat="0" applyFill="0" applyBorder="0" applyProtection="0">
      <alignment horizontal="left" vertical="center"/>
    </xf>
    <xf numFmtId="171" fontId="23" fillId="8" borderId="205">
      <alignment horizontal="right" vertical="center"/>
    </xf>
    <xf numFmtId="4" fontId="26" fillId="0" borderId="205" applyFill="0" applyBorder="0" applyProtection="0">
      <alignment horizontal="right" vertical="center"/>
    </xf>
    <xf numFmtId="171" fontId="23" fillId="8" borderId="205">
      <alignment horizontal="right" vertical="center"/>
    </xf>
    <xf numFmtId="168" fontId="16" fillId="0" borderId="205">
      <alignment vertical="center"/>
    </xf>
    <xf numFmtId="175" fontId="26" fillId="59" borderId="205" applyNumberFormat="0" applyFont="0" applyBorder="0" applyAlignment="0" applyProtection="0">
      <alignment horizontal="right" vertical="center"/>
    </xf>
    <xf numFmtId="168" fontId="16" fillId="0" borderId="205">
      <alignment vertical="center"/>
    </xf>
    <xf numFmtId="168" fontId="16" fillId="0" borderId="205">
      <alignment vertical="center"/>
    </xf>
    <xf numFmtId="171" fontId="23" fillId="8" borderId="205">
      <alignment horizontal="right" vertical="center"/>
    </xf>
    <xf numFmtId="171" fontId="31" fillId="9" borderId="205">
      <alignment horizontal="right" vertical="center"/>
    </xf>
    <xf numFmtId="171" fontId="31" fillId="9" borderId="205">
      <alignment horizontal="right" vertical="center"/>
    </xf>
    <xf numFmtId="171" fontId="31" fillId="9" borderId="205">
      <alignment horizontal="right" vertical="center"/>
    </xf>
    <xf numFmtId="171" fontId="31" fillId="9" borderId="205">
      <alignment horizontal="right" vertical="center"/>
    </xf>
    <xf numFmtId="171" fontId="31" fillId="9" borderId="205">
      <alignment horizontal="right" vertical="center"/>
    </xf>
    <xf numFmtId="170" fontId="34" fillId="1" borderId="23" applyNumberFormat="0" applyProtection="0">
      <alignment horizontal="left" vertical="top"/>
    </xf>
    <xf numFmtId="171" fontId="31" fillId="9" borderId="207">
      <alignment horizontal="right" vertical="center"/>
    </xf>
    <xf numFmtId="4" fontId="26" fillId="0" borderId="212" applyFill="0" applyBorder="0" applyProtection="0">
      <alignment horizontal="right" vertical="center"/>
    </xf>
    <xf numFmtId="171" fontId="31" fillId="9" borderId="212">
      <alignment horizontal="right" vertical="center"/>
    </xf>
    <xf numFmtId="49" fontId="115" fillId="0" borderId="212" applyNumberFormat="0" applyFill="0" applyBorder="0" applyProtection="0">
      <alignment horizontal="left" vertical="center"/>
    </xf>
    <xf numFmtId="168" fontId="16" fillId="0" borderId="207">
      <alignment vertical="center"/>
    </xf>
    <xf numFmtId="4" fontId="26" fillId="0" borderId="210" applyFill="0" applyBorder="0" applyProtection="0">
      <alignment horizontal="right" vertical="center"/>
    </xf>
    <xf numFmtId="49" fontId="26" fillId="0" borderId="183" applyNumberFormat="0" applyFont="0" applyFill="0" applyBorder="0" applyProtection="0">
      <alignment horizontal="left" vertical="center" indent="2"/>
    </xf>
    <xf numFmtId="0" fontId="26" fillId="0" borderId="183" applyNumberFormat="0" applyFill="0" applyAlignment="0" applyProtection="0"/>
    <xf numFmtId="171" fontId="31" fillId="9" borderId="183">
      <alignment horizontal="right" vertical="center"/>
    </xf>
    <xf numFmtId="49" fontId="115" fillId="0" borderId="183" applyNumberFormat="0" applyFill="0" applyBorder="0" applyProtection="0">
      <alignment horizontal="left" vertical="center"/>
    </xf>
    <xf numFmtId="171" fontId="23" fillId="8" borderId="183">
      <alignment horizontal="right" vertical="center"/>
    </xf>
    <xf numFmtId="4" fontId="26" fillId="0" borderId="183" applyFill="0" applyBorder="0" applyProtection="0">
      <alignment horizontal="right" vertical="center"/>
    </xf>
    <xf numFmtId="171" fontId="23" fillId="8" borderId="183">
      <alignment horizontal="right" vertical="center"/>
    </xf>
    <xf numFmtId="168" fontId="16" fillId="0" borderId="183">
      <alignment vertical="center"/>
    </xf>
    <xf numFmtId="175" fontId="26" fillId="59" borderId="183" applyNumberFormat="0" applyFont="0" applyBorder="0" applyAlignment="0" applyProtection="0">
      <alignment horizontal="right" vertical="center"/>
    </xf>
    <xf numFmtId="168" fontId="16" fillId="0" borderId="183">
      <alignment vertical="center"/>
    </xf>
    <xf numFmtId="168" fontId="16" fillId="0" borderId="183">
      <alignment vertical="center"/>
    </xf>
    <xf numFmtId="171" fontId="23" fillId="8" borderId="183">
      <alignment horizontal="right" vertical="center"/>
    </xf>
    <xf numFmtId="171" fontId="31" fillId="9" borderId="183">
      <alignment horizontal="right" vertical="center"/>
    </xf>
    <xf numFmtId="171" fontId="31" fillId="9" borderId="183">
      <alignment horizontal="right" vertical="center"/>
    </xf>
    <xf numFmtId="171" fontId="31" fillId="9" borderId="183">
      <alignment horizontal="right" vertical="center"/>
    </xf>
    <xf numFmtId="171" fontId="31" fillId="9" borderId="183">
      <alignment horizontal="right" vertical="center"/>
    </xf>
    <xf numFmtId="171" fontId="31" fillId="9" borderId="183">
      <alignment horizontal="right" vertical="center"/>
    </xf>
    <xf numFmtId="170" fontId="34" fillId="1" borderId="206" applyNumberFormat="0" applyProtection="0">
      <alignment horizontal="left" vertical="top"/>
    </xf>
    <xf numFmtId="171" fontId="23" fillId="8" borderId="183">
      <alignment horizontal="right" vertical="center"/>
    </xf>
    <xf numFmtId="4" fontId="26" fillId="0" borderId="183" applyFill="0" applyBorder="0" applyProtection="0">
      <alignment horizontal="right" vertical="center"/>
    </xf>
    <xf numFmtId="171" fontId="31" fillId="9" borderId="183">
      <alignment horizontal="right" vertical="center"/>
    </xf>
    <xf numFmtId="171" fontId="31" fillId="9" borderId="183">
      <alignment horizontal="right" vertical="center"/>
    </xf>
    <xf numFmtId="171" fontId="23" fillId="8" borderId="183">
      <alignment horizontal="right" vertical="center"/>
    </xf>
    <xf numFmtId="168" fontId="16" fillId="0" borderId="183">
      <alignment vertical="center"/>
    </xf>
    <xf numFmtId="171" fontId="23" fillId="8" borderId="183">
      <alignment horizontal="right" vertical="center"/>
    </xf>
    <xf numFmtId="171" fontId="31" fillId="9" borderId="183">
      <alignment horizontal="right" vertical="center"/>
    </xf>
    <xf numFmtId="4" fontId="26" fillId="0" borderId="183" applyFill="0" applyBorder="0" applyProtection="0">
      <alignment horizontal="right" vertical="center"/>
    </xf>
    <xf numFmtId="175" fontId="26" fillId="59" borderId="183" applyNumberFormat="0" applyFont="0" applyBorder="0" applyAlignment="0" applyProtection="0">
      <alignment horizontal="right" vertical="center"/>
    </xf>
    <xf numFmtId="49" fontId="26" fillId="0" borderId="183" applyNumberFormat="0" applyFont="0" applyFill="0" applyBorder="0" applyProtection="0">
      <alignment horizontal="left" vertical="center" indent="2"/>
    </xf>
    <xf numFmtId="171" fontId="31" fillId="9" borderId="183">
      <alignment horizontal="right" vertical="center"/>
    </xf>
    <xf numFmtId="171" fontId="31" fillId="9" borderId="183">
      <alignment horizontal="right" vertical="center"/>
    </xf>
    <xf numFmtId="171" fontId="31" fillId="9" borderId="183">
      <alignment horizontal="right" vertical="center"/>
    </xf>
    <xf numFmtId="0" fontId="26" fillId="0" borderId="183" applyNumberFormat="0" applyFill="0" applyAlignment="0" applyProtection="0"/>
    <xf numFmtId="168" fontId="16" fillId="0" borderId="183">
      <alignment vertical="center"/>
    </xf>
    <xf numFmtId="170" fontId="34" fillId="1" borderId="23" applyNumberFormat="0" applyProtection="0">
      <alignment horizontal="left" vertical="top"/>
    </xf>
    <xf numFmtId="168" fontId="16" fillId="0" borderId="183">
      <alignment vertical="center"/>
    </xf>
    <xf numFmtId="49" fontId="115" fillId="0" borderId="183" applyNumberFormat="0" applyFill="0" applyBorder="0" applyProtection="0">
      <alignment horizontal="left" vertical="center"/>
    </xf>
    <xf numFmtId="168" fontId="16" fillId="0" borderId="183">
      <alignment vertical="center"/>
    </xf>
    <xf numFmtId="168" fontId="16" fillId="0" borderId="183">
      <alignment vertical="center"/>
    </xf>
    <xf numFmtId="168" fontId="16" fillId="0" borderId="183">
      <alignment vertical="center"/>
    </xf>
    <xf numFmtId="171" fontId="23" fillId="8" borderId="183">
      <alignment horizontal="right" vertical="center"/>
    </xf>
    <xf numFmtId="171" fontId="23" fillId="8" borderId="183">
      <alignment horizontal="right" vertical="center"/>
    </xf>
    <xf numFmtId="171" fontId="23" fillId="8" borderId="183">
      <alignment horizontal="right" vertical="center"/>
    </xf>
    <xf numFmtId="171" fontId="31" fillId="9" borderId="183">
      <alignment horizontal="right" vertical="center"/>
    </xf>
    <xf numFmtId="171" fontId="31" fillId="9" borderId="183">
      <alignment horizontal="right" vertical="center"/>
    </xf>
    <xf numFmtId="171" fontId="31" fillId="9" borderId="183">
      <alignment horizontal="right" vertical="center"/>
    </xf>
    <xf numFmtId="171" fontId="31" fillId="9" borderId="183">
      <alignment horizontal="right" vertical="center"/>
    </xf>
    <xf numFmtId="171" fontId="31" fillId="9" borderId="183">
      <alignment horizontal="right" vertical="center"/>
    </xf>
    <xf numFmtId="171" fontId="31" fillId="9" borderId="183">
      <alignment horizontal="right" vertical="center"/>
    </xf>
    <xf numFmtId="170" fontId="34" fillId="1" borderId="23" applyNumberFormat="0" applyProtection="0">
      <alignment horizontal="left" vertical="top"/>
    </xf>
    <xf numFmtId="49" fontId="26" fillId="0" borderId="207" applyNumberFormat="0" applyFont="0" applyFill="0" applyBorder="0" applyProtection="0">
      <alignment horizontal="left" vertical="center" indent="2"/>
    </xf>
    <xf numFmtId="0" fontId="26" fillId="0" borderId="207" applyNumberFormat="0" applyFill="0" applyAlignment="0" applyProtection="0"/>
    <xf numFmtId="171" fontId="31" fillId="9" borderId="207">
      <alignment horizontal="right" vertical="center"/>
    </xf>
    <xf numFmtId="49" fontId="115" fillId="0" borderId="207" applyNumberFormat="0" applyFill="0" applyBorder="0" applyProtection="0">
      <alignment horizontal="left" vertical="center"/>
    </xf>
    <xf numFmtId="171" fontId="23" fillId="8" borderId="207">
      <alignment horizontal="right" vertical="center"/>
    </xf>
    <xf numFmtId="4" fontId="26" fillId="0" borderId="207" applyFill="0" applyBorder="0" applyProtection="0">
      <alignment horizontal="right" vertical="center"/>
    </xf>
    <xf numFmtId="171" fontId="23" fillId="8" borderId="207">
      <alignment horizontal="right" vertical="center"/>
    </xf>
    <xf numFmtId="168" fontId="16" fillId="0" borderId="207">
      <alignment vertical="center"/>
    </xf>
    <xf numFmtId="175" fontId="26" fillId="59" borderId="207" applyNumberFormat="0" applyFont="0" applyBorder="0" applyAlignment="0" applyProtection="0">
      <alignment horizontal="right" vertical="center"/>
    </xf>
    <xf numFmtId="168" fontId="16" fillId="0" borderId="207">
      <alignment vertical="center"/>
    </xf>
    <xf numFmtId="168" fontId="16" fillId="0" borderId="207">
      <alignment vertical="center"/>
    </xf>
    <xf numFmtId="171" fontId="23" fillId="8" borderId="207">
      <alignment horizontal="right" vertical="center"/>
    </xf>
    <xf numFmtId="171" fontId="31" fillId="9" borderId="207">
      <alignment horizontal="right" vertical="center"/>
    </xf>
    <xf numFmtId="171" fontId="31" fillId="9" borderId="207">
      <alignment horizontal="right" vertical="center"/>
    </xf>
    <xf numFmtId="171" fontId="31" fillId="9" borderId="207">
      <alignment horizontal="right" vertical="center"/>
    </xf>
    <xf numFmtId="171" fontId="31" fillId="9" borderId="207">
      <alignment horizontal="right" vertical="center"/>
    </xf>
    <xf numFmtId="171" fontId="31" fillId="9" borderId="207">
      <alignment horizontal="right" vertical="center"/>
    </xf>
    <xf numFmtId="170" fontId="34" fillId="1" borderId="208" applyNumberFormat="0" applyProtection="0">
      <alignment horizontal="left" vertical="top"/>
    </xf>
    <xf numFmtId="171" fontId="23" fillId="8" borderId="207">
      <alignment horizontal="right" vertical="center"/>
    </xf>
    <xf numFmtId="4" fontId="26" fillId="0" borderId="207" applyFill="0" applyBorder="0" applyProtection="0">
      <alignment horizontal="right" vertical="center"/>
    </xf>
    <xf numFmtId="171" fontId="31" fillId="9" borderId="207">
      <alignment horizontal="right" vertical="center"/>
    </xf>
    <xf numFmtId="171" fontId="31" fillId="9" borderId="207">
      <alignment horizontal="right" vertical="center"/>
    </xf>
    <xf numFmtId="171" fontId="23" fillId="8" borderId="207">
      <alignment horizontal="right" vertical="center"/>
    </xf>
    <xf numFmtId="168" fontId="16" fillId="0" borderId="207">
      <alignment vertical="center"/>
    </xf>
    <xf numFmtId="171" fontId="23" fillId="8" borderId="207">
      <alignment horizontal="right" vertical="center"/>
    </xf>
    <xf numFmtId="171" fontId="31" fillId="9" borderId="207">
      <alignment horizontal="right" vertical="center"/>
    </xf>
    <xf numFmtId="4" fontId="26" fillId="0" borderId="207" applyFill="0" applyBorder="0" applyProtection="0">
      <alignment horizontal="right" vertical="center"/>
    </xf>
    <xf numFmtId="175" fontId="26" fillId="59" borderId="207" applyNumberFormat="0" applyFont="0" applyBorder="0" applyAlignment="0" applyProtection="0">
      <alignment horizontal="right" vertical="center"/>
    </xf>
    <xf numFmtId="49" fontId="26" fillId="0" borderId="207" applyNumberFormat="0" applyFont="0" applyFill="0" applyBorder="0" applyProtection="0">
      <alignment horizontal="left" vertical="center" indent="2"/>
    </xf>
    <xf numFmtId="171" fontId="31" fillId="9" borderId="207">
      <alignment horizontal="right" vertical="center"/>
    </xf>
    <xf numFmtId="171" fontId="31" fillId="9" borderId="207">
      <alignment horizontal="right" vertical="center"/>
    </xf>
    <xf numFmtId="171" fontId="31" fillId="9" borderId="207">
      <alignment horizontal="right" vertical="center"/>
    </xf>
    <xf numFmtId="0" fontId="26" fillId="0" borderId="207" applyNumberFormat="0" applyFill="0" applyAlignment="0" applyProtection="0"/>
    <xf numFmtId="168" fontId="16" fillId="0" borderId="207">
      <alignment vertical="center"/>
    </xf>
    <xf numFmtId="170" fontId="34" fillId="1" borderId="206" applyNumberFormat="0" applyProtection="0">
      <alignment horizontal="left" vertical="top"/>
    </xf>
    <xf numFmtId="168" fontId="16" fillId="0" borderId="207">
      <alignment vertical="center"/>
    </xf>
    <xf numFmtId="49" fontId="115" fillId="0" borderId="207" applyNumberFormat="0" applyFill="0" applyBorder="0" applyProtection="0">
      <alignment horizontal="left" vertical="center"/>
    </xf>
    <xf numFmtId="168" fontId="16" fillId="0" borderId="207">
      <alignment vertical="center"/>
    </xf>
    <xf numFmtId="168" fontId="16" fillId="0" borderId="207">
      <alignment vertical="center"/>
    </xf>
    <xf numFmtId="168" fontId="16" fillId="0" borderId="207">
      <alignment vertical="center"/>
    </xf>
    <xf numFmtId="171" fontId="23" fillId="8" borderId="207">
      <alignment horizontal="right" vertical="center"/>
    </xf>
    <xf numFmtId="171" fontId="23" fillId="8" borderId="207">
      <alignment horizontal="right" vertical="center"/>
    </xf>
    <xf numFmtId="171" fontId="23" fillId="8" borderId="207">
      <alignment horizontal="right" vertical="center"/>
    </xf>
    <xf numFmtId="171" fontId="31" fillId="9" borderId="207">
      <alignment horizontal="right" vertical="center"/>
    </xf>
    <xf numFmtId="171" fontId="31" fillId="9" borderId="207">
      <alignment horizontal="right" vertical="center"/>
    </xf>
    <xf numFmtId="171" fontId="31" fillId="9" borderId="207">
      <alignment horizontal="right" vertical="center"/>
    </xf>
    <xf numFmtId="171" fontId="31" fillId="9" borderId="207">
      <alignment horizontal="right" vertical="center"/>
    </xf>
    <xf numFmtId="171" fontId="31" fillId="9" borderId="207">
      <alignment horizontal="right" vertical="center"/>
    </xf>
    <xf numFmtId="171" fontId="31" fillId="9" borderId="207">
      <alignment horizontal="right" vertical="center"/>
    </xf>
    <xf numFmtId="170" fontId="34" fillId="1" borderId="206" applyNumberFormat="0" applyProtection="0">
      <alignment horizontal="left" vertical="top"/>
    </xf>
    <xf numFmtId="175" fontId="26" fillId="59" borderId="210" applyNumberFormat="0" applyFont="0" applyBorder="0" applyAlignment="0" applyProtection="0">
      <alignment horizontal="right" vertical="center"/>
    </xf>
    <xf numFmtId="168" fontId="16" fillId="0" borderId="210">
      <alignment vertical="center"/>
    </xf>
    <xf numFmtId="168" fontId="16" fillId="0" borderId="210">
      <alignment vertical="center"/>
    </xf>
    <xf numFmtId="168" fontId="16" fillId="0" borderId="210">
      <alignment vertical="center"/>
    </xf>
    <xf numFmtId="171" fontId="23" fillId="8" borderId="210">
      <alignment horizontal="right" vertical="center"/>
    </xf>
    <xf numFmtId="171" fontId="23" fillId="8" borderId="210">
      <alignment horizontal="right" vertical="center"/>
    </xf>
    <xf numFmtId="171" fontId="23" fillId="8" borderId="210">
      <alignment horizontal="right" vertical="center"/>
    </xf>
    <xf numFmtId="171" fontId="31" fillId="9" borderId="210">
      <alignment horizontal="right" vertical="center"/>
    </xf>
    <xf numFmtId="171" fontId="31" fillId="9" borderId="210">
      <alignment horizontal="right" vertical="center"/>
    </xf>
    <xf numFmtId="171" fontId="31" fillId="9" borderId="210">
      <alignment horizontal="right" vertical="center"/>
    </xf>
    <xf numFmtId="171" fontId="31" fillId="9" borderId="210">
      <alignment horizontal="right" vertical="center"/>
    </xf>
    <xf numFmtId="171" fontId="31" fillId="9" borderId="210">
      <alignment horizontal="right" vertical="center"/>
    </xf>
    <xf numFmtId="171" fontId="31" fillId="9" borderId="210">
      <alignment horizontal="right" vertical="center"/>
    </xf>
    <xf numFmtId="170" fontId="34" fillId="1" borderId="209" applyNumberFormat="0" applyProtection="0">
      <alignment horizontal="left" vertical="top"/>
    </xf>
    <xf numFmtId="49" fontId="26" fillId="0" borderId="210" applyNumberFormat="0" applyFont="0" applyFill="0" applyBorder="0" applyProtection="0">
      <alignment horizontal="left" vertical="center" indent="2"/>
    </xf>
    <xf numFmtId="0" fontId="26" fillId="0" borderId="210" applyNumberFormat="0" applyFill="0" applyAlignment="0" applyProtection="0"/>
    <xf numFmtId="171" fontId="31" fillId="9" borderId="210">
      <alignment horizontal="right" vertical="center"/>
    </xf>
    <xf numFmtId="49" fontId="115" fillId="0" borderId="210" applyNumberFormat="0" applyFill="0" applyBorder="0" applyProtection="0">
      <alignment horizontal="left" vertical="center"/>
    </xf>
    <xf numFmtId="171" fontId="23" fillId="8" borderId="210">
      <alignment horizontal="right" vertical="center"/>
    </xf>
    <xf numFmtId="4" fontId="26" fillId="0" borderId="210" applyFill="0" applyBorder="0" applyProtection="0">
      <alignment horizontal="right" vertical="center"/>
    </xf>
    <xf numFmtId="171" fontId="23" fillId="8" borderId="210">
      <alignment horizontal="right" vertical="center"/>
    </xf>
    <xf numFmtId="168" fontId="16" fillId="0" borderId="210">
      <alignment vertical="center"/>
    </xf>
    <xf numFmtId="175" fontId="26" fillId="59" borderId="210" applyNumberFormat="0" applyFont="0" applyBorder="0" applyAlignment="0" applyProtection="0">
      <alignment horizontal="right" vertical="center"/>
    </xf>
    <xf numFmtId="168" fontId="16" fillId="0" borderId="210">
      <alignment vertical="center"/>
    </xf>
    <xf numFmtId="168" fontId="16" fillId="0" borderId="210">
      <alignment vertical="center"/>
    </xf>
    <xf numFmtId="171" fontId="23" fillId="8" borderId="210">
      <alignment horizontal="right" vertical="center"/>
    </xf>
    <xf numFmtId="171" fontId="31" fillId="9" borderId="210">
      <alignment horizontal="right" vertical="center"/>
    </xf>
    <xf numFmtId="171" fontId="31" fillId="9" borderId="210">
      <alignment horizontal="right" vertical="center"/>
    </xf>
    <xf numFmtId="171" fontId="31" fillId="9" borderId="210">
      <alignment horizontal="right" vertical="center"/>
    </xf>
    <xf numFmtId="171" fontId="31" fillId="9" borderId="210">
      <alignment horizontal="right" vertical="center"/>
    </xf>
    <xf numFmtId="171" fontId="31" fillId="9" borderId="210">
      <alignment horizontal="right" vertical="center"/>
    </xf>
    <xf numFmtId="170" fontId="34" fillId="1" borderId="209" applyNumberFormat="0" applyProtection="0">
      <alignment horizontal="left" vertical="top"/>
    </xf>
    <xf numFmtId="171" fontId="23" fillId="8" borderId="210">
      <alignment horizontal="right" vertical="center"/>
    </xf>
    <xf numFmtId="4" fontId="26" fillId="0" borderId="210" applyFill="0" applyBorder="0" applyProtection="0">
      <alignment horizontal="right" vertical="center"/>
    </xf>
    <xf numFmtId="171" fontId="31" fillId="9" borderId="210">
      <alignment horizontal="right" vertical="center"/>
    </xf>
    <xf numFmtId="171" fontId="31" fillId="9" borderId="210">
      <alignment horizontal="right" vertical="center"/>
    </xf>
    <xf numFmtId="171" fontId="23" fillId="8" borderId="210">
      <alignment horizontal="right" vertical="center"/>
    </xf>
    <xf numFmtId="168" fontId="16" fillId="0" borderId="210">
      <alignment vertical="center"/>
    </xf>
    <xf numFmtId="171" fontId="23" fillId="8" borderId="210">
      <alignment horizontal="right" vertical="center"/>
    </xf>
    <xf numFmtId="171" fontId="31" fillId="9" borderId="210">
      <alignment horizontal="right" vertical="center"/>
    </xf>
    <xf numFmtId="4" fontId="26" fillId="0" borderId="210" applyFill="0" applyBorder="0" applyProtection="0">
      <alignment horizontal="right" vertical="center"/>
    </xf>
    <xf numFmtId="175" fontId="26" fillId="59" borderId="210" applyNumberFormat="0" applyFont="0" applyBorder="0" applyAlignment="0" applyProtection="0">
      <alignment horizontal="right" vertical="center"/>
    </xf>
    <xf numFmtId="49" fontId="26" fillId="0" borderId="210" applyNumberFormat="0" applyFont="0" applyFill="0" applyBorder="0" applyProtection="0">
      <alignment horizontal="left" vertical="center" indent="2"/>
    </xf>
    <xf numFmtId="171" fontId="31" fillId="9" borderId="210">
      <alignment horizontal="right" vertical="center"/>
    </xf>
    <xf numFmtId="171" fontId="31" fillId="9" borderId="210">
      <alignment horizontal="right" vertical="center"/>
    </xf>
    <xf numFmtId="171" fontId="31" fillId="9" borderId="210">
      <alignment horizontal="right" vertical="center"/>
    </xf>
    <xf numFmtId="0" fontId="26" fillId="0" borderId="210" applyNumberFormat="0" applyFill="0" applyAlignment="0" applyProtection="0"/>
    <xf numFmtId="168" fontId="16" fillId="0" borderId="210">
      <alignment vertical="center"/>
    </xf>
    <xf numFmtId="170" fontId="34" fillId="1" borderId="209" applyNumberFormat="0" applyProtection="0">
      <alignment horizontal="left" vertical="top"/>
    </xf>
    <xf numFmtId="168" fontId="16" fillId="0" borderId="210">
      <alignment vertical="center"/>
    </xf>
    <xf numFmtId="49" fontId="115" fillId="0" borderId="210" applyNumberFormat="0" applyFill="0" applyBorder="0" applyProtection="0">
      <alignment horizontal="left" vertical="center"/>
    </xf>
    <xf numFmtId="168" fontId="16" fillId="0" borderId="210">
      <alignment vertical="center"/>
    </xf>
    <xf numFmtId="168" fontId="16" fillId="0" borderId="210">
      <alignment vertical="center"/>
    </xf>
    <xf numFmtId="168" fontId="16" fillId="0" borderId="210">
      <alignment vertical="center"/>
    </xf>
    <xf numFmtId="171" fontId="23" fillId="8" borderId="210">
      <alignment horizontal="right" vertical="center"/>
    </xf>
    <xf numFmtId="171" fontId="23" fillId="8" borderId="210">
      <alignment horizontal="right" vertical="center"/>
    </xf>
    <xf numFmtId="171" fontId="23" fillId="8" borderId="210">
      <alignment horizontal="right" vertical="center"/>
    </xf>
    <xf numFmtId="171" fontId="31" fillId="9" borderId="210">
      <alignment horizontal="right" vertical="center"/>
    </xf>
    <xf numFmtId="171" fontId="31" fillId="9" borderId="210">
      <alignment horizontal="right" vertical="center"/>
    </xf>
    <xf numFmtId="171" fontId="31" fillId="9" borderId="210">
      <alignment horizontal="right" vertical="center"/>
    </xf>
    <xf numFmtId="171" fontId="31" fillId="9" borderId="210">
      <alignment horizontal="right" vertical="center"/>
    </xf>
    <xf numFmtId="171" fontId="31" fillId="9" borderId="210">
      <alignment horizontal="right" vertical="center"/>
    </xf>
    <xf numFmtId="171" fontId="31" fillId="9" borderId="210">
      <alignment horizontal="right" vertical="center"/>
    </xf>
    <xf numFmtId="170" fontId="34" fillId="1" borderId="209" applyNumberFormat="0" applyProtection="0">
      <alignment horizontal="left" vertical="top"/>
    </xf>
    <xf numFmtId="168" fontId="16" fillId="0" borderId="212">
      <alignment vertical="center"/>
    </xf>
    <xf numFmtId="168" fontId="16" fillId="0" borderId="212">
      <alignment vertical="center"/>
    </xf>
    <xf numFmtId="168" fontId="16" fillId="0" borderId="212">
      <alignment vertical="center"/>
    </xf>
    <xf numFmtId="171" fontId="23" fillId="8" borderId="212">
      <alignment horizontal="right" vertical="center"/>
    </xf>
    <xf numFmtId="171" fontId="23" fillId="8" borderId="212">
      <alignment horizontal="right" vertical="center"/>
    </xf>
    <xf numFmtId="171" fontId="23" fillId="8" borderId="212">
      <alignment horizontal="right" vertical="center"/>
    </xf>
    <xf numFmtId="171" fontId="31" fillId="9" borderId="212">
      <alignment horizontal="right" vertical="center"/>
    </xf>
    <xf numFmtId="171" fontId="31" fillId="9" borderId="212">
      <alignment horizontal="right" vertical="center"/>
    </xf>
    <xf numFmtId="171" fontId="31" fillId="9" borderId="212">
      <alignment horizontal="right" vertical="center"/>
    </xf>
    <xf numFmtId="171" fontId="31" fillId="9" borderId="212">
      <alignment horizontal="right" vertical="center"/>
    </xf>
    <xf numFmtId="171" fontId="31" fillId="9" borderId="212">
      <alignment horizontal="right" vertical="center"/>
    </xf>
    <xf numFmtId="171" fontId="31" fillId="9" borderId="212">
      <alignment horizontal="right" vertical="center"/>
    </xf>
    <xf numFmtId="49" fontId="26" fillId="0" borderId="212" applyNumberFormat="0" applyFont="0" applyFill="0" applyBorder="0" applyProtection="0">
      <alignment horizontal="left" vertical="center" indent="2"/>
    </xf>
    <xf numFmtId="0" fontId="26" fillId="0" borderId="212" applyNumberFormat="0" applyFill="0" applyAlignment="0" applyProtection="0"/>
    <xf numFmtId="171" fontId="31" fillId="9" borderId="212">
      <alignment horizontal="right" vertical="center"/>
    </xf>
    <xf numFmtId="49" fontId="115" fillId="0" borderId="212" applyNumberFormat="0" applyFill="0" applyBorder="0" applyProtection="0">
      <alignment horizontal="left" vertical="center"/>
    </xf>
    <xf numFmtId="171" fontId="23" fillId="8" borderId="212">
      <alignment horizontal="right" vertical="center"/>
    </xf>
    <xf numFmtId="4" fontId="26" fillId="0" borderId="212" applyFill="0" applyBorder="0" applyProtection="0">
      <alignment horizontal="right" vertical="center"/>
    </xf>
    <xf numFmtId="171" fontId="23" fillId="8" borderId="212">
      <alignment horizontal="right" vertical="center"/>
    </xf>
    <xf numFmtId="168" fontId="16" fillId="0" borderId="212">
      <alignment vertical="center"/>
    </xf>
    <xf numFmtId="175" fontId="26" fillId="59" borderId="212" applyNumberFormat="0" applyFont="0" applyBorder="0" applyAlignment="0" applyProtection="0">
      <alignment horizontal="right" vertical="center"/>
    </xf>
    <xf numFmtId="168" fontId="16" fillId="0" borderId="212">
      <alignment vertical="center"/>
    </xf>
    <xf numFmtId="168" fontId="16" fillId="0" borderId="212">
      <alignment vertical="center"/>
    </xf>
    <xf numFmtId="171" fontId="23" fillId="8" borderId="212">
      <alignment horizontal="right" vertical="center"/>
    </xf>
    <xf numFmtId="171" fontId="31" fillId="9" borderId="212">
      <alignment horizontal="right" vertical="center"/>
    </xf>
    <xf numFmtId="171" fontId="31" fillId="9" borderId="212">
      <alignment horizontal="right" vertical="center"/>
    </xf>
    <xf numFmtId="171" fontId="31" fillId="9" borderId="212">
      <alignment horizontal="right" vertical="center"/>
    </xf>
    <xf numFmtId="171" fontId="31" fillId="9" borderId="212">
      <alignment horizontal="right" vertical="center"/>
    </xf>
    <xf numFmtId="171" fontId="31" fillId="9" borderId="212">
      <alignment horizontal="right" vertical="center"/>
    </xf>
    <xf numFmtId="170" fontId="34" fillId="1" borderId="211" applyNumberFormat="0" applyProtection="0">
      <alignment horizontal="left" vertical="top"/>
    </xf>
    <xf numFmtId="171" fontId="23" fillId="8" borderId="212">
      <alignment horizontal="right" vertical="center"/>
    </xf>
    <xf numFmtId="4" fontId="26" fillId="0" borderId="212" applyFill="0" applyBorder="0" applyProtection="0">
      <alignment horizontal="right" vertical="center"/>
    </xf>
    <xf numFmtId="171" fontId="31" fillId="9" borderId="212">
      <alignment horizontal="right" vertical="center"/>
    </xf>
    <xf numFmtId="171" fontId="31" fillId="9" borderId="212">
      <alignment horizontal="right" vertical="center"/>
    </xf>
    <xf numFmtId="171" fontId="23" fillId="8" borderId="212">
      <alignment horizontal="right" vertical="center"/>
    </xf>
    <xf numFmtId="168" fontId="16" fillId="0" borderId="212">
      <alignment vertical="center"/>
    </xf>
    <xf numFmtId="171" fontId="23" fillId="8" borderId="212">
      <alignment horizontal="right" vertical="center"/>
    </xf>
    <xf numFmtId="171" fontId="31" fillId="9" borderId="212">
      <alignment horizontal="right" vertical="center"/>
    </xf>
    <xf numFmtId="4" fontId="26" fillId="0" borderId="212" applyFill="0" applyBorder="0" applyProtection="0">
      <alignment horizontal="right" vertical="center"/>
    </xf>
    <xf numFmtId="175" fontId="26" fillId="59" borderId="212" applyNumberFormat="0" applyFont="0" applyBorder="0" applyAlignment="0" applyProtection="0">
      <alignment horizontal="right" vertical="center"/>
    </xf>
    <xf numFmtId="49" fontId="26" fillId="0" borderId="212" applyNumberFormat="0" applyFont="0" applyFill="0" applyBorder="0" applyProtection="0">
      <alignment horizontal="left" vertical="center" indent="2"/>
    </xf>
    <xf numFmtId="171" fontId="31" fillId="9" borderId="212">
      <alignment horizontal="right" vertical="center"/>
    </xf>
    <xf numFmtId="171" fontId="31" fillId="9" borderId="212">
      <alignment horizontal="right" vertical="center"/>
    </xf>
    <xf numFmtId="171" fontId="31" fillId="9" borderId="212">
      <alignment horizontal="right" vertical="center"/>
    </xf>
    <xf numFmtId="0" fontId="26" fillId="0" borderId="212" applyNumberFormat="0" applyFill="0" applyAlignment="0" applyProtection="0"/>
    <xf numFmtId="168" fontId="16" fillId="0" borderId="212">
      <alignment vertical="center"/>
    </xf>
    <xf numFmtId="168" fontId="16" fillId="0" borderId="212">
      <alignment vertical="center"/>
    </xf>
    <xf numFmtId="49" fontId="115" fillId="0" borderId="212" applyNumberFormat="0" applyFill="0" applyBorder="0" applyProtection="0">
      <alignment horizontal="left" vertical="center"/>
    </xf>
    <xf numFmtId="168" fontId="16" fillId="0" borderId="212">
      <alignment vertical="center"/>
    </xf>
    <xf numFmtId="168" fontId="16" fillId="0" borderId="212">
      <alignment vertical="center"/>
    </xf>
    <xf numFmtId="168" fontId="16" fillId="0" borderId="212">
      <alignment vertical="center"/>
    </xf>
    <xf numFmtId="171" fontId="23" fillId="8" borderId="212">
      <alignment horizontal="right" vertical="center"/>
    </xf>
    <xf numFmtId="171" fontId="23" fillId="8" borderId="212">
      <alignment horizontal="right" vertical="center"/>
    </xf>
    <xf numFmtId="171" fontId="23" fillId="8" borderId="212">
      <alignment horizontal="right" vertical="center"/>
    </xf>
    <xf numFmtId="171" fontId="31" fillId="9" borderId="212">
      <alignment horizontal="right" vertical="center"/>
    </xf>
    <xf numFmtId="171" fontId="31" fillId="9" borderId="212">
      <alignment horizontal="right" vertical="center"/>
    </xf>
    <xf numFmtId="171" fontId="31" fillId="9" borderId="212">
      <alignment horizontal="right" vertical="center"/>
    </xf>
    <xf numFmtId="171" fontId="31" fillId="9" borderId="212">
      <alignment horizontal="right" vertical="center"/>
    </xf>
    <xf numFmtId="171" fontId="31" fillId="9" borderId="212">
      <alignment horizontal="right" vertical="center"/>
    </xf>
    <xf numFmtId="171" fontId="31" fillId="9" borderId="212">
      <alignment horizontal="right" vertical="center"/>
    </xf>
    <xf numFmtId="171" fontId="31" fillId="9" borderId="207">
      <alignment horizontal="right" vertical="center"/>
    </xf>
    <xf numFmtId="171" fontId="31" fillId="9" borderId="207">
      <alignment horizontal="right" vertical="center"/>
    </xf>
    <xf numFmtId="171" fontId="31" fillId="9" borderId="207">
      <alignment horizontal="right" vertical="center"/>
    </xf>
    <xf numFmtId="171" fontId="31" fillId="9" borderId="207">
      <alignment horizontal="right" vertical="center"/>
    </xf>
    <xf numFmtId="171" fontId="31" fillId="9" borderId="207">
      <alignment horizontal="right" vertical="center"/>
    </xf>
    <xf numFmtId="171" fontId="31" fillId="9" borderId="207">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0" fontId="26" fillId="0" borderId="214" applyNumberFormat="0" applyFill="0" applyAlignment="0" applyProtection="0"/>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5" fontId="26" fillId="59" borderId="214" applyNumberFormat="0" applyFont="0" applyBorder="0" applyAlignment="0" applyProtection="0">
      <alignment horizontal="right" vertical="center"/>
    </xf>
    <xf numFmtId="171" fontId="23" fillId="8" borderId="214">
      <alignment horizontal="right" vertical="center"/>
    </xf>
    <xf numFmtId="175" fontId="26" fillId="59" borderId="214" applyNumberFormat="0" applyFont="0" applyBorder="0" applyAlignment="0" applyProtection="0">
      <alignment horizontal="right" vertical="center"/>
    </xf>
    <xf numFmtId="4" fontId="26" fillId="0" borderId="214" applyFill="0" applyBorder="0" applyProtection="0">
      <alignment horizontal="right" vertical="center"/>
    </xf>
    <xf numFmtId="168" fontId="16" fillId="0" borderId="214">
      <alignmen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23" fillId="8" borderId="214">
      <alignment horizontal="righ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68" fontId="16" fillId="0" borderId="214">
      <alignment vertical="center"/>
    </xf>
    <xf numFmtId="171" fontId="23" fillId="8" borderId="214">
      <alignment horizontal="right" vertical="center"/>
    </xf>
    <xf numFmtId="175" fontId="26" fillId="59" borderId="214" applyNumberFormat="0" applyFont="0" applyBorder="0" applyAlignment="0" applyProtection="0">
      <alignment horizontal="right" vertical="center"/>
    </xf>
    <xf numFmtId="0" fontId="4" fillId="0" borderId="0"/>
    <xf numFmtId="171" fontId="31" fillId="9" borderId="214">
      <alignment horizontal="righ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0" fontId="26" fillId="0" borderId="214" applyNumberFormat="0" applyFill="0" applyAlignment="0" applyProtection="0"/>
    <xf numFmtId="171" fontId="31" fillId="9" borderId="214">
      <alignment horizontal="right" vertical="center"/>
    </xf>
    <xf numFmtId="170" fontId="34" fillId="1" borderId="213" applyNumberFormat="0" applyProtection="0">
      <alignment horizontal="left" vertical="top"/>
    </xf>
    <xf numFmtId="171" fontId="31" fillId="9" borderId="214">
      <alignment horizontal="right" vertical="center"/>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49" fontId="26" fillId="0" borderId="214" applyNumberFormat="0" applyFont="0" applyFill="0" applyBorder="0" applyProtection="0">
      <alignment horizontal="left" vertical="center" indent="2"/>
    </xf>
    <xf numFmtId="171" fontId="23" fillId="8"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0" fontId="34" fillId="1" borderId="213" applyNumberFormat="0" applyProtection="0">
      <alignment horizontal="left" vertical="top"/>
    </xf>
    <xf numFmtId="170" fontId="34" fillId="1" borderId="213" applyNumberFormat="0" applyProtection="0">
      <alignment horizontal="left" vertical="top"/>
    </xf>
    <xf numFmtId="171" fontId="23" fillId="8" borderId="214">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0" fontId="26" fillId="0" borderId="214" applyNumberFormat="0" applyFill="0" applyAlignment="0" applyProtection="0"/>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5" fontId="26" fillId="59" borderId="214" applyNumberFormat="0" applyFont="0" applyBorder="0" applyAlignment="0" applyProtection="0">
      <alignment horizontal="right" vertical="center"/>
    </xf>
    <xf numFmtId="168" fontId="16" fillId="0" borderId="214">
      <alignmen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23" fillId="8" borderId="214">
      <alignment horizontal="right" vertical="center"/>
    </xf>
    <xf numFmtId="168" fontId="16" fillId="0" borderId="214">
      <alignment vertical="center"/>
    </xf>
    <xf numFmtId="170" fontId="34" fillId="1" borderId="213" applyNumberFormat="0" applyProtection="0">
      <alignment horizontal="left" vertical="top"/>
    </xf>
    <xf numFmtId="170" fontId="34" fillId="1" borderId="213" applyNumberFormat="0" applyProtection="0">
      <alignment horizontal="left" vertical="top"/>
    </xf>
    <xf numFmtId="171" fontId="31" fillId="9" borderId="214">
      <alignment horizontal="right" vertical="center"/>
    </xf>
    <xf numFmtId="171" fontId="23" fillId="8" borderId="214">
      <alignment horizontal="right" vertical="center"/>
    </xf>
    <xf numFmtId="0" fontId="26" fillId="0" borderId="214" applyNumberFormat="0" applyFill="0" applyAlignment="0" applyProtection="0"/>
    <xf numFmtId="170" fontId="34" fillId="1" borderId="213" applyNumberFormat="0" applyProtection="0">
      <alignment horizontal="left" vertical="top"/>
    </xf>
    <xf numFmtId="171" fontId="23" fillId="8" borderId="214">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0" fontId="4" fillId="0" borderId="0"/>
    <xf numFmtId="168" fontId="16" fillId="0" borderId="214">
      <alignment vertical="center"/>
    </xf>
    <xf numFmtId="49" fontId="26" fillId="0" borderId="214" applyNumberFormat="0" applyFont="0" applyFill="0" applyBorder="0" applyProtection="0">
      <alignment horizontal="left" vertical="center" indent="2"/>
    </xf>
    <xf numFmtId="4" fontId="26" fillId="0" borderId="214" applyFill="0" applyBorder="0" applyProtection="0">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49" fontId="115" fillId="0" borderId="214" applyNumberFormat="0" applyFill="0" applyBorder="0" applyProtection="0">
      <alignment horizontal="left" vertical="center"/>
    </xf>
    <xf numFmtId="171" fontId="23" fillId="8" borderId="214">
      <alignment horizontal="right" vertical="center"/>
    </xf>
    <xf numFmtId="168" fontId="16" fillId="0" borderId="214">
      <alignment vertical="center"/>
    </xf>
    <xf numFmtId="170" fontId="34" fillId="1" borderId="213" applyNumberFormat="0" applyProtection="0">
      <alignment horizontal="left" vertical="top"/>
    </xf>
    <xf numFmtId="168" fontId="16" fillId="0" borderId="214">
      <alignmen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49" fontId="115" fillId="0" borderId="214" applyNumberFormat="0" applyFill="0" applyBorder="0" applyProtection="0">
      <alignment horizontal="left" vertical="center"/>
    </xf>
    <xf numFmtId="170" fontId="34" fillId="1" borderId="213" applyNumberFormat="0" applyProtection="0">
      <alignment horizontal="left" vertical="top"/>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0" fontId="26" fillId="0" borderId="214" applyNumberFormat="0" applyFill="0" applyAlignment="0" applyProtection="0"/>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70" fontId="34" fillId="1" borderId="213" applyNumberFormat="0" applyProtection="0">
      <alignment horizontal="left" vertical="top"/>
    </xf>
    <xf numFmtId="171" fontId="23" fillId="8"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170" fontId="34" fillId="1" borderId="213" applyNumberFormat="0" applyProtection="0">
      <alignment horizontal="left" vertical="top"/>
    </xf>
    <xf numFmtId="49" fontId="115" fillId="0" borderId="214" applyNumberFormat="0" applyFill="0" applyBorder="0" applyProtection="0">
      <alignment horizontal="left" vertical="center"/>
    </xf>
    <xf numFmtId="4" fontId="26" fillId="0" borderId="214" applyFill="0" applyBorder="0" applyProtection="0">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71" fontId="31" fillId="9" borderId="214">
      <alignment horizontal="right" vertical="center"/>
    </xf>
    <xf numFmtId="170" fontId="34" fillId="1" borderId="213" applyNumberFormat="0" applyProtection="0">
      <alignment horizontal="left" vertical="top"/>
    </xf>
    <xf numFmtId="170" fontId="34" fillId="1" borderId="213" applyNumberFormat="0" applyProtection="0">
      <alignment horizontal="left" vertical="top"/>
    </xf>
    <xf numFmtId="168" fontId="16" fillId="0" borderId="214">
      <alignmen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0" fontId="34" fillId="1" borderId="213" applyNumberFormat="0" applyProtection="0">
      <alignment horizontal="left" vertical="top"/>
    </xf>
    <xf numFmtId="171" fontId="23" fillId="8" borderId="214">
      <alignment horizontal="right" vertical="center"/>
    </xf>
    <xf numFmtId="0" fontId="26" fillId="0" borderId="214" applyNumberFormat="0" applyFill="0" applyAlignment="0" applyProtection="0"/>
    <xf numFmtId="4" fontId="26" fillId="0" borderId="214" applyFill="0" applyBorder="0" applyProtection="0">
      <alignment horizontal="right" vertical="center"/>
    </xf>
    <xf numFmtId="168" fontId="16" fillId="0" borderId="214">
      <alignment vertical="center"/>
    </xf>
    <xf numFmtId="171" fontId="31" fillId="9" borderId="214">
      <alignment horizontal="righ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170" fontId="34" fillId="1" borderId="213" applyNumberFormat="0" applyProtection="0">
      <alignment horizontal="left" vertical="top"/>
    </xf>
    <xf numFmtId="4" fontId="26" fillId="0" borderId="214" applyFill="0" applyBorder="0" applyProtection="0">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1" fontId="31" fillId="9" borderId="214">
      <alignment horizontal="right" vertical="center"/>
    </xf>
    <xf numFmtId="171" fontId="23" fillId="8"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1" fontId="31" fillId="9" borderId="214">
      <alignment horizontal="right" vertical="center"/>
    </xf>
    <xf numFmtId="171" fontId="31" fillId="9" borderId="214">
      <alignment horizontal="righ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68" fontId="16" fillId="0" borderId="214">
      <alignment vertical="center"/>
    </xf>
    <xf numFmtId="49" fontId="115" fillId="0" borderId="214" applyNumberFormat="0" applyFill="0" applyBorder="0" applyProtection="0">
      <alignment horizontal="left" vertical="center"/>
    </xf>
    <xf numFmtId="4" fontId="26" fillId="0" borderId="214" applyFill="0" applyBorder="0" applyProtection="0">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0" fontId="26" fillId="0" borderId="214" applyNumberFormat="0" applyFill="0" applyAlignment="0" applyProtection="0"/>
    <xf numFmtId="170" fontId="34" fillId="1" borderId="213" applyNumberFormat="0" applyProtection="0">
      <alignment horizontal="left" vertical="top"/>
    </xf>
    <xf numFmtId="171" fontId="31" fillId="9" borderId="214">
      <alignment horizontal="right" vertical="center"/>
    </xf>
    <xf numFmtId="170" fontId="34" fillId="1" borderId="213" applyNumberFormat="0" applyProtection="0">
      <alignment horizontal="left" vertical="top"/>
    </xf>
    <xf numFmtId="168" fontId="16" fillId="0" borderId="214">
      <alignment vertical="center"/>
    </xf>
    <xf numFmtId="171" fontId="23" fillId="8" borderId="214">
      <alignment horizontal="right" vertical="center"/>
    </xf>
    <xf numFmtId="171" fontId="23" fillId="8"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171" fontId="31" fillId="9" borderId="214">
      <alignment horizontal="right" vertical="center"/>
    </xf>
    <xf numFmtId="175" fontId="26" fillId="59" borderId="214" applyNumberFormat="0" applyFont="0" applyBorder="0" applyAlignment="0" applyProtection="0">
      <alignment horizontal="right" vertical="center"/>
    </xf>
    <xf numFmtId="171" fontId="23" fillId="8" borderId="214">
      <alignment horizontal="right" vertical="center"/>
    </xf>
    <xf numFmtId="4" fontId="26" fillId="0" borderId="214" applyFill="0" applyBorder="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0" fontId="34" fillId="1" borderId="213" applyNumberFormat="0" applyProtection="0">
      <alignment horizontal="left" vertical="top"/>
    </xf>
    <xf numFmtId="171" fontId="31" fillId="9" borderId="214">
      <alignment horizontal="right" vertical="center"/>
    </xf>
    <xf numFmtId="0" fontId="26" fillId="0" borderId="214" applyNumberFormat="0" applyFill="0" applyAlignment="0" applyProtection="0"/>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 fontId="26" fillId="0" borderId="214" applyFill="0" applyBorder="0" applyProtection="0">
      <alignment horizontal="right" vertical="center"/>
    </xf>
    <xf numFmtId="170" fontId="34" fillId="1" borderId="213" applyNumberFormat="0" applyProtection="0">
      <alignment horizontal="left" vertical="top"/>
    </xf>
    <xf numFmtId="171" fontId="31" fillId="9" borderId="214">
      <alignment horizontal="righ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70" fontId="4" fillId="0" borderId="0"/>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49" fontId="26" fillId="0" borderId="214" applyNumberFormat="0" applyFont="0" applyFill="0" applyBorder="0" applyProtection="0">
      <alignment horizontal="left" vertical="center" indent="2"/>
    </xf>
    <xf numFmtId="168" fontId="16" fillId="0" borderId="214">
      <alignment vertical="center"/>
    </xf>
    <xf numFmtId="170" fontId="34" fillId="1" borderId="213" applyNumberFormat="0" applyProtection="0">
      <alignment horizontal="left" vertical="top"/>
    </xf>
    <xf numFmtId="168" fontId="16" fillId="0" borderId="214">
      <alignmen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0" fontId="34" fillId="1" borderId="213" applyNumberFormat="0" applyProtection="0">
      <alignment horizontal="left" vertical="top"/>
    </xf>
    <xf numFmtId="171" fontId="23" fillId="8" borderId="214">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71" fontId="31" fillId="9" borderId="214">
      <alignment horizontal="right" vertical="center"/>
    </xf>
    <xf numFmtId="171" fontId="23" fillId="8" borderId="214">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75" fontId="26" fillId="59" borderId="214" applyNumberFormat="0" applyFont="0" applyBorder="0" applyAlignment="0" applyProtection="0">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71" fontId="23" fillId="8"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68" fontId="16" fillId="0" borderId="214">
      <alignmen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171" fontId="23" fillId="8" borderId="214">
      <alignment horizontal="right" vertical="center"/>
    </xf>
    <xf numFmtId="168" fontId="16" fillId="0" borderId="214">
      <alignmen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0" fontId="4" fillId="0" borderId="0"/>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70" fontId="34" fillId="1" borderId="213" applyNumberFormat="0" applyProtection="0">
      <alignment horizontal="left" vertical="top"/>
    </xf>
    <xf numFmtId="171" fontId="31" fillId="9" borderId="214">
      <alignment horizontal="right" vertical="center"/>
    </xf>
    <xf numFmtId="171" fontId="31" fillId="9" borderId="214">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0" fontId="34" fillId="1" borderId="213" applyNumberFormat="0" applyProtection="0">
      <alignment horizontal="left" vertical="top"/>
    </xf>
    <xf numFmtId="171" fontId="23" fillId="8" borderId="214">
      <alignment horizontal="right" vertical="center"/>
    </xf>
    <xf numFmtId="49" fontId="115" fillId="0" borderId="214" applyNumberFormat="0" applyFill="0" applyBorder="0" applyProtection="0">
      <alignment horizontal="lef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0" fontId="26" fillId="0" borderId="214" applyNumberFormat="0" applyFill="0" applyAlignment="0" applyProtection="0"/>
    <xf numFmtId="168" fontId="16" fillId="0" borderId="214">
      <alignment vertical="center"/>
    </xf>
    <xf numFmtId="171" fontId="31" fillId="9" borderId="214">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168" fontId="16" fillId="0" borderId="214">
      <alignment vertical="center"/>
    </xf>
    <xf numFmtId="0" fontId="26" fillId="0" borderId="214" applyNumberFormat="0" applyFill="0" applyAlignment="0" applyProtection="0"/>
    <xf numFmtId="170" fontId="34" fillId="1" borderId="213" applyNumberFormat="0" applyProtection="0">
      <alignment horizontal="left" vertical="top"/>
    </xf>
    <xf numFmtId="170" fontId="34" fillId="1" borderId="213" applyNumberFormat="0" applyProtection="0">
      <alignment horizontal="left" vertical="top"/>
    </xf>
    <xf numFmtId="175" fontId="26" fillId="59" borderId="214" applyNumberFormat="0" applyFont="0" applyBorder="0" applyAlignment="0" applyProtection="0">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9" fontId="26" fillId="0" borderId="214" applyNumberFormat="0" applyFont="0" applyFill="0" applyBorder="0" applyProtection="0">
      <alignment horizontal="left" vertical="center" indent="2"/>
    </xf>
    <xf numFmtId="168" fontId="16" fillId="0" borderId="214">
      <alignmen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23" fillId="8" borderId="214">
      <alignment horizontal="right" vertical="center"/>
    </xf>
    <xf numFmtId="168" fontId="16" fillId="0" borderId="214">
      <alignment vertical="center"/>
    </xf>
    <xf numFmtId="0" fontId="26" fillId="0" borderId="214" applyNumberFormat="0" applyFill="0" applyAlignment="0" applyProtection="0"/>
    <xf numFmtId="171" fontId="31" fillId="9" borderId="214">
      <alignment horizontal="right" vertical="center"/>
    </xf>
    <xf numFmtId="171" fontId="31" fillId="9" borderId="214">
      <alignment horizontal="right" vertical="center"/>
    </xf>
    <xf numFmtId="168" fontId="16" fillId="0" borderId="214">
      <alignment vertical="center"/>
    </xf>
    <xf numFmtId="170" fontId="34" fillId="1" borderId="213" applyNumberFormat="0" applyProtection="0">
      <alignment horizontal="left" vertical="top"/>
    </xf>
    <xf numFmtId="171" fontId="23" fillId="8"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23" fillId="8" borderId="214">
      <alignment horizontal="right" vertical="center"/>
    </xf>
    <xf numFmtId="49" fontId="115" fillId="0" borderId="214" applyNumberFormat="0" applyFill="0" applyBorder="0" applyProtection="0">
      <alignment horizontal="left" vertical="center"/>
    </xf>
    <xf numFmtId="175" fontId="26" fillId="59" borderId="214" applyNumberFormat="0" applyFont="0" applyBorder="0" applyAlignment="0" applyProtection="0">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68" fontId="16" fillId="0" borderId="214">
      <alignmen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168" fontId="16" fillId="0" borderId="214">
      <alignmen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0" fontId="34" fillId="1" borderId="213" applyNumberFormat="0" applyProtection="0">
      <alignment horizontal="left" vertical="top"/>
    </xf>
    <xf numFmtId="171" fontId="23" fillId="8"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9" fontId="115" fillId="0" borderId="214" applyNumberFormat="0" applyFill="0" applyBorder="0" applyProtection="0">
      <alignment horizontal="left" vertical="center"/>
    </xf>
    <xf numFmtId="171" fontId="31" fillId="9" borderId="214">
      <alignment horizontal="right" vertical="center"/>
    </xf>
    <xf numFmtId="168" fontId="16" fillId="0" borderId="214">
      <alignment vertical="center"/>
    </xf>
    <xf numFmtId="4" fontId="26" fillId="0" borderId="214" applyFill="0" applyBorder="0" applyProtection="0">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71" fontId="23" fillId="8" borderId="214">
      <alignment horizontal="right" vertical="center"/>
    </xf>
    <xf numFmtId="168" fontId="16" fillId="0" borderId="214">
      <alignment vertical="center"/>
    </xf>
    <xf numFmtId="0" fontId="26" fillId="0" borderId="214" applyNumberFormat="0" applyFill="0" applyAlignment="0" applyProtection="0"/>
    <xf numFmtId="49" fontId="115" fillId="0" borderId="214" applyNumberFormat="0" applyFill="0" applyBorder="0" applyProtection="0">
      <alignment horizontal="lef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0" fontId="26" fillId="0" borderId="214" applyNumberFormat="0" applyFill="0" applyAlignment="0" applyProtection="0"/>
    <xf numFmtId="171" fontId="23" fillId="8" borderId="214">
      <alignment horizontal="righ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3" fontId="4" fillId="0" borderId="0" applyFont="0" applyFill="0" applyBorder="0" applyAlignment="0" applyProtection="0"/>
    <xf numFmtId="170" fontId="34" fillId="1" borderId="213" applyNumberFormat="0" applyProtection="0">
      <alignment horizontal="left" vertical="top"/>
    </xf>
    <xf numFmtId="168" fontId="16" fillId="0" borderId="214">
      <alignment vertical="center"/>
    </xf>
    <xf numFmtId="168" fontId="16" fillId="0" borderId="214">
      <alignment vertical="center"/>
    </xf>
    <xf numFmtId="168" fontId="16" fillId="0" borderId="214">
      <alignment vertical="center"/>
    </xf>
    <xf numFmtId="168" fontId="16" fillId="0" borderId="214">
      <alignment vertical="center"/>
    </xf>
    <xf numFmtId="4" fontId="26" fillId="0" borderId="214" applyFill="0" applyBorder="0" applyProtection="0">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49" fontId="115" fillId="0" borderId="214" applyNumberFormat="0" applyFill="0" applyBorder="0" applyProtection="0">
      <alignment horizontal="left" vertical="center"/>
    </xf>
    <xf numFmtId="0" fontId="26" fillId="0" borderId="214" applyNumberFormat="0" applyFill="0" applyAlignment="0" applyProtection="0"/>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5" fontId="26" fillId="59" borderId="214" applyNumberFormat="0" applyFont="0" applyBorder="0" applyAlignment="0" applyProtection="0">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49" fontId="26" fillId="0" borderId="214" applyNumberFormat="0" applyFont="0" applyFill="0" applyBorder="0" applyProtection="0">
      <alignment horizontal="left" vertical="center" indent="2"/>
    </xf>
    <xf numFmtId="171" fontId="31" fillId="9"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71" fontId="31" fillId="9" borderId="214">
      <alignment horizontal="right" vertical="center"/>
    </xf>
    <xf numFmtId="171" fontId="23" fillId="8" borderId="214">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4" fontId="26" fillId="0" borderId="214" applyFill="0" applyBorder="0" applyProtection="0">
      <alignment horizontal="right" vertical="center"/>
    </xf>
    <xf numFmtId="168" fontId="16" fillId="0" borderId="214">
      <alignment vertical="center"/>
    </xf>
    <xf numFmtId="171" fontId="23" fillId="8" borderId="214">
      <alignment horizontal="right" vertical="center"/>
    </xf>
    <xf numFmtId="171" fontId="23" fillId="8" borderId="214">
      <alignment horizontal="right" vertical="center"/>
    </xf>
    <xf numFmtId="49" fontId="115" fillId="0" borderId="214" applyNumberFormat="0" applyFill="0" applyBorder="0" applyProtection="0">
      <alignment horizontal="left" vertical="center"/>
    </xf>
    <xf numFmtId="168" fontId="16" fillId="0" borderId="214">
      <alignmen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5" fontId="26" fillId="59" borderId="214" applyNumberFormat="0" applyFont="0" applyBorder="0" applyAlignment="0" applyProtection="0">
      <alignment horizontal="right" vertical="center"/>
    </xf>
    <xf numFmtId="49" fontId="115" fillId="0" borderId="214" applyNumberFormat="0" applyFill="0" applyBorder="0" applyProtection="0">
      <alignment horizontal="left" vertical="center"/>
    </xf>
    <xf numFmtId="168" fontId="16" fillId="0" borderId="214">
      <alignmen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23" fillId="8" borderId="214">
      <alignment horizontal="right" vertical="center"/>
    </xf>
    <xf numFmtId="0" fontId="26" fillId="0" borderId="214" applyNumberFormat="0" applyFill="0" applyAlignment="0" applyProtection="0"/>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0" fontId="34" fillId="1" borderId="213" applyNumberFormat="0" applyProtection="0">
      <alignment horizontal="left" vertical="top"/>
    </xf>
    <xf numFmtId="168" fontId="16" fillId="0" borderId="214">
      <alignment vertical="center"/>
    </xf>
    <xf numFmtId="170" fontId="34" fillId="1" borderId="213" applyNumberFormat="0" applyProtection="0">
      <alignment horizontal="left" vertical="top"/>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0" fontId="26" fillId="0" borderId="214" applyNumberFormat="0" applyFill="0" applyAlignment="0" applyProtection="0"/>
    <xf numFmtId="168" fontId="16" fillId="0" borderId="214">
      <alignmen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75" fontId="26" fillId="59" borderId="214" applyNumberFormat="0" applyFont="0" applyBorder="0" applyAlignment="0" applyProtection="0">
      <alignment horizontal="right" vertical="center"/>
    </xf>
    <xf numFmtId="168" fontId="16" fillId="0" borderId="214">
      <alignment vertical="center"/>
    </xf>
    <xf numFmtId="171" fontId="23" fillId="8" borderId="214">
      <alignment horizontal="right" vertical="center"/>
    </xf>
    <xf numFmtId="4" fontId="26" fillId="0" borderId="214" applyFill="0" applyBorder="0" applyProtection="0">
      <alignment horizontal="right" vertical="center"/>
    </xf>
    <xf numFmtId="168" fontId="16" fillId="0" borderId="214">
      <alignment vertical="center"/>
    </xf>
    <xf numFmtId="171" fontId="31" fillId="9"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1" fontId="31" fillId="9"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68" fontId="16" fillId="0" borderId="214">
      <alignment vertical="center"/>
    </xf>
    <xf numFmtId="171" fontId="31" fillId="9" borderId="214">
      <alignment horizontal="right" vertical="center"/>
    </xf>
    <xf numFmtId="171" fontId="23" fillId="8"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0" fontId="4" fillId="0" borderId="0"/>
    <xf numFmtId="43" fontId="4" fillId="0" borderId="0" applyFont="0" applyFill="0" applyBorder="0" applyAlignment="0" applyProtection="0"/>
    <xf numFmtId="49" fontId="115" fillId="0" borderId="217" applyNumberFormat="0" applyFill="0" applyBorder="0" applyProtection="0">
      <alignment horizontal="lef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0" fontId="34" fillId="1" borderId="23" applyNumberFormat="0" applyProtection="0">
      <alignment horizontal="left" vertical="top"/>
    </xf>
    <xf numFmtId="175" fontId="26" fillId="59" borderId="217" applyNumberFormat="0" applyFont="0" applyBorder="0" applyAlignment="0" applyProtection="0">
      <alignment horizontal="right" vertical="center"/>
    </xf>
    <xf numFmtId="171" fontId="23" fillId="8"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68" fontId="16" fillId="0" borderId="215">
      <alignment vertical="center"/>
    </xf>
    <xf numFmtId="168" fontId="16" fillId="0" borderId="215">
      <alignment vertical="center"/>
    </xf>
    <xf numFmtId="168" fontId="16" fillId="0" borderId="215">
      <alignment vertical="center"/>
    </xf>
    <xf numFmtId="49" fontId="115" fillId="0" borderId="217" applyNumberFormat="0" applyFill="0" applyBorder="0" applyProtection="0">
      <alignment horizontal="left" vertical="center"/>
    </xf>
    <xf numFmtId="0" fontId="26" fillId="0" borderId="217" applyNumberFormat="0" applyFill="0" applyAlignment="0" applyProtection="0"/>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7">
      <alignment vertical="center"/>
    </xf>
    <xf numFmtId="168" fontId="16" fillId="0" borderId="217">
      <alignment vertical="center"/>
    </xf>
    <xf numFmtId="4" fontId="26" fillId="0" borderId="217" applyFill="0" applyBorder="0" applyProtection="0">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4" fontId="26" fillId="0" borderId="215" applyFill="0" applyBorder="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68" fontId="16" fillId="0" borderId="217">
      <alignment vertical="center"/>
    </xf>
    <xf numFmtId="4" fontId="26" fillId="0" borderId="217" applyFill="0" applyBorder="0" applyProtection="0">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0" fontId="26" fillId="0" borderId="217" applyNumberFormat="0" applyFill="0" applyAlignment="0" applyProtection="0"/>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7">
      <alignment vertical="center"/>
    </xf>
    <xf numFmtId="168" fontId="16" fillId="0" borderId="217">
      <alignment vertical="center"/>
    </xf>
    <xf numFmtId="168" fontId="16" fillId="0" borderId="217">
      <alignment vertical="center"/>
    </xf>
    <xf numFmtId="49" fontId="26" fillId="0" borderId="217" applyNumberFormat="0" applyFont="0" applyFill="0" applyBorder="0" applyProtection="0">
      <alignment horizontal="left" vertical="center" indent="2"/>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71" fontId="23" fillId="8"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68" fontId="16" fillId="0" borderId="217">
      <alignment vertical="center"/>
    </xf>
    <xf numFmtId="4" fontId="26" fillId="0" borderId="217" applyFill="0" applyBorder="0" applyProtection="0">
      <alignment horizontal="righ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171" fontId="23" fillId="8" borderId="217">
      <alignment horizontal="right" vertical="center"/>
    </xf>
    <xf numFmtId="171" fontId="23" fillId="8" borderId="217">
      <alignment horizontal="righ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7">
      <alignment horizontal="right" vertical="center"/>
    </xf>
    <xf numFmtId="168" fontId="16" fillId="0" borderId="217">
      <alignment vertical="center"/>
    </xf>
    <xf numFmtId="0" fontId="26" fillId="0" borderId="217" applyNumberFormat="0" applyFill="0" applyAlignment="0" applyProtection="0"/>
    <xf numFmtId="49" fontId="26" fillId="0" borderId="217" applyNumberFormat="0" applyFont="0" applyFill="0" applyBorder="0" applyProtection="0">
      <alignment horizontal="left" vertical="center" indent="2"/>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0" fontId="34" fillId="1" borderId="23" applyNumberFormat="0" applyProtection="0">
      <alignment horizontal="left" vertical="top"/>
    </xf>
    <xf numFmtId="168" fontId="16" fillId="0" borderId="217">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31" fillId="9" borderId="217">
      <alignment horizontal="right" vertical="center"/>
    </xf>
    <xf numFmtId="168" fontId="16" fillId="0" borderId="217">
      <alignmen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49" fontId="115" fillId="0" borderId="217" applyNumberFormat="0" applyFill="0" applyBorder="0" applyProtection="0">
      <alignment horizontal="lef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4" fontId="26" fillId="0" borderId="217" applyFill="0" applyBorder="0" applyProtection="0">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23" fillId="8" borderId="217">
      <alignment horizontal="right" vertical="center"/>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43" fontId="4" fillId="0" borderId="0" applyFont="0" applyFill="0" applyBorder="0" applyAlignment="0" applyProtection="0"/>
    <xf numFmtId="171" fontId="31" fillId="9" borderId="217">
      <alignment horizontal="right" vertical="center"/>
    </xf>
    <xf numFmtId="49" fontId="26" fillId="0" borderId="217" applyNumberFormat="0" applyFont="0" applyFill="0" applyBorder="0" applyProtection="0">
      <alignment horizontal="left" vertical="center" indent="2"/>
    </xf>
    <xf numFmtId="175" fontId="26" fillId="59" borderId="217" applyNumberFormat="0" applyFont="0" applyBorder="0" applyAlignment="0" applyProtection="0">
      <alignment horizontal="right" vertical="center"/>
    </xf>
    <xf numFmtId="168" fontId="16" fillId="0" borderId="217">
      <alignmen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23" fillId="8" borderId="217">
      <alignment horizontal="right" vertical="center"/>
    </xf>
    <xf numFmtId="168" fontId="16" fillId="0" borderId="217">
      <alignment vertical="center"/>
    </xf>
    <xf numFmtId="49" fontId="26" fillId="0" borderId="217" applyNumberFormat="0" applyFont="0" applyFill="0" applyBorder="0" applyProtection="0">
      <alignment horizontal="left" vertical="center" indent="2"/>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68" fontId="16" fillId="0" borderId="217">
      <alignment vertical="center"/>
    </xf>
    <xf numFmtId="4" fontId="26" fillId="0" borderId="217" applyFill="0" applyBorder="0" applyProtection="0">
      <alignment horizontal="right" vertical="center"/>
    </xf>
    <xf numFmtId="171" fontId="31" fillId="9" borderId="217">
      <alignment horizontal="right" vertical="center"/>
    </xf>
    <xf numFmtId="0" fontId="26" fillId="0" borderId="217" applyNumberFormat="0" applyFill="0" applyAlignment="0" applyProtection="0"/>
    <xf numFmtId="49" fontId="26" fillId="0" borderId="217" applyNumberFormat="0" applyFont="0" applyFill="0" applyBorder="0" applyProtection="0">
      <alignment horizontal="left" vertical="center" indent="2"/>
    </xf>
    <xf numFmtId="171" fontId="23" fillId="8" borderId="217">
      <alignment horizontal="right" vertical="center"/>
    </xf>
    <xf numFmtId="168" fontId="16" fillId="0" borderId="217">
      <alignment vertical="center"/>
    </xf>
    <xf numFmtId="171" fontId="31" fillId="9" borderId="217">
      <alignment horizontal="right" vertical="center"/>
    </xf>
    <xf numFmtId="4" fontId="26" fillId="0" borderId="217" applyFill="0" applyBorder="0" applyProtection="0">
      <alignment horizontal="right" vertical="center"/>
    </xf>
    <xf numFmtId="168" fontId="16" fillId="0" borderId="217">
      <alignment vertical="center"/>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68" fontId="16" fillId="0" borderId="217">
      <alignment vertical="center"/>
    </xf>
    <xf numFmtId="175" fontId="26" fillId="59" borderId="217" applyNumberFormat="0" applyFont="0" applyBorder="0" applyAlignment="0" applyProtection="0">
      <alignment horizontal="right" vertical="center"/>
    </xf>
    <xf numFmtId="175" fontId="26" fillId="59" borderId="217" applyNumberFormat="0" applyFont="0" applyBorder="0" applyAlignment="0" applyProtection="0">
      <alignment horizontal="right" vertical="center"/>
    </xf>
    <xf numFmtId="171" fontId="23" fillId="8" borderId="217">
      <alignment horizontal="right" vertical="center"/>
    </xf>
    <xf numFmtId="171" fontId="31" fillId="9" borderId="217">
      <alignment horizontal="right" vertical="center"/>
    </xf>
    <xf numFmtId="168" fontId="16" fillId="0" borderId="217">
      <alignment vertical="center"/>
    </xf>
    <xf numFmtId="4" fontId="26" fillId="0" borderId="217" applyFill="0" applyBorder="0" applyProtection="0">
      <alignment horizontal="right" vertical="center"/>
    </xf>
    <xf numFmtId="0" fontId="26" fillId="0" borderId="217" applyNumberFormat="0" applyFill="0" applyAlignment="0" applyProtection="0"/>
    <xf numFmtId="170" fontId="34" fillId="1" borderId="23" applyNumberFormat="0" applyProtection="0">
      <alignment horizontal="left" vertical="top"/>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4" fontId="26" fillId="0" borderId="217" applyFill="0" applyBorder="0" applyProtection="0">
      <alignment horizontal="right" vertical="center"/>
    </xf>
    <xf numFmtId="168" fontId="16" fillId="0" borderId="217">
      <alignment vertical="center"/>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0" fontId="34" fillId="1" borderId="23" applyNumberFormat="0" applyProtection="0">
      <alignment horizontal="left" vertical="top"/>
    </xf>
    <xf numFmtId="43" fontId="4" fillId="0" borderId="0" applyFont="0" applyFill="0" applyBorder="0" applyAlignment="0" applyProtection="0"/>
    <xf numFmtId="171" fontId="23" fillId="8" borderId="217">
      <alignment horizontal="right" vertical="center"/>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68" fontId="16" fillId="0" borderId="217">
      <alignmen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4" fontId="26" fillId="0" borderId="217" applyFill="0" applyBorder="0" applyProtection="0">
      <alignment horizontal="right" vertical="center"/>
    </xf>
    <xf numFmtId="168" fontId="16" fillId="0" borderId="217">
      <alignment vertical="center"/>
    </xf>
    <xf numFmtId="168" fontId="16" fillId="0" borderId="217">
      <alignment vertical="center"/>
    </xf>
    <xf numFmtId="168" fontId="16" fillId="0" borderId="217">
      <alignmen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0" fontId="26" fillId="0" borderId="217" applyNumberFormat="0" applyFill="0" applyAlignment="0" applyProtection="0"/>
    <xf numFmtId="49" fontId="115" fillId="0" borderId="217" applyNumberFormat="0" applyFill="0" applyBorder="0" applyProtection="0">
      <alignment horizontal="left" vertical="center"/>
    </xf>
    <xf numFmtId="175" fontId="26" fillId="59" borderId="217" applyNumberFormat="0" applyFont="0" applyBorder="0" applyAlignment="0" applyProtection="0">
      <alignment horizontal="right" vertical="center"/>
    </xf>
    <xf numFmtId="168" fontId="16" fillId="0" borderId="217">
      <alignmen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68" fontId="16" fillId="0" borderId="217">
      <alignment vertical="center"/>
    </xf>
    <xf numFmtId="4" fontId="26" fillId="0" borderId="217" applyFill="0" applyBorder="0" applyProtection="0">
      <alignment horizontal="right" vertical="center"/>
    </xf>
    <xf numFmtId="4" fontId="26" fillId="0" borderId="217" applyFill="0" applyBorder="0" applyProtection="0">
      <alignment horizontal="right" vertical="center"/>
    </xf>
    <xf numFmtId="168" fontId="16" fillId="0" borderId="217">
      <alignmen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0" fontId="34" fillId="1" borderId="23" applyNumberFormat="0" applyProtection="0">
      <alignment horizontal="left" vertical="top"/>
    </xf>
    <xf numFmtId="171" fontId="31" fillId="9" borderId="217">
      <alignment horizontal="right" vertical="center"/>
    </xf>
    <xf numFmtId="171" fontId="23" fillId="8"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0" fontId="34" fillId="1" borderId="23" applyNumberFormat="0" applyProtection="0">
      <alignment horizontal="left" vertical="top"/>
    </xf>
    <xf numFmtId="49" fontId="115" fillId="0" borderId="217" applyNumberFormat="0" applyFill="0" applyBorder="0" applyProtection="0">
      <alignment horizontal="lef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0" fontId="26" fillId="0" borderId="217" applyNumberFormat="0" applyFill="0" applyAlignment="0" applyProtection="0"/>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0" fontId="34" fillId="1" borderId="23" applyNumberFormat="0" applyProtection="0">
      <alignment horizontal="left" vertical="top"/>
    </xf>
    <xf numFmtId="0" fontId="26" fillId="0" borderId="217" applyNumberFormat="0" applyFill="0" applyAlignment="0" applyProtection="0"/>
    <xf numFmtId="175" fontId="26" fillId="59" borderId="217" applyNumberFormat="0" applyFont="0" applyBorder="0" applyAlignment="0" applyProtection="0">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68" fontId="16" fillId="0" borderId="217">
      <alignmen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75" fontId="26" fillId="59" borderId="217" applyNumberFormat="0" applyFont="0" applyBorder="0" applyAlignment="0" applyProtection="0">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0" fontId="26" fillId="0" borderId="217" applyNumberFormat="0" applyFill="0" applyAlignment="0" applyProtection="0"/>
    <xf numFmtId="175" fontId="26" fillId="59" borderId="217" applyNumberFormat="0" applyFont="0" applyBorder="0" applyAlignment="0" applyProtection="0">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68" fontId="16" fillId="0" borderId="217">
      <alignment vertical="center"/>
    </xf>
    <xf numFmtId="170" fontId="34" fillId="1" borderId="23" applyNumberFormat="0" applyProtection="0">
      <alignment horizontal="left" vertical="top"/>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68" fontId="16" fillId="0" borderId="217">
      <alignment vertical="center"/>
    </xf>
    <xf numFmtId="4" fontId="26" fillId="0" borderId="217" applyFill="0" applyBorder="0" applyProtection="0">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9" fontId="115" fillId="0" borderId="217" applyNumberFormat="0" applyFill="0" applyBorder="0" applyProtection="0">
      <alignment horizontal="left" vertical="center"/>
    </xf>
    <xf numFmtId="170" fontId="34" fillId="1" borderId="23" applyNumberFormat="0" applyProtection="0">
      <alignment horizontal="left" vertical="top"/>
    </xf>
    <xf numFmtId="4" fontId="26" fillId="0" borderId="217" applyFill="0" applyBorder="0" applyProtection="0">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49" fontId="26" fillId="0" borderId="217" applyNumberFormat="0" applyFont="0" applyFill="0" applyBorder="0" applyProtection="0">
      <alignment horizontal="left" vertical="center" indent="2"/>
    </xf>
    <xf numFmtId="168" fontId="16" fillId="0" borderId="217">
      <alignmen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0" fontId="34" fillId="1" borderId="23" applyNumberFormat="0" applyProtection="0">
      <alignment horizontal="left" vertical="top"/>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0" fontId="34" fillId="1" borderId="23" applyNumberFormat="0" applyProtection="0">
      <alignment horizontal="left" vertical="top"/>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168" fontId="16" fillId="0" borderId="217">
      <alignment vertical="center"/>
    </xf>
    <xf numFmtId="49" fontId="115" fillId="0" borderId="217" applyNumberFormat="0" applyFill="0" applyBorder="0" applyProtection="0">
      <alignment horizontal="left" vertical="center"/>
    </xf>
    <xf numFmtId="171" fontId="23" fillId="8"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68" fontId="16" fillId="0" borderId="217">
      <alignment vertical="center"/>
    </xf>
    <xf numFmtId="171" fontId="31" fillId="9"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9" fontId="26" fillId="0" borderId="217" applyNumberFormat="0" applyFont="0" applyFill="0" applyBorder="0" applyProtection="0">
      <alignment horizontal="left" vertical="center" indent="2"/>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23" fillId="8" borderId="217">
      <alignment horizontal="right" vertical="center"/>
    </xf>
    <xf numFmtId="171" fontId="23" fillId="8"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68" fontId="16" fillId="0" borderId="217">
      <alignment vertical="center"/>
    </xf>
    <xf numFmtId="4" fontId="26" fillId="0" borderId="217" applyFill="0" applyBorder="0" applyProtection="0">
      <alignment horizontal="right" vertical="center"/>
    </xf>
    <xf numFmtId="168" fontId="16" fillId="0" borderId="217">
      <alignment vertical="center"/>
    </xf>
    <xf numFmtId="4" fontId="26" fillId="0" borderId="217" applyFill="0" applyBorder="0" applyProtection="0">
      <alignment horizontal="right" vertical="center"/>
    </xf>
    <xf numFmtId="170" fontId="34" fillId="1" borderId="23" applyNumberFormat="0" applyProtection="0">
      <alignment horizontal="left" vertical="top"/>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0" fontId="34" fillId="1" borderId="23" applyNumberFormat="0" applyProtection="0">
      <alignment horizontal="left" vertical="top"/>
    </xf>
    <xf numFmtId="170" fontId="34" fillId="1" borderId="23" applyNumberFormat="0" applyProtection="0">
      <alignment horizontal="left" vertical="top"/>
    </xf>
    <xf numFmtId="168" fontId="16" fillId="0" borderId="217">
      <alignmen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0" fontId="131" fillId="0" borderId="0"/>
    <xf numFmtId="171" fontId="31" fillId="9" borderId="217">
      <alignment horizontal="right" vertical="center"/>
    </xf>
    <xf numFmtId="168" fontId="16" fillId="0" borderId="217">
      <alignment vertical="center"/>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68" fontId="16" fillId="0" borderId="217">
      <alignment vertical="center"/>
    </xf>
    <xf numFmtId="49" fontId="26" fillId="0" borderId="217" applyNumberFormat="0" applyFont="0" applyFill="0" applyBorder="0" applyProtection="0">
      <alignment horizontal="left" vertical="center" indent="2"/>
    </xf>
    <xf numFmtId="171" fontId="23" fillId="8" borderId="217">
      <alignment horizontal="right" vertical="center"/>
    </xf>
    <xf numFmtId="49" fontId="26" fillId="0" borderId="217" applyNumberFormat="0" applyFont="0" applyFill="0" applyBorder="0" applyProtection="0">
      <alignment horizontal="left" vertical="center" indent="2"/>
    </xf>
    <xf numFmtId="4" fontId="26" fillId="0" borderId="217" applyFill="0" applyBorder="0" applyProtection="0">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49" fontId="115" fillId="0" borderId="217" applyNumberFormat="0" applyFill="0" applyBorder="0" applyProtection="0">
      <alignment horizontal="left" vertical="center"/>
    </xf>
    <xf numFmtId="170" fontId="34" fillId="1" borderId="23" applyNumberFormat="0" applyProtection="0">
      <alignment horizontal="left" vertical="top"/>
    </xf>
    <xf numFmtId="168" fontId="16" fillId="0" borderId="217">
      <alignment vertical="center"/>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168" fontId="16" fillId="0" borderId="217">
      <alignment vertical="center"/>
    </xf>
    <xf numFmtId="171" fontId="31" fillId="9" borderId="217">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0" fontId="26" fillId="0" borderId="217" applyNumberFormat="0" applyFill="0" applyAlignment="0" applyProtection="0"/>
    <xf numFmtId="168" fontId="16" fillId="0" borderId="217">
      <alignment vertical="center"/>
    </xf>
    <xf numFmtId="171" fontId="31" fillId="9"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68" fontId="16" fillId="0" borderId="217">
      <alignmen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31" fillId="9" borderId="217">
      <alignment horizontal="right" vertical="center"/>
    </xf>
    <xf numFmtId="168" fontId="16" fillId="0" borderId="217">
      <alignment vertical="center"/>
    </xf>
    <xf numFmtId="4" fontId="26" fillId="0" borderId="217" applyFill="0" applyBorder="0" applyProtection="0">
      <alignment horizontal="right" vertical="center"/>
    </xf>
    <xf numFmtId="171" fontId="31" fillId="9" borderId="217">
      <alignment horizontal="right" vertical="center"/>
    </xf>
    <xf numFmtId="4" fontId="26" fillId="0" borderId="217" applyFill="0" applyBorder="0" applyProtection="0">
      <alignment horizontal="right" vertical="center"/>
    </xf>
    <xf numFmtId="0" fontId="26" fillId="0" borderId="217" applyNumberFormat="0" applyFill="0" applyAlignment="0" applyProtection="0"/>
    <xf numFmtId="4" fontId="26" fillId="0" borderId="217" applyFill="0" applyBorder="0" applyProtection="0">
      <alignment horizontal="right" vertical="center"/>
    </xf>
    <xf numFmtId="171" fontId="31" fillId="9" borderId="217">
      <alignment horizontal="right" vertical="center"/>
    </xf>
    <xf numFmtId="171" fontId="23" fillId="8" borderId="217">
      <alignment horizontal="right" vertical="center"/>
    </xf>
    <xf numFmtId="0" fontId="4" fillId="0" borderId="0"/>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68" fontId="16" fillId="0" borderId="217">
      <alignment vertical="center"/>
    </xf>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68" fontId="16" fillId="0" borderId="217">
      <alignment vertical="center"/>
    </xf>
    <xf numFmtId="49" fontId="115" fillId="0" borderId="217" applyNumberFormat="0" applyFill="0" applyBorder="0" applyProtection="0">
      <alignment horizontal="left" vertical="center"/>
    </xf>
    <xf numFmtId="171" fontId="31" fillId="9" borderId="217">
      <alignment horizontal="right" vertical="center"/>
    </xf>
    <xf numFmtId="168" fontId="16" fillId="0" borderId="217">
      <alignment vertical="center"/>
    </xf>
    <xf numFmtId="49" fontId="115" fillId="0" borderId="217" applyNumberFormat="0" applyFill="0" applyBorder="0" applyProtection="0">
      <alignment horizontal="lef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0" fontId="34" fillId="1" borderId="23" applyNumberFormat="0" applyProtection="0">
      <alignment horizontal="left" vertical="top"/>
    </xf>
    <xf numFmtId="171" fontId="31" fillId="9" borderId="217">
      <alignment horizontal="right" vertical="center"/>
    </xf>
    <xf numFmtId="168" fontId="16" fillId="0" borderId="217">
      <alignment vertical="center"/>
    </xf>
    <xf numFmtId="171" fontId="31" fillId="9" borderId="217">
      <alignment horizontal="right" vertical="center"/>
    </xf>
    <xf numFmtId="170" fontId="34" fillId="1" borderId="23" applyNumberFormat="0" applyProtection="0">
      <alignment horizontal="left" vertical="top"/>
    </xf>
    <xf numFmtId="168" fontId="16" fillId="0" borderId="217">
      <alignmen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23" fillId="8" borderId="217">
      <alignment horizontal="right" vertical="center"/>
    </xf>
    <xf numFmtId="170" fontId="34" fillId="1" borderId="23" applyNumberFormat="0" applyProtection="0">
      <alignment horizontal="left" vertical="top"/>
    </xf>
    <xf numFmtId="171" fontId="31" fillId="9" borderId="217">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0" fontId="26" fillId="0" borderId="217" applyNumberFormat="0" applyFill="0" applyAlignment="0" applyProtection="0"/>
    <xf numFmtId="49" fontId="26" fillId="0" borderId="217" applyNumberFormat="0" applyFont="0" applyFill="0" applyBorder="0" applyProtection="0">
      <alignment horizontal="left" vertical="center" indent="2"/>
    </xf>
    <xf numFmtId="171" fontId="31" fillId="9" borderId="217">
      <alignment horizontal="right" vertical="center"/>
    </xf>
    <xf numFmtId="168" fontId="16" fillId="0" borderId="217">
      <alignment vertical="center"/>
    </xf>
    <xf numFmtId="49" fontId="26" fillId="0" borderId="217" applyNumberFormat="0" applyFont="0" applyFill="0" applyBorder="0" applyProtection="0">
      <alignment horizontal="left" vertical="center" indent="2"/>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171" fontId="31" fillId="9" borderId="217">
      <alignment horizontal="right" vertical="center"/>
    </xf>
    <xf numFmtId="168" fontId="16" fillId="0" borderId="217">
      <alignmen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9" fontId="26" fillId="0" borderId="217" applyNumberFormat="0" applyFont="0" applyFill="0" applyBorder="0" applyProtection="0">
      <alignment horizontal="left" vertical="center" indent="2"/>
    </xf>
    <xf numFmtId="49" fontId="26" fillId="0" borderId="217" applyNumberFormat="0" applyFont="0" applyFill="0" applyBorder="0" applyProtection="0">
      <alignment horizontal="left" vertical="center" indent="2"/>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0" fontId="34" fillId="1" borderId="23" applyNumberFormat="0" applyProtection="0">
      <alignment horizontal="left" vertical="top"/>
    </xf>
    <xf numFmtId="170" fontId="34" fillId="1" borderId="23" applyNumberFormat="0" applyProtection="0">
      <alignment horizontal="left" vertical="top"/>
    </xf>
    <xf numFmtId="170" fontId="34" fillId="1" borderId="23" applyNumberFormat="0" applyProtection="0">
      <alignment horizontal="left" vertical="top"/>
    </xf>
    <xf numFmtId="171" fontId="23" fillId="8" borderId="217">
      <alignment horizontal="right" vertical="center"/>
    </xf>
    <xf numFmtId="168" fontId="16" fillId="0" borderId="217">
      <alignment vertical="center"/>
    </xf>
    <xf numFmtId="49" fontId="115" fillId="0" borderId="217" applyNumberFormat="0" applyFill="0" applyBorder="0" applyProtection="0">
      <alignment horizontal="lef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68" fontId="16" fillId="0" borderId="217">
      <alignment vertical="center"/>
    </xf>
    <xf numFmtId="0" fontId="26" fillId="0" borderId="217" applyNumberFormat="0" applyFill="0" applyAlignment="0" applyProtection="0"/>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171" fontId="31" fillId="9" borderId="217">
      <alignment horizontal="right" vertical="center"/>
    </xf>
    <xf numFmtId="4" fontId="26" fillId="0" borderId="217" applyFill="0" applyBorder="0" applyProtection="0">
      <alignment horizontal="right" vertical="center"/>
    </xf>
    <xf numFmtId="0" fontId="26" fillId="0" borderId="217" applyNumberFormat="0" applyFill="0" applyAlignment="0" applyProtection="0"/>
    <xf numFmtId="171" fontId="23" fillId="8" borderId="217">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0" fontId="34" fillId="1" borderId="23" applyNumberFormat="0" applyProtection="0">
      <alignment horizontal="left" vertical="top"/>
    </xf>
    <xf numFmtId="49" fontId="115" fillId="0" borderId="217" applyNumberFormat="0" applyFill="0" applyBorder="0" applyProtection="0">
      <alignment horizontal="left" vertical="center"/>
    </xf>
    <xf numFmtId="171" fontId="31" fillId="9" borderId="217">
      <alignment horizontal="right" vertical="center"/>
    </xf>
    <xf numFmtId="0" fontId="133" fillId="64" borderId="216"/>
    <xf numFmtId="0" fontId="26" fillId="0" borderId="217" applyNumberFormat="0" applyFill="0" applyAlignment="0" applyProtection="0"/>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168" fontId="16" fillId="0" borderId="217">
      <alignment vertical="center"/>
    </xf>
    <xf numFmtId="49" fontId="115" fillId="0" borderId="217" applyNumberFormat="0" applyFill="0" applyBorder="0" applyProtection="0">
      <alignment horizontal="left" vertical="center"/>
    </xf>
    <xf numFmtId="171" fontId="31" fillId="9" borderId="217">
      <alignment horizontal="right" vertical="center"/>
    </xf>
    <xf numFmtId="171" fontId="23" fillId="8" borderId="217">
      <alignment horizontal="right" vertical="center"/>
    </xf>
    <xf numFmtId="0" fontId="130" fillId="0" borderId="0"/>
    <xf numFmtId="49" fontId="26" fillId="0" borderId="217" applyNumberFormat="0" applyFont="0" applyFill="0" applyBorder="0" applyProtection="0">
      <alignment horizontal="left" vertical="center" indent="2"/>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23" fillId="8" borderId="217">
      <alignment horizontal="right" vertical="center"/>
    </xf>
    <xf numFmtId="170" fontId="34" fillId="1" borderId="23" applyNumberFormat="0" applyProtection="0">
      <alignment horizontal="left" vertical="top"/>
    </xf>
    <xf numFmtId="168" fontId="16" fillId="0" borderId="217">
      <alignment vertical="center"/>
    </xf>
    <xf numFmtId="49" fontId="26" fillId="0" borderId="217" applyNumberFormat="0" applyFont="0" applyFill="0" applyBorder="0" applyProtection="0">
      <alignment horizontal="left" vertical="center" indent="2"/>
    </xf>
    <xf numFmtId="49" fontId="115" fillId="0" borderId="217" applyNumberFormat="0" applyFill="0" applyBorder="0" applyProtection="0">
      <alignment horizontal="left" vertical="center"/>
    </xf>
    <xf numFmtId="171" fontId="31" fillId="9" borderId="217">
      <alignment horizontal="right" vertical="center"/>
    </xf>
    <xf numFmtId="171" fontId="31" fillId="9" borderId="217">
      <alignment horizontal="right" vertical="center"/>
    </xf>
    <xf numFmtId="168" fontId="16" fillId="0" borderId="217">
      <alignment vertical="center"/>
    </xf>
    <xf numFmtId="0" fontId="132" fillId="63" borderId="216">
      <alignment horizont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49" fontId="26" fillId="0" borderId="217" applyNumberFormat="0" applyFont="0" applyFill="0" applyBorder="0" applyProtection="0">
      <alignment horizontal="left" vertical="center" indent="2"/>
    </xf>
    <xf numFmtId="168" fontId="16" fillId="0" borderId="217">
      <alignment vertical="center"/>
    </xf>
    <xf numFmtId="4" fontId="26" fillId="0" borderId="217" applyFill="0" applyBorder="0" applyProtection="0">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0" fontId="34" fillId="1" borderId="23" applyNumberFormat="0" applyProtection="0">
      <alignment horizontal="left" vertical="top"/>
    </xf>
    <xf numFmtId="171" fontId="23" fillId="8" borderId="217">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70" fontId="34" fillId="1" borderId="23" applyNumberFormat="0" applyProtection="0">
      <alignment horizontal="left" vertical="top"/>
    </xf>
    <xf numFmtId="171" fontId="23" fillId="8" borderId="217">
      <alignment horizontal="right" vertical="center"/>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168" fontId="16" fillId="0" borderId="217">
      <alignment vertical="center"/>
    </xf>
    <xf numFmtId="4" fontId="26" fillId="0" borderId="217" applyFill="0" applyBorder="0" applyProtection="0">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0" fontId="26" fillId="0" borderId="217" applyNumberFormat="0" applyFill="0" applyAlignment="0" applyProtection="0"/>
    <xf numFmtId="171" fontId="23" fillId="8" borderId="217">
      <alignment horizontal="right" vertical="center"/>
    </xf>
    <xf numFmtId="49" fontId="26" fillId="0" borderId="217" applyNumberFormat="0" applyFont="0" applyFill="0" applyBorder="0" applyProtection="0">
      <alignment horizontal="left" vertical="center" indent="2"/>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68" fontId="16" fillId="0" borderId="217">
      <alignment vertical="center"/>
    </xf>
    <xf numFmtId="0" fontId="26" fillId="0" borderId="217" applyNumberFormat="0" applyFill="0" applyAlignment="0" applyProtection="0"/>
    <xf numFmtId="168" fontId="16" fillId="0" borderId="217">
      <alignment vertical="center"/>
    </xf>
    <xf numFmtId="49" fontId="115" fillId="0" borderId="217" applyNumberFormat="0" applyFill="0" applyBorder="0" applyProtection="0">
      <alignment horizontal="left" vertical="center"/>
    </xf>
    <xf numFmtId="171" fontId="31" fillId="9" borderId="217">
      <alignment horizontal="right" vertical="center"/>
    </xf>
    <xf numFmtId="168" fontId="16" fillId="0" borderId="217">
      <alignment vertical="center"/>
    </xf>
    <xf numFmtId="0" fontId="26" fillId="0" borderId="217" applyNumberFormat="0" applyFill="0" applyAlignment="0" applyProtection="0"/>
    <xf numFmtId="171" fontId="23" fillId="8"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0" fontId="34" fillId="1" borderId="23" applyNumberFormat="0" applyProtection="0">
      <alignment horizontal="left" vertical="top"/>
    </xf>
    <xf numFmtId="4" fontId="26" fillId="0" borderId="217" applyFill="0" applyBorder="0" applyProtection="0">
      <alignment horizontal="righ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68" fontId="16" fillId="0" borderId="217">
      <alignment vertical="center"/>
    </xf>
    <xf numFmtId="171" fontId="23" fillId="8" borderId="217">
      <alignment horizontal="right" vertical="center"/>
    </xf>
    <xf numFmtId="49" fontId="115" fillId="0" borderId="217" applyNumberFormat="0" applyFill="0" applyBorder="0" applyProtection="0">
      <alignment horizontal="left" vertical="center"/>
    </xf>
    <xf numFmtId="168" fontId="16" fillId="0" borderId="217">
      <alignmen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171" fontId="23" fillId="8"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171" fontId="23" fillId="8" borderId="217">
      <alignment horizontal="right" vertical="center"/>
    </xf>
    <xf numFmtId="4" fontId="26" fillId="0" borderId="217" applyFill="0" applyBorder="0" applyProtection="0">
      <alignment horizontal="right" vertical="center"/>
    </xf>
    <xf numFmtId="168" fontId="16" fillId="0" borderId="217">
      <alignmen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68" fontId="16" fillId="0" borderId="217">
      <alignment vertical="center"/>
    </xf>
    <xf numFmtId="171" fontId="23" fillId="8" borderId="217">
      <alignment horizontal="right" vertical="center"/>
    </xf>
    <xf numFmtId="170" fontId="34" fillId="1" borderId="23" applyNumberFormat="0" applyProtection="0">
      <alignment horizontal="left" vertical="top"/>
    </xf>
    <xf numFmtId="171" fontId="23" fillId="8" borderId="217">
      <alignment horizontal="right" vertical="center"/>
    </xf>
    <xf numFmtId="171" fontId="31" fillId="9" borderId="217">
      <alignment horizontal="right" vertical="center"/>
    </xf>
    <xf numFmtId="0" fontId="26" fillId="0" borderId="217" applyNumberFormat="0" applyFill="0" applyAlignment="0" applyProtection="0"/>
    <xf numFmtId="175" fontId="26" fillId="59" borderId="217" applyNumberFormat="0" applyFont="0" applyBorder="0" applyAlignment="0" applyProtection="0">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70" fontId="34" fillId="1" borderId="23" applyNumberFormat="0" applyProtection="0">
      <alignment horizontal="left" vertical="top"/>
    </xf>
    <xf numFmtId="168" fontId="16" fillId="0" borderId="217">
      <alignment vertical="center"/>
    </xf>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168" fontId="16" fillId="0" borderId="217">
      <alignment vertical="center"/>
    </xf>
    <xf numFmtId="4" fontId="26" fillId="0" borderId="217" applyFill="0" applyBorder="0" applyProtection="0">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23" fillId="8" borderId="217">
      <alignment horizontal="right" vertical="center"/>
    </xf>
    <xf numFmtId="49" fontId="115" fillId="0" borderId="217" applyNumberFormat="0" applyFill="0" applyBorder="0" applyProtection="0">
      <alignment horizontal="left" vertical="center"/>
    </xf>
    <xf numFmtId="168" fontId="16" fillId="0" borderId="217">
      <alignment vertical="center"/>
    </xf>
    <xf numFmtId="0" fontId="26" fillId="0" borderId="217" applyNumberFormat="0" applyFill="0" applyAlignment="0" applyProtection="0"/>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68" fontId="16" fillId="0" borderId="217">
      <alignment vertical="center"/>
    </xf>
    <xf numFmtId="170" fontId="34" fillId="1" borderId="23" applyNumberFormat="0" applyProtection="0">
      <alignment horizontal="left" vertical="top"/>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68" fontId="16" fillId="0" borderId="217">
      <alignment vertical="center"/>
    </xf>
    <xf numFmtId="4" fontId="26" fillId="0" borderId="217" applyFill="0" applyBorder="0" applyProtection="0">
      <alignment horizontal="right" vertical="center"/>
    </xf>
    <xf numFmtId="170" fontId="34" fillId="1" borderId="23" applyNumberFormat="0" applyProtection="0">
      <alignment horizontal="left" vertical="top"/>
    </xf>
    <xf numFmtId="168" fontId="16" fillId="0" borderId="217">
      <alignment vertical="center"/>
    </xf>
    <xf numFmtId="171" fontId="31" fillId="9" borderId="217">
      <alignment horizontal="right" vertical="center"/>
    </xf>
    <xf numFmtId="168" fontId="16" fillId="0" borderId="217">
      <alignmen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49" fontId="115" fillId="0" borderId="217" applyNumberFormat="0" applyFill="0" applyBorder="0" applyProtection="0">
      <alignment horizontal="lef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49" fontId="115" fillId="0" borderId="217" applyNumberFormat="0" applyFill="0" applyBorder="0" applyProtection="0">
      <alignment horizontal="lef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68" fontId="16" fillId="0" borderId="217">
      <alignment vertical="center"/>
    </xf>
    <xf numFmtId="49" fontId="115" fillId="0" borderId="217" applyNumberFormat="0" applyFill="0" applyBorder="0" applyProtection="0">
      <alignment horizontal="lef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0" fontId="34" fillId="1" borderId="23" applyNumberFormat="0" applyProtection="0">
      <alignment horizontal="left" vertical="top"/>
    </xf>
    <xf numFmtId="168" fontId="16" fillId="0" borderId="217">
      <alignmen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0" fontId="26" fillId="0" borderId="217" applyNumberFormat="0" applyFill="0" applyAlignment="0" applyProtection="0"/>
    <xf numFmtId="171" fontId="23" fillId="8"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31" fillId="9" borderId="217">
      <alignment horizontal="right" vertical="center"/>
    </xf>
    <xf numFmtId="4" fontId="26" fillId="0" borderId="217" applyFill="0" applyBorder="0" applyProtection="0">
      <alignment horizontal="right" vertical="center"/>
    </xf>
    <xf numFmtId="0" fontId="26" fillId="0" borderId="217" applyNumberFormat="0" applyFill="0" applyAlignment="0" applyProtection="0"/>
    <xf numFmtId="171" fontId="23" fillId="8" borderId="217">
      <alignment horizontal="right" vertical="center"/>
    </xf>
    <xf numFmtId="175" fontId="26" fillId="59" borderId="217" applyNumberFormat="0" applyFont="0" applyBorder="0" applyAlignment="0" applyProtection="0">
      <alignment horizontal="right" vertical="center"/>
    </xf>
    <xf numFmtId="171" fontId="23" fillId="8"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0" fontId="26" fillId="0" borderId="217" applyNumberFormat="0" applyFill="0" applyAlignment="0" applyProtection="0"/>
    <xf numFmtId="49" fontId="115" fillId="0" borderId="217" applyNumberFormat="0" applyFill="0" applyBorder="0" applyProtection="0">
      <alignment horizontal="left" vertical="center"/>
    </xf>
    <xf numFmtId="171" fontId="31" fillId="9" borderId="217">
      <alignment horizontal="right" vertical="center"/>
    </xf>
    <xf numFmtId="171" fontId="31" fillId="9" borderId="217">
      <alignment horizontal="righ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71" fontId="31" fillId="9" borderId="217">
      <alignment horizontal="right" vertical="center"/>
    </xf>
    <xf numFmtId="171" fontId="23" fillId="8" borderId="217">
      <alignment horizontal="right" vertical="center"/>
    </xf>
    <xf numFmtId="49" fontId="115" fillId="0" borderId="217" applyNumberFormat="0" applyFill="0" applyBorder="0" applyProtection="0">
      <alignment horizontal="left" vertical="center"/>
    </xf>
    <xf numFmtId="170" fontId="34" fillId="1" borderId="23" applyNumberFormat="0" applyProtection="0">
      <alignment horizontal="left" vertical="top"/>
    </xf>
    <xf numFmtId="168" fontId="16" fillId="0" borderId="217">
      <alignmen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170" fontId="34" fillId="1" borderId="23" applyNumberFormat="0" applyProtection="0">
      <alignment horizontal="left" vertical="top"/>
    </xf>
    <xf numFmtId="49" fontId="115" fillId="0" borderId="217" applyNumberFormat="0" applyFill="0" applyBorder="0" applyProtection="0">
      <alignment horizontal="left" vertical="center"/>
    </xf>
    <xf numFmtId="175" fontId="26" fillId="59" borderId="217" applyNumberFormat="0" applyFont="0" applyBorder="0" applyAlignment="0" applyProtection="0">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49" fontId="115" fillId="0" borderId="217" applyNumberFormat="0" applyFill="0" applyBorder="0" applyProtection="0">
      <alignment horizontal="left" vertical="center"/>
    </xf>
    <xf numFmtId="0" fontId="26" fillId="0" borderId="217" applyNumberFormat="0" applyFill="0" applyAlignment="0" applyProtection="0"/>
    <xf numFmtId="171" fontId="31" fillId="9" borderId="217">
      <alignment horizontal="right" vertical="center"/>
    </xf>
    <xf numFmtId="49" fontId="26" fillId="0" borderId="217" applyNumberFormat="0" applyFont="0" applyFill="0" applyBorder="0" applyProtection="0">
      <alignment horizontal="left" vertical="center" indent="2"/>
    </xf>
    <xf numFmtId="168" fontId="16" fillId="0" borderId="217">
      <alignment vertical="center"/>
    </xf>
    <xf numFmtId="170" fontId="34" fillId="1" borderId="23" applyNumberFormat="0" applyProtection="0">
      <alignment horizontal="left" vertical="top"/>
    </xf>
    <xf numFmtId="175" fontId="26" fillId="59" borderId="217" applyNumberFormat="0" applyFont="0" applyBorder="0" applyAlignment="0" applyProtection="0">
      <alignment horizontal="right" vertical="center"/>
    </xf>
    <xf numFmtId="168" fontId="16" fillId="0" borderId="217">
      <alignmen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4" fontId="26" fillId="0" borderId="217" applyFill="0" applyBorder="0" applyProtection="0">
      <alignment horizontal="right" vertical="center"/>
    </xf>
    <xf numFmtId="171" fontId="23" fillId="8" borderId="217">
      <alignment horizontal="right" vertical="center"/>
    </xf>
    <xf numFmtId="171" fontId="23" fillId="8" borderId="217">
      <alignment horizontal="right" vertical="center"/>
    </xf>
    <xf numFmtId="170" fontId="34" fillId="1" borderId="23" applyNumberFormat="0" applyProtection="0">
      <alignment horizontal="left" vertical="top"/>
    </xf>
    <xf numFmtId="170" fontId="34" fillId="1" borderId="23" applyNumberFormat="0" applyProtection="0">
      <alignment horizontal="left" vertical="top"/>
    </xf>
    <xf numFmtId="171" fontId="23" fillId="8"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0" fontId="26" fillId="0" borderId="217" applyNumberFormat="0" applyFill="0" applyAlignment="0" applyProtection="0"/>
    <xf numFmtId="0" fontId="26" fillId="0" borderId="217" applyNumberFormat="0" applyFill="0" applyAlignment="0" applyProtection="0"/>
    <xf numFmtId="168" fontId="16" fillId="0" borderId="217">
      <alignment vertical="center"/>
    </xf>
    <xf numFmtId="168" fontId="16" fillId="0" borderId="217">
      <alignmen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5" fontId="26" fillId="59" borderId="217" applyNumberFormat="0" applyFont="0" applyBorder="0" applyAlignment="0" applyProtection="0">
      <alignment horizontal="right" vertical="center"/>
    </xf>
    <xf numFmtId="171" fontId="23" fillId="8" borderId="217">
      <alignment horizontal="right" vertical="center"/>
    </xf>
    <xf numFmtId="171" fontId="23" fillId="8" borderId="217">
      <alignment horizontal="right" vertical="center"/>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171" fontId="31" fillId="9" borderId="217">
      <alignment horizontal="right" vertical="center"/>
    </xf>
    <xf numFmtId="168" fontId="16" fillId="0" borderId="217">
      <alignmen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171" fontId="23" fillId="8" borderId="217">
      <alignment horizontal="right" vertical="center"/>
    </xf>
    <xf numFmtId="171" fontId="23" fillId="8"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170" fontId="34" fillId="1" borderId="23" applyNumberFormat="0" applyProtection="0">
      <alignment horizontal="left" vertical="top"/>
    </xf>
    <xf numFmtId="170" fontId="34" fillId="1" borderId="23" applyNumberFormat="0" applyProtection="0">
      <alignment horizontal="left" vertical="top"/>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0" fontId="26" fillId="0" borderId="217" applyNumberFormat="0" applyFill="0" applyAlignment="0" applyProtection="0"/>
    <xf numFmtId="168" fontId="16" fillId="0" borderId="217">
      <alignmen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71" fontId="31" fillId="9" borderId="217">
      <alignment horizontal="right" vertical="center"/>
    </xf>
    <xf numFmtId="168" fontId="16" fillId="0" borderId="217">
      <alignment vertical="center"/>
    </xf>
    <xf numFmtId="0" fontId="26" fillId="0" borderId="217" applyNumberFormat="0" applyFill="0" applyAlignment="0" applyProtection="0"/>
    <xf numFmtId="0" fontId="26" fillId="0" borderId="217" applyNumberFormat="0" applyFill="0" applyAlignment="0" applyProtection="0"/>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68" fontId="16" fillId="0" borderId="217">
      <alignmen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171" fontId="23" fillId="8" borderId="217">
      <alignment horizontal="right" vertical="center"/>
    </xf>
    <xf numFmtId="168" fontId="16" fillId="0" borderId="217">
      <alignment vertical="center"/>
    </xf>
    <xf numFmtId="168" fontId="16" fillId="0" borderId="217">
      <alignment vertical="center"/>
    </xf>
    <xf numFmtId="0" fontId="26" fillId="0" borderId="217" applyNumberFormat="0" applyFill="0" applyAlignment="0" applyProtection="0"/>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0" fontId="26" fillId="0" borderId="217" applyNumberFormat="0" applyFill="0" applyAlignment="0" applyProtection="0"/>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23" fillId="8"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4" fontId="26" fillId="0" borderId="217" applyFill="0" applyBorder="0" applyProtection="0">
      <alignment horizontal="righ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71" fontId="23" fillId="8" borderId="217">
      <alignment horizontal="right" vertical="center"/>
    </xf>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31" fillId="9" borderId="217">
      <alignment horizontal="righ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0" fontId="34" fillId="1" borderId="23" applyNumberFormat="0" applyProtection="0">
      <alignment horizontal="left" vertical="top"/>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4" fontId="26" fillId="0" borderId="217" applyFill="0" applyBorder="0" applyProtection="0">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71" fontId="31" fillId="9" borderId="217">
      <alignment horizontal="righ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171" fontId="23" fillId="8" borderId="217">
      <alignment horizontal="right" vertical="center"/>
    </xf>
    <xf numFmtId="171" fontId="31" fillId="9"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0" fontId="34" fillId="1" borderId="23" applyNumberFormat="0" applyProtection="0">
      <alignment horizontal="left" vertical="top"/>
    </xf>
    <xf numFmtId="168" fontId="16" fillId="0" borderId="217">
      <alignmen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49" fontId="115" fillId="0" borderId="217" applyNumberFormat="0" applyFill="0" applyBorder="0" applyProtection="0">
      <alignment horizontal="lef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0" fontId="34" fillId="1" borderId="23" applyNumberFormat="0" applyProtection="0">
      <alignment horizontal="left" vertical="top"/>
    </xf>
    <xf numFmtId="170" fontId="34" fillId="1" borderId="23" applyNumberFormat="0" applyProtection="0">
      <alignment horizontal="left" vertical="top"/>
    </xf>
    <xf numFmtId="171" fontId="23" fillId="8" borderId="217">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0" fontId="26" fillId="0" borderId="217" applyNumberFormat="0" applyFill="0" applyAlignment="0" applyProtection="0"/>
    <xf numFmtId="0" fontId="133" fillId="65" borderId="216"/>
    <xf numFmtId="168" fontId="16" fillId="0" borderId="217">
      <alignmen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0" fontId="26" fillId="0" borderId="217" applyNumberFormat="0" applyFill="0" applyAlignment="0" applyProtection="0"/>
    <xf numFmtId="0" fontId="26" fillId="0" borderId="217" applyNumberFormat="0" applyFill="0" applyAlignment="0" applyProtection="0"/>
    <xf numFmtId="171" fontId="23" fillId="8" borderId="217">
      <alignment horizontal="righ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68" fontId="16" fillId="0" borderId="217">
      <alignment vertical="center"/>
    </xf>
    <xf numFmtId="171" fontId="31" fillId="9"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70" fontId="34" fillId="1" borderId="23" applyNumberFormat="0" applyProtection="0">
      <alignment horizontal="left" vertical="top"/>
    </xf>
    <xf numFmtId="170" fontId="34" fillId="1" borderId="23" applyNumberFormat="0" applyProtection="0">
      <alignment horizontal="left" vertical="top"/>
    </xf>
    <xf numFmtId="171" fontId="23" fillId="8" borderId="217">
      <alignment horizontal="right" vertical="center"/>
    </xf>
    <xf numFmtId="168" fontId="16" fillId="0" borderId="217">
      <alignmen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68" fontId="16" fillId="0" borderId="217">
      <alignment vertical="center"/>
    </xf>
    <xf numFmtId="49" fontId="26" fillId="0" borderId="217" applyNumberFormat="0" applyFont="0" applyFill="0" applyBorder="0" applyProtection="0">
      <alignment horizontal="left" vertical="center" indent="2"/>
    </xf>
    <xf numFmtId="171" fontId="23" fillId="8" borderId="217">
      <alignment horizontal="right" vertical="center"/>
    </xf>
    <xf numFmtId="168" fontId="16" fillId="0" borderId="217">
      <alignmen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70" fontId="34" fillId="1" borderId="23" applyNumberFormat="0" applyProtection="0">
      <alignment horizontal="left" vertical="top"/>
    </xf>
    <xf numFmtId="175" fontId="26" fillId="59" borderId="217" applyNumberFormat="0" applyFont="0" applyBorder="0" applyAlignment="0" applyProtection="0">
      <alignment horizontal="right" vertical="center"/>
    </xf>
    <xf numFmtId="4" fontId="26" fillId="0" borderId="217" applyFill="0" applyBorder="0" applyProtection="0">
      <alignment horizontal="right" vertical="center"/>
    </xf>
    <xf numFmtId="170" fontId="34" fillId="1" borderId="23" applyNumberFormat="0" applyProtection="0">
      <alignment horizontal="left" vertical="top"/>
    </xf>
    <xf numFmtId="171" fontId="23" fillId="8" borderId="217">
      <alignment horizontal="right" vertical="center"/>
    </xf>
    <xf numFmtId="171" fontId="23" fillId="8" borderId="217">
      <alignment horizontal="right" vertical="center"/>
    </xf>
    <xf numFmtId="168" fontId="16" fillId="0" borderId="217">
      <alignmen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168" fontId="16" fillId="0" borderId="217">
      <alignmen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0" fontId="34" fillId="1" borderId="23" applyNumberFormat="0" applyProtection="0">
      <alignment horizontal="left" vertical="top"/>
    </xf>
    <xf numFmtId="171" fontId="31" fillId="9" borderId="217">
      <alignment horizontal="right" vertical="center"/>
    </xf>
    <xf numFmtId="0" fontId="26" fillId="0" borderId="217" applyNumberFormat="0" applyFill="0" applyAlignment="0" applyProtection="0"/>
    <xf numFmtId="171" fontId="23" fillId="8"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168" fontId="16" fillId="0" borderId="217">
      <alignment vertical="center"/>
    </xf>
    <xf numFmtId="4" fontId="26" fillId="0" borderId="217" applyFill="0" applyBorder="0" applyProtection="0">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0" fontId="26" fillId="0" borderId="217" applyNumberFormat="0" applyFill="0" applyAlignment="0" applyProtection="0"/>
    <xf numFmtId="0" fontId="26" fillId="0" borderId="217" applyNumberFormat="0" applyFill="0" applyAlignment="0" applyProtection="0"/>
    <xf numFmtId="168" fontId="16" fillId="0" borderId="217">
      <alignment vertical="center"/>
    </xf>
    <xf numFmtId="171" fontId="31" fillId="9" borderId="217">
      <alignment horizontal="right" vertical="center"/>
    </xf>
    <xf numFmtId="0" fontId="26" fillId="0" borderId="217" applyNumberFormat="0" applyFill="0" applyAlignment="0" applyProtection="0"/>
    <xf numFmtId="171" fontId="23" fillId="8" borderId="217">
      <alignment horizontal="right" vertical="center"/>
    </xf>
    <xf numFmtId="171" fontId="23" fillId="8" borderId="217">
      <alignment horizontal="right" vertical="center"/>
    </xf>
    <xf numFmtId="49" fontId="115" fillId="0" borderId="217" applyNumberFormat="0" applyFill="0" applyBorder="0" applyProtection="0">
      <alignment horizontal="left" vertical="center"/>
    </xf>
    <xf numFmtId="168" fontId="16" fillId="0" borderId="217">
      <alignment vertical="center"/>
    </xf>
    <xf numFmtId="171" fontId="23" fillId="8" borderId="217">
      <alignment horizontal="right" vertical="center"/>
    </xf>
    <xf numFmtId="0" fontId="26" fillId="0" borderId="217" applyNumberFormat="0" applyFill="0" applyAlignment="0" applyProtection="0"/>
    <xf numFmtId="171" fontId="23" fillId="8" borderId="217">
      <alignment horizontal="right" vertical="center"/>
    </xf>
    <xf numFmtId="0" fontId="26" fillId="0" borderId="217" applyNumberFormat="0" applyFill="0" applyAlignment="0" applyProtection="0"/>
    <xf numFmtId="0" fontId="26" fillId="0" borderId="217" applyNumberFormat="0" applyFill="0" applyAlignment="0" applyProtection="0"/>
    <xf numFmtId="49" fontId="26" fillId="0" borderId="217" applyNumberFormat="0" applyFont="0" applyFill="0" applyBorder="0" applyProtection="0">
      <alignment horizontal="left" vertical="center" indent="2"/>
    </xf>
    <xf numFmtId="168" fontId="16" fillId="0" borderId="217">
      <alignment vertical="center"/>
    </xf>
    <xf numFmtId="171" fontId="31" fillId="9" borderId="217">
      <alignment horizontal="right" vertical="center"/>
    </xf>
    <xf numFmtId="171" fontId="23" fillId="8" borderId="217">
      <alignment horizontal="right" vertical="center"/>
    </xf>
    <xf numFmtId="0" fontId="26" fillId="0" borderId="217" applyNumberFormat="0" applyFill="0" applyAlignment="0" applyProtection="0"/>
    <xf numFmtId="171" fontId="31" fillId="9" borderId="217">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7">
      <alignmen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49" fontId="115" fillId="0" borderId="214" applyNumberFormat="0" applyFill="0" applyBorder="0" applyProtection="0">
      <alignment horizontal="left" vertical="center"/>
    </xf>
    <xf numFmtId="4" fontId="26" fillId="0" borderId="215" applyFill="0" applyBorder="0" applyProtection="0">
      <alignment horizontal="right" vertical="center"/>
    </xf>
    <xf numFmtId="171" fontId="31" fillId="9" borderId="214">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4" applyNumberFormat="0" applyFill="0" applyAlignment="0" applyProtection="0"/>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4">
      <alignment horizontal="right" vertical="center"/>
    </xf>
    <xf numFmtId="168" fontId="16" fillId="0" borderId="214">
      <alignment vertical="center"/>
    </xf>
    <xf numFmtId="43" fontId="4" fillId="0" borderId="0" applyFont="0" applyFill="0" applyBorder="0" applyAlignment="0" applyProtection="0"/>
    <xf numFmtId="171" fontId="31" fillId="9" borderId="215">
      <alignment horizontal="right" vertical="center"/>
    </xf>
    <xf numFmtId="175" fontId="26" fillId="59" borderId="214" applyNumberFormat="0" applyFont="0" applyBorder="0" applyAlignment="0" applyProtection="0">
      <alignment horizontal="right" vertical="center"/>
    </xf>
    <xf numFmtId="168" fontId="16" fillId="0" borderId="214">
      <alignment vertical="center"/>
    </xf>
    <xf numFmtId="171" fontId="23" fillId="8" borderId="215">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5">
      <alignmen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49" fontId="115" fillId="0" borderId="214" applyNumberFormat="0" applyFill="0" applyBorder="0" applyProtection="0">
      <alignment horizontal="left" vertical="center"/>
    </xf>
    <xf numFmtId="49" fontId="26" fillId="0" borderId="214" applyNumberFormat="0" applyFont="0" applyFill="0" applyBorder="0" applyProtection="0">
      <alignment horizontal="left" vertical="center" indent="2"/>
    </xf>
    <xf numFmtId="170" fontId="34" fillId="1" borderId="213" applyNumberFormat="0" applyProtection="0">
      <alignment horizontal="left" vertical="top"/>
    </xf>
    <xf numFmtId="171" fontId="31" fillId="9" borderId="214">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0" fontId="34" fillId="1" borderId="213" applyNumberFormat="0" applyProtection="0">
      <alignment horizontal="left" vertical="top"/>
    </xf>
    <xf numFmtId="171" fontId="23" fillId="8"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75" fontId="26" fillId="59" borderId="214" applyNumberFormat="0" applyFont="0" applyBorder="0" applyAlignment="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68" fontId="16" fillId="0" borderId="214">
      <alignment vertical="center"/>
    </xf>
    <xf numFmtId="4" fontId="26" fillId="0" borderId="214" applyFill="0" applyBorder="0" applyProtection="0">
      <alignment horizontal="right" vertical="center"/>
    </xf>
    <xf numFmtId="171" fontId="23" fillId="8" borderId="214">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0" fontId="26" fillId="0" borderId="214" applyNumberFormat="0" applyFill="0" applyAlignment="0" applyProtection="0"/>
    <xf numFmtId="171" fontId="31" fillId="9" borderId="214">
      <alignment horizontal="right" vertical="center"/>
    </xf>
    <xf numFmtId="49" fontId="26" fillId="0" borderId="214" applyNumberFormat="0" applyFont="0" applyFill="0" applyBorder="0" applyProtection="0">
      <alignment horizontal="left" vertical="center" indent="2"/>
    </xf>
    <xf numFmtId="168" fontId="16" fillId="0" borderId="215">
      <alignment vertical="center"/>
    </xf>
    <xf numFmtId="49" fontId="115" fillId="0" borderId="214" applyNumberFormat="0" applyFill="0" applyBorder="0" applyProtection="0">
      <alignment horizontal="left" vertical="center"/>
    </xf>
    <xf numFmtId="0" fontId="26" fillId="0" borderId="214" applyNumberFormat="0" applyFill="0" applyAlignment="0" applyProtection="0"/>
    <xf numFmtId="0" fontId="26" fillId="0" borderId="214" applyNumberFormat="0" applyFill="0" applyAlignment="0" applyProtection="0"/>
    <xf numFmtId="168" fontId="16" fillId="0" borderId="214">
      <alignmen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168" fontId="16" fillId="0" borderId="214">
      <alignment vertical="center"/>
    </xf>
    <xf numFmtId="49" fontId="115" fillId="0" borderId="214" applyNumberFormat="0" applyFill="0" applyBorder="0" applyProtection="0">
      <alignment horizontal="left" vertical="center"/>
    </xf>
    <xf numFmtId="0" fontId="26" fillId="0" borderId="214" applyNumberFormat="0" applyFill="0" applyAlignment="0" applyProtection="0"/>
    <xf numFmtId="171" fontId="31" fillId="9" borderId="214">
      <alignment horizontal="right" vertical="center"/>
    </xf>
    <xf numFmtId="168" fontId="16" fillId="0" borderId="214">
      <alignment vertical="center"/>
    </xf>
    <xf numFmtId="49" fontId="26" fillId="0" borderId="214" applyNumberFormat="0" applyFont="0" applyFill="0" applyBorder="0" applyProtection="0">
      <alignment horizontal="left" vertical="center" indent="2"/>
    </xf>
    <xf numFmtId="168" fontId="16" fillId="0" borderId="214">
      <alignment vertical="center"/>
    </xf>
    <xf numFmtId="171" fontId="31" fillId="9" borderId="214">
      <alignment horizontal="right" vertical="center"/>
    </xf>
    <xf numFmtId="175" fontId="26" fillId="59" borderId="214" applyNumberFormat="0" applyFont="0" applyBorder="0" applyAlignment="0" applyProtection="0">
      <alignment horizontal="righ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5">
      <alignment vertical="center"/>
    </xf>
    <xf numFmtId="171" fontId="23" fillId="8" borderId="214">
      <alignment horizontal="right" vertical="center"/>
    </xf>
    <xf numFmtId="49" fontId="115" fillId="0" borderId="214" applyNumberFormat="0" applyFill="0" applyBorder="0" applyProtection="0">
      <alignment horizontal="left" vertical="center"/>
    </xf>
    <xf numFmtId="171" fontId="31" fillId="9" borderId="214">
      <alignment horizontal="right" vertical="center"/>
    </xf>
    <xf numFmtId="171" fontId="23" fillId="8" borderId="214">
      <alignment horizontal="right" vertical="center"/>
    </xf>
    <xf numFmtId="171" fontId="31" fillId="9" borderId="214">
      <alignment horizontal="right" vertical="center"/>
    </xf>
    <xf numFmtId="0" fontId="26" fillId="0" borderId="214" applyNumberFormat="0" applyFill="0" applyAlignment="0" applyProtection="0"/>
    <xf numFmtId="4" fontId="26" fillId="0" borderId="214" applyFill="0" applyBorder="0" applyProtection="0">
      <alignment horizontal="right" vertical="center"/>
    </xf>
    <xf numFmtId="171" fontId="31" fillId="9" borderId="214">
      <alignment horizontal="right" vertical="center"/>
    </xf>
    <xf numFmtId="170" fontId="34" fillId="1" borderId="213" applyNumberFormat="0" applyProtection="0">
      <alignment horizontal="left" vertical="top"/>
    </xf>
    <xf numFmtId="171" fontId="31" fillId="9" borderId="214">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5" fontId="26" fillId="59" borderId="214" applyNumberFormat="0" applyFont="0" applyBorder="0" applyAlignment="0" applyProtection="0">
      <alignment horizontal="right" vertical="center"/>
    </xf>
    <xf numFmtId="4" fontId="26" fillId="0" borderId="214" applyFill="0" applyBorder="0" applyProtection="0">
      <alignment horizontal="right" vertical="center"/>
    </xf>
    <xf numFmtId="170" fontId="34" fillId="1" borderId="213" applyNumberFormat="0" applyProtection="0">
      <alignment horizontal="left" vertical="top"/>
    </xf>
    <xf numFmtId="171" fontId="31" fillId="9" borderId="214">
      <alignment horizontal="right" vertical="center"/>
    </xf>
    <xf numFmtId="170" fontId="34" fillId="1" borderId="213" applyNumberFormat="0" applyProtection="0">
      <alignment horizontal="left" vertical="top"/>
    </xf>
    <xf numFmtId="170" fontId="34" fillId="1" borderId="213" applyNumberFormat="0" applyProtection="0">
      <alignment horizontal="left" vertical="top"/>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4" fontId="26" fillId="0" borderId="214" applyFill="0" applyBorder="0" applyProtection="0">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171" fontId="23" fillId="8" borderId="214">
      <alignment horizontal="right" vertical="center"/>
    </xf>
    <xf numFmtId="0" fontId="26" fillId="0" borderId="214" applyNumberFormat="0" applyFill="0" applyAlignment="0" applyProtection="0"/>
    <xf numFmtId="171" fontId="23" fillId="8" borderId="214">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71" fontId="31" fillId="9" borderId="214">
      <alignment horizontal="right" vertical="center"/>
    </xf>
    <xf numFmtId="171" fontId="23" fillId="8" borderId="214">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75" fontId="26" fillId="59" borderId="214" applyNumberFormat="0" applyFont="0" applyBorder="0" applyAlignment="0" applyProtection="0">
      <alignment horizontal="right" vertical="center"/>
    </xf>
    <xf numFmtId="0" fontId="26" fillId="0" borderId="214" applyNumberFormat="0" applyFill="0" applyAlignment="0" applyProtection="0"/>
    <xf numFmtId="168" fontId="16" fillId="0" borderId="214">
      <alignmen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49" fontId="26" fillId="0" borderId="214" applyNumberFormat="0" applyFont="0" applyFill="0" applyBorder="0" applyProtection="0">
      <alignment horizontal="left" vertical="center" indent="2"/>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9" fontId="26" fillId="0" borderId="214" applyNumberFormat="0" applyFont="0" applyFill="0" applyBorder="0" applyProtection="0">
      <alignment horizontal="left" vertical="center" indent="2"/>
    </xf>
    <xf numFmtId="168" fontId="16" fillId="0" borderId="214">
      <alignmen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68" fontId="16" fillId="0" borderId="214">
      <alignment vertical="center"/>
    </xf>
    <xf numFmtId="171" fontId="31" fillId="9" borderId="214">
      <alignment horizontal="right" vertical="center"/>
    </xf>
    <xf numFmtId="0" fontId="26" fillId="0" borderId="214" applyNumberFormat="0" applyFill="0" applyAlignment="0" applyProtection="0"/>
    <xf numFmtId="175" fontId="26" fillId="59" borderId="214" applyNumberFormat="0" applyFont="0" applyBorder="0" applyAlignment="0" applyProtection="0">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71" fontId="23" fillId="8" borderId="214">
      <alignment horizontal="right" vertical="center"/>
    </xf>
    <xf numFmtId="171" fontId="31" fillId="9" borderId="214">
      <alignment horizontal="right" vertical="center"/>
    </xf>
    <xf numFmtId="168" fontId="16" fillId="0" borderId="214">
      <alignment vertical="center"/>
    </xf>
    <xf numFmtId="49" fontId="115" fillId="0" borderId="214" applyNumberFormat="0" applyFill="0" applyBorder="0" applyProtection="0">
      <alignment horizontal="left" vertical="center"/>
    </xf>
    <xf numFmtId="171" fontId="31" fillId="9" borderId="214">
      <alignment horizontal="right" vertical="center"/>
    </xf>
    <xf numFmtId="171" fontId="23" fillId="8" borderId="214">
      <alignment horizontal="right" vertical="center"/>
    </xf>
    <xf numFmtId="171" fontId="31" fillId="9" borderId="214">
      <alignment horizontal="right" vertical="center"/>
    </xf>
    <xf numFmtId="171" fontId="23" fillId="8" borderId="214">
      <alignment horizontal="right" vertical="center"/>
    </xf>
    <xf numFmtId="49" fontId="115" fillId="0" borderId="214" applyNumberFormat="0" applyFill="0" applyBorder="0" applyProtection="0">
      <alignment horizontal="left" vertical="center"/>
    </xf>
    <xf numFmtId="175" fontId="26" fillId="59" borderId="214" applyNumberFormat="0" applyFont="0" applyBorder="0" applyAlignment="0" applyProtection="0">
      <alignment horizontal="right" vertical="center"/>
    </xf>
    <xf numFmtId="0" fontId="26" fillId="0" borderId="214" applyNumberFormat="0" applyFill="0" applyAlignment="0" applyProtection="0"/>
    <xf numFmtId="168" fontId="16" fillId="0" borderId="214">
      <alignment vertical="center"/>
    </xf>
    <xf numFmtId="175" fontId="26" fillId="59" borderId="214" applyNumberFormat="0" applyFont="0" applyBorder="0" applyAlignment="0" applyProtection="0">
      <alignment horizontal="right" vertical="center"/>
    </xf>
    <xf numFmtId="170" fontId="34" fillId="1" borderId="213" applyNumberFormat="0" applyProtection="0">
      <alignment horizontal="left" vertical="top"/>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68" fontId="16" fillId="0" borderId="214">
      <alignmen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0" fontId="26" fillId="0" borderId="214" applyNumberFormat="0" applyFill="0" applyAlignment="0" applyProtection="0"/>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5" fontId="26" fillId="59" borderId="214" applyNumberFormat="0" applyFont="0" applyBorder="0" applyAlignment="0" applyProtection="0">
      <alignment horizontal="right" vertical="center"/>
    </xf>
    <xf numFmtId="171" fontId="23" fillId="8" borderId="214">
      <alignment horizontal="right" vertical="center"/>
    </xf>
    <xf numFmtId="175" fontId="26" fillId="59" borderId="214" applyNumberFormat="0" applyFont="0" applyBorder="0" applyAlignment="0" applyProtection="0">
      <alignment horizontal="right" vertical="center"/>
    </xf>
    <xf numFmtId="4" fontId="26" fillId="0" borderId="214" applyFill="0" applyBorder="0" applyProtection="0">
      <alignment horizontal="right" vertical="center"/>
    </xf>
    <xf numFmtId="168" fontId="16" fillId="0" borderId="214">
      <alignmen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23" fillId="8" borderId="214">
      <alignment horizontal="righ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68" fontId="16" fillId="0" borderId="214">
      <alignment vertical="center"/>
    </xf>
    <xf numFmtId="171" fontId="23" fillId="8" borderId="214">
      <alignment horizontal="righ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0" fontId="26" fillId="0" borderId="214" applyNumberFormat="0" applyFill="0" applyAlignment="0" applyProtection="0"/>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49" fontId="26" fillId="0" borderId="214" applyNumberFormat="0" applyFont="0" applyFill="0" applyBorder="0" applyProtection="0">
      <alignment horizontal="left" vertical="center" indent="2"/>
    </xf>
    <xf numFmtId="171" fontId="23" fillId="8"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23" fillId="8" borderId="214">
      <alignment horizontal="right" vertical="center"/>
    </xf>
    <xf numFmtId="0" fontId="26" fillId="0" borderId="214" applyNumberFormat="0" applyFill="0" applyAlignment="0" applyProtection="0"/>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5" fontId="26" fillId="59" borderId="214" applyNumberFormat="0" applyFont="0" applyBorder="0" applyAlignment="0" applyProtection="0">
      <alignment horizontal="right" vertical="center"/>
    </xf>
    <xf numFmtId="168" fontId="16" fillId="0" borderId="214">
      <alignmen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23" fillId="8" borderId="214">
      <alignment horizontal="right" vertical="center"/>
    </xf>
    <xf numFmtId="168" fontId="16" fillId="0" borderId="214">
      <alignment vertical="center"/>
    </xf>
    <xf numFmtId="170" fontId="34" fillId="1" borderId="213" applyNumberFormat="0" applyProtection="0">
      <alignment horizontal="left" vertical="top"/>
    </xf>
    <xf numFmtId="171" fontId="31" fillId="9" borderId="214">
      <alignment horizontal="right" vertical="center"/>
    </xf>
    <xf numFmtId="171" fontId="23" fillId="8" borderId="214">
      <alignment horizontal="right" vertical="center"/>
    </xf>
    <xf numFmtId="0" fontId="26" fillId="0" borderId="214" applyNumberFormat="0" applyFill="0" applyAlignment="0" applyProtection="0"/>
    <xf numFmtId="171" fontId="23" fillId="8" borderId="214">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68" fontId="16" fillId="0" borderId="214">
      <alignment vertical="center"/>
    </xf>
    <xf numFmtId="49" fontId="26" fillId="0" borderId="214" applyNumberFormat="0" applyFont="0" applyFill="0" applyBorder="0" applyProtection="0">
      <alignment horizontal="left" vertical="center" indent="2"/>
    </xf>
    <xf numFmtId="4" fontId="26" fillId="0" borderId="214" applyFill="0" applyBorder="0" applyProtection="0">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49" fontId="115" fillId="0" borderId="214" applyNumberFormat="0" applyFill="0" applyBorder="0" applyProtection="0">
      <alignment horizontal="left" vertical="center"/>
    </xf>
    <xf numFmtId="171" fontId="23" fillId="8" borderId="214">
      <alignment horizontal="right" vertical="center"/>
    </xf>
    <xf numFmtId="168" fontId="16" fillId="0" borderId="214">
      <alignment vertical="center"/>
    </xf>
    <xf numFmtId="168" fontId="16" fillId="0" borderId="214">
      <alignmen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49" fontId="115" fillId="0" borderId="214" applyNumberFormat="0" applyFill="0" applyBorder="0" applyProtection="0">
      <alignment horizontal="lef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70" fontId="34" fillId="1" borderId="213" applyNumberFormat="0" applyProtection="0">
      <alignment horizontal="left" vertical="top"/>
    </xf>
    <xf numFmtId="171" fontId="23" fillId="8"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9" fontId="115" fillId="0" borderId="214" applyNumberFormat="0" applyFill="0" applyBorder="0" applyProtection="0">
      <alignment horizontal="left" vertical="center"/>
    </xf>
    <xf numFmtId="4" fontId="26" fillId="0" borderId="214" applyFill="0" applyBorder="0" applyProtection="0">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23" fillId="8" borderId="214">
      <alignment horizontal="right" vertical="center"/>
    </xf>
    <xf numFmtId="0" fontId="26" fillId="0" borderId="214" applyNumberFormat="0" applyFill="0" applyAlignment="0" applyProtection="0"/>
    <xf numFmtId="4" fontId="26" fillId="0" borderId="214" applyFill="0" applyBorder="0" applyProtection="0">
      <alignment horizontal="right" vertical="center"/>
    </xf>
    <xf numFmtId="168" fontId="16" fillId="0" borderId="214">
      <alignment vertical="center"/>
    </xf>
    <xf numFmtId="171" fontId="31" fillId="9" borderId="214">
      <alignment horizontal="righ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1" fontId="31" fillId="9" borderId="214">
      <alignment horizontal="right" vertical="center"/>
    </xf>
    <xf numFmtId="171" fontId="23" fillId="8"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1" fontId="31" fillId="9" borderId="214">
      <alignment horizontal="right" vertical="center"/>
    </xf>
    <xf numFmtId="171" fontId="31" fillId="9" borderId="214">
      <alignment horizontal="righ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68" fontId="16" fillId="0" borderId="214">
      <alignment vertical="center"/>
    </xf>
    <xf numFmtId="49" fontId="115" fillId="0" borderId="214" applyNumberFormat="0" applyFill="0" applyBorder="0" applyProtection="0">
      <alignment horizontal="left" vertical="center"/>
    </xf>
    <xf numFmtId="4" fontId="26" fillId="0" borderId="214" applyFill="0" applyBorder="0" applyProtection="0">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0" fontId="26" fillId="0" borderId="214" applyNumberFormat="0" applyFill="0" applyAlignment="0" applyProtection="0"/>
    <xf numFmtId="171" fontId="31" fillId="9" borderId="214">
      <alignment horizontal="righ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4" fontId="26" fillId="0" borderId="214" applyFill="0" applyBorder="0" applyProtection="0">
      <alignment horizontal="right" vertical="center"/>
    </xf>
    <xf numFmtId="171" fontId="31" fillId="9" borderId="214">
      <alignment horizontal="righ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5" fontId="26" fillId="59" borderId="214" applyNumberFormat="0" applyFont="0" applyBorder="0" applyAlignment="0" applyProtection="0">
      <alignment horizontal="right" vertical="center"/>
    </xf>
    <xf numFmtId="171" fontId="23" fillId="8" borderId="214">
      <alignment horizontal="right" vertical="center"/>
    </xf>
    <xf numFmtId="4" fontId="26" fillId="0" borderId="214" applyFill="0" applyBorder="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0" fontId="34" fillId="1" borderId="213" applyNumberFormat="0" applyProtection="0">
      <alignment horizontal="left" vertical="top"/>
    </xf>
    <xf numFmtId="0" fontId="26" fillId="0" borderId="214" applyNumberFormat="0" applyFill="0" applyAlignment="0" applyProtection="0"/>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 fontId="26" fillId="0" borderId="214" applyFill="0" applyBorder="0" applyProtection="0">
      <alignment horizontal="right" vertical="center"/>
    </xf>
    <xf numFmtId="171" fontId="31" fillId="9" borderId="214">
      <alignment horizontal="righ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49" fontId="26" fillId="0" borderId="214" applyNumberFormat="0" applyFont="0" applyFill="0" applyBorder="0" applyProtection="0">
      <alignment horizontal="left" vertical="center" indent="2"/>
    </xf>
    <xf numFmtId="168" fontId="16" fillId="0" borderId="214">
      <alignment vertical="center"/>
    </xf>
    <xf numFmtId="168" fontId="16" fillId="0" borderId="214">
      <alignment vertical="center"/>
    </xf>
    <xf numFmtId="168" fontId="16" fillId="0" borderId="214">
      <alignmen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49" fontId="115" fillId="0" borderId="214" applyNumberFormat="0" applyFill="0" applyBorder="0" applyProtection="0">
      <alignment horizontal="left" vertical="center"/>
    </xf>
    <xf numFmtId="0" fontId="26" fillId="0" borderId="214" applyNumberFormat="0" applyFill="0" applyAlignment="0" applyProtection="0"/>
    <xf numFmtId="170" fontId="34" fillId="1" borderId="213" applyNumberFormat="0" applyProtection="0">
      <alignment horizontal="left" vertical="top"/>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171" fontId="23" fillId="8" borderId="214">
      <alignment horizontal="right" vertical="center"/>
    </xf>
    <xf numFmtId="168" fontId="16" fillId="0" borderId="214">
      <alignmen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71" fontId="31" fillId="9" borderId="214">
      <alignment horizontal="right" vertical="center"/>
    </xf>
    <xf numFmtId="171" fontId="31" fillId="9" borderId="214">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23" fillId="8" borderId="214">
      <alignment horizontal="right" vertical="center"/>
    </xf>
    <xf numFmtId="49" fontId="115" fillId="0" borderId="214" applyNumberFormat="0" applyFill="0" applyBorder="0" applyProtection="0">
      <alignment horizontal="lef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71" fontId="31" fillId="9" borderId="214">
      <alignment horizontal="right" vertical="center"/>
    </xf>
    <xf numFmtId="49" fontId="26" fillId="0" borderId="214" applyNumberFormat="0" applyFont="0" applyFill="0" applyBorder="0" applyProtection="0">
      <alignment horizontal="left" vertical="center" indent="2"/>
    </xf>
    <xf numFmtId="49" fontId="26" fillId="0" borderId="214" applyNumberFormat="0" applyFont="0" applyFill="0" applyBorder="0" applyProtection="0">
      <alignment horizontal="left" vertical="center" indent="2"/>
    </xf>
    <xf numFmtId="168" fontId="16" fillId="0" borderId="214">
      <alignment vertical="center"/>
    </xf>
    <xf numFmtId="0" fontId="26" fillId="0" borderId="214" applyNumberFormat="0" applyFill="0" applyAlignment="0" applyProtection="0"/>
    <xf numFmtId="175" fontId="26" fillId="59" borderId="214" applyNumberFormat="0" applyFont="0" applyBorder="0" applyAlignment="0" applyProtection="0">
      <alignment horizontal="right" vertical="center"/>
    </xf>
    <xf numFmtId="49" fontId="115" fillId="0" borderId="214" applyNumberFormat="0" applyFill="0" applyBorder="0" applyProtection="0">
      <alignment horizontal="lef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49" fontId="26" fillId="0" borderId="214" applyNumberFormat="0" applyFont="0" applyFill="0" applyBorder="0" applyProtection="0">
      <alignment horizontal="left" vertical="center" indent="2"/>
    </xf>
    <xf numFmtId="168" fontId="16" fillId="0" borderId="214">
      <alignment vertical="center"/>
    </xf>
    <xf numFmtId="0" fontId="26" fillId="0" borderId="214" applyNumberFormat="0" applyFill="0" applyAlignment="0" applyProtection="0"/>
    <xf numFmtId="171" fontId="31" fillId="9"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49" fontId="115" fillId="0" borderId="214" applyNumberFormat="0" applyFill="0" applyBorder="0" applyProtection="0">
      <alignment horizontal="left" vertical="center"/>
    </xf>
    <xf numFmtId="175" fontId="26" fillId="59" borderId="214" applyNumberFormat="0" applyFont="0" applyBorder="0" applyAlignment="0" applyProtection="0">
      <alignment horizontal="right" vertical="center"/>
    </xf>
    <xf numFmtId="0" fontId="26" fillId="0" borderId="214" applyNumberFormat="0" applyFill="0" applyAlignment="0" applyProtection="0"/>
    <xf numFmtId="168" fontId="16" fillId="0" borderId="214">
      <alignment vertical="center"/>
    </xf>
    <xf numFmtId="171" fontId="23" fillId="8" borderId="214">
      <alignment horizontal="right" vertical="center"/>
    </xf>
    <xf numFmtId="4" fontId="26" fillId="0" borderId="214" applyFill="0" applyBorder="0" applyProtection="0">
      <alignment horizontal="right" vertical="center"/>
    </xf>
    <xf numFmtId="168" fontId="16" fillId="0" borderId="214">
      <alignmen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171" fontId="23" fillId="8" borderId="214">
      <alignment horizontal="right" vertical="center"/>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31" fillId="9"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168" fontId="16" fillId="0" borderId="214">
      <alignment vertical="center"/>
    </xf>
    <xf numFmtId="0" fontId="26" fillId="0" borderId="214" applyNumberFormat="0" applyFill="0" applyAlignment="0" applyProtection="0"/>
    <xf numFmtId="170" fontId="34" fillId="1" borderId="213" applyNumberFormat="0" applyProtection="0">
      <alignment horizontal="left" vertical="top"/>
    </xf>
    <xf numFmtId="170" fontId="34" fillId="1" borderId="213" applyNumberFormat="0" applyProtection="0">
      <alignment horizontal="left" vertical="top"/>
    </xf>
    <xf numFmtId="171" fontId="31" fillId="9" borderId="217">
      <alignment horizontal="right" vertical="center"/>
    </xf>
    <xf numFmtId="175" fontId="26" fillId="59" borderId="214" applyNumberFormat="0" applyFont="0" applyBorder="0" applyAlignment="0" applyProtection="0">
      <alignment horizontal="right" vertical="center"/>
    </xf>
    <xf numFmtId="170" fontId="34" fillId="1" borderId="213" applyNumberFormat="0" applyProtection="0">
      <alignment horizontal="left" vertical="top"/>
    </xf>
    <xf numFmtId="49" fontId="115" fillId="0" borderId="214" applyNumberFormat="0" applyFill="0" applyBorder="0" applyProtection="0">
      <alignment horizontal="left" vertical="center"/>
    </xf>
    <xf numFmtId="171" fontId="23" fillId="8" borderId="214">
      <alignment horizontal="right" vertical="center"/>
    </xf>
    <xf numFmtId="49" fontId="26" fillId="0" borderId="214" applyNumberFormat="0" applyFont="0" applyFill="0" applyBorder="0" applyProtection="0">
      <alignment horizontal="left" vertical="center" indent="2"/>
    </xf>
    <xf numFmtId="168" fontId="16" fillId="0" borderId="214">
      <alignmen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68" fontId="16" fillId="0" borderId="214">
      <alignment vertical="center"/>
    </xf>
    <xf numFmtId="171" fontId="23" fillId="8" borderId="217">
      <alignment horizontal="right" vertical="center"/>
    </xf>
    <xf numFmtId="0" fontId="26" fillId="0" borderId="214" applyNumberFormat="0" applyFill="0" applyAlignment="0" applyProtection="0"/>
    <xf numFmtId="175" fontId="26" fillId="59" borderId="214" applyNumberFormat="0" applyFont="0" applyBorder="0" applyAlignment="0" applyProtection="0">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71" fontId="23" fillId="8" borderId="214">
      <alignment horizontal="right" vertical="center"/>
    </xf>
    <xf numFmtId="171" fontId="31" fillId="9" borderId="214">
      <alignment horizontal="right" vertical="center"/>
    </xf>
    <xf numFmtId="168" fontId="16" fillId="0" borderId="214">
      <alignment vertical="center"/>
    </xf>
    <xf numFmtId="49" fontId="115" fillId="0" borderId="214" applyNumberFormat="0" applyFill="0" applyBorder="0" applyProtection="0">
      <alignment horizontal="left" vertical="center"/>
    </xf>
    <xf numFmtId="171" fontId="31" fillId="9" borderId="214">
      <alignment horizontal="right" vertical="center"/>
    </xf>
    <xf numFmtId="171" fontId="23" fillId="8" borderId="214">
      <alignment horizontal="right" vertical="center"/>
    </xf>
    <xf numFmtId="171" fontId="31" fillId="9" borderId="214">
      <alignment horizontal="right" vertical="center"/>
    </xf>
    <xf numFmtId="171" fontId="23" fillId="8" borderId="214">
      <alignment horizontal="right" vertical="center"/>
    </xf>
    <xf numFmtId="49" fontId="115" fillId="0" borderId="214" applyNumberFormat="0" applyFill="0" applyBorder="0" applyProtection="0">
      <alignment horizontal="left" vertical="center"/>
    </xf>
    <xf numFmtId="175" fontId="26" fillId="59" borderId="214" applyNumberFormat="0" applyFont="0" applyBorder="0" applyAlignment="0" applyProtection="0">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1" fontId="31" fillId="9" borderId="217">
      <alignment horizontal="right" vertical="center"/>
    </xf>
    <xf numFmtId="49" fontId="115" fillId="0" borderId="214" applyNumberFormat="0" applyFill="0" applyBorder="0" applyProtection="0">
      <alignment horizontal="left" vertical="center"/>
    </xf>
    <xf numFmtId="168" fontId="16" fillId="0" borderId="214">
      <alignmen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0" fontId="26" fillId="0" borderId="214" applyNumberFormat="0" applyFill="0" applyAlignment="0" applyProtection="0"/>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5" fontId="26" fillId="59" borderId="214" applyNumberFormat="0" applyFont="0" applyBorder="0" applyAlignment="0" applyProtection="0">
      <alignment horizontal="right" vertical="center"/>
    </xf>
    <xf numFmtId="171" fontId="23" fillId="8" borderId="214">
      <alignment horizontal="right" vertical="center"/>
    </xf>
    <xf numFmtId="175" fontId="26" fillId="59" borderId="214" applyNumberFormat="0" applyFont="0" applyBorder="0" applyAlignment="0" applyProtection="0">
      <alignment horizontal="right" vertical="center"/>
    </xf>
    <xf numFmtId="4" fontId="26" fillId="0" borderId="214" applyFill="0" applyBorder="0" applyProtection="0">
      <alignment horizontal="right" vertical="center"/>
    </xf>
    <xf numFmtId="168" fontId="16" fillId="0" borderId="214">
      <alignmen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23" fillId="8" borderId="214">
      <alignment horizontal="righ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68" fontId="16" fillId="0" borderId="214">
      <alignment vertical="center"/>
    </xf>
    <xf numFmtId="171" fontId="23" fillId="8" borderId="214">
      <alignment horizontal="righ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0" fontId="26" fillId="0" borderId="214" applyNumberFormat="0" applyFill="0" applyAlignment="0" applyProtection="0"/>
    <xf numFmtId="171" fontId="31" fillId="9" borderId="214">
      <alignment horizontal="right" vertical="center"/>
    </xf>
    <xf numFmtId="170" fontId="34" fillId="1" borderId="213" applyNumberFormat="0" applyProtection="0">
      <alignment horizontal="left" vertical="top"/>
    </xf>
    <xf numFmtId="171" fontId="31" fillId="9" borderId="214">
      <alignment horizontal="right" vertical="center"/>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49" fontId="26" fillId="0" borderId="214" applyNumberFormat="0" applyFont="0" applyFill="0" applyBorder="0" applyProtection="0">
      <alignment horizontal="left" vertical="center" indent="2"/>
    </xf>
    <xf numFmtId="171" fontId="23" fillId="8"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0" fontId="34" fillId="1" borderId="213" applyNumberFormat="0" applyProtection="0">
      <alignment horizontal="left" vertical="top"/>
    </xf>
    <xf numFmtId="170" fontId="34" fillId="1" borderId="213" applyNumberFormat="0" applyProtection="0">
      <alignment horizontal="left" vertical="top"/>
    </xf>
    <xf numFmtId="171" fontId="23" fillId="8" borderId="214">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0" fontId="26" fillId="0" borderId="214" applyNumberFormat="0" applyFill="0" applyAlignment="0" applyProtection="0"/>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5" fontId="26" fillId="59" borderId="214" applyNumberFormat="0" applyFont="0" applyBorder="0" applyAlignment="0" applyProtection="0">
      <alignment horizontal="right" vertical="center"/>
    </xf>
    <xf numFmtId="168" fontId="16" fillId="0" borderId="214">
      <alignmen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23" fillId="8" borderId="214">
      <alignment horizontal="right" vertical="center"/>
    </xf>
    <xf numFmtId="168" fontId="16" fillId="0" borderId="214">
      <alignment vertical="center"/>
    </xf>
    <xf numFmtId="170" fontId="34" fillId="1" borderId="213" applyNumberFormat="0" applyProtection="0">
      <alignment horizontal="left" vertical="top"/>
    </xf>
    <xf numFmtId="170" fontId="34" fillId="1" borderId="213" applyNumberFormat="0" applyProtection="0">
      <alignment horizontal="left" vertical="top"/>
    </xf>
    <xf numFmtId="171" fontId="31" fillId="9" borderId="214">
      <alignment horizontal="right" vertical="center"/>
    </xf>
    <xf numFmtId="171" fontId="23" fillId="8" borderId="214">
      <alignment horizontal="right" vertical="center"/>
    </xf>
    <xf numFmtId="0" fontId="26" fillId="0" borderId="214" applyNumberFormat="0" applyFill="0" applyAlignment="0" applyProtection="0"/>
    <xf numFmtId="170" fontId="34" fillId="1" borderId="213" applyNumberFormat="0" applyProtection="0">
      <alignment horizontal="left" vertical="top"/>
    </xf>
    <xf numFmtId="171" fontId="23" fillId="8" borderId="214">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68" fontId="16" fillId="0" borderId="214">
      <alignment vertical="center"/>
    </xf>
    <xf numFmtId="49" fontId="26" fillId="0" borderId="214" applyNumberFormat="0" applyFont="0" applyFill="0" applyBorder="0" applyProtection="0">
      <alignment horizontal="left" vertical="center" indent="2"/>
    </xf>
    <xf numFmtId="4" fontId="26" fillId="0" borderId="214" applyFill="0" applyBorder="0" applyProtection="0">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49" fontId="115" fillId="0" borderId="214" applyNumberFormat="0" applyFill="0" applyBorder="0" applyProtection="0">
      <alignment horizontal="left" vertical="center"/>
    </xf>
    <xf numFmtId="171" fontId="23" fillId="8" borderId="214">
      <alignment horizontal="right" vertical="center"/>
    </xf>
    <xf numFmtId="168" fontId="16" fillId="0" borderId="214">
      <alignment vertical="center"/>
    </xf>
    <xf numFmtId="170" fontId="34" fillId="1" borderId="213" applyNumberFormat="0" applyProtection="0">
      <alignment horizontal="left" vertical="top"/>
    </xf>
    <xf numFmtId="168" fontId="16" fillId="0" borderId="214">
      <alignmen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49" fontId="115" fillId="0" borderId="214" applyNumberFormat="0" applyFill="0" applyBorder="0" applyProtection="0">
      <alignment horizontal="left" vertical="center"/>
    </xf>
    <xf numFmtId="170" fontId="34" fillId="1" borderId="213" applyNumberFormat="0" applyProtection="0">
      <alignment horizontal="left" vertical="top"/>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0" fontId="26" fillId="0" borderId="214" applyNumberFormat="0" applyFill="0" applyAlignment="0" applyProtection="0"/>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70" fontId="34" fillId="1" borderId="213" applyNumberFormat="0" applyProtection="0">
      <alignment horizontal="left" vertical="top"/>
    </xf>
    <xf numFmtId="171" fontId="23" fillId="8"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170" fontId="34" fillId="1" borderId="213" applyNumberFormat="0" applyProtection="0">
      <alignment horizontal="left" vertical="top"/>
    </xf>
    <xf numFmtId="49" fontId="115" fillId="0" borderId="214" applyNumberFormat="0" applyFill="0" applyBorder="0" applyProtection="0">
      <alignment horizontal="left" vertical="center"/>
    </xf>
    <xf numFmtId="4" fontId="26" fillId="0" borderId="214" applyFill="0" applyBorder="0" applyProtection="0">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71" fontId="31" fillId="9" borderId="214">
      <alignment horizontal="right" vertical="center"/>
    </xf>
    <xf numFmtId="170" fontId="34" fillId="1" borderId="213" applyNumberFormat="0" applyProtection="0">
      <alignment horizontal="left" vertical="top"/>
    </xf>
    <xf numFmtId="170" fontId="34" fillId="1" borderId="213" applyNumberFormat="0" applyProtection="0">
      <alignment horizontal="left" vertical="top"/>
    </xf>
    <xf numFmtId="168" fontId="16" fillId="0" borderId="214">
      <alignmen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0" fontId="34" fillId="1" borderId="213" applyNumberFormat="0" applyProtection="0">
      <alignment horizontal="left" vertical="top"/>
    </xf>
    <xf numFmtId="171" fontId="23" fillId="8" borderId="214">
      <alignment horizontal="right" vertical="center"/>
    </xf>
    <xf numFmtId="0" fontId="26" fillId="0" borderId="214" applyNumberFormat="0" applyFill="0" applyAlignment="0" applyProtection="0"/>
    <xf numFmtId="4" fontId="26" fillId="0" borderId="214" applyFill="0" applyBorder="0" applyProtection="0">
      <alignment horizontal="right" vertical="center"/>
    </xf>
    <xf numFmtId="168" fontId="16" fillId="0" borderId="214">
      <alignment vertical="center"/>
    </xf>
    <xf numFmtId="171" fontId="31" fillId="9" borderId="214">
      <alignment horizontal="righ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170" fontId="34" fillId="1" borderId="213" applyNumberFormat="0" applyProtection="0">
      <alignment horizontal="left" vertical="top"/>
    </xf>
    <xf numFmtId="4" fontId="26" fillId="0" borderId="214" applyFill="0" applyBorder="0" applyProtection="0">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1" fontId="31" fillId="9" borderId="214">
      <alignment horizontal="right" vertical="center"/>
    </xf>
    <xf numFmtId="171" fontId="23" fillId="8"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1" fontId="31" fillId="9" borderId="214">
      <alignment horizontal="right" vertical="center"/>
    </xf>
    <xf numFmtId="171" fontId="31" fillId="9" borderId="214">
      <alignment horizontal="righ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68" fontId="16" fillId="0" borderId="214">
      <alignment vertical="center"/>
    </xf>
    <xf numFmtId="49" fontId="115" fillId="0" borderId="214" applyNumberFormat="0" applyFill="0" applyBorder="0" applyProtection="0">
      <alignment horizontal="left" vertical="center"/>
    </xf>
    <xf numFmtId="4" fontId="26" fillId="0" borderId="214" applyFill="0" applyBorder="0" applyProtection="0">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0" fontId="26" fillId="0" borderId="214" applyNumberFormat="0" applyFill="0" applyAlignment="0" applyProtection="0"/>
    <xf numFmtId="170" fontId="34" fillId="1" borderId="213" applyNumberFormat="0" applyProtection="0">
      <alignment horizontal="left" vertical="top"/>
    </xf>
    <xf numFmtId="171" fontId="31" fillId="9" borderId="214">
      <alignment horizontal="right" vertical="center"/>
    </xf>
    <xf numFmtId="170" fontId="34" fillId="1" borderId="213" applyNumberFormat="0" applyProtection="0">
      <alignment horizontal="left" vertical="top"/>
    </xf>
    <xf numFmtId="168" fontId="16" fillId="0" borderId="214">
      <alignment vertical="center"/>
    </xf>
    <xf numFmtId="171" fontId="23" fillId="8" borderId="214">
      <alignment horizontal="right" vertical="center"/>
    </xf>
    <xf numFmtId="171" fontId="23" fillId="8"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171" fontId="31" fillId="9" borderId="214">
      <alignment horizontal="right" vertical="center"/>
    </xf>
    <xf numFmtId="175" fontId="26" fillId="59" borderId="214" applyNumberFormat="0" applyFont="0" applyBorder="0" applyAlignment="0" applyProtection="0">
      <alignment horizontal="right" vertical="center"/>
    </xf>
    <xf numFmtId="171" fontId="23" fillId="8" borderId="214">
      <alignment horizontal="right" vertical="center"/>
    </xf>
    <xf numFmtId="4" fontId="26" fillId="0" borderId="214" applyFill="0" applyBorder="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0" fontId="34" fillId="1" borderId="213" applyNumberFormat="0" applyProtection="0">
      <alignment horizontal="left" vertical="top"/>
    </xf>
    <xf numFmtId="171" fontId="31" fillId="9" borderId="214">
      <alignment horizontal="right" vertical="center"/>
    </xf>
    <xf numFmtId="0" fontId="26" fillId="0" borderId="214" applyNumberFormat="0" applyFill="0" applyAlignment="0" applyProtection="0"/>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 fontId="26" fillId="0" borderId="214" applyFill="0" applyBorder="0" applyProtection="0">
      <alignment horizontal="right" vertical="center"/>
    </xf>
    <xf numFmtId="170" fontId="34" fillId="1" borderId="213" applyNumberFormat="0" applyProtection="0">
      <alignment horizontal="left" vertical="top"/>
    </xf>
    <xf numFmtId="171" fontId="31" fillId="9" borderId="214">
      <alignment horizontal="righ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49" fontId="26" fillId="0" borderId="214" applyNumberFormat="0" applyFont="0" applyFill="0" applyBorder="0" applyProtection="0">
      <alignment horizontal="left" vertical="center" indent="2"/>
    </xf>
    <xf numFmtId="168" fontId="16" fillId="0" borderId="214">
      <alignment vertical="center"/>
    </xf>
    <xf numFmtId="170" fontId="34" fillId="1" borderId="213" applyNumberFormat="0" applyProtection="0">
      <alignment horizontal="left" vertical="top"/>
    </xf>
    <xf numFmtId="168" fontId="16" fillId="0" borderId="214">
      <alignmen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0" fontId="34" fillId="1" borderId="213" applyNumberFormat="0" applyProtection="0">
      <alignment horizontal="left" vertical="top"/>
    </xf>
    <xf numFmtId="171" fontId="23" fillId="8" borderId="214">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71" fontId="31" fillId="9" borderId="214">
      <alignment horizontal="right" vertical="center"/>
    </xf>
    <xf numFmtId="171" fontId="23" fillId="8" borderId="214">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75" fontId="26" fillId="59" borderId="214" applyNumberFormat="0" applyFont="0" applyBorder="0" applyAlignment="0" applyProtection="0">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71" fontId="23" fillId="8"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68" fontId="16" fillId="0" borderId="214">
      <alignmen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171" fontId="23" fillId="8" borderId="214">
      <alignment horizontal="right" vertical="center"/>
    </xf>
    <xf numFmtId="168" fontId="16" fillId="0" borderId="214">
      <alignmen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70" fontId="34" fillId="1" borderId="213" applyNumberFormat="0" applyProtection="0">
      <alignment horizontal="left" vertical="top"/>
    </xf>
    <xf numFmtId="171" fontId="31" fillId="9" borderId="214">
      <alignment horizontal="right" vertical="center"/>
    </xf>
    <xf numFmtId="171" fontId="31" fillId="9" borderId="214">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0" fontId="34" fillId="1" borderId="213" applyNumberFormat="0" applyProtection="0">
      <alignment horizontal="left" vertical="top"/>
    </xf>
    <xf numFmtId="171" fontId="23" fillId="8" borderId="214">
      <alignment horizontal="right" vertical="center"/>
    </xf>
    <xf numFmtId="49" fontId="115" fillId="0" borderId="214" applyNumberFormat="0" applyFill="0" applyBorder="0" applyProtection="0">
      <alignment horizontal="lef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0" fontId="26" fillId="0" borderId="214" applyNumberFormat="0" applyFill="0" applyAlignment="0" applyProtection="0"/>
    <xf numFmtId="168" fontId="16" fillId="0" borderId="214">
      <alignment vertical="center"/>
    </xf>
    <xf numFmtId="171" fontId="31" fillId="9" borderId="214">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168" fontId="16" fillId="0" borderId="214">
      <alignment vertical="center"/>
    </xf>
    <xf numFmtId="0" fontId="26" fillId="0" borderId="214" applyNumberFormat="0" applyFill="0" applyAlignment="0" applyProtection="0"/>
    <xf numFmtId="170" fontId="34" fillId="1" borderId="213" applyNumberFormat="0" applyProtection="0">
      <alignment horizontal="left" vertical="top"/>
    </xf>
    <xf numFmtId="170" fontId="34" fillId="1" borderId="213" applyNumberFormat="0" applyProtection="0">
      <alignment horizontal="left" vertical="top"/>
    </xf>
    <xf numFmtId="175" fontId="26" fillId="59" borderId="214" applyNumberFormat="0" applyFont="0" applyBorder="0" applyAlignment="0" applyProtection="0">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9" fontId="26" fillId="0" borderId="214" applyNumberFormat="0" applyFont="0" applyFill="0" applyBorder="0" applyProtection="0">
      <alignment horizontal="left" vertical="center" indent="2"/>
    </xf>
    <xf numFmtId="168" fontId="16" fillId="0" borderId="214">
      <alignmen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23" fillId="8" borderId="214">
      <alignment horizontal="right" vertical="center"/>
    </xf>
    <xf numFmtId="168" fontId="16" fillId="0" borderId="214">
      <alignment vertical="center"/>
    </xf>
    <xf numFmtId="0" fontId="26" fillId="0" borderId="214" applyNumberFormat="0" applyFill="0" applyAlignment="0" applyProtection="0"/>
    <xf numFmtId="171" fontId="31" fillId="9" borderId="214">
      <alignment horizontal="right" vertical="center"/>
    </xf>
    <xf numFmtId="171" fontId="31" fillId="9" borderId="214">
      <alignment horizontal="right" vertical="center"/>
    </xf>
    <xf numFmtId="168" fontId="16" fillId="0" borderId="214">
      <alignment vertical="center"/>
    </xf>
    <xf numFmtId="170" fontId="34" fillId="1" borderId="213" applyNumberFormat="0" applyProtection="0">
      <alignment horizontal="left" vertical="top"/>
    </xf>
    <xf numFmtId="171" fontId="23" fillId="8"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23" fillId="8" borderId="214">
      <alignment horizontal="right" vertical="center"/>
    </xf>
    <xf numFmtId="49" fontId="115" fillId="0" borderId="214" applyNumberFormat="0" applyFill="0" applyBorder="0" applyProtection="0">
      <alignment horizontal="left" vertical="center"/>
    </xf>
    <xf numFmtId="175" fontId="26" fillId="59" borderId="214" applyNumberFormat="0" applyFont="0" applyBorder="0" applyAlignment="0" applyProtection="0">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68" fontId="16" fillId="0" borderId="214">
      <alignmen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168" fontId="16" fillId="0" borderId="214">
      <alignmen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0" fontId="34" fillId="1" borderId="213" applyNumberFormat="0" applyProtection="0">
      <alignment horizontal="left" vertical="top"/>
    </xf>
    <xf numFmtId="171" fontId="23" fillId="8"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9" fontId="115" fillId="0" borderId="214" applyNumberFormat="0" applyFill="0" applyBorder="0" applyProtection="0">
      <alignment horizontal="left" vertical="center"/>
    </xf>
    <xf numFmtId="171" fontId="31" fillId="9" borderId="214">
      <alignment horizontal="right" vertical="center"/>
    </xf>
    <xf numFmtId="168" fontId="16" fillId="0" borderId="214">
      <alignment vertical="center"/>
    </xf>
    <xf numFmtId="4" fontId="26" fillId="0" borderId="214" applyFill="0" applyBorder="0" applyProtection="0">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5" fontId="26" fillId="59" borderId="214" applyNumberFormat="0" applyFont="0" applyBorder="0" applyAlignment="0" applyProtection="0">
      <alignment horizontal="right" vertical="center"/>
    </xf>
    <xf numFmtId="0" fontId="26" fillId="0" borderId="214" applyNumberFormat="0" applyFill="0" applyAlignment="0" applyProtection="0"/>
    <xf numFmtId="171" fontId="23" fillId="8" borderId="214">
      <alignment horizontal="right" vertical="center"/>
    </xf>
    <xf numFmtId="168" fontId="16" fillId="0" borderId="214">
      <alignment vertical="center"/>
    </xf>
    <xf numFmtId="0" fontId="26" fillId="0" borderId="214" applyNumberFormat="0" applyFill="0" applyAlignment="0" applyProtection="0"/>
    <xf numFmtId="49" fontId="115" fillId="0" borderId="214" applyNumberFormat="0" applyFill="0" applyBorder="0" applyProtection="0">
      <alignment horizontal="lef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0" fontId="26" fillId="0" borderId="214" applyNumberFormat="0" applyFill="0" applyAlignment="0" applyProtection="0"/>
    <xf numFmtId="171" fontId="23" fillId="8" borderId="214">
      <alignment horizontal="right" vertical="center"/>
    </xf>
    <xf numFmtId="171" fontId="23" fillId="8" borderId="214">
      <alignment horizontal="righ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43" fontId="4" fillId="0" borderId="0" applyFont="0" applyFill="0" applyBorder="0" applyAlignment="0" applyProtection="0"/>
    <xf numFmtId="168" fontId="16" fillId="0" borderId="214">
      <alignment vertical="center"/>
    </xf>
    <xf numFmtId="171" fontId="31" fillId="9" borderId="214">
      <alignment horizontal="right" vertical="center"/>
    </xf>
    <xf numFmtId="170" fontId="34" fillId="1" borderId="213" applyNumberFormat="0" applyProtection="0">
      <alignment horizontal="left" vertical="top"/>
    </xf>
    <xf numFmtId="168" fontId="16" fillId="0" borderId="214">
      <alignment vertical="center"/>
    </xf>
    <xf numFmtId="168" fontId="16" fillId="0" borderId="214">
      <alignment vertical="center"/>
    </xf>
    <xf numFmtId="171" fontId="31" fillId="9" borderId="214">
      <alignment horizontal="right" vertical="center"/>
    </xf>
    <xf numFmtId="168" fontId="16" fillId="0" borderId="214">
      <alignment vertical="center"/>
    </xf>
    <xf numFmtId="168" fontId="16" fillId="0" borderId="214">
      <alignment vertical="center"/>
    </xf>
    <xf numFmtId="0" fontId="26" fillId="0" borderId="214" applyNumberFormat="0" applyFill="0" applyAlignment="0" applyProtection="0"/>
    <xf numFmtId="49" fontId="115" fillId="0" borderId="214" applyNumberFormat="0" applyFill="0" applyBorder="0" applyProtection="0">
      <alignment horizontal="left" vertical="center"/>
    </xf>
    <xf numFmtId="4" fontId="26" fillId="0" borderId="214" applyFill="0" applyBorder="0" applyProtection="0">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49" fontId="26" fillId="0" borderId="214" applyNumberFormat="0" applyFont="0" applyFill="0" applyBorder="0" applyProtection="0">
      <alignment horizontal="left" vertical="center" indent="2"/>
    </xf>
    <xf numFmtId="49" fontId="26" fillId="0" borderId="214" applyNumberFormat="0" applyFont="0" applyFill="0" applyBorder="0" applyProtection="0">
      <alignment horizontal="left" vertical="center" indent="2"/>
    </xf>
    <xf numFmtId="49" fontId="115" fillId="0" borderId="214" applyNumberFormat="0" applyFill="0" applyBorder="0" applyProtection="0">
      <alignment horizontal="left" vertical="center"/>
    </xf>
    <xf numFmtId="0" fontId="26" fillId="0" borderId="214" applyNumberFormat="0" applyFill="0" applyAlignment="0" applyProtection="0"/>
    <xf numFmtId="171" fontId="31" fillId="9"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5" fontId="26" fillId="59" borderId="214" applyNumberFormat="0" applyFont="0" applyBorder="0" applyAlignment="0" applyProtection="0">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49" fontId="26" fillId="0" borderId="214" applyNumberFormat="0" applyFont="0" applyFill="0" applyBorder="0" applyProtection="0">
      <alignment horizontal="left" vertical="center" indent="2"/>
    </xf>
    <xf numFmtId="171" fontId="31" fillId="9"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70" fontId="34" fillId="1" borderId="213" applyNumberFormat="0" applyProtection="0">
      <alignment horizontal="left" vertical="top"/>
    </xf>
    <xf numFmtId="171" fontId="31" fillId="9" borderId="214">
      <alignment horizontal="right" vertical="center"/>
    </xf>
    <xf numFmtId="171" fontId="23" fillId="8"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70" fontId="34" fillId="1" borderId="213" applyNumberFormat="0" applyProtection="0">
      <alignment horizontal="left" vertical="top"/>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0" fontId="34" fillId="1" borderId="213" applyNumberFormat="0" applyProtection="0">
      <alignment horizontal="left" vertical="top"/>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68" fontId="16" fillId="0" borderId="214">
      <alignmen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0" fontId="26" fillId="0" borderId="214" applyNumberFormat="0" applyFill="0" applyAlignment="0" applyProtection="0"/>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68" fontId="16" fillId="0" borderId="214">
      <alignmen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68" fontId="16" fillId="0" borderId="214">
      <alignmen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71" fontId="23" fillId="8" borderId="214">
      <alignment horizontal="right" vertical="center"/>
    </xf>
    <xf numFmtId="171" fontId="23" fillId="8"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68" fontId="16" fillId="0" borderId="214">
      <alignment vertical="center"/>
    </xf>
    <xf numFmtId="170" fontId="34" fillId="1" borderId="213" applyNumberFormat="0" applyProtection="0">
      <alignment horizontal="left" vertical="top"/>
    </xf>
    <xf numFmtId="170" fontId="34" fillId="1" borderId="213" applyNumberFormat="0" applyProtection="0">
      <alignment horizontal="left" vertical="top"/>
    </xf>
    <xf numFmtId="171" fontId="31" fillId="9" borderId="214">
      <alignment horizontal="right" vertical="center"/>
    </xf>
    <xf numFmtId="171" fontId="31" fillId="9"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4" fontId="26" fillId="0" borderId="214" applyFill="0" applyBorder="0" applyProtection="0">
      <alignment horizontal="right" vertical="center"/>
    </xf>
    <xf numFmtId="168" fontId="16" fillId="0" borderId="214">
      <alignment vertical="center"/>
    </xf>
    <xf numFmtId="171" fontId="23" fillId="8" borderId="214">
      <alignment horizontal="right" vertical="center"/>
    </xf>
    <xf numFmtId="171" fontId="23" fillId="8" borderId="214">
      <alignment horizontal="right" vertical="center"/>
    </xf>
    <xf numFmtId="49" fontId="115" fillId="0" borderId="214" applyNumberFormat="0" applyFill="0" applyBorder="0" applyProtection="0">
      <alignment horizontal="left" vertical="center"/>
    </xf>
    <xf numFmtId="168" fontId="16" fillId="0" borderId="214">
      <alignmen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5" fontId="26" fillId="59" borderId="214" applyNumberFormat="0" applyFont="0" applyBorder="0" applyAlignment="0" applyProtection="0">
      <alignment horizontal="right" vertical="center"/>
    </xf>
    <xf numFmtId="49" fontId="115" fillId="0" borderId="214" applyNumberFormat="0" applyFill="0" applyBorder="0" applyProtection="0">
      <alignment horizontal="left" vertical="center"/>
    </xf>
    <xf numFmtId="168" fontId="16" fillId="0" borderId="214">
      <alignmen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23" fillId="8" borderId="214">
      <alignment horizontal="right" vertical="center"/>
    </xf>
    <xf numFmtId="0" fontId="26" fillId="0" borderId="214" applyNumberFormat="0" applyFill="0" applyAlignment="0" applyProtection="0"/>
    <xf numFmtId="0" fontId="26" fillId="0" borderId="214" applyNumberFormat="0" applyFill="0" applyAlignment="0" applyProtection="0"/>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68" fontId="16" fillId="0" borderId="214">
      <alignmen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0" fontId="26" fillId="0" borderId="214" applyNumberFormat="0" applyFill="0" applyAlignment="0" applyProtection="0"/>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5" fontId="26" fillId="59" borderId="214" applyNumberFormat="0" applyFont="0" applyBorder="0" applyAlignment="0" applyProtection="0">
      <alignment horizontal="right" vertical="center"/>
    </xf>
    <xf numFmtId="171" fontId="23" fillId="8" borderId="214">
      <alignment horizontal="right" vertical="center"/>
    </xf>
    <xf numFmtId="175" fontId="26" fillId="59" borderId="214" applyNumberFormat="0" applyFont="0" applyBorder="0" applyAlignment="0" applyProtection="0">
      <alignment horizontal="right" vertical="center"/>
    </xf>
    <xf numFmtId="4" fontId="26" fillId="0" borderId="214" applyFill="0" applyBorder="0" applyProtection="0">
      <alignment horizontal="right" vertical="center"/>
    </xf>
    <xf numFmtId="168" fontId="16" fillId="0" borderId="214">
      <alignmen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23" fillId="8" borderId="214">
      <alignment horizontal="righ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68" fontId="16" fillId="0" borderId="214">
      <alignmen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0" fontId="26" fillId="0" borderId="214" applyNumberFormat="0" applyFill="0" applyAlignment="0" applyProtection="0"/>
    <xf numFmtId="171" fontId="31" fillId="9" borderId="214">
      <alignment horizontal="right" vertical="center"/>
    </xf>
    <xf numFmtId="170" fontId="34" fillId="1" borderId="213" applyNumberFormat="0" applyProtection="0">
      <alignment horizontal="left" vertical="top"/>
    </xf>
    <xf numFmtId="171" fontId="31" fillId="9" borderId="214">
      <alignment horizontal="right" vertical="center"/>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49" fontId="26" fillId="0" borderId="214" applyNumberFormat="0" applyFont="0" applyFill="0" applyBorder="0" applyProtection="0">
      <alignment horizontal="left" vertical="center" indent="2"/>
    </xf>
    <xf numFmtId="171" fontId="23" fillId="8"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0" fontId="34" fillId="1" borderId="213" applyNumberFormat="0" applyProtection="0">
      <alignment horizontal="left" vertical="top"/>
    </xf>
    <xf numFmtId="170" fontId="34" fillId="1" borderId="213" applyNumberFormat="0" applyProtection="0">
      <alignment horizontal="left" vertical="top"/>
    </xf>
    <xf numFmtId="171" fontId="23" fillId="8" borderId="214">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0" fontId="26" fillId="0" borderId="214" applyNumberFormat="0" applyFill="0" applyAlignment="0" applyProtection="0"/>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5" fontId="26" fillId="59" borderId="214" applyNumberFormat="0" applyFont="0" applyBorder="0" applyAlignment="0" applyProtection="0">
      <alignment horizontal="right" vertical="center"/>
    </xf>
    <xf numFmtId="168" fontId="16" fillId="0" borderId="214">
      <alignmen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23" fillId="8" borderId="214">
      <alignment horizontal="right" vertical="center"/>
    </xf>
    <xf numFmtId="168" fontId="16" fillId="0" borderId="214">
      <alignment vertical="center"/>
    </xf>
    <xf numFmtId="170" fontId="34" fillId="1" borderId="213" applyNumberFormat="0" applyProtection="0">
      <alignment horizontal="left" vertical="top"/>
    </xf>
    <xf numFmtId="170" fontId="34" fillId="1" borderId="213" applyNumberFormat="0" applyProtection="0">
      <alignment horizontal="left" vertical="top"/>
    </xf>
    <xf numFmtId="171" fontId="23" fillId="8" borderId="214">
      <alignment horizontal="right" vertical="center"/>
    </xf>
    <xf numFmtId="0" fontId="26" fillId="0" borderId="214" applyNumberFormat="0" applyFill="0" applyAlignment="0" applyProtection="0"/>
    <xf numFmtId="170" fontId="34" fillId="1" borderId="213" applyNumberFormat="0" applyProtection="0">
      <alignment horizontal="left" vertical="top"/>
    </xf>
    <xf numFmtId="171" fontId="23" fillId="8" borderId="214">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68" fontId="16" fillId="0" borderId="214">
      <alignment vertical="center"/>
    </xf>
    <xf numFmtId="49" fontId="26" fillId="0" borderId="214" applyNumberFormat="0" applyFont="0" applyFill="0" applyBorder="0" applyProtection="0">
      <alignment horizontal="left" vertical="center" indent="2"/>
    </xf>
    <xf numFmtId="4" fontId="26" fillId="0" borderId="214" applyFill="0" applyBorder="0" applyProtection="0">
      <alignment horizontal="right" vertical="center"/>
    </xf>
    <xf numFmtId="168" fontId="16" fillId="0" borderId="214">
      <alignment vertical="center"/>
    </xf>
    <xf numFmtId="171" fontId="31" fillId="9"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49" fontId="115" fillId="0" borderId="214" applyNumberFormat="0" applyFill="0" applyBorder="0" applyProtection="0">
      <alignment horizontal="left" vertical="center"/>
    </xf>
    <xf numFmtId="171" fontId="23" fillId="8" borderId="214">
      <alignment horizontal="right" vertical="center"/>
    </xf>
    <xf numFmtId="168" fontId="16" fillId="0" borderId="214">
      <alignment vertical="center"/>
    </xf>
    <xf numFmtId="170" fontId="34" fillId="1" borderId="213" applyNumberFormat="0" applyProtection="0">
      <alignment horizontal="left" vertical="top"/>
    </xf>
    <xf numFmtId="168" fontId="16" fillId="0" borderId="214">
      <alignmen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49" fontId="115" fillId="0" borderId="214" applyNumberFormat="0" applyFill="0" applyBorder="0" applyProtection="0">
      <alignment horizontal="left" vertical="center"/>
    </xf>
    <xf numFmtId="170" fontId="34" fillId="1" borderId="213" applyNumberFormat="0" applyProtection="0">
      <alignment horizontal="left" vertical="top"/>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0" fontId="26" fillId="0" borderId="214" applyNumberFormat="0" applyFill="0" applyAlignment="0" applyProtection="0"/>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170" fontId="34" fillId="1" borderId="213" applyNumberFormat="0" applyProtection="0">
      <alignment horizontal="left" vertical="top"/>
    </xf>
    <xf numFmtId="49" fontId="115" fillId="0" borderId="214" applyNumberFormat="0" applyFill="0" applyBorder="0" applyProtection="0">
      <alignment horizontal="left" vertical="center"/>
    </xf>
    <xf numFmtId="4" fontId="26" fillId="0" borderId="214" applyFill="0" applyBorder="0" applyProtection="0">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71" fontId="31" fillId="9" borderId="214">
      <alignment horizontal="right" vertical="center"/>
    </xf>
    <xf numFmtId="170" fontId="34" fillId="1" borderId="213" applyNumberFormat="0" applyProtection="0">
      <alignment horizontal="left" vertical="top"/>
    </xf>
    <xf numFmtId="170" fontId="34" fillId="1" borderId="213" applyNumberFormat="0" applyProtection="0">
      <alignment horizontal="left" vertical="top"/>
    </xf>
    <xf numFmtId="168" fontId="16" fillId="0" borderId="214">
      <alignmen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0" fontId="34" fillId="1" borderId="213" applyNumberFormat="0" applyProtection="0">
      <alignment horizontal="left" vertical="top"/>
    </xf>
    <xf numFmtId="171" fontId="23" fillId="8" borderId="214">
      <alignment horizontal="right" vertical="center"/>
    </xf>
    <xf numFmtId="0" fontId="26" fillId="0" borderId="214" applyNumberFormat="0" applyFill="0" applyAlignment="0" applyProtection="0"/>
    <xf numFmtId="4" fontId="26" fillId="0" borderId="214" applyFill="0" applyBorder="0" applyProtection="0">
      <alignment horizontal="right" vertical="center"/>
    </xf>
    <xf numFmtId="168" fontId="16" fillId="0" borderId="214">
      <alignment vertical="center"/>
    </xf>
    <xf numFmtId="171" fontId="31" fillId="9" borderId="214">
      <alignment horizontal="righ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170" fontId="34" fillId="1" borderId="213" applyNumberFormat="0" applyProtection="0">
      <alignment horizontal="left" vertical="top"/>
    </xf>
    <xf numFmtId="4" fontId="26" fillId="0" borderId="214" applyFill="0" applyBorder="0" applyProtection="0">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1" fontId="31" fillId="9" borderId="214">
      <alignment horizontal="right" vertical="center"/>
    </xf>
    <xf numFmtId="171" fontId="23" fillId="8"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1" fontId="31" fillId="9" borderId="214">
      <alignment horizontal="right" vertical="center"/>
    </xf>
    <xf numFmtId="171" fontId="31" fillId="9" borderId="214">
      <alignment horizontal="righ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68" fontId="16" fillId="0" borderId="214">
      <alignment vertical="center"/>
    </xf>
    <xf numFmtId="49" fontId="115" fillId="0" borderId="214" applyNumberFormat="0" applyFill="0" applyBorder="0" applyProtection="0">
      <alignment horizontal="left" vertical="center"/>
    </xf>
    <xf numFmtId="4" fontId="26" fillId="0" borderId="214" applyFill="0" applyBorder="0" applyProtection="0">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0" fontId="26" fillId="0" borderId="214" applyNumberFormat="0" applyFill="0" applyAlignment="0" applyProtection="0"/>
    <xf numFmtId="170" fontId="34" fillId="1" borderId="213" applyNumberFormat="0" applyProtection="0">
      <alignment horizontal="left" vertical="top"/>
    </xf>
    <xf numFmtId="171" fontId="31" fillId="9" borderId="214">
      <alignment horizontal="right" vertical="center"/>
    </xf>
    <xf numFmtId="170" fontId="34" fillId="1" borderId="213" applyNumberFormat="0" applyProtection="0">
      <alignment horizontal="left" vertical="top"/>
    </xf>
    <xf numFmtId="168" fontId="16" fillId="0" borderId="214">
      <alignment vertical="center"/>
    </xf>
    <xf numFmtId="171" fontId="23" fillId="8" borderId="214">
      <alignment horizontal="right" vertical="center"/>
    </xf>
    <xf numFmtId="171" fontId="23" fillId="8"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171" fontId="31" fillId="9" borderId="214">
      <alignment horizontal="right" vertical="center"/>
    </xf>
    <xf numFmtId="175" fontId="26" fillId="59" borderId="214" applyNumberFormat="0" applyFont="0" applyBorder="0" applyAlignment="0" applyProtection="0">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0" fontId="34" fillId="1" borderId="213" applyNumberFormat="0" applyProtection="0">
      <alignment horizontal="left" vertical="top"/>
    </xf>
    <xf numFmtId="171" fontId="31" fillId="9" borderId="214">
      <alignment horizontal="right" vertical="center"/>
    </xf>
    <xf numFmtId="0" fontId="26" fillId="0" borderId="214" applyNumberFormat="0" applyFill="0" applyAlignment="0" applyProtection="0"/>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 fontId="26" fillId="0" borderId="214" applyFill="0" applyBorder="0" applyProtection="0">
      <alignment horizontal="right" vertical="center"/>
    </xf>
    <xf numFmtId="170" fontId="34" fillId="1" borderId="213" applyNumberFormat="0" applyProtection="0">
      <alignment horizontal="left" vertical="top"/>
    </xf>
    <xf numFmtId="171" fontId="31" fillId="9" borderId="214">
      <alignment horizontal="righ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49" fontId="26" fillId="0" borderId="214" applyNumberFormat="0" applyFont="0" applyFill="0" applyBorder="0" applyProtection="0">
      <alignment horizontal="left" vertical="center" indent="2"/>
    </xf>
    <xf numFmtId="168" fontId="16" fillId="0" borderId="214">
      <alignment vertical="center"/>
    </xf>
    <xf numFmtId="170" fontId="34" fillId="1" borderId="213" applyNumberFormat="0" applyProtection="0">
      <alignment horizontal="left" vertical="top"/>
    </xf>
    <xf numFmtId="168" fontId="16" fillId="0" borderId="214">
      <alignmen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0" fontId="34" fillId="1" borderId="213" applyNumberFormat="0" applyProtection="0">
      <alignment horizontal="left" vertical="top"/>
    </xf>
    <xf numFmtId="171" fontId="23" fillId="8" borderId="214">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71" fontId="31" fillId="9" borderId="214">
      <alignment horizontal="right" vertical="center"/>
    </xf>
    <xf numFmtId="171" fontId="23" fillId="8" borderId="214">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75" fontId="26" fillId="59" borderId="214" applyNumberFormat="0" applyFont="0" applyBorder="0" applyAlignment="0" applyProtection="0">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71" fontId="23" fillId="8"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171" fontId="23" fillId="8" borderId="214">
      <alignment horizontal="right" vertical="center"/>
    </xf>
    <xf numFmtId="168" fontId="16" fillId="0" borderId="214">
      <alignmen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70" fontId="34" fillId="1" borderId="213" applyNumberFormat="0" applyProtection="0">
      <alignment horizontal="left" vertical="top"/>
    </xf>
    <xf numFmtId="171" fontId="31" fillId="9" borderId="214">
      <alignment horizontal="right" vertical="center"/>
    </xf>
    <xf numFmtId="171" fontId="31" fillId="9" borderId="214">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0" fontId="34" fillId="1" borderId="213" applyNumberFormat="0" applyProtection="0">
      <alignment horizontal="left" vertical="top"/>
    </xf>
    <xf numFmtId="171" fontId="23" fillId="8" borderId="214">
      <alignment horizontal="right" vertical="center"/>
    </xf>
    <xf numFmtId="49" fontId="115" fillId="0" borderId="214" applyNumberFormat="0" applyFill="0" applyBorder="0" applyProtection="0">
      <alignment horizontal="lef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0" fontId="26" fillId="0" borderId="214" applyNumberFormat="0" applyFill="0" applyAlignment="0" applyProtection="0"/>
    <xf numFmtId="168" fontId="16" fillId="0" borderId="214">
      <alignment vertical="center"/>
    </xf>
    <xf numFmtId="171" fontId="31" fillId="9" borderId="214">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168" fontId="16" fillId="0" borderId="214">
      <alignment vertical="center"/>
    </xf>
    <xf numFmtId="0" fontId="26" fillId="0" borderId="214" applyNumberFormat="0" applyFill="0" applyAlignment="0" applyProtection="0"/>
    <xf numFmtId="170" fontId="34" fillId="1" borderId="213" applyNumberFormat="0" applyProtection="0">
      <alignment horizontal="left" vertical="top"/>
    </xf>
    <xf numFmtId="170" fontId="34" fillId="1" borderId="213" applyNumberFormat="0" applyProtection="0">
      <alignment horizontal="left" vertical="top"/>
    </xf>
    <xf numFmtId="175" fontId="26" fillId="59" borderId="214" applyNumberFormat="0" applyFont="0" applyBorder="0" applyAlignment="0" applyProtection="0">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9" fontId="26" fillId="0" borderId="214" applyNumberFormat="0" applyFont="0" applyFill="0" applyBorder="0" applyProtection="0">
      <alignment horizontal="left" vertical="center" indent="2"/>
    </xf>
    <xf numFmtId="168" fontId="16" fillId="0" borderId="214">
      <alignmen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23" fillId="8" borderId="214">
      <alignment horizontal="right" vertical="center"/>
    </xf>
    <xf numFmtId="168" fontId="16" fillId="0" borderId="214">
      <alignment vertical="center"/>
    </xf>
    <xf numFmtId="0" fontId="26" fillId="0" borderId="214" applyNumberFormat="0" applyFill="0" applyAlignment="0" applyProtection="0"/>
    <xf numFmtId="171" fontId="31" fillId="9" borderId="214">
      <alignment horizontal="right" vertical="center"/>
    </xf>
    <xf numFmtId="171" fontId="31" fillId="9" borderId="214">
      <alignment horizontal="right" vertical="center"/>
    </xf>
    <xf numFmtId="168" fontId="16" fillId="0" borderId="214">
      <alignment vertical="center"/>
    </xf>
    <xf numFmtId="170" fontId="34" fillId="1" borderId="213" applyNumberFormat="0" applyProtection="0">
      <alignment horizontal="left" vertical="top"/>
    </xf>
    <xf numFmtId="171" fontId="23" fillId="8"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23" fillId="8" borderId="214">
      <alignment horizontal="right" vertical="center"/>
    </xf>
    <xf numFmtId="49" fontId="115" fillId="0" borderId="214" applyNumberFormat="0" applyFill="0" applyBorder="0" applyProtection="0">
      <alignment horizontal="left" vertical="center"/>
    </xf>
    <xf numFmtId="175" fontId="26" fillId="59" borderId="214" applyNumberFormat="0" applyFont="0" applyBorder="0" applyAlignment="0" applyProtection="0">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68" fontId="16" fillId="0" borderId="214">
      <alignmen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168" fontId="16" fillId="0" borderId="214">
      <alignmen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0" fontId="34" fillId="1" borderId="213" applyNumberFormat="0" applyProtection="0">
      <alignment horizontal="left" vertical="top"/>
    </xf>
    <xf numFmtId="171" fontId="23" fillId="8"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7">
      <alignment horizontal="right" vertical="center"/>
    </xf>
    <xf numFmtId="0" fontId="31" fillId="0" borderId="0"/>
    <xf numFmtId="0" fontId="127" fillId="0" borderId="0"/>
    <xf numFmtId="0" fontId="128" fillId="63" borderId="216">
      <alignment horizontal="center"/>
    </xf>
    <xf numFmtId="0" fontId="129" fillId="64" borderId="216"/>
    <xf numFmtId="0" fontId="129" fillId="65" borderId="216"/>
    <xf numFmtId="0" fontId="112" fillId="0" borderId="0"/>
    <xf numFmtId="0" fontId="128" fillId="63" borderId="216">
      <alignment horizontal="center"/>
    </xf>
    <xf numFmtId="0" fontId="129" fillId="64" borderId="216"/>
    <xf numFmtId="0" fontId="129" fillId="65" borderId="216"/>
    <xf numFmtId="0" fontId="4" fillId="0" borderId="0"/>
    <xf numFmtId="0" fontId="112" fillId="0" borderId="0"/>
    <xf numFmtId="9" fontId="112" fillId="0" borderId="0" applyFont="0" applyFill="0" applyBorder="0" applyAlignment="0" applyProtection="0"/>
    <xf numFmtId="0" fontId="4" fillId="0" borderId="0"/>
    <xf numFmtId="0" fontId="4" fillId="0" borderId="0"/>
    <xf numFmtId="0" fontId="127" fillId="0" borderId="0"/>
    <xf numFmtId="0" fontId="127" fillId="0" borderId="0"/>
    <xf numFmtId="0" fontId="127" fillId="0" borderId="0"/>
    <xf numFmtId="0" fontId="4" fillId="0" borderId="0"/>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49" fontId="115" fillId="0" borderId="217" applyNumberFormat="0" applyFill="0" applyBorder="0" applyProtection="0">
      <alignment horizontal="left" vertical="center"/>
    </xf>
    <xf numFmtId="171" fontId="31" fillId="9" borderId="217">
      <alignment horizontal="right" vertical="center"/>
    </xf>
    <xf numFmtId="0" fontId="26" fillId="0" borderId="217" applyNumberFormat="0" applyFill="0" applyAlignment="0" applyProtection="0"/>
    <xf numFmtId="171" fontId="31" fillId="9"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49" fontId="115" fillId="0" borderId="217" applyNumberFormat="0" applyFill="0" applyBorder="0" applyProtection="0">
      <alignment horizontal="left" vertical="center"/>
    </xf>
    <xf numFmtId="49" fontId="26" fillId="0" borderId="217" applyNumberFormat="0" applyFont="0" applyFill="0" applyBorder="0" applyProtection="0">
      <alignment horizontal="left" vertical="center" indent="2"/>
    </xf>
    <xf numFmtId="170" fontId="34" fillId="1" borderId="23" applyNumberFormat="0" applyProtection="0">
      <alignment horizontal="left" vertical="top"/>
    </xf>
    <xf numFmtId="171" fontId="31" fillId="9" borderId="217">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0" fontId="34" fillId="1" borderId="23" applyNumberFormat="0" applyProtection="0">
      <alignment horizontal="left" vertical="top"/>
    </xf>
    <xf numFmtId="171" fontId="23" fillId="8"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75" fontId="26" fillId="59" borderId="217" applyNumberFormat="0" applyFont="0" applyBorder="0" applyAlignment="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68" fontId="16" fillId="0" borderId="217">
      <alignment vertical="center"/>
    </xf>
    <xf numFmtId="4" fontId="26" fillId="0" borderId="217" applyFill="0" applyBorder="0" applyProtection="0">
      <alignment horizontal="righ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0" fontId="26" fillId="0" borderId="217" applyNumberFormat="0" applyFill="0" applyAlignment="0" applyProtection="0"/>
    <xf numFmtId="171" fontId="31" fillId="9" borderId="217">
      <alignment horizontal="right" vertical="center"/>
    </xf>
    <xf numFmtId="49" fontId="26" fillId="0" borderId="217" applyNumberFormat="0" applyFont="0" applyFill="0" applyBorder="0" applyProtection="0">
      <alignment horizontal="left" vertical="center" indent="2"/>
    </xf>
    <xf numFmtId="49" fontId="115" fillId="0" borderId="217" applyNumberFormat="0" applyFill="0" applyBorder="0" applyProtection="0">
      <alignment horizontal="left" vertical="center"/>
    </xf>
    <xf numFmtId="0" fontId="26" fillId="0" borderId="217" applyNumberFormat="0" applyFill="0" applyAlignment="0" applyProtection="0"/>
    <xf numFmtId="0" fontId="26" fillId="0" borderId="217" applyNumberFormat="0" applyFill="0" applyAlignment="0" applyProtection="0"/>
    <xf numFmtId="168" fontId="16" fillId="0" borderId="217">
      <alignmen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168" fontId="16" fillId="0" borderId="217">
      <alignment vertical="center"/>
    </xf>
    <xf numFmtId="49" fontId="115" fillId="0" borderId="217" applyNumberFormat="0" applyFill="0" applyBorder="0" applyProtection="0">
      <alignment horizontal="left" vertical="center"/>
    </xf>
    <xf numFmtId="0" fontId="26" fillId="0" borderId="217" applyNumberFormat="0" applyFill="0" applyAlignment="0" applyProtection="0"/>
    <xf numFmtId="171" fontId="31" fillId="9" borderId="217">
      <alignment horizontal="right" vertical="center"/>
    </xf>
    <xf numFmtId="168" fontId="16" fillId="0" borderId="217">
      <alignment vertical="center"/>
    </xf>
    <xf numFmtId="49" fontId="26" fillId="0" borderId="217" applyNumberFormat="0" applyFont="0" applyFill="0" applyBorder="0" applyProtection="0">
      <alignment horizontal="left" vertical="center" indent="2"/>
    </xf>
    <xf numFmtId="168" fontId="16" fillId="0" borderId="217">
      <alignmen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0" fontId="26" fillId="0" borderId="217" applyNumberFormat="0" applyFill="0" applyAlignment="0" applyProtection="0"/>
    <xf numFmtId="4" fontId="26" fillId="0" borderId="217" applyFill="0" applyBorder="0" applyProtection="0">
      <alignment horizontal="right" vertical="center"/>
    </xf>
    <xf numFmtId="171" fontId="31" fillId="9" borderId="217">
      <alignment horizontal="right" vertical="center"/>
    </xf>
    <xf numFmtId="170" fontId="34" fillId="1" borderId="23" applyNumberFormat="0" applyProtection="0">
      <alignment horizontal="left" vertical="top"/>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5" fontId="26" fillId="59" borderId="217" applyNumberFormat="0" applyFont="0" applyBorder="0" applyAlignment="0" applyProtection="0">
      <alignment horizontal="right" vertical="center"/>
    </xf>
    <xf numFmtId="4" fontId="26" fillId="0" borderId="217" applyFill="0" applyBorder="0" applyProtection="0">
      <alignment horizontal="right" vertical="center"/>
    </xf>
    <xf numFmtId="170" fontId="34" fillId="1" borderId="23" applyNumberFormat="0" applyProtection="0">
      <alignment horizontal="left" vertical="top"/>
    </xf>
    <xf numFmtId="171" fontId="31" fillId="9" borderId="217">
      <alignment horizontal="right" vertical="center"/>
    </xf>
    <xf numFmtId="170" fontId="34" fillId="1" borderId="23" applyNumberFormat="0" applyProtection="0">
      <alignment horizontal="left" vertical="top"/>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4" fontId="26" fillId="0" borderId="217" applyFill="0" applyBorder="0" applyProtection="0">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171" fontId="23" fillId="8" borderId="217">
      <alignment horizontal="right" vertical="center"/>
    </xf>
    <xf numFmtId="0" fontId="26" fillId="0" borderId="217" applyNumberFormat="0" applyFill="0" applyAlignment="0" applyProtection="0"/>
    <xf numFmtId="171" fontId="23" fillId="8"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75" fontId="26" fillId="59" borderId="217" applyNumberFormat="0" applyFont="0" applyBorder="0" applyAlignment="0" applyProtection="0">
      <alignment horizontal="right" vertical="center"/>
    </xf>
    <xf numFmtId="0" fontId="26" fillId="0" borderId="217" applyNumberFormat="0" applyFill="0" applyAlignment="0" applyProtection="0"/>
    <xf numFmtId="168" fontId="16" fillId="0" borderId="217">
      <alignmen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49" fontId="26" fillId="0" borderId="217" applyNumberFormat="0" applyFont="0" applyFill="0" applyBorder="0" applyProtection="0">
      <alignment horizontal="left" vertical="center" indent="2"/>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9" fontId="26" fillId="0" borderId="217" applyNumberFormat="0" applyFont="0" applyFill="0" applyBorder="0" applyProtection="0">
      <alignment horizontal="left" vertical="center" indent="2"/>
    </xf>
    <xf numFmtId="168" fontId="16" fillId="0" borderId="217">
      <alignmen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68" fontId="16" fillId="0" borderId="217">
      <alignment vertical="center"/>
    </xf>
    <xf numFmtId="171" fontId="31" fillId="9" borderId="217">
      <alignment horizontal="right" vertical="center"/>
    </xf>
    <xf numFmtId="0" fontId="26" fillId="0" borderId="217" applyNumberFormat="0" applyFill="0" applyAlignment="0" applyProtection="0"/>
    <xf numFmtId="175" fontId="26" fillId="59" borderId="217" applyNumberFormat="0" applyFont="0" applyBorder="0" applyAlignment="0" applyProtection="0">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71" fontId="23" fillId="8" borderId="217">
      <alignment horizontal="right" vertical="center"/>
    </xf>
    <xf numFmtId="171" fontId="31" fillId="9" borderId="217">
      <alignment horizontal="right" vertical="center"/>
    </xf>
    <xf numFmtId="168" fontId="16" fillId="0" borderId="217">
      <alignment vertical="center"/>
    </xf>
    <xf numFmtId="49" fontId="115" fillId="0" borderId="217" applyNumberFormat="0" applyFill="0" applyBorder="0" applyProtection="0">
      <alignment horizontal="lef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49" fontId="115" fillId="0" borderId="217" applyNumberFormat="0" applyFill="0" applyBorder="0" applyProtection="0">
      <alignment horizontal="left" vertical="center"/>
    </xf>
    <xf numFmtId="175" fontId="26" fillId="59" borderId="217" applyNumberFormat="0" applyFont="0" applyBorder="0" applyAlignment="0" applyProtection="0">
      <alignment horizontal="right" vertical="center"/>
    </xf>
    <xf numFmtId="0" fontId="26" fillId="0" borderId="217" applyNumberFormat="0" applyFill="0" applyAlignment="0" applyProtection="0"/>
    <xf numFmtId="168" fontId="16" fillId="0" borderId="217">
      <alignment vertical="center"/>
    </xf>
    <xf numFmtId="175" fontId="26" fillId="59" borderId="217" applyNumberFormat="0" applyFont="0" applyBorder="0" applyAlignment="0" applyProtection="0">
      <alignment horizontal="right" vertical="center"/>
    </xf>
    <xf numFmtId="170" fontId="34" fillId="1" borderId="23" applyNumberFormat="0" applyProtection="0">
      <alignment horizontal="left" vertical="top"/>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68" fontId="16" fillId="0" borderId="217">
      <alignmen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0" fontId="26" fillId="0" borderId="217" applyNumberFormat="0" applyFill="0" applyAlignment="0" applyProtection="0"/>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4" fontId="26" fillId="0" borderId="217" applyFill="0" applyBorder="0" applyProtection="0">
      <alignment horizontal="right" vertical="center"/>
    </xf>
    <xf numFmtId="168" fontId="16" fillId="0" borderId="217">
      <alignmen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68" fontId="16" fillId="0" borderId="217">
      <alignmen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0" fontId="26" fillId="0" borderId="217" applyNumberFormat="0" applyFill="0" applyAlignment="0" applyProtection="0"/>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49" fontId="26" fillId="0" borderId="217" applyNumberFormat="0" applyFont="0" applyFill="0" applyBorder="0" applyProtection="0">
      <alignment horizontal="left" vertical="center" indent="2"/>
    </xf>
    <xf numFmtId="171" fontId="23" fillId="8"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23" fillId="8" borderId="217">
      <alignment horizontal="right" vertical="center"/>
    </xf>
    <xf numFmtId="0" fontId="26" fillId="0" borderId="217" applyNumberFormat="0" applyFill="0" applyAlignment="0" applyProtection="0"/>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23" fillId="8" borderId="217">
      <alignment horizontal="right" vertical="center"/>
    </xf>
    <xf numFmtId="168" fontId="16" fillId="0" borderId="217">
      <alignment vertical="center"/>
    </xf>
    <xf numFmtId="170" fontId="34" fillId="1" borderId="23" applyNumberFormat="0" applyProtection="0">
      <alignment horizontal="left" vertical="top"/>
    </xf>
    <xf numFmtId="171" fontId="31" fillId="9" borderId="217">
      <alignment horizontal="right" vertical="center"/>
    </xf>
    <xf numFmtId="171" fontId="23" fillId="8" borderId="217">
      <alignment horizontal="right" vertical="center"/>
    </xf>
    <xf numFmtId="0" fontId="26" fillId="0" borderId="217" applyNumberFormat="0" applyFill="0" applyAlignment="0" applyProtection="0"/>
    <xf numFmtId="171" fontId="23" fillId="8"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68" fontId="16" fillId="0" borderId="217">
      <alignment vertical="center"/>
    </xf>
    <xf numFmtId="49" fontId="26" fillId="0" borderId="217" applyNumberFormat="0" applyFont="0" applyFill="0" applyBorder="0" applyProtection="0">
      <alignment horizontal="left" vertical="center" indent="2"/>
    </xf>
    <xf numFmtId="4" fontId="26" fillId="0" borderId="217" applyFill="0" applyBorder="0" applyProtection="0">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49" fontId="115" fillId="0" borderId="217" applyNumberFormat="0" applyFill="0" applyBorder="0" applyProtection="0">
      <alignment horizontal="left" vertical="center"/>
    </xf>
    <xf numFmtId="171" fontId="23" fillId="8" borderId="217">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49" fontId="115" fillId="0" borderId="217" applyNumberFormat="0" applyFill="0" applyBorder="0" applyProtection="0">
      <alignment horizontal="lef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0" fontId="34" fillId="1" borderId="23" applyNumberFormat="0" applyProtection="0">
      <alignment horizontal="left" vertical="top"/>
    </xf>
    <xf numFmtId="171" fontId="23" fillId="8"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23" fillId="8" borderId="217">
      <alignment horizontal="right" vertical="center"/>
    </xf>
    <xf numFmtId="0" fontId="26" fillId="0" borderId="217" applyNumberFormat="0" applyFill="0" applyAlignment="0" applyProtection="0"/>
    <xf numFmtId="4" fontId="26" fillId="0" borderId="217" applyFill="0" applyBorder="0" applyProtection="0">
      <alignment horizontal="right" vertical="center"/>
    </xf>
    <xf numFmtId="168" fontId="16" fillId="0" borderId="217">
      <alignment vertical="center"/>
    </xf>
    <xf numFmtId="171" fontId="31" fillId="9" borderId="217">
      <alignment horizontal="righ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1" fontId="31" fillId="9" borderId="217">
      <alignment horizontal="right" vertical="center"/>
    </xf>
    <xf numFmtId="171" fontId="31" fillId="9" borderId="217">
      <alignment horizontal="righ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68" fontId="16" fillId="0" borderId="217">
      <alignment vertical="center"/>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0" fontId="26" fillId="0" borderId="217" applyNumberFormat="0" applyFill="0" applyAlignment="0" applyProtection="0"/>
    <xf numFmtId="171" fontId="31" fillId="9" borderId="217">
      <alignment horizontal="righ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4" fontId="26" fillId="0" borderId="217" applyFill="0" applyBorder="0" applyProtection="0">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5" fontId="26" fillId="59" borderId="217" applyNumberFormat="0" applyFont="0" applyBorder="0" applyAlignment="0" applyProtection="0">
      <alignment horizontal="right" vertical="center"/>
    </xf>
    <xf numFmtId="171" fontId="23" fillId="8" borderId="217">
      <alignment horizontal="right" vertical="center"/>
    </xf>
    <xf numFmtId="4" fontId="26" fillId="0" borderId="217" applyFill="0" applyBorder="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0" fontId="34" fillId="1" borderId="23" applyNumberFormat="0" applyProtection="0">
      <alignment horizontal="left" vertical="top"/>
    </xf>
    <xf numFmtId="0" fontId="26" fillId="0" borderId="217" applyNumberFormat="0" applyFill="0" applyAlignment="0" applyProtection="0"/>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 fontId="26" fillId="0" borderId="217" applyFill="0" applyBorder="0" applyProtection="0">
      <alignment horizontal="right" vertical="center"/>
    </xf>
    <xf numFmtId="171" fontId="31" fillId="9" borderId="217">
      <alignment horizontal="righ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49" fontId="26" fillId="0" borderId="217" applyNumberFormat="0" applyFont="0" applyFill="0" applyBorder="0" applyProtection="0">
      <alignment horizontal="left" vertical="center" indent="2"/>
    </xf>
    <xf numFmtId="168" fontId="16" fillId="0" borderId="217">
      <alignment vertical="center"/>
    </xf>
    <xf numFmtId="168" fontId="16" fillId="0" borderId="217">
      <alignment vertical="center"/>
    </xf>
    <xf numFmtId="168" fontId="16" fillId="0" borderId="217">
      <alignmen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49" fontId="115" fillId="0" borderId="217" applyNumberFormat="0" applyFill="0" applyBorder="0" applyProtection="0">
      <alignment horizontal="left" vertical="center"/>
    </xf>
    <xf numFmtId="0" fontId="26" fillId="0" borderId="217" applyNumberFormat="0" applyFill="0" applyAlignment="0" applyProtection="0"/>
    <xf numFmtId="170" fontId="34" fillId="1" borderId="23" applyNumberFormat="0" applyProtection="0">
      <alignment horizontal="left" vertical="top"/>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23" fillId="8" borderId="217">
      <alignment horizontal="right" vertical="center"/>
    </xf>
    <xf numFmtId="49" fontId="115" fillId="0" borderId="217" applyNumberFormat="0" applyFill="0" applyBorder="0" applyProtection="0">
      <alignment horizontal="lef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71" fontId="31" fillId="9" borderId="217">
      <alignment horizontal="right" vertical="center"/>
    </xf>
    <xf numFmtId="49" fontId="26" fillId="0" borderId="217" applyNumberFormat="0" applyFont="0" applyFill="0" applyBorder="0" applyProtection="0">
      <alignment horizontal="left" vertical="center" indent="2"/>
    </xf>
    <xf numFmtId="49" fontId="26" fillId="0" borderId="217" applyNumberFormat="0" applyFont="0" applyFill="0" applyBorder="0" applyProtection="0">
      <alignment horizontal="left" vertical="center" indent="2"/>
    </xf>
    <xf numFmtId="168" fontId="16" fillId="0" borderId="217">
      <alignment vertical="center"/>
    </xf>
    <xf numFmtId="0" fontId="26" fillId="0" borderId="217" applyNumberFormat="0" applyFill="0" applyAlignment="0" applyProtection="0"/>
    <xf numFmtId="175" fontId="26" fillId="59" borderId="217" applyNumberFormat="0" applyFont="0" applyBorder="0" applyAlignment="0" applyProtection="0">
      <alignment horizontal="right" vertical="center"/>
    </xf>
    <xf numFmtId="49" fontId="115" fillId="0" borderId="217" applyNumberFormat="0" applyFill="0" applyBorder="0" applyProtection="0">
      <alignment horizontal="lef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49" fontId="26" fillId="0" borderId="217" applyNumberFormat="0" applyFont="0" applyFill="0" applyBorder="0" applyProtection="0">
      <alignment horizontal="left" vertical="center" indent="2"/>
    </xf>
    <xf numFmtId="168" fontId="16" fillId="0" borderId="217">
      <alignment vertical="center"/>
    </xf>
    <xf numFmtId="0" fontId="26" fillId="0" borderId="217" applyNumberFormat="0" applyFill="0" applyAlignment="0" applyProtection="0"/>
    <xf numFmtId="171" fontId="31" fillId="9"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49" fontId="115" fillId="0" borderId="217" applyNumberFormat="0" applyFill="0" applyBorder="0" applyProtection="0">
      <alignment horizontal="left" vertical="center"/>
    </xf>
    <xf numFmtId="175" fontId="26" fillId="59" borderId="217" applyNumberFormat="0" applyFont="0" applyBorder="0" applyAlignment="0" applyProtection="0">
      <alignment horizontal="right" vertical="center"/>
    </xf>
    <xf numFmtId="0" fontId="26" fillId="0" borderId="217" applyNumberFormat="0" applyFill="0" applyAlignment="0" applyProtection="0"/>
    <xf numFmtId="168" fontId="16" fillId="0" borderId="217">
      <alignment vertical="center"/>
    </xf>
    <xf numFmtId="171" fontId="23" fillId="8" borderId="217">
      <alignment horizontal="right" vertical="center"/>
    </xf>
    <xf numFmtId="4" fontId="26" fillId="0" borderId="217" applyFill="0" applyBorder="0" applyProtection="0">
      <alignment horizontal="right" vertical="center"/>
    </xf>
    <xf numFmtId="168" fontId="16" fillId="0" borderId="217">
      <alignmen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171" fontId="23" fillId="8" borderId="217">
      <alignment horizontal="right" vertical="center"/>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168" fontId="16" fillId="0" borderId="217">
      <alignment vertical="center"/>
    </xf>
    <xf numFmtId="0" fontId="26" fillId="0" borderId="217" applyNumberFormat="0" applyFill="0" applyAlignment="0" applyProtection="0"/>
    <xf numFmtId="170" fontId="34" fillId="1" borderId="23" applyNumberFormat="0" applyProtection="0">
      <alignment horizontal="left" vertical="top"/>
    </xf>
    <xf numFmtId="170" fontId="34" fillId="1" borderId="23" applyNumberFormat="0" applyProtection="0">
      <alignment horizontal="left" vertical="top"/>
    </xf>
    <xf numFmtId="171" fontId="31" fillId="9" borderId="217">
      <alignment horizontal="right" vertical="center"/>
    </xf>
    <xf numFmtId="175" fontId="26" fillId="59" borderId="217" applyNumberFormat="0" applyFont="0" applyBorder="0" applyAlignment="0" applyProtection="0">
      <alignment horizontal="right" vertical="center"/>
    </xf>
    <xf numFmtId="170" fontId="34" fillId="1" borderId="23" applyNumberFormat="0" applyProtection="0">
      <alignment horizontal="left" vertical="top"/>
    </xf>
    <xf numFmtId="49" fontId="115" fillId="0" borderId="217" applyNumberFormat="0" applyFill="0" applyBorder="0" applyProtection="0">
      <alignment horizontal="left" vertical="center"/>
    </xf>
    <xf numFmtId="171" fontId="23" fillId="8" borderId="217">
      <alignment horizontal="right" vertical="center"/>
    </xf>
    <xf numFmtId="49" fontId="26" fillId="0" borderId="217" applyNumberFormat="0" applyFont="0" applyFill="0" applyBorder="0" applyProtection="0">
      <alignment horizontal="left" vertical="center" indent="2"/>
    </xf>
    <xf numFmtId="168" fontId="16" fillId="0" borderId="217">
      <alignmen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68" fontId="16" fillId="0" borderId="217">
      <alignment vertical="center"/>
    </xf>
    <xf numFmtId="171" fontId="31" fillId="9" borderId="217">
      <alignment horizontal="right" vertical="center"/>
    </xf>
    <xf numFmtId="0" fontId="26" fillId="0" borderId="217" applyNumberFormat="0" applyFill="0" applyAlignment="0" applyProtection="0"/>
    <xf numFmtId="175" fontId="26" fillId="59" borderId="217" applyNumberFormat="0" applyFont="0" applyBorder="0" applyAlignment="0" applyProtection="0">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71" fontId="23" fillId="8" borderId="217">
      <alignment horizontal="right" vertical="center"/>
    </xf>
    <xf numFmtId="171" fontId="31" fillId="9" borderId="217">
      <alignment horizontal="right" vertical="center"/>
    </xf>
    <xf numFmtId="168" fontId="16" fillId="0" borderId="217">
      <alignment vertical="center"/>
    </xf>
    <xf numFmtId="49" fontId="115" fillId="0" borderId="217" applyNumberFormat="0" applyFill="0" applyBorder="0" applyProtection="0">
      <alignment horizontal="lef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49" fontId="115" fillId="0" borderId="217" applyNumberFormat="0" applyFill="0" applyBorder="0" applyProtection="0">
      <alignment horizontal="left" vertical="center"/>
    </xf>
    <xf numFmtId="175" fontId="26" fillId="59" borderId="217" applyNumberFormat="0" applyFont="0" applyBorder="0" applyAlignment="0" applyProtection="0">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68" fontId="16" fillId="0" borderId="217">
      <alignmen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0" fontId="26" fillId="0" borderId="217" applyNumberFormat="0" applyFill="0" applyAlignment="0" applyProtection="0"/>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5" fontId="26" fillId="59" borderId="217" applyNumberFormat="0" applyFont="0" applyBorder="0" applyAlignment="0" applyProtection="0">
      <alignment horizontal="righ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4" fontId="26" fillId="0" borderId="217" applyFill="0" applyBorder="0" applyProtection="0">
      <alignment horizontal="right" vertical="center"/>
    </xf>
    <xf numFmtId="168" fontId="16" fillId="0" borderId="217">
      <alignmen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68" fontId="16" fillId="0" borderId="217">
      <alignmen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0" fontId="26" fillId="0" borderId="217" applyNumberFormat="0" applyFill="0" applyAlignment="0" applyProtection="0"/>
    <xf numFmtId="171" fontId="31" fillId="9" borderId="217">
      <alignment horizontal="right" vertical="center"/>
    </xf>
    <xf numFmtId="170" fontId="34" fillId="1" borderId="23" applyNumberFormat="0" applyProtection="0">
      <alignment horizontal="left" vertical="top"/>
    </xf>
    <xf numFmtId="171" fontId="31" fillId="9" borderId="217">
      <alignment horizontal="right" vertical="center"/>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49" fontId="26" fillId="0" borderId="217" applyNumberFormat="0" applyFont="0" applyFill="0" applyBorder="0" applyProtection="0">
      <alignment horizontal="left" vertical="center" indent="2"/>
    </xf>
    <xf numFmtId="171" fontId="23" fillId="8"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0" fontId="34" fillId="1" borderId="23" applyNumberFormat="0" applyProtection="0">
      <alignment horizontal="left" vertical="top"/>
    </xf>
    <xf numFmtId="170" fontId="34" fillId="1" borderId="23" applyNumberFormat="0" applyProtection="0">
      <alignment horizontal="left" vertical="top"/>
    </xf>
    <xf numFmtId="171" fontId="23" fillId="8" borderId="217">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0" fontId="26" fillId="0" borderId="217" applyNumberFormat="0" applyFill="0" applyAlignment="0" applyProtection="0"/>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23" fillId="8" borderId="217">
      <alignment horizontal="right" vertical="center"/>
    </xf>
    <xf numFmtId="168" fontId="16" fillId="0" borderId="217">
      <alignment vertical="center"/>
    </xf>
    <xf numFmtId="170" fontId="34" fillId="1" borderId="23" applyNumberFormat="0" applyProtection="0">
      <alignment horizontal="left" vertical="top"/>
    </xf>
    <xf numFmtId="170" fontId="34" fillId="1" borderId="23" applyNumberFormat="0" applyProtection="0">
      <alignment horizontal="left" vertical="top"/>
    </xf>
    <xf numFmtId="171" fontId="31" fillId="9" borderId="217">
      <alignment horizontal="right" vertical="center"/>
    </xf>
    <xf numFmtId="171" fontId="23" fillId="8" borderId="217">
      <alignment horizontal="right" vertical="center"/>
    </xf>
    <xf numFmtId="0" fontId="26" fillId="0" borderId="217" applyNumberFormat="0" applyFill="0" applyAlignment="0" applyProtection="0"/>
    <xf numFmtId="170" fontId="34" fillId="1" borderId="23" applyNumberFormat="0" applyProtection="0">
      <alignment horizontal="left" vertical="top"/>
    </xf>
    <xf numFmtId="171" fontId="23" fillId="8"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68" fontId="16" fillId="0" borderId="217">
      <alignment vertical="center"/>
    </xf>
    <xf numFmtId="49" fontId="26" fillId="0" borderId="217" applyNumberFormat="0" applyFont="0" applyFill="0" applyBorder="0" applyProtection="0">
      <alignment horizontal="left" vertical="center" indent="2"/>
    </xf>
    <xf numFmtId="4" fontId="26" fillId="0" borderId="217" applyFill="0" applyBorder="0" applyProtection="0">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49" fontId="115" fillId="0" borderId="217" applyNumberFormat="0" applyFill="0" applyBorder="0" applyProtection="0">
      <alignment horizontal="left" vertical="center"/>
    </xf>
    <xf numFmtId="171" fontId="23" fillId="8" borderId="217">
      <alignment horizontal="right" vertical="center"/>
    </xf>
    <xf numFmtId="168" fontId="16" fillId="0" borderId="217">
      <alignment vertical="center"/>
    </xf>
    <xf numFmtId="170" fontId="34" fillId="1" borderId="23" applyNumberFormat="0" applyProtection="0">
      <alignment horizontal="left" vertical="top"/>
    </xf>
    <xf numFmtId="168" fontId="16" fillId="0" borderId="217">
      <alignmen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49" fontId="115" fillId="0" borderId="217" applyNumberFormat="0" applyFill="0" applyBorder="0" applyProtection="0">
      <alignment horizontal="left" vertical="center"/>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0" fontId="26" fillId="0" borderId="217" applyNumberFormat="0" applyFill="0" applyAlignment="0" applyProtection="0"/>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0" fontId="34" fillId="1" borderId="23" applyNumberFormat="0" applyProtection="0">
      <alignment horizontal="left" vertical="top"/>
    </xf>
    <xf numFmtId="171" fontId="23" fillId="8"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170" fontId="34" fillId="1" borderId="23" applyNumberFormat="0" applyProtection="0">
      <alignment horizontal="left" vertical="top"/>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70" fontId="34" fillId="1" borderId="23" applyNumberFormat="0" applyProtection="0">
      <alignment horizontal="left" vertical="top"/>
    </xf>
    <xf numFmtId="170" fontId="34" fillId="1" borderId="23" applyNumberFormat="0" applyProtection="0">
      <alignment horizontal="left" vertical="top"/>
    </xf>
    <xf numFmtId="168" fontId="16" fillId="0" borderId="217">
      <alignmen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0" fontId="34" fillId="1" borderId="23" applyNumberFormat="0" applyProtection="0">
      <alignment horizontal="left" vertical="top"/>
    </xf>
    <xf numFmtId="171" fontId="23" fillId="8" borderId="217">
      <alignment horizontal="right" vertical="center"/>
    </xf>
    <xf numFmtId="0" fontId="26" fillId="0" borderId="217" applyNumberFormat="0" applyFill="0" applyAlignment="0" applyProtection="0"/>
    <xf numFmtId="4" fontId="26" fillId="0" borderId="217" applyFill="0" applyBorder="0" applyProtection="0">
      <alignment horizontal="right" vertical="center"/>
    </xf>
    <xf numFmtId="168" fontId="16" fillId="0" borderId="217">
      <alignment vertical="center"/>
    </xf>
    <xf numFmtId="171" fontId="31" fillId="9" borderId="217">
      <alignment horizontal="righ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0" fontId="34" fillId="1" borderId="23" applyNumberFormat="0" applyProtection="0">
      <alignment horizontal="left" vertical="top"/>
    </xf>
    <xf numFmtId="4" fontId="26" fillId="0" borderId="217" applyFill="0" applyBorder="0" applyProtection="0">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1" fontId="31" fillId="9" borderId="217">
      <alignment horizontal="right" vertical="center"/>
    </xf>
    <xf numFmtId="171" fontId="23" fillId="8"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1" fontId="31" fillId="9" borderId="217">
      <alignment horizontal="right" vertical="center"/>
    </xf>
    <xf numFmtId="171" fontId="31" fillId="9" borderId="217">
      <alignment horizontal="righ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68" fontId="16" fillId="0" borderId="217">
      <alignment vertical="center"/>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0" fontId="26" fillId="0" borderId="217" applyNumberFormat="0" applyFill="0" applyAlignment="0" applyProtection="0"/>
    <xf numFmtId="170" fontId="34" fillId="1" borderId="23" applyNumberFormat="0" applyProtection="0">
      <alignment horizontal="left" vertical="top"/>
    </xf>
    <xf numFmtId="171" fontId="31" fillId="9" borderId="217">
      <alignment horizontal="right" vertical="center"/>
    </xf>
    <xf numFmtId="170" fontId="34" fillId="1" borderId="23" applyNumberFormat="0" applyProtection="0">
      <alignment horizontal="left" vertical="top"/>
    </xf>
    <xf numFmtId="168" fontId="16" fillId="0" borderId="217">
      <alignment vertical="center"/>
    </xf>
    <xf numFmtId="171" fontId="23" fillId="8" borderId="217">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171" fontId="31" fillId="9" borderId="217">
      <alignment horizontal="right" vertical="center"/>
    </xf>
    <xf numFmtId="175" fontId="26" fillId="59" borderId="217" applyNumberFormat="0" applyFont="0" applyBorder="0" applyAlignment="0" applyProtection="0">
      <alignment horizontal="right" vertical="center"/>
    </xf>
    <xf numFmtId="171" fontId="23" fillId="8" borderId="217">
      <alignment horizontal="right" vertical="center"/>
    </xf>
    <xf numFmtId="4" fontId="26" fillId="0" borderId="217" applyFill="0" applyBorder="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0" fontId="34" fillId="1" borderId="23" applyNumberFormat="0" applyProtection="0">
      <alignment horizontal="left" vertical="top"/>
    </xf>
    <xf numFmtId="171" fontId="31" fillId="9" borderId="217">
      <alignment horizontal="right" vertical="center"/>
    </xf>
    <xf numFmtId="0" fontId="26" fillId="0" borderId="217" applyNumberFormat="0" applyFill="0" applyAlignment="0" applyProtection="0"/>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 fontId="26" fillId="0" borderId="217" applyFill="0" applyBorder="0" applyProtection="0">
      <alignment horizontal="right" vertical="center"/>
    </xf>
    <xf numFmtId="170" fontId="34" fillId="1" borderId="23" applyNumberFormat="0" applyProtection="0">
      <alignment horizontal="left" vertical="top"/>
    </xf>
    <xf numFmtId="171" fontId="31" fillId="9" borderId="217">
      <alignment horizontal="righ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49" fontId="26" fillId="0" borderId="217" applyNumberFormat="0" applyFont="0" applyFill="0" applyBorder="0" applyProtection="0">
      <alignment horizontal="left" vertical="center" indent="2"/>
    </xf>
    <xf numFmtId="168" fontId="16" fillId="0" borderId="217">
      <alignment vertical="center"/>
    </xf>
    <xf numFmtId="170" fontId="34" fillId="1" borderId="23" applyNumberFormat="0" applyProtection="0">
      <alignment horizontal="left" vertical="top"/>
    </xf>
    <xf numFmtId="168" fontId="16" fillId="0" borderId="217">
      <alignmen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0" fontId="34" fillId="1" borderId="23" applyNumberFormat="0" applyProtection="0">
      <alignment horizontal="left" vertical="top"/>
    </xf>
    <xf numFmtId="171" fontId="23" fillId="8"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75" fontId="26" fillId="59" borderId="217" applyNumberFormat="0" applyFont="0" applyBorder="0" applyAlignment="0" applyProtection="0">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71" fontId="23" fillId="8"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68" fontId="16" fillId="0" borderId="217">
      <alignmen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0" fontId="34" fillId="1" borderId="23" applyNumberFormat="0" applyProtection="0">
      <alignment horizontal="left" vertical="top"/>
    </xf>
    <xf numFmtId="171" fontId="23" fillId="8" borderId="217">
      <alignment horizontal="right" vertical="center"/>
    </xf>
    <xf numFmtId="49" fontId="115" fillId="0" borderId="217" applyNumberFormat="0" applyFill="0" applyBorder="0" applyProtection="0">
      <alignment horizontal="lef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0" fontId="26" fillId="0" borderId="217" applyNumberFormat="0" applyFill="0" applyAlignment="0" applyProtection="0"/>
    <xf numFmtId="168" fontId="16" fillId="0" borderId="217">
      <alignment vertical="center"/>
    </xf>
    <xf numFmtId="171" fontId="31" fillId="9" borderId="217">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168" fontId="16" fillId="0" borderId="217">
      <alignment vertical="center"/>
    </xf>
    <xf numFmtId="0" fontId="26" fillId="0" borderId="217" applyNumberFormat="0" applyFill="0" applyAlignment="0" applyProtection="0"/>
    <xf numFmtId="170" fontId="34" fillId="1" borderId="23" applyNumberFormat="0" applyProtection="0">
      <alignment horizontal="left" vertical="top"/>
    </xf>
    <xf numFmtId="170" fontId="34" fillId="1" borderId="23" applyNumberFormat="0" applyProtection="0">
      <alignment horizontal="left" vertical="top"/>
    </xf>
    <xf numFmtId="175" fontId="26" fillId="59" borderId="217" applyNumberFormat="0" applyFont="0" applyBorder="0" applyAlignment="0" applyProtection="0">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9" fontId="26" fillId="0" borderId="217" applyNumberFormat="0" applyFont="0" applyFill="0" applyBorder="0" applyProtection="0">
      <alignment horizontal="left" vertical="center" indent="2"/>
    </xf>
    <xf numFmtId="168" fontId="16" fillId="0" borderId="217">
      <alignmen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23" fillId="8" borderId="217">
      <alignment horizontal="right" vertical="center"/>
    </xf>
    <xf numFmtId="168" fontId="16" fillId="0" borderId="217">
      <alignment vertical="center"/>
    </xf>
    <xf numFmtId="0" fontId="26" fillId="0" borderId="217" applyNumberFormat="0" applyFill="0" applyAlignment="0" applyProtection="0"/>
    <xf numFmtId="171" fontId="31" fillId="9" borderId="217">
      <alignment horizontal="right" vertical="center"/>
    </xf>
    <xf numFmtId="171" fontId="31" fillId="9" borderId="217">
      <alignment horizontal="right" vertical="center"/>
    </xf>
    <xf numFmtId="168" fontId="16" fillId="0" borderId="217">
      <alignment vertical="center"/>
    </xf>
    <xf numFmtId="170" fontId="34" fillId="1" borderId="23" applyNumberFormat="0" applyProtection="0">
      <alignment horizontal="left" vertical="top"/>
    </xf>
    <xf numFmtId="171" fontId="23" fillId="8"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23" fillId="8" borderId="217">
      <alignment horizontal="right" vertical="center"/>
    </xf>
    <xf numFmtId="49" fontId="115" fillId="0" borderId="217" applyNumberFormat="0" applyFill="0" applyBorder="0" applyProtection="0">
      <alignment horizontal="left" vertical="center"/>
    </xf>
    <xf numFmtId="175" fontId="26" fillId="59" borderId="217" applyNumberFormat="0" applyFont="0" applyBorder="0" applyAlignment="0" applyProtection="0">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68" fontId="16" fillId="0" borderId="217">
      <alignmen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168" fontId="16" fillId="0" borderId="217">
      <alignmen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0" fontId="34" fillId="1" borderId="23" applyNumberFormat="0" applyProtection="0">
      <alignment horizontal="left" vertical="top"/>
    </xf>
    <xf numFmtId="171" fontId="23" fillId="8"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68" fontId="16" fillId="0" borderId="217">
      <alignment vertical="center"/>
    </xf>
    <xf numFmtId="4" fontId="26" fillId="0" borderId="217" applyFill="0" applyBorder="0" applyProtection="0">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5" fontId="26" fillId="59" borderId="217" applyNumberFormat="0" applyFont="0" applyBorder="0" applyAlignment="0" applyProtection="0">
      <alignment horizontal="right" vertical="center"/>
    </xf>
    <xf numFmtId="0" fontId="26" fillId="0" borderId="217" applyNumberFormat="0" applyFill="0" applyAlignment="0" applyProtection="0"/>
    <xf numFmtId="171" fontId="23" fillId="8" borderId="217">
      <alignment horizontal="right" vertical="center"/>
    </xf>
    <xf numFmtId="168" fontId="16" fillId="0" borderId="217">
      <alignment vertical="center"/>
    </xf>
    <xf numFmtId="0" fontId="26" fillId="0" borderId="217" applyNumberFormat="0" applyFill="0" applyAlignment="0" applyProtection="0"/>
    <xf numFmtId="49" fontId="115" fillId="0" borderId="217" applyNumberFormat="0" applyFill="0" applyBorder="0" applyProtection="0">
      <alignment horizontal="lef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0" fontId="26" fillId="0" borderId="217" applyNumberFormat="0" applyFill="0" applyAlignment="0" applyProtection="0"/>
    <xf numFmtId="171" fontId="23" fillId="8" borderId="217">
      <alignment horizontal="right" vertical="center"/>
    </xf>
    <xf numFmtId="171" fontId="23" fillId="8"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0" fontId="34" fillId="1" borderId="23" applyNumberFormat="0" applyProtection="0">
      <alignment horizontal="left" vertical="top"/>
    </xf>
    <xf numFmtId="168" fontId="16" fillId="0" borderId="217">
      <alignment vertical="center"/>
    </xf>
    <xf numFmtId="168" fontId="16" fillId="0" borderId="217">
      <alignment vertical="center"/>
    </xf>
    <xf numFmtId="171" fontId="31" fillId="9" borderId="217">
      <alignment horizontal="right" vertical="center"/>
    </xf>
    <xf numFmtId="168" fontId="16" fillId="0" borderId="217">
      <alignment vertical="center"/>
    </xf>
    <xf numFmtId="168" fontId="16" fillId="0" borderId="217">
      <alignment vertical="center"/>
    </xf>
    <xf numFmtId="0" fontId="26" fillId="0" borderId="217" applyNumberFormat="0" applyFill="0" applyAlignment="0" applyProtection="0"/>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49" fontId="26" fillId="0" borderId="217" applyNumberFormat="0" applyFont="0" applyFill="0" applyBorder="0" applyProtection="0">
      <alignment horizontal="left" vertical="center" indent="2"/>
    </xf>
    <xf numFmtId="49" fontId="26" fillId="0" borderId="217" applyNumberFormat="0" applyFont="0" applyFill="0" applyBorder="0" applyProtection="0">
      <alignment horizontal="left" vertical="center" indent="2"/>
    </xf>
    <xf numFmtId="49" fontId="115" fillId="0" borderId="217" applyNumberFormat="0" applyFill="0" applyBorder="0" applyProtection="0">
      <alignment horizontal="left" vertical="center"/>
    </xf>
    <xf numFmtId="0" fontId="26" fillId="0" borderId="217" applyNumberFormat="0" applyFill="0" applyAlignment="0" applyProtection="0"/>
    <xf numFmtId="171" fontId="31" fillId="9"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49" fontId="26" fillId="0" borderId="217" applyNumberFormat="0" applyFont="0" applyFill="0" applyBorder="0" applyProtection="0">
      <alignment horizontal="left" vertical="center" indent="2"/>
    </xf>
    <xf numFmtId="171" fontId="31" fillId="9"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70" fontId="34" fillId="1" borderId="23" applyNumberFormat="0" applyProtection="0">
      <alignment horizontal="left" vertical="top"/>
    </xf>
    <xf numFmtId="171" fontId="31" fillId="9" borderId="217">
      <alignment horizontal="right" vertical="center"/>
    </xf>
    <xf numFmtId="171" fontId="23" fillId="8"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0" fontId="34" fillId="1" borderId="23" applyNumberFormat="0" applyProtection="0">
      <alignment horizontal="left" vertical="top"/>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68" fontId="16" fillId="0" borderId="217">
      <alignmen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0" fontId="26" fillId="0" borderId="217" applyNumberFormat="0" applyFill="0" applyAlignment="0" applyProtection="0"/>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68" fontId="16" fillId="0" borderId="217">
      <alignmen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68" fontId="16" fillId="0" borderId="217">
      <alignmen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68" fontId="16" fillId="0" borderId="217">
      <alignment vertical="center"/>
    </xf>
    <xf numFmtId="49" fontId="115" fillId="0" borderId="217" applyNumberFormat="0" applyFill="0" applyBorder="0" applyProtection="0">
      <alignment horizontal="left" vertical="center"/>
    </xf>
    <xf numFmtId="171" fontId="23" fillId="8" borderId="217">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68" fontId="16" fillId="0" borderId="217">
      <alignment vertical="center"/>
    </xf>
    <xf numFmtId="170" fontId="34" fillId="1" borderId="23" applyNumberFormat="0" applyProtection="0">
      <alignment horizontal="left" vertical="top"/>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4" fontId="26" fillId="0" borderId="217" applyFill="0" applyBorder="0" applyProtection="0">
      <alignment horizontal="right" vertical="center"/>
    </xf>
    <xf numFmtId="168" fontId="16" fillId="0" borderId="217">
      <alignment vertical="center"/>
    </xf>
    <xf numFmtId="171" fontId="23" fillId="8" borderId="217">
      <alignment horizontal="right" vertical="center"/>
    </xf>
    <xf numFmtId="171" fontId="23" fillId="8" borderId="217">
      <alignment horizontal="right" vertical="center"/>
    </xf>
    <xf numFmtId="49" fontId="115" fillId="0" borderId="217" applyNumberFormat="0" applyFill="0" applyBorder="0" applyProtection="0">
      <alignment horizontal="left" vertical="center"/>
    </xf>
    <xf numFmtId="168" fontId="16" fillId="0" borderId="217">
      <alignmen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5" fontId="26" fillId="59" borderId="217" applyNumberFormat="0" applyFont="0" applyBorder="0" applyAlignment="0" applyProtection="0">
      <alignment horizontal="right" vertical="center"/>
    </xf>
    <xf numFmtId="49" fontId="115" fillId="0" borderId="217" applyNumberFormat="0" applyFill="0" applyBorder="0" applyProtection="0">
      <alignment horizontal="left" vertical="center"/>
    </xf>
    <xf numFmtId="168" fontId="16" fillId="0" borderId="217">
      <alignmen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0" fontId="26" fillId="0" borderId="217" applyNumberFormat="0" applyFill="0" applyAlignment="0" applyProtection="0"/>
    <xf numFmtId="0" fontId="26" fillId="0" borderId="217" applyNumberFormat="0" applyFill="0" applyAlignment="0" applyProtection="0"/>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68" fontId="16" fillId="0" borderId="217">
      <alignmen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0" fontId="26" fillId="0" borderId="217" applyNumberFormat="0" applyFill="0" applyAlignment="0" applyProtection="0"/>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5" fontId="26" fillId="59" borderId="217" applyNumberFormat="0" applyFont="0" applyBorder="0" applyAlignment="0" applyProtection="0">
      <alignment horizontal="righ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4" fontId="26" fillId="0" borderId="217" applyFill="0" applyBorder="0" applyProtection="0">
      <alignment horizontal="right" vertical="center"/>
    </xf>
    <xf numFmtId="168" fontId="16" fillId="0" borderId="217">
      <alignmen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68" fontId="16" fillId="0" borderId="217">
      <alignmen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0" fontId="26" fillId="0" borderId="217" applyNumberFormat="0" applyFill="0" applyAlignment="0" applyProtection="0"/>
    <xf numFmtId="171" fontId="31" fillId="9" borderId="217">
      <alignment horizontal="right" vertical="center"/>
    </xf>
    <xf numFmtId="170" fontId="34" fillId="1" borderId="23" applyNumberFormat="0" applyProtection="0">
      <alignment horizontal="left" vertical="top"/>
    </xf>
    <xf numFmtId="171" fontId="31" fillId="9" borderId="217">
      <alignment horizontal="right" vertical="center"/>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49" fontId="26" fillId="0" borderId="217" applyNumberFormat="0" applyFont="0" applyFill="0" applyBorder="0" applyProtection="0">
      <alignment horizontal="left" vertical="center" indent="2"/>
    </xf>
    <xf numFmtId="171" fontId="23" fillId="8"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0" fontId="34" fillId="1" borderId="23" applyNumberFormat="0" applyProtection="0">
      <alignment horizontal="left" vertical="top"/>
    </xf>
    <xf numFmtId="170" fontId="34" fillId="1" borderId="23" applyNumberFormat="0" applyProtection="0">
      <alignment horizontal="left" vertical="top"/>
    </xf>
    <xf numFmtId="171" fontId="23" fillId="8" borderId="217">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0" fontId="26" fillId="0" borderId="217" applyNumberFormat="0" applyFill="0" applyAlignment="0" applyProtection="0"/>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23" fillId="8" borderId="217">
      <alignment horizontal="right" vertical="center"/>
    </xf>
    <xf numFmtId="168" fontId="16" fillId="0" borderId="217">
      <alignment vertical="center"/>
    </xf>
    <xf numFmtId="170" fontId="34" fillId="1" borderId="23" applyNumberFormat="0" applyProtection="0">
      <alignment horizontal="left" vertical="top"/>
    </xf>
    <xf numFmtId="170" fontId="34" fillId="1" borderId="23" applyNumberFormat="0" applyProtection="0">
      <alignment horizontal="left" vertical="top"/>
    </xf>
    <xf numFmtId="171" fontId="23" fillId="8" borderId="217">
      <alignment horizontal="right" vertical="center"/>
    </xf>
    <xf numFmtId="0" fontId="26" fillId="0" borderId="217" applyNumberFormat="0" applyFill="0" applyAlignment="0" applyProtection="0"/>
    <xf numFmtId="170" fontId="34" fillId="1" borderId="23" applyNumberFormat="0" applyProtection="0">
      <alignment horizontal="left" vertical="top"/>
    </xf>
    <xf numFmtId="171" fontId="23" fillId="8"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68" fontId="16" fillId="0" borderId="217">
      <alignment vertical="center"/>
    </xf>
    <xf numFmtId="49" fontId="26" fillId="0" borderId="217" applyNumberFormat="0" applyFont="0" applyFill="0" applyBorder="0" applyProtection="0">
      <alignment horizontal="left" vertical="center" indent="2"/>
    </xf>
    <xf numFmtId="4" fontId="26" fillId="0" borderId="217" applyFill="0" applyBorder="0" applyProtection="0">
      <alignment horizontal="right" vertical="center"/>
    </xf>
    <xf numFmtId="168" fontId="16" fillId="0" borderId="217">
      <alignmen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49" fontId="115" fillId="0" borderId="217" applyNumberFormat="0" applyFill="0" applyBorder="0" applyProtection="0">
      <alignment horizontal="left" vertical="center"/>
    </xf>
    <xf numFmtId="171" fontId="23" fillId="8" borderId="217">
      <alignment horizontal="right" vertical="center"/>
    </xf>
    <xf numFmtId="168" fontId="16" fillId="0" borderId="217">
      <alignment vertical="center"/>
    </xf>
    <xf numFmtId="170" fontId="34" fillId="1" borderId="23" applyNumberFormat="0" applyProtection="0">
      <alignment horizontal="left" vertical="top"/>
    </xf>
    <xf numFmtId="168" fontId="16" fillId="0" borderId="217">
      <alignmen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49" fontId="115" fillId="0" borderId="217" applyNumberFormat="0" applyFill="0" applyBorder="0" applyProtection="0">
      <alignment horizontal="left" vertical="center"/>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0" fontId="26" fillId="0" borderId="217" applyNumberFormat="0" applyFill="0" applyAlignment="0" applyProtection="0"/>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170" fontId="34" fillId="1" borderId="23" applyNumberFormat="0" applyProtection="0">
      <alignment horizontal="left" vertical="top"/>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70" fontId="34" fillId="1" borderId="23" applyNumberFormat="0" applyProtection="0">
      <alignment horizontal="left" vertical="top"/>
    </xf>
    <xf numFmtId="170" fontId="34" fillId="1" borderId="23" applyNumberFormat="0" applyProtection="0">
      <alignment horizontal="left" vertical="top"/>
    </xf>
    <xf numFmtId="168" fontId="16" fillId="0" borderId="217">
      <alignmen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0" fontId="34" fillId="1" borderId="23" applyNumberFormat="0" applyProtection="0">
      <alignment horizontal="left" vertical="top"/>
    </xf>
    <xf numFmtId="171" fontId="23" fillId="8" borderId="217">
      <alignment horizontal="right" vertical="center"/>
    </xf>
    <xf numFmtId="0" fontId="26" fillId="0" borderId="217" applyNumberFormat="0" applyFill="0" applyAlignment="0" applyProtection="0"/>
    <xf numFmtId="4" fontId="26" fillId="0" borderId="217" applyFill="0" applyBorder="0" applyProtection="0">
      <alignment horizontal="right" vertical="center"/>
    </xf>
    <xf numFmtId="168" fontId="16" fillId="0" borderId="217">
      <alignment vertical="center"/>
    </xf>
    <xf numFmtId="171" fontId="31" fillId="9" borderId="217">
      <alignment horizontal="righ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0" fontId="34" fillId="1" borderId="23" applyNumberFormat="0" applyProtection="0">
      <alignment horizontal="left" vertical="top"/>
    </xf>
    <xf numFmtId="4" fontId="26" fillId="0" borderId="217" applyFill="0" applyBorder="0" applyProtection="0">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1" fontId="31" fillId="9" borderId="217">
      <alignment horizontal="right" vertical="center"/>
    </xf>
    <xf numFmtId="171" fontId="23" fillId="8"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1" fontId="31" fillId="9" borderId="217">
      <alignment horizontal="right" vertical="center"/>
    </xf>
    <xf numFmtId="171" fontId="31" fillId="9" borderId="217">
      <alignment horizontal="righ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68" fontId="16" fillId="0" borderId="217">
      <alignment vertical="center"/>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0" fontId="26" fillId="0" borderId="217" applyNumberFormat="0" applyFill="0" applyAlignment="0" applyProtection="0"/>
    <xf numFmtId="170" fontId="34" fillId="1" borderId="23" applyNumberFormat="0" applyProtection="0">
      <alignment horizontal="left" vertical="top"/>
    </xf>
    <xf numFmtId="171" fontId="31" fillId="9" borderId="217">
      <alignment horizontal="right" vertical="center"/>
    </xf>
    <xf numFmtId="170" fontId="34" fillId="1" borderId="23" applyNumberFormat="0" applyProtection="0">
      <alignment horizontal="left" vertical="top"/>
    </xf>
    <xf numFmtId="168" fontId="16" fillId="0" borderId="217">
      <alignment vertical="center"/>
    </xf>
    <xf numFmtId="171" fontId="23" fillId="8" borderId="217">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171" fontId="31" fillId="9" borderId="217">
      <alignment horizontal="right" vertical="center"/>
    </xf>
    <xf numFmtId="175" fontId="26" fillId="59" borderId="217" applyNumberFormat="0" applyFont="0" applyBorder="0" applyAlignment="0" applyProtection="0">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0" fontId="34" fillId="1" borderId="23" applyNumberFormat="0" applyProtection="0">
      <alignment horizontal="left" vertical="top"/>
    </xf>
    <xf numFmtId="171" fontId="31" fillId="9" borderId="217">
      <alignment horizontal="right" vertical="center"/>
    </xf>
    <xf numFmtId="0" fontId="26" fillId="0" borderId="217" applyNumberFormat="0" applyFill="0" applyAlignment="0" applyProtection="0"/>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 fontId="26" fillId="0" borderId="217" applyFill="0" applyBorder="0" applyProtection="0">
      <alignment horizontal="right" vertical="center"/>
    </xf>
    <xf numFmtId="170" fontId="34" fillId="1" borderId="23" applyNumberFormat="0" applyProtection="0">
      <alignment horizontal="left" vertical="top"/>
    </xf>
    <xf numFmtId="171" fontId="31" fillId="9" borderId="217">
      <alignment horizontal="righ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49" fontId="26" fillId="0" borderId="217" applyNumberFormat="0" applyFont="0" applyFill="0" applyBorder="0" applyProtection="0">
      <alignment horizontal="left" vertical="center" indent="2"/>
    </xf>
    <xf numFmtId="168" fontId="16" fillId="0" borderId="217">
      <alignment vertical="center"/>
    </xf>
    <xf numFmtId="170" fontId="34" fillId="1" borderId="23" applyNumberFormat="0" applyProtection="0">
      <alignment horizontal="left" vertical="top"/>
    </xf>
    <xf numFmtId="168" fontId="16" fillId="0" borderId="217">
      <alignmen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0" fontId="34" fillId="1" borderId="23" applyNumberFormat="0" applyProtection="0">
      <alignment horizontal="left" vertical="top"/>
    </xf>
    <xf numFmtId="171" fontId="23" fillId="8"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75" fontId="26" fillId="59" borderId="217" applyNumberFormat="0" applyFont="0" applyBorder="0" applyAlignment="0" applyProtection="0">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71" fontId="23" fillId="8"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0" fontId="34" fillId="1" borderId="23" applyNumberFormat="0" applyProtection="0">
      <alignment horizontal="left" vertical="top"/>
    </xf>
    <xf numFmtId="171" fontId="23" fillId="8" borderId="217">
      <alignment horizontal="right" vertical="center"/>
    </xf>
    <xf numFmtId="49" fontId="115" fillId="0" borderId="217" applyNumberFormat="0" applyFill="0" applyBorder="0" applyProtection="0">
      <alignment horizontal="lef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0" fontId="26" fillId="0" borderId="217" applyNumberFormat="0" applyFill="0" applyAlignment="0" applyProtection="0"/>
    <xf numFmtId="168" fontId="16" fillId="0" borderId="217">
      <alignment vertical="center"/>
    </xf>
    <xf numFmtId="171" fontId="31" fillId="9" borderId="217">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168" fontId="16" fillId="0" borderId="217">
      <alignment vertical="center"/>
    </xf>
    <xf numFmtId="0" fontId="26" fillId="0" borderId="217" applyNumberFormat="0" applyFill="0" applyAlignment="0" applyProtection="0"/>
    <xf numFmtId="170" fontId="34" fillId="1" borderId="23" applyNumberFormat="0" applyProtection="0">
      <alignment horizontal="left" vertical="top"/>
    </xf>
    <xf numFmtId="170" fontId="34" fillId="1" borderId="23" applyNumberFormat="0" applyProtection="0">
      <alignment horizontal="left" vertical="top"/>
    </xf>
    <xf numFmtId="175" fontId="26" fillId="59" borderId="217" applyNumberFormat="0" applyFont="0" applyBorder="0" applyAlignment="0" applyProtection="0">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9" fontId="26" fillId="0" borderId="217" applyNumberFormat="0" applyFont="0" applyFill="0" applyBorder="0" applyProtection="0">
      <alignment horizontal="left" vertical="center" indent="2"/>
    </xf>
    <xf numFmtId="168" fontId="16" fillId="0" borderId="217">
      <alignmen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23" fillId="8" borderId="217">
      <alignment horizontal="right" vertical="center"/>
    </xf>
    <xf numFmtId="168" fontId="16" fillId="0" borderId="217">
      <alignment vertical="center"/>
    </xf>
    <xf numFmtId="0" fontId="26" fillId="0" borderId="217" applyNumberFormat="0" applyFill="0" applyAlignment="0" applyProtection="0"/>
    <xf numFmtId="171" fontId="31" fillId="9" borderId="217">
      <alignment horizontal="right" vertical="center"/>
    </xf>
    <xf numFmtId="171" fontId="31" fillId="9" borderId="217">
      <alignment horizontal="right" vertical="center"/>
    </xf>
    <xf numFmtId="168" fontId="16" fillId="0" borderId="217">
      <alignment vertical="center"/>
    </xf>
    <xf numFmtId="170" fontId="34" fillId="1" borderId="23" applyNumberFormat="0" applyProtection="0">
      <alignment horizontal="left" vertical="top"/>
    </xf>
    <xf numFmtId="171" fontId="23" fillId="8"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23" fillId="8" borderId="217">
      <alignment horizontal="right" vertical="center"/>
    </xf>
    <xf numFmtId="49" fontId="115" fillId="0" borderId="217" applyNumberFormat="0" applyFill="0" applyBorder="0" applyProtection="0">
      <alignment horizontal="left" vertical="center"/>
    </xf>
    <xf numFmtId="175" fontId="26" fillId="59" borderId="217" applyNumberFormat="0" applyFont="0" applyBorder="0" applyAlignment="0" applyProtection="0">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68" fontId="16" fillId="0" borderId="217">
      <alignmen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168" fontId="16" fillId="0" borderId="217">
      <alignmen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0" fontId="34" fillId="1" borderId="23" applyNumberFormat="0" applyProtection="0">
      <alignment horizontal="left" vertical="top"/>
    </xf>
    <xf numFmtId="171" fontId="23" fillId="8"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5">
      <alignment horizontal="right" vertical="center"/>
    </xf>
    <xf numFmtId="0" fontId="127" fillId="0" borderId="0"/>
    <xf numFmtId="171" fontId="23" fillId="8"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68" fontId="16" fillId="0" borderId="215">
      <alignment vertical="center"/>
    </xf>
    <xf numFmtId="171" fontId="23" fillId="8"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23" fillId="8"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70" fontId="34" fillId="1" borderId="23" applyNumberFormat="0" applyProtection="0">
      <alignment horizontal="left" vertical="top"/>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5" fontId="26" fillId="59" borderId="215" applyNumberFormat="0" applyFont="0" applyBorder="0" applyAlignment="0" applyProtection="0">
      <alignment horizontal="right" vertical="center"/>
    </xf>
    <xf numFmtId="171" fontId="31" fillId="9" borderId="215">
      <alignment horizontal="right" vertical="center"/>
    </xf>
    <xf numFmtId="168" fontId="16" fillId="0" borderId="215">
      <alignment vertical="center"/>
    </xf>
    <xf numFmtId="0" fontId="26" fillId="0" borderId="215" applyNumberFormat="0" applyFill="0" applyAlignment="0" applyProtection="0"/>
    <xf numFmtId="171" fontId="23" fillId="8"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68" fontId="16" fillId="0" borderId="215">
      <alignmen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0" fontId="34" fillId="1" borderId="23" applyNumberFormat="0" applyProtection="0">
      <alignment horizontal="left" vertical="top"/>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0" fontId="26" fillId="0" borderId="215" applyNumberFormat="0" applyFill="0" applyAlignment="0" applyProtection="0"/>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68" fontId="16" fillId="0" borderId="215">
      <alignment vertical="center"/>
    </xf>
    <xf numFmtId="0" fontId="26" fillId="0" borderId="215" applyNumberFormat="0" applyFill="0" applyAlignment="0" applyProtection="0"/>
    <xf numFmtId="0" fontId="26" fillId="0" borderId="215" applyNumberFormat="0" applyFill="0" applyAlignment="0" applyProtection="0"/>
    <xf numFmtId="49" fontId="115" fillId="0" borderId="215" applyNumberFormat="0" applyFill="0" applyBorder="0" applyProtection="0">
      <alignment horizontal="lef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0" fontId="34" fillId="1" borderId="23" applyNumberFormat="0" applyProtection="0">
      <alignment horizontal="left" vertical="top"/>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0" fontId="26" fillId="0" borderId="215" applyNumberFormat="0" applyFill="0" applyAlignment="0" applyProtection="0"/>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0" fontId="26" fillId="0" borderId="215" applyNumberFormat="0" applyFill="0" applyAlignment="0" applyProtection="0"/>
    <xf numFmtId="171" fontId="23" fillId="8" borderId="215">
      <alignment horizontal="right" vertical="center"/>
    </xf>
    <xf numFmtId="175" fontId="26" fillId="59" borderId="215" applyNumberFormat="0" applyFont="0" applyBorder="0" applyAlignment="0" applyProtection="0">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43" fontId="4" fillId="0" borderId="0" applyFont="0" applyFill="0" applyBorder="0" applyAlignment="0" applyProtection="0"/>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4" fontId="26" fillId="0" borderId="215" applyFill="0" applyBorder="0" applyProtection="0">
      <alignment horizontal="right" vertical="center"/>
    </xf>
    <xf numFmtId="171" fontId="23" fillId="8" borderId="217">
      <alignment horizontal="right" vertical="center"/>
    </xf>
    <xf numFmtId="171" fontId="23" fillId="8"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1" fontId="23" fillId="8" borderId="217">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1" fontId="31" fillId="9" borderId="217">
      <alignment horizontal="right" vertical="center"/>
    </xf>
    <xf numFmtId="168" fontId="16" fillId="0" borderId="215">
      <alignment vertical="center"/>
    </xf>
    <xf numFmtId="168" fontId="16" fillId="0" borderId="215">
      <alignment vertical="center"/>
    </xf>
    <xf numFmtId="4" fontId="26" fillId="0" borderId="217" applyFill="0" applyBorder="0" applyProtection="0">
      <alignment horizontal="right" vertical="center"/>
    </xf>
    <xf numFmtId="168" fontId="16" fillId="0" borderId="217">
      <alignmen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4" fontId="26" fillId="0" borderId="215" applyFill="0" applyBorder="0" applyProtection="0">
      <alignment horizontal="right" vertical="center"/>
    </xf>
    <xf numFmtId="171" fontId="23" fillId="8"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1" fontId="23" fillId="8" borderId="217">
      <alignment horizontal="right" vertical="center"/>
    </xf>
    <xf numFmtId="168" fontId="16" fillId="0" borderId="215">
      <alignmen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23" fillId="8"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71" fontId="23" fillId="8"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23" fillId="8"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31" fillId="9" borderId="217">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0" fontId="26" fillId="0" borderId="215" applyNumberFormat="0" applyFill="0" applyAlignment="0" applyProtection="0"/>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0" fontId="34" fillId="1" borderId="23" applyNumberFormat="0" applyProtection="0">
      <alignment horizontal="left" vertical="top"/>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68" fontId="16" fillId="0" borderId="215">
      <alignmen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70" fontId="34" fillId="1" borderId="23" applyNumberFormat="0" applyProtection="0">
      <alignment horizontal="left" vertical="top"/>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0" fontId="34" fillId="1" borderId="23" applyNumberFormat="0" applyProtection="0">
      <alignment horizontal="left" vertical="top"/>
    </xf>
    <xf numFmtId="168" fontId="16" fillId="0" borderId="215">
      <alignment vertical="center"/>
    </xf>
    <xf numFmtId="168" fontId="16" fillId="0" borderId="217">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71" fontId="31" fillId="9" borderId="215">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68" fontId="16" fillId="0" borderId="217">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7">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31" fillId="9" borderId="217">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0" fontId="34" fillId="1" borderId="23" applyNumberFormat="0" applyProtection="0">
      <alignment horizontal="left" vertical="top"/>
    </xf>
    <xf numFmtId="171" fontId="31" fillId="9" borderId="215">
      <alignment horizontal="righ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4" fontId="26" fillId="0" borderId="215" applyFill="0" applyBorder="0" applyProtection="0">
      <alignment horizontal="right" vertical="center"/>
    </xf>
    <xf numFmtId="168" fontId="16" fillId="0" borderId="215">
      <alignment vertical="center"/>
    </xf>
    <xf numFmtId="4" fontId="26" fillId="0" borderId="215" applyFill="0" applyBorder="0" applyProtection="0">
      <alignment horizontal="right" vertical="center"/>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5" fontId="26" fillId="59" borderId="215" applyNumberFormat="0" applyFont="0" applyBorder="0" applyAlignment="0" applyProtection="0">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70" fontId="34" fillId="1" borderId="23" applyNumberFormat="0" applyProtection="0">
      <alignment horizontal="left" vertical="top"/>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4" fontId="26" fillId="0" borderId="215" applyFill="0" applyBorder="0" applyProtection="0">
      <alignment horizontal="right" vertical="center"/>
    </xf>
    <xf numFmtId="0" fontId="26" fillId="0" borderId="215" applyNumberFormat="0" applyFill="0" applyAlignment="0" applyProtection="0"/>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0" fontId="26" fillId="0" borderId="215" applyNumberFormat="0" applyFill="0" applyAlignment="0" applyProtection="0"/>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49" fontId="26" fillId="0" borderId="215" applyNumberFormat="0" applyFont="0" applyFill="0" applyBorder="0" applyProtection="0">
      <alignment horizontal="left" vertical="center" indent="2"/>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7">
      <alignment horizontal="right" vertical="center"/>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168" fontId="16" fillId="0" borderId="215">
      <alignment vertical="center"/>
    </xf>
    <xf numFmtId="49" fontId="26" fillId="0" borderId="215" applyNumberFormat="0" applyFont="0" applyFill="0" applyBorder="0" applyProtection="0">
      <alignment horizontal="left" vertical="center" indent="2"/>
    </xf>
    <xf numFmtId="168" fontId="16" fillId="0" borderId="215">
      <alignmen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31" fillId="9" borderId="217">
      <alignment horizontal="right" vertical="center"/>
    </xf>
    <xf numFmtId="170" fontId="34" fillId="1" borderId="23" applyNumberFormat="0" applyProtection="0">
      <alignment horizontal="left" vertical="top"/>
    </xf>
    <xf numFmtId="168" fontId="16" fillId="0" borderId="215">
      <alignment vertical="center"/>
    </xf>
    <xf numFmtId="49" fontId="26" fillId="0" borderId="215" applyNumberFormat="0" applyFont="0" applyFill="0" applyBorder="0" applyProtection="0">
      <alignment horizontal="left" vertical="center" indent="2"/>
    </xf>
    <xf numFmtId="168" fontId="16" fillId="0" borderId="215">
      <alignment vertical="center"/>
    </xf>
    <xf numFmtId="168" fontId="16" fillId="0" borderId="215">
      <alignmen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0" fontId="34" fillId="1" borderId="23" applyNumberFormat="0" applyProtection="0">
      <alignment horizontal="left" vertical="top"/>
    </xf>
    <xf numFmtId="171" fontId="31" fillId="9" borderId="215">
      <alignment horizontal="right" vertical="center"/>
    </xf>
    <xf numFmtId="0" fontId="26" fillId="0" borderId="215" applyNumberFormat="0" applyFill="0" applyAlignment="0" applyProtection="0"/>
    <xf numFmtId="171" fontId="23" fillId="8" borderId="215">
      <alignment horizontal="right" vertical="center"/>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0" fontId="26" fillId="0" borderId="215" applyNumberFormat="0" applyFill="0" applyAlignment="0" applyProtection="0"/>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0" fontId="112" fillId="0" borderId="0"/>
    <xf numFmtId="168" fontId="16" fillId="0" borderId="215">
      <alignmen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0" fontId="4" fillId="0" borderId="0"/>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0" fontId="26" fillId="0" borderId="215" applyNumberFormat="0" applyFill="0" applyAlignment="0" applyProtection="0"/>
    <xf numFmtId="171" fontId="23" fillId="8" borderId="215">
      <alignment horizontal="righ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71" fontId="31" fillId="9" borderId="215">
      <alignment horizontal="right" vertical="center"/>
    </xf>
    <xf numFmtId="170" fontId="34" fillId="1" borderId="23" applyNumberFormat="0" applyProtection="0">
      <alignment horizontal="left" vertical="top"/>
    </xf>
    <xf numFmtId="168" fontId="16" fillId="0" borderId="215">
      <alignmen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0" fontId="34" fillId="1" borderId="23" applyNumberFormat="0" applyProtection="0">
      <alignment horizontal="left" vertical="top"/>
    </xf>
    <xf numFmtId="168" fontId="16" fillId="0" borderId="215">
      <alignment vertical="center"/>
    </xf>
    <xf numFmtId="171" fontId="23" fillId="8" borderId="215">
      <alignment horizontal="right" vertical="center"/>
    </xf>
    <xf numFmtId="0" fontId="26" fillId="0" borderId="215" applyNumberFormat="0" applyFill="0" applyAlignment="0" applyProtection="0"/>
    <xf numFmtId="171" fontId="23" fillId="8"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0" fontId="34" fillId="1" borderId="23" applyNumberFormat="0" applyProtection="0">
      <alignment horizontal="left" vertical="top"/>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170" fontId="34" fillId="1" borderId="23" applyNumberFormat="0" applyProtection="0">
      <alignment horizontal="left" vertical="top"/>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68" fontId="16" fillId="0" borderId="215">
      <alignment vertical="center"/>
    </xf>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5" fontId="26" fillId="59" borderId="215" applyNumberFormat="0" applyFont="0" applyBorder="0" applyAlignment="0" applyProtection="0">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75"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0" fontId="34" fillId="1" borderId="23" applyNumberFormat="0" applyProtection="0">
      <alignment horizontal="left" vertical="top"/>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170" fontId="34" fillId="1" borderId="23" applyNumberFormat="0" applyProtection="0">
      <alignment horizontal="left" vertical="top"/>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5" fontId="26" fillId="59" borderId="215" applyNumberFormat="0" applyFont="0" applyBorder="0" applyAlignment="0" applyProtection="0">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170" fontId="34" fillId="1" borderId="23" applyNumberFormat="0" applyProtection="0">
      <alignment horizontal="left" vertical="top"/>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0" fontId="34" fillId="1" borderId="23" applyNumberFormat="0" applyProtection="0">
      <alignment horizontal="left" vertical="top"/>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0" fontId="26" fillId="0" borderId="215" applyNumberFormat="0" applyFill="0" applyAlignment="0" applyProtection="0"/>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4" fontId="26" fillId="0" borderId="215" applyFill="0" applyBorder="0" applyProtection="0">
      <alignment horizontal="right" vertical="center"/>
    </xf>
    <xf numFmtId="170" fontId="34" fillId="1" borderId="23" applyNumberFormat="0" applyProtection="0">
      <alignment horizontal="left" vertical="top"/>
    </xf>
    <xf numFmtId="4" fontId="26" fillId="0" borderId="215" applyFill="0" applyBorder="0" applyProtection="0">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68" fontId="16" fillId="0" borderId="215">
      <alignment vertical="center"/>
    </xf>
    <xf numFmtId="0" fontId="26" fillId="0" borderId="215" applyNumberFormat="0" applyFill="0" applyAlignment="0" applyProtection="0"/>
    <xf numFmtId="4" fontId="26" fillId="0" borderId="215" applyFill="0" applyBorder="0" applyProtection="0">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0" fontId="34" fillId="1" borderId="23" applyNumberFormat="0" applyProtection="0">
      <alignment horizontal="left" vertical="top"/>
    </xf>
    <xf numFmtId="171" fontId="23" fillId="8"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171" fontId="23" fillId="8" borderId="215">
      <alignment horizontal="right" vertical="center"/>
    </xf>
    <xf numFmtId="0" fontId="26" fillId="0" borderId="215" applyNumberFormat="0" applyFill="0" applyAlignment="0" applyProtection="0"/>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0" fontId="34" fillId="1" borderId="23" applyNumberFormat="0" applyProtection="0">
      <alignment horizontal="left" vertical="top"/>
    </xf>
    <xf numFmtId="175" fontId="26" fillId="59" borderId="215" applyNumberFormat="0" applyFont="0" applyBorder="0" applyAlignment="0" applyProtection="0">
      <alignment horizontal="right" vertical="center"/>
    </xf>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49" fontId="26" fillId="0" borderId="215" applyNumberFormat="0" applyFont="0" applyFill="0" applyBorder="0" applyProtection="0">
      <alignment horizontal="left" vertical="center" indent="2"/>
    </xf>
    <xf numFmtId="49" fontId="115" fillId="0" borderId="215" applyNumberFormat="0" applyFill="0" applyBorder="0" applyProtection="0">
      <alignment horizontal="left" vertical="center"/>
    </xf>
    <xf numFmtId="171" fontId="23" fillId="8" borderId="215">
      <alignment horizontal="righ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23" fillId="8" borderId="215">
      <alignment horizontal="right" vertical="center"/>
    </xf>
    <xf numFmtId="171" fontId="23" fillId="8" borderId="215">
      <alignment horizontal="right" vertical="center"/>
    </xf>
    <xf numFmtId="0" fontId="26" fillId="0" borderId="215" applyNumberFormat="0" applyFill="0" applyAlignment="0" applyProtection="0"/>
    <xf numFmtId="171" fontId="23" fillId="8"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4" fontId="26" fillId="0" borderId="215" applyFill="0" applyBorder="0" applyProtection="0">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4" fontId="26" fillId="0" borderId="215" applyFill="0" applyBorder="0" applyProtection="0">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49" fontId="115" fillId="0" borderId="215" applyNumberFormat="0" applyFill="0" applyBorder="0" applyProtection="0">
      <alignment horizontal="lef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68" fontId="16" fillId="0" borderId="215">
      <alignment vertical="center"/>
    </xf>
    <xf numFmtId="0" fontId="26" fillId="0" borderId="215" applyNumberFormat="0" applyFill="0" applyAlignment="0" applyProtection="0"/>
    <xf numFmtId="171" fontId="23" fillId="8"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170" fontId="34" fillId="1" borderId="23" applyNumberFormat="0" applyProtection="0">
      <alignment horizontal="left" vertical="top"/>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0" fontId="34" fillId="1" borderId="23" applyNumberFormat="0" applyProtection="0">
      <alignment horizontal="left" vertical="top"/>
    </xf>
    <xf numFmtId="171" fontId="23" fillId="8"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68" fontId="16" fillId="0" borderId="215">
      <alignmen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68" fontId="16" fillId="0" borderId="215">
      <alignmen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0" fontId="34" fillId="1" borderId="23" applyNumberFormat="0" applyProtection="0">
      <alignment horizontal="left" vertical="top"/>
    </xf>
    <xf numFmtId="168" fontId="16" fillId="0" borderId="215">
      <alignment vertical="center"/>
    </xf>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0" fontId="26" fillId="0" borderId="215" applyNumberFormat="0" applyFill="0" applyAlignment="0" applyProtection="0"/>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0" fontId="34" fillId="1" borderId="23" applyNumberFormat="0" applyProtection="0">
      <alignment horizontal="left" vertical="top"/>
    </xf>
    <xf numFmtId="4" fontId="26" fillId="0" borderId="215" applyFill="0" applyBorder="0" applyProtection="0">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0" fontId="34" fillId="1" borderId="23" applyNumberFormat="0" applyProtection="0">
      <alignment horizontal="left" vertical="top"/>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70"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171" fontId="23" fillId="8" borderId="215">
      <alignment horizontal="right" vertical="center"/>
    </xf>
    <xf numFmtId="168" fontId="16" fillId="0" borderId="215">
      <alignmen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170" fontId="34" fillId="1" borderId="23" applyNumberFormat="0" applyProtection="0">
      <alignment horizontal="left" vertical="top"/>
    </xf>
    <xf numFmtId="168" fontId="16" fillId="0" borderId="215">
      <alignmen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170" fontId="34" fillId="1" borderId="23" applyNumberFormat="0" applyProtection="0">
      <alignment horizontal="left" vertical="top"/>
    </xf>
    <xf numFmtId="168" fontId="16" fillId="0" borderId="215">
      <alignment vertical="center"/>
    </xf>
    <xf numFmtId="171" fontId="31" fillId="9" borderId="215">
      <alignment horizontal="right" vertical="center"/>
    </xf>
    <xf numFmtId="170" fontId="34" fillId="1" borderId="23" applyNumberFormat="0" applyProtection="0">
      <alignment horizontal="left" vertical="top"/>
    </xf>
    <xf numFmtId="4" fontId="26" fillId="0" borderId="215" applyFill="0" applyBorder="0" applyProtection="0">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0" fontId="34" fillId="1" borderId="23" applyNumberFormat="0" applyProtection="0">
      <alignment horizontal="left" vertical="top"/>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0" fontId="34" fillId="1" borderId="23" applyNumberFormat="0" applyProtection="0">
      <alignment horizontal="left" vertical="top"/>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68" fontId="16" fillId="0" borderId="215">
      <alignmen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23" fillId="8" borderId="215">
      <alignment horizontal="right" vertical="center"/>
    </xf>
    <xf numFmtId="49" fontId="26" fillId="0" borderId="215" applyNumberFormat="0" applyFont="0" applyFill="0" applyBorder="0" applyProtection="0">
      <alignment horizontal="left" vertical="center" indent="2"/>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23" fillId="8" borderId="215">
      <alignment horizontal="right" vertical="center"/>
    </xf>
    <xf numFmtId="170" fontId="34" fillId="1" borderId="23" applyNumberFormat="0" applyProtection="0">
      <alignment horizontal="left" vertical="top"/>
    </xf>
    <xf numFmtId="170" fontId="34" fillId="1" borderId="23" applyNumberFormat="0" applyProtection="0">
      <alignment horizontal="left" vertical="top"/>
    </xf>
    <xf numFmtId="4" fontId="26" fillId="0" borderId="215" applyFill="0" applyBorder="0" applyProtection="0">
      <alignment horizontal="right" vertical="center"/>
    </xf>
    <xf numFmtId="0" fontId="26" fillId="0" borderId="215" applyNumberFormat="0" applyFill="0" applyAlignment="0" applyProtection="0"/>
    <xf numFmtId="171" fontId="31" fillId="9" borderId="215">
      <alignment horizontal="right" vertical="center"/>
    </xf>
    <xf numFmtId="170" fontId="34" fillId="1" borderId="23" applyNumberFormat="0" applyProtection="0">
      <alignment horizontal="left" vertical="top"/>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23" fillId="8" borderId="215">
      <alignment horizontal="right" vertical="center"/>
    </xf>
    <xf numFmtId="168" fontId="16" fillId="0" borderId="215">
      <alignmen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0" fontId="34" fillId="1" borderId="23" applyNumberFormat="0" applyProtection="0">
      <alignment horizontal="left" vertical="top"/>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68" fontId="16" fillId="0" borderId="215">
      <alignment vertical="center"/>
    </xf>
    <xf numFmtId="171" fontId="23" fillId="8"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71" fontId="23" fillId="8" borderId="215">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68" fontId="16" fillId="0" borderId="215">
      <alignment vertical="center"/>
    </xf>
    <xf numFmtId="170" fontId="34" fillId="1" borderId="23" applyNumberFormat="0" applyProtection="0">
      <alignment horizontal="left" vertical="top"/>
    </xf>
    <xf numFmtId="171" fontId="23" fillId="8"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0" fontId="26" fillId="0" borderId="215" applyNumberFormat="0" applyFill="0" applyAlignment="0" applyProtection="0"/>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71" fontId="23" fillId="8" borderId="215">
      <alignment horizontal="right" vertical="center"/>
    </xf>
    <xf numFmtId="168" fontId="16" fillId="0" borderId="215">
      <alignmen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171" fontId="23" fillId="8" borderId="215">
      <alignment horizontal="right" vertical="center"/>
    </xf>
    <xf numFmtId="170" fontId="34" fillId="1" borderId="23" applyNumberFormat="0" applyProtection="0">
      <alignment horizontal="left" vertical="top"/>
    </xf>
    <xf numFmtId="4" fontId="26" fillId="0" borderId="215" applyFill="0" applyBorder="0" applyProtection="0">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171" fontId="31" fillId="9" borderId="215">
      <alignment horizontal="right" vertical="center"/>
    </xf>
    <xf numFmtId="170" fontId="34" fillId="1" borderId="23" applyNumberFormat="0" applyProtection="0">
      <alignment horizontal="left" vertical="top"/>
    </xf>
    <xf numFmtId="168" fontId="16" fillId="0" borderId="215">
      <alignmen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0" fontId="34" fillId="1" borderId="23" applyNumberFormat="0" applyProtection="0">
      <alignment horizontal="left" vertical="top"/>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68" fontId="16" fillId="0" borderId="215">
      <alignment vertical="center"/>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168" fontId="16" fillId="0" borderId="215">
      <alignment vertical="center"/>
    </xf>
    <xf numFmtId="0" fontId="26" fillId="0" borderId="215" applyNumberFormat="0" applyFill="0" applyAlignment="0" applyProtection="0"/>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0" fontId="34" fillId="1" borderId="23" applyNumberFormat="0" applyProtection="0">
      <alignment horizontal="left" vertical="top"/>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23" fillId="8" borderId="215">
      <alignment horizontal="right" vertical="center"/>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49" fontId="26" fillId="0" borderId="215" applyNumberFormat="0" applyFont="0" applyFill="0" applyBorder="0" applyProtection="0">
      <alignment horizontal="left" vertical="center" indent="2"/>
    </xf>
    <xf numFmtId="168" fontId="16" fillId="0" borderId="215">
      <alignmen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68" fontId="16" fillId="0" borderId="215">
      <alignmen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4" fontId="26" fillId="0" borderId="215" applyFill="0" applyBorder="0" applyProtection="0">
      <alignment horizontal="right" vertical="center"/>
    </xf>
    <xf numFmtId="0" fontId="26" fillId="0" borderId="215" applyNumberFormat="0" applyFill="0" applyAlignment="0" applyProtection="0"/>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49" fontId="26" fillId="0" borderId="215" applyNumberFormat="0" applyFont="0" applyFill="0" applyBorder="0" applyProtection="0">
      <alignment horizontal="left" vertical="center" indent="2"/>
    </xf>
    <xf numFmtId="175" fontId="26" fillId="59" borderId="215" applyNumberFormat="0" applyFont="0" applyBorder="0" applyAlignment="0" applyProtection="0">
      <alignment horizontal="right" vertical="center"/>
    </xf>
    <xf numFmtId="170" fontId="34" fillId="1" borderId="23" applyNumberFormat="0" applyProtection="0">
      <alignment horizontal="left" vertical="top"/>
    </xf>
    <xf numFmtId="171" fontId="23" fillId="8"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68" fontId="16" fillId="0" borderId="215">
      <alignment vertical="center"/>
    </xf>
    <xf numFmtId="170" fontId="34" fillId="1" borderId="23" applyNumberFormat="0" applyProtection="0">
      <alignment horizontal="left" vertical="top"/>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1" fontId="23" fillId="8"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5"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68" fontId="16" fillId="0" borderId="215">
      <alignmen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0" fontId="34" fillId="1" borderId="23" applyNumberFormat="0" applyProtection="0">
      <alignment horizontal="left" vertical="top"/>
    </xf>
    <xf numFmtId="168" fontId="16" fillId="0" borderId="215">
      <alignment vertical="center"/>
    </xf>
    <xf numFmtId="168" fontId="16" fillId="0" borderId="215">
      <alignment vertical="center"/>
    </xf>
    <xf numFmtId="4" fontId="26" fillId="0" borderId="215" applyFill="0" applyBorder="0" applyProtection="0">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0" fontId="26" fillId="0" borderId="215" applyNumberFormat="0" applyFill="0" applyAlignment="0" applyProtection="0"/>
    <xf numFmtId="171" fontId="23" fillId="8" borderId="215">
      <alignment horizontal="right" vertical="center"/>
    </xf>
    <xf numFmtId="168" fontId="16" fillId="0" borderId="215">
      <alignment vertical="center"/>
    </xf>
    <xf numFmtId="170" fontId="34" fillId="1" borderId="23" applyNumberFormat="0" applyProtection="0">
      <alignment horizontal="left" vertical="top"/>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171" fontId="23" fillId="8" borderId="215">
      <alignment horizontal="right" vertical="center"/>
    </xf>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4" fontId="26" fillId="0" borderId="215" applyFill="0" applyBorder="0" applyProtection="0">
      <alignment horizontal="right" vertical="center"/>
    </xf>
    <xf numFmtId="170" fontId="34" fillId="1" borderId="23" applyNumberFormat="0" applyProtection="0">
      <alignment horizontal="left" vertical="top"/>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31" fillId="9"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68" fontId="16" fillId="0" borderId="215">
      <alignment vertical="center"/>
    </xf>
    <xf numFmtId="171" fontId="23" fillId="8"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49" fontId="26" fillId="0" borderId="215" applyNumberFormat="0" applyFont="0" applyFill="0" applyBorder="0" applyProtection="0">
      <alignment horizontal="left" vertical="center" indent="2"/>
    </xf>
    <xf numFmtId="175" fontId="26" fillId="59" borderId="215" applyNumberFormat="0" applyFont="0" applyBorder="0" applyAlignment="0" applyProtection="0">
      <alignment horizontal="right" vertical="center"/>
    </xf>
    <xf numFmtId="171" fontId="23" fillId="8" borderId="215">
      <alignment horizontal="right" vertical="center"/>
    </xf>
    <xf numFmtId="0" fontId="26" fillId="0" borderId="215" applyNumberFormat="0" applyFill="0" applyAlignment="0" applyProtection="0"/>
    <xf numFmtId="0" fontId="26" fillId="0" borderId="215" applyNumberFormat="0" applyFill="0" applyAlignment="0" applyProtection="0"/>
    <xf numFmtId="4" fontId="26" fillId="0" borderId="215" applyFill="0" applyBorder="0" applyProtection="0">
      <alignment horizontal="right" vertical="center"/>
    </xf>
    <xf numFmtId="4" fontId="26" fillId="0" borderId="215" applyFill="0" applyBorder="0" applyProtection="0">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0" fontId="34" fillId="1" borderId="23" applyNumberFormat="0" applyProtection="0">
      <alignment horizontal="left" vertical="top"/>
    </xf>
    <xf numFmtId="171" fontId="31" fillId="9" borderId="215">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0" fontId="34" fillId="1" borderId="23" applyNumberFormat="0" applyProtection="0">
      <alignment horizontal="left" vertical="top"/>
    </xf>
    <xf numFmtId="171" fontId="23" fillId="8" borderId="215">
      <alignment horizontal="right" vertical="center"/>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68" fontId="16" fillId="0" borderId="215">
      <alignment vertical="center"/>
    </xf>
    <xf numFmtId="0" fontId="26" fillId="0" borderId="215" applyNumberFormat="0" applyFill="0" applyAlignment="0" applyProtection="0"/>
    <xf numFmtId="171" fontId="31" fillId="9" borderId="215">
      <alignment horizontal="right" vertical="center"/>
    </xf>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68" fontId="16" fillId="0" borderId="215">
      <alignment vertical="center"/>
    </xf>
    <xf numFmtId="168" fontId="16" fillId="0" borderId="215">
      <alignmen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23" fillId="8" borderId="215">
      <alignment horizontal="right" vertical="center"/>
    </xf>
    <xf numFmtId="170" fontId="34" fillId="1" borderId="23" applyNumberFormat="0" applyProtection="0">
      <alignment horizontal="left" vertical="top"/>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49" fontId="115" fillId="0" borderId="215" applyNumberFormat="0" applyFill="0" applyBorder="0" applyProtection="0">
      <alignment horizontal="left" vertical="center"/>
    </xf>
    <xf numFmtId="171" fontId="23" fillId="8" borderId="215">
      <alignment horizontal="righ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43" fontId="4" fillId="0" borderId="0" applyFont="0" applyFill="0" applyBorder="0" applyAlignment="0" applyProtection="0"/>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0" fontId="34" fillId="1" borderId="23" applyNumberFormat="0" applyProtection="0">
      <alignment horizontal="left" vertical="top"/>
    </xf>
    <xf numFmtId="175" fontId="26" fillId="59" borderId="215" applyNumberFormat="0" applyFont="0" applyBorder="0" applyAlignment="0" applyProtection="0">
      <alignment horizontal="right" vertical="center"/>
    </xf>
    <xf numFmtId="171" fontId="23" fillId="8" borderId="215">
      <alignment horizontal="right" vertical="center"/>
    </xf>
    <xf numFmtId="168" fontId="16" fillId="0" borderId="215">
      <alignmen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68" fontId="16" fillId="0" borderId="215">
      <alignment vertical="center"/>
    </xf>
    <xf numFmtId="4" fontId="26" fillId="0" borderId="215" applyFill="0" applyBorder="0" applyProtection="0">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68" fontId="16" fillId="0" borderId="215">
      <alignmen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171" fontId="23" fillId="8" borderId="215">
      <alignment horizontal="right" vertical="center"/>
    </xf>
    <xf numFmtId="0" fontId="26" fillId="0" borderId="215" applyNumberFormat="0" applyFill="0" applyAlignment="0" applyProtection="0"/>
    <xf numFmtId="171" fontId="23" fillId="8"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168" fontId="16" fillId="0" borderId="215">
      <alignmen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70" fontId="34" fillId="1" borderId="23" applyNumberFormat="0" applyProtection="0">
      <alignment horizontal="left" vertical="top"/>
    </xf>
    <xf numFmtId="168" fontId="16" fillId="0" borderId="215">
      <alignmen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23" fillId="8"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23" fillId="8"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49" fontId="26" fillId="0" borderId="215" applyNumberFormat="0" applyFont="0" applyFill="0" applyBorder="0" applyProtection="0">
      <alignment horizontal="left" vertical="center" indent="2"/>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23" fillId="8"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171" fontId="23" fillId="8"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1" fontId="23" fillId="8"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4" fontId="26" fillId="0" borderId="215" applyFill="0" applyBorder="0" applyProtection="0">
      <alignment horizontal="right" vertical="center"/>
    </xf>
    <xf numFmtId="170" fontId="34" fillId="1" borderId="23" applyNumberFormat="0" applyProtection="0">
      <alignment horizontal="left" vertical="top"/>
    </xf>
    <xf numFmtId="49" fontId="115" fillId="0" borderId="215" applyNumberFormat="0" applyFill="0" applyBorder="0" applyProtection="0">
      <alignment horizontal="lef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168" fontId="16" fillId="0" borderId="215">
      <alignment vertical="center"/>
    </xf>
    <xf numFmtId="171" fontId="23" fillId="8" borderId="215">
      <alignment horizontal="right" vertical="center"/>
    </xf>
    <xf numFmtId="170" fontId="34" fillId="1" borderId="23" applyNumberFormat="0" applyProtection="0">
      <alignment horizontal="left" vertical="top"/>
    </xf>
    <xf numFmtId="171" fontId="23" fillId="8"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0" fontId="34" fillId="1" borderId="23" applyNumberFormat="0" applyProtection="0">
      <alignment horizontal="left" vertical="top"/>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0" fontId="34" fillId="1" borderId="23" applyNumberFormat="0" applyProtection="0">
      <alignment horizontal="left" vertical="top"/>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170" fontId="34" fillId="1" borderId="23" applyNumberFormat="0" applyProtection="0">
      <alignment horizontal="left" vertical="top"/>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0"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0" fontId="34" fillId="1" borderId="23" applyNumberFormat="0" applyProtection="0">
      <alignment horizontal="left" vertical="top"/>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70" fontId="34" fillId="1" borderId="23" applyNumberFormat="0" applyProtection="0">
      <alignment horizontal="left" vertical="top"/>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71" fontId="23" fillId="8" borderId="215">
      <alignment horizontal="right" vertical="center"/>
    </xf>
    <xf numFmtId="0" fontId="26" fillId="0" borderId="215" applyNumberFormat="0" applyFill="0" applyAlignment="0" applyProtection="0"/>
    <xf numFmtId="171" fontId="23" fillId="8" borderId="215">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68" fontId="16" fillId="0" borderId="215">
      <alignment vertical="center"/>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0" fontId="26" fillId="0" borderId="215" applyNumberFormat="0" applyFill="0" applyAlignment="0" applyProtection="0"/>
    <xf numFmtId="171" fontId="23" fillId="8"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68" fontId="16" fillId="0" borderId="215">
      <alignment vertical="center"/>
    </xf>
    <xf numFmtId="168" fontId="16" fillId="0" borderId="215">
      <alignmen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0" fontId="34" fillId="1" borderId="23" applyNumberFormat="0" applyProtection="0">
      <alignment horizontal="left" vertical="top"/>
    </xf>
    <xf numFmtId="171" fontId="31" fillId="9" borderId="215">
      <alignment horizontal="right" vertical="center"/>
    </xf>
    <xf numFmtId="171" fontId="23" fillId="8" borderId="215">
      <alignment horizontal="right" vertical="center"/>
    </xf>
    <xf numFmtId="168" fontId="16" fillId="0" borderId="215">
      <alignment vertical="center"/>
    </xf>
    <xf numFmtId="0" fontId="26" fillId="0" borderId="215" applyNumberFormat="0" applyFill="0" applyAlignment="0" applyProtection="0"/>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70" fontId="34" fillId="1" borderId="23" applyNumberFormat="0" applyProtection="0">
      <alignment horizontal="left" vertical="top"/>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4" fontId="26" fillId="0" borderId="215" applyFill="0" applyBorder="0" applyProtection="0">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23" fillId="8"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0" fontId="26" fillId="0" borderId="215" applyNumberFormat="0" applyFill="0" applyAlignment="0" applyProtection="0"/>
    <xf numFmtId="171" fontId="23" fillId="8" borderId="215">
      <alignment horizontal="right" vertical="center"/>
    </xf>
    <xf numFmtId="168" fontId="16" fillId="0" borderId="215">
      <alignment vertical="center"/>
    </xf>
    <xf numFmtId="4" fontId="26" fillId="0" borderId="215" applyFill="0" applyBorder="0" applyProtection="0">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0" fontId="34" fillId="1" borderId="23" applyNumberFormat="0" applyProtection="0">
      <alignment horizontal="left" vertical="top"/>
    </xf>
    <xf numFmtId="49" fontId="115" fillId="0" borderId="215" applyNumberFormat="0" applyFill="0" applyBorder="0" applyProtection="0">
      <alignment horizontal="lef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68" fontId="16" fillId="0" borderId="215">
      <alignmen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168" fontId="16" fillId="0" borderId="215">
      <alignment vertical="center"/>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168" fontId="16" fillId="0" borderId="215">
      <alignment vertical="center"/>
    </xf>
    <xf numFmtId="170" fontId="34" fillId="1" borderId="23" applyNumberFormat="0" applyProtection="0">
      <alignment horizontal="left" vertical="top"/>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68" fontId="16" fillId="0" borderId="215">
      <alignment vertical="center"/>
    </xf>
    <xf numFmtId="0" fontId="26" fillId="0" borderId="215" applyNumberFormat="0" applyFill="0" applyAlignment="0" applyProtection="0"/>
    <xf numFmtId="49" fontId="26" fillId="0" borderId="215" applyNumberFormat="0" applyFont="0" applyFill="0" applyBorder="0" applyProtection="0">
      <alignment horizontal="left" vertical="center" indent="2"/>
    </xf>
    <xf numFmtId="171" fontId="23" fillId="8" borderId="215">
      <alignment horizontal="right" vertical="center"/>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68" fontId="16" fillId="0" borderId="215">
      <alignmen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68" fontId="16" fillId="0" borderId="215">
      <alignment vertical="center"/>
    </xf>
    <xf numFmtId="0" fontId="26" fillId="0" borderId="215" applyNumberFormat="0" applyFill="0" applyAlignment="0" applyProtection="0"/>
    <xf numFmtId="168" fontId="16" fillId="0" borderId="215">
      <alignment vertical="center"/>
    </xf>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0" fontId="34" fillId="1" borderId="23" applyNumberFormat="0" applyProtection="0">
      <alignment horizontal="left" vertical="top"/>
    </xf>
    <xf numFmtId="49" fontId="115" fillId="0" borderId="215" applyNumberFormat="0" applyFill="0" applyBorder="0" applyProtection="0">
      <alignment horizontal="left" vertical="center"/>
    </xf>
    <xf numFmtId="170" fontId="34" fillId="1" borderId="23" applyNumberFormat="0" applyProtection="0">
      <alignment horizontal="left" vertical="top"/>
    </xf>
    <xf numFmtId="168" fontId="16" fillId="0" borderId="215">
      <alignmen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0" fontId="26" fillId="0" borderId="215" applyNumberFormat="0" applyFill="0" applyAlignment="0" applyProtection="0"/>
    <xf numFmtId="168" fontId="16" fillId="0" borderId="215">
      <alignment vertical="center"/>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168" fontId="16" fillId="0" borderId="215">
      <alignment vertical="center"/>
    </xf>
    <xf numFmtId="4" fontId="26" fillId="0" borderId="215" applyFill="0" applyBorder="0" applyProtection="0">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0"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68" fontId="16" fillId="0" borderId="215">
      <alignmen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0"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23" fillId="8"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4" fontId="26" fillId="0" borderId="215" applyFill="0" applyBorder="0" applyProtection="0">
      <alignment horizontal="right" vertical="center"/>
    </xf>
    <xf numFmtId="0" fontId="26" fillId="0" borderId="215" applyNumberFormat="0" applyFill="0" applyAlignment="0" applyProtection="0"/>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171" fontId="23" fillId="8" borderId="215">
      <alignment horizontal="right" vertical="center"/>
    </xf>
    <xf numFmtId="43" fontId="4" fillId="0" borderId="0" applyFont="0" applyFill="0" applyBorder="0" applyAlignment="0" applyProtection="0"/>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5">
      <alignment horizontal="right" vertical="center"/>
    </xf>
    <xf numFmtId="0" fontId="129" fillId="65" borderId="216"/>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0" fontId="26" fillId="0" borderId="217" applyNumberFormat="0" applyFill="0" applyAlignment="0" applyProtection="0"/>
    <xf numFmtId="168" fontId="16" fillId="0" borderId="217">
      <alignmen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71" fontId="23" fillId="8" borderId="217">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68" fontId="16" fillId="0" borderId="217">
      <alignmen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0" fontId="129" fillId="64" borderId="216"/>
    <xf numFmtId="0" fontId="31" fillId="0" borderId="0"/>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43" fontId="4" fillId="0" borderId="0" applyFont="0" applyFill="0" applyBorder="0" applyAlignment="0" applyProtection="0"/>
    <xf numFmtId="171" fontId="31" fillId="9" borderId="217">
      <alignment horizontal="right" vertical="center"/>
    </xf>
    <xf numFmtId="171" fontId="23" fillId="8" borderId="217">
      <alignment horizontal="right" vertical="center"/>
    </xf>
    <xf numFmtId="168" fontId="16" fillId="0" borderId="217">
      <alignmen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0" fontId="34" fillId="1" borderId="23" applyNumberFormat="0" applyProtection="0">
      <alignment horizontal="left" vertical="top"/>
    </xf>
    <xf numFmtId="171" fontId="23" fillId="8" borderId="215">
      <alignment horizontal="right" vertical="center"/>
    </xf>
    <xf numFmtId="168" fontId="16" fillId="0" borderId="215">
      <alignment vertical="center"/>
    </xf>
    <xf numFmtId="168" fontId="16" fillId="0" borderId="217">
      <alignmen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7">
      <alignmen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71" fontId="31" fillId="9" borderId="215">
      <alignment horizontal="right" vertical="center"/>
    </xf>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70" fontId="34" fillId="1" borderId="23" applyNumberFormat="0" applyProtection="0">
      <alignment horizontal="left" vertical="top"/>
    </xf>
    <xf numFmtId="171" fontId="31" fillId="9" borderId="215">
      <alignment horizontal="right" vertical="center"/>
    </xf>
    <xf numFmtId="171" fontId="23" fillId="8"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0" fontId="34" fillId="1" borderId="23" applyNumberFormat="0" applyProtection="0">
      <alignment horizontal="left" vertical="top"/>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68" fontId="16" fillId="0" borderId="215">
      <alignmen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0" fontId="26" fillId="0" borderId="215" applyNumberFormat="0" applyFill="0" applyAlignment="0" applyProtection="0"/>
    <xf numFmtId="4" fontId="26" fillId="0" borderId="215" applyFill="0" applyBorder="0" applyProtection="0">
      <alignment horizontal="right" vertical="center"/>
    </xf>
    <xf numFmtId="171" fontId="23" fillId="8"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0" fontId="26" fillId="0" borderId="215" applyNumberFormat="0" applyFill="0" applyAlignment="0" applyProtection="0"/>
    <xf numFmtId="171" fontId="23" fillId="8"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4" fontId="26" fillId="0" borderId="215" applyFill="0" applyBorder="0" applyProtection="0">
      <alignment horizontal="right" vertical="center"/>
    </xf>
    <xf numFmtId="170" fontId="34" fillId="1" borderId="23" applyNumberFormat="0" applyProtection="0">
      <alignment horizontal="left" vertical="top"/>
    </xf>
    <xf numFmtId="4" fontId="26" fillId="0" borderId="215" applyFill="0" applyBorder="0" applyProtection="0">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4" fontId="26" fillId="0" borderId="215" applyFill="0" applyBorder="0" applyProtection="0">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0" fontId="26" fillId="0" borderId="215" applyNumberFormat="0" applyFill="0" applyAlignment="0" applyProtection="0"/>
    <xf numFmtId="49" fontId="26" fillId="0" borderId="215" applyNumberFormat="0" applyFont="0" applyFill="0" applyBorder="0" applyProtection="0">
      <alignment horizontal="left" vertical="center" indent="2"/>
    </xf>
    <xf numFmtId="168" fontId="16" fillId="0" borderId="215">
      <alignment vertical="center"/>
    </xf>
    <xf numFmtId="168" fontId="16" fillId="0" borderId="215">
      <alignment vertical="center"/>
    </xf>
    <xf numFmtId="171" fontId="23" fillId="8" borderId="215">
      <alignment horizontal="right" vertical="center"/>
    </xf>
    <xf numFmtId="4" fontId="26" fillId="0" borderId="215" applyFill="0" applyBorder="0" applyProtection="0">
      <alignment horizontal="right" vertical="center"/>
    </xf>
    <xf numFmtId="168" fontId="16" fillId="0" borderId="215">
      <alignmen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0" fontId="34" fillId="1" borderId="23" applyNumberFormat="0" applyProtection="0">
      <alignment horizontal="left" vertical="top"/>
    </xf>
    <xf numFmtId="171" fontId="31" fillId="9" borderId="215">
      <alignment horizontal="right" vertical="center"/>
    </xf>
    <xf numFmtId="168" fontId="16" fillId="0" borderId="215">
      <alignment vertical="center"/>
    </xf>
    <xf numFmtId="170" fontId="34" fillId="1" borderId="23" applyNumberFormat="0" applyProtection="0">
      <alignment horizontal="left" vertical="top"/>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0"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70" fontId="34" fillId="1" borderId="23" applyNumberFormat="0" applyProtection="0">
      <alignment horizontal="left" vertical="top"/>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0" fontId="34" fillId="1" borderId="23" applyNumberFormat="0" applyProtection="0">
      <alignment horizontal="left" vertical="top"/>
    </xf>
    <xf numFmtId="168" fontId="16" fillId="0" borderId="215">
      <alignment vertical="center"/>
    </xf>
    <xf numFmtId="171" fontId="31" fillId="9" borderId="215">
      <alignment horizontal="right" vertical="center"/>
    </xf>
    <xf numFmtId="168" fontId="16" fillId="0" borderId="215">
      <alignment vertical="center"/>
    </xf>
    <xf numFmtId="0" fontId="26" fillId="0" borderId="215" applyNumberFormat="0" applyFill="0" applyAlignment="0" applyProtection="0"/>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68" fontId="16" fillId="0" borderId="215">
      <alignment vertical="center"/>
    </xf>
    <xf numFmtId="4" fontId="26" fillId="0" borderId="215" applyFill="0" applyBorder="0" applyProtection="0">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71" fontId="23" fillId="8" borderId="215">
      <alignment horizontal="right" vertical="center"/>
    </xf>
    <xf numFmtId="49" fontId="26" fillId="0" borderId="215" applyNumberFormat="0" applyFont="0" applyFill="0" applyBorder="0" applyProtection="0">
      <alignment horizontal="left" vertical="center" indent="2"/>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0" fontId="34" fillId="1" borderId="23" applyNumberFormat="0" applyProtection="0">
      <alignment horizontal="left" vertical="top"/>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171" fontId="23" fillId="8"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0" fontId="34" fillId="1" borderId="23" applyNumberFormat="0" applyProtection="0">
      <alignment horizontal="left" vertical="top"/>
    </xf>
    <xf numFmtId="168" fontId="16" fillId="0" borderId="215">
      <alignment vertical="center"/>
    </xf>
    <xf numFmtId="0" fontId="26" fillId="0" borderId="215" applyNumberFormat="0" applyFill="0" applyAlignment="0" applyProtection="0"/>
    <xf numFmtId="168" fontId="16" fillId="0" borderId="215">
      <alignment vertical="center"/>
    </xf>
    <xf numFmtId="171" fontId="23" fillId="8" borderId="215">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0" fontId="34" fillId="1" borderId="23" applyNumberFormat="0" applyProtection="0">
      <alignment horizontal="left" vertical="top"/>
    </xf>
    <xf numFmtId="168" fontId="16" fillId="0" borderId="215">
      <alignmen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49" fontId="26" fillId="0" borderId="215" applyNumberFormat="0" applyFont="0" applyFill="0" applyBorder="0" applyProtection="0">
      <alignment horizontal="left" vertical="center" indent="2"/>
    </xf>
    <xf numFmtId="171" fontId="23" fillId="8" borderId="215">
      <alignment horizontal="right" vertical="center"/>
    </xf>
    <xf numFmtId="170" fontId="34" fillId="1" borderId="23" applyNumberFormat="0" applyProtection="0">
      <alignment horizontal="left" vertical="top"/>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0" fontId="26" fillId="0" borderId="215" applyNumberFormat="0" applyFill="0" applyAlignment="0" applyProtection="0"/>
    <xf numFmtId="0" fontId="26" fillId="0" borderId="215" applyNumberFormat="0" applyFill="0" applyAlignment="0" applyProtection="0"/>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171" fontId="31" fillId="9" borderId="215">
      <alignment horizontal="right" vertical="center"/>
    </xf>
    <xf numFmtId="170" fontId="34" fillId="1" borderId="23" applyNumberFormat="0" applyProtection="0">
      <alignment horizontal="left" vertical="top"/>
    </xf>
    <xf numFmtId="168" fontId="16" fillId="0" borderId="215">
      <alignment vertical="center"/>
    </xf>
    <xf numFmtId="4" fontId="26" fillId="0" borderId="215" applyFill="0" applyBorder="0" applyProtection="0">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0" fontId="26" fillId="0" borderId="215" applyNumberFormat="0" applyFill="0" applyAlignment="0" applyProtection="0"/>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0" fontId="34" fillId="1" borderId="23" applyNumberFormat="0" applyProtection="0">
      <alignment horizontal="left" vertical="top"/>
    </xf>
    <xf numFmtId="43" fontId="4" fillId="0" borderId="0" applyFont="0" applyFill="0" applyBorder="0" applyAlignment="0" applyProtection="0"/>
    <xf numFmtId="171" fontId="23" fillId="8"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49" fontId="26" fillId="0" borderId="215" applyNumberFormat="0" applyFont="0" applyFill="0" applyBorder="0" applyProtection="0">
      <alignment horizontal="left" vertical="center" indent="2"/>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0" fontId="34" fillId="1" borderId="23" applyNumberFormat="0" applyProtection="0">
      <alignment horizontal="left" vertical="top"/>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0" fontId="26" fillId="0" borderId="215" applyNumberFormat="0" applyFill="0" applyAlignment="0" applyProtection="0"/>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0" fontId="26" fillId="0" borderId="215" applyNumberFormat="0" applyFill="0" applyAlignment="0" applyProtection="0"/>
    <xf numFmtId="0" fontId="128" fillId="63" borderId="216">
      <alignment horizontal="center"/>
    </xf>
    <xf numFmtId="171" fontId="31" fillId="9" borderId="215">
      <alignment horizontal="right" vertical="center"/>
    </xf>
    <xf numFmtId="0" fontId="31" fillId="0" borderId="0"/>
    <xf numFmtId="171" fontId="31" fillId="9" borderId="215">
      <alignment horizontal="right" vertical="center"/>
    </xf>
    <xf numFmtId="0" fontId="112" fillId="0" borderId="0"/>
    <xf numFmtId="168" fontId="16" fillId="0" borderId="215">
      <alignment vertical="center"/>
    </xf>
    <xf numFmtId="171" fontId="23" fillId="8"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23" fillId="8"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68" fontId="16" fillId="0" borderId="215">
      <alignmen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68" fontId="16" fillId="0" borderId="215">
      <alignmen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68" fontId="16" fillId="0" borderId="215">
      <alignmen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0" fontId="34" fillId="1" borderId="23" applyNumberFormat="0" applyProtection="0">
      <alignment horizontal="left" vertical="top"/>
    </xf>
    <xf numFmtId="171" fontId="31" fillId="9"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0" fontId="34" fillId="1" borderId="23" applyNumberFormat="0" applyProtection="0">
      <alignment horizontal="left" vertical="top"/>
    </xf>
    <xf numFmtId="171" fontId="23" fillId="8"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4" fontId="26" fillId="0" borderId="215" applyFill="0" applyBorder="0" applyProtection="0">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0" fontId="26" fillId="0" borderId="215" applyNumberFormat="0" applyFill="0" applyAlignment="0" applyProtection="0"/>
    <xf numFmtId="168" fontId="16" fillId="0" borderId="215">
      <alignmen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0" fontId="26" fillId="0" borderId="215" applyNumberFormat="0" applyFill="0" applyAlignment="0" applyProtection="0"/>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68" fontId="16" fillId="0" borderId="215">
      <alignmen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49" fontId="26" fillId="0" borderId="215" applyNumberFormat="0" applyFont="0" applyFill="0" applyBorder="0" applyProtection="0">
      <alignment horizontal="left" vertical="center" indent="2"/>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0" fontId="34" fillId="1" borderId="23" applyNumberFormat="0" applyProtection="0">
      <alignment horizontal="left" vertical="top"/>
    </xf>
    <xf numFmtId="171" fontId="23" fillId="8" borderId="215">
      <alignment horizontal="righ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68" fontId="16" fillId="0" borderId="215">
      <alignment vertical="center"/>
    </xf>
    <xf numFmtId="175" fontId="26" fillId="59" borderId="215" applyNumberFormat="0" applyFont="0" applyBorder="0" applyAlignment="0" applyProtection="0">
      <alignment horizontal="right" vertical="center"/>
    </xf>
    <xf numFmtId="170" fontId="34" fillId="1" borderId="23" applyNumberFormat="0" applyProtection="0">
      <alignment horizontal="left" vertical="top"/>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0" fontId="34" fillId="1" borderId="23" applyNumberFormat="0" applyProtection="0">
      <alignment horizontal="left" vertical="top"/>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68" fontId="16" fillId="0" borderId="215">
      <alignment vertical="center"/>
    </xf>
    <xf numFmtId="170" fontId="34" fillId="1" borderId="23" applyNumberFormat="0" applyProtection="0">
      <alignment horizontal="left" vertical="top"/>
    </xf>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171" fontId="23" fillId="8"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0" fontId="34" fillId="1" borderId="23" applyNumberFormat="0" applyProtection="0">
      <alignment horizontal="left" vertical="top"/>
    </xf>
    <xf numFmtId="171" fontId="23" fillId="8"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0" fontId="34" fillId="1" borderId="23" applyNumberFormat="0" applyProtection="0">
      <alignment horizontal="left" vertical="top"/>
    </xf>
    <xf numFmtId="0" fontId="26" fillId="0" borderId="215" applyNumberFormat="0" applyFill="0" applyAlignment="0" applyProtection="0"/>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49" fontId="115" fillId="0" borderId="215" applyNumberFormat="0" applyFill="0" applyBorder="0" applyProtection="0">
      <alignment horizontal="left" vertical="center"/>
    </xf>
    <xf numFmtId="0" fontId="26" fillId="0" borderId="215" applyNumberFormat="0" applyFill="0" applyAlignment="0" applyProtection="0"/>
    <xf numFmtId="170" fontId="34" fillId="1" borderId="23" applyNumberFormat="0" applyProtection="0">
      <alignment horizontal="left" vertical="top"/>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0" fontId="34" fillId="1" borderId="23" applyNumberFormat="0" applyProtection="0">
      <alignment horizontal="left" vertical="top"/>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23" fillId="8"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68" fontId="16" fillId="0" borderId="215">
      <alignmen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68" fontId="16" fillId="0" borderId="215">
      <alignment vertical="center"/>
    </xf>
    <xf numFmtId="171" fontId="23" fillId="8"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0"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168" fontId="16" fillId="0" borderId="215">
      <alignment vertical="center"/>
    </xf>
    <xf numFmtId="0" fontId="26" fillId="0" borderId="215" applyNumberFormat="0" applyFill="0" applyAlignment="0" applyProtection="0"/>
    <xf numFmtId="170" fontId="34" fillId="1" borderId="23" applyNumberFormat="0" applyProtection="0">
      <alignment horizontal="left" vertical="top"/>
    </xf>
    <xf numFmtId="170" fontId="34" fillId="1" borderId="23" applyNumberFormat="0" applyProtection="0">
      <alignment horizontal="left" vertical="top"/>
    </xf>
    <xf numFmtId="171" fontId="31" fillId="9" borderId="215">
      <alignment horizontal="right" vertical="center"/>
    </xf>
    <xf numFmtId="175" fontId="26" fillId="59" borderId="215" applyNumberFormat="0" applyFont="0" applyBorder="0" applyAlignment="0" applyProtection="0">
      <alignment horizontal="right" vertical="center"/>
    </xf>
    <xf numFmtId="170" fontId="34" fillId="1" borderId="23" applyNumberFormat="0" applyProtection="0">
      <alignment horizontal="left" vertical="top"/>
    </xf>
    <xf numFmtId="49" fontId="115" fillId="0" borderId="215" applyNumberFormat="0" applyFill="0" applyBorder="0" applyProtection="0">
      <alignment horizontal="lef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0" fontId="34" fillId="1" borderId="23" applyNumberFormat="0" applyProtection="0">
      <alignment horizontal="left" vertical="top"/>
    </xf>
    <xf numFmtId="171" fontId="23" fillId="8" borderId="215">
      <alignment horizontal="righ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68" fontId="16" fillId="0" borderId="215">
      <alignment vertical="center"/>
    </xf>
    <xf numFmtId="170" fontId="34" fillId="1" borderId="23" applyNumberFormat="0" applyProtection="0">
      <alignment horizontal="left" vertical="top"/>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0" fontId="34" fillId="1" borderId="23" applyNumberFormat="0" applyProtection="0">
      <alignment horizontal="left" vertical="top"/>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0" fontId="34" fillId="1" borderId="23" applyNumberFormat="0" applyProtection="0">
      <alignment horizontal="left" vertical="top"/>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5" fontId="26" fillId="59" borderId="215" applyNumberFormat="0" applyFont="0" applyBorder="0" applyAlignment="0" applyProtection="0">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0" fontId="34" fillId="1" borderId="23" applyNumberFormat="0" applyProtection="0">
      <alignment horizontal="left" vertical="top"/>
    </xf>
    <xf numFmtId="170" fontId="34" fillId="1" borderId="23" applyNumberFormat="0" applyProtection="0">
      <alignment horizontal="left" vertical="top"/>
    </xf>
    <xf numFmtId="171" fontId="23" fillId="8"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68" fontId="16" fillId="0" borderId="215">
      <alignment vertical="center"/>
    </xf>
    <xf numFmtId="170" fontId="34" fillId="1" borderId="23" applyNumberFormat="0" applyProtection="0">
      <alignment horizontal="left" vertical="top"/>
    </xf>
    <xf numFmtId="170" fontId="34" fillId="1" borderId="23" applyNumberFormat="0" applyProtection="0">
      <alignment horizontal="left" vertical="top"/>
    </xf>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170" fontId="34" fillId="1" borderId="23" applyNumberFormat="0" applyProtection="0">
      <alignment horizontal="left" vertical="top"/>
    </xf>
    <xf numFmtId="171" fontId="23" fillId="8"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171" fontId="23" fillId="8" borderId="215">
      <alignment horizontal="right" vertical="center"/>
    </xf>
    <xf numFmtId="168" fontId="16" fillId="0" borderId="215">
      <alignment vertical="center"/>
    </xf>
    <xf numFmtId="170" fontId="34" fillId="1" borderId="23" applyNumberFormat="0" applyProtection="0">
      <alignment horizontal="left" vertical="top"/>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49" fontId="115" fillId="0" borderId="215" applyNumberFormat="0" applyFill="0" applyBorder="0" applyProtection="0">
      <alignment horizontal="lef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0" fontId="26" fillId="0" borderId="215" applyNumberFormat="0" applyFill="0" applyAlignment="0" applyProtection="0"/>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0" fontId="34" fillId="1" borderId="23" applyNumberFormat="0" applyProtection="0">
      <alignment horizontal="left" vertical="top"/>
    </xf>
    <xf numFmtId="171" fontId="23" fillId="8"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170" fontId="34" fillId="1" borderId="23" applyNumberFormat="0" applyProtection="0">
      <alignment horizontal="left" vertical="top"/>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0" fontId="34" fillId="1" borderId="23" applyNumberFormat="0" applyProtection="0">
      <alignment horizontal="left" vertical="top"/>
    </xf>
    <xf numFmtId="170" fontId="34" fillId="1" borderId="23" applyNumberFormat="0" applyProtection="0">
      <alignment horizontal="left" vertical="top"/>
    </xf>
    <xf numFmtId="168" fontId="16" fillId="0" borderId="215">
      <alignmen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0" fontId="34" fillId="1" borderId="23" applyNumberFormat="0" applyProtection="0">
      <alignment horizontal="left" vertical="top"/>
    </xf>
    <xf numFmtId="171"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0" fontId="34" fillId="1" borderId="23" applyNumberFormat="0" applyProtection="0">
      <alignment horizontal="left" vertical="top"/>
    </xf>
    <xf numFmtId="4" fontId="26" fillId="0" borderId="215" applyFill="0" applyBorder="0" applyProtection="0">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71" fontId="23" fillId="8"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70" fontId="34" fillId="1" borderId="23" applyNumberFormat="0" applyProtection="0">
      <alignment horizontal="left" vertical="top"/>
    </xf>
    <xf numFmtId="171" fontId="31" fillId="9" borderId="215">
      <alignment horizontal="right" vertical="center"/>
    </xf>
    <xf numFmtId="170" fontId="34" fillId="1" borderId="23" applyNumberFormat="0" applyProtection="0">
      <alignment horizontal="left" vertical="top"/>
    </xf>
    <xf numFmtId="168" fontId="16" fillId="0" borderId="215">
      <alignmen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0" fontId="34" fillId="1" borderId="23" applyNumberFormat="0" applyProtection="0">
      <alignment horizontal="left" vertical="top"/>
    </xf>
    <xf numFmtId="171" fontId="31" fillId="9" borderId="215">
      <alignment horizontal="right" vertical="center"/>
    </xf>
    <xf numFmtId="0" fontId="26" fillId="0" borderId="215" applyNumberFormat="0" applyFill="0" applyAlignment="0" applyProtection="0"/>
    <xf numFmtId="170"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0" fontId="34" fillId="1" borderId="23" applyNumberFormat="0" applyProtection="0">
      <alignment horizontal="left" vertical="top"/>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0" fontId="34" fillId="1" borderId="23" applyNumberFormat="0" applyProtection="0">
      <alignment horizontal="left" vertical="top"/>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0" fontId="34" fillId="1" borderId="23" applyNumberFormat="0" applyProtection="0">
      <alignment horizontal="left" vertical="top"/>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68" fontId="16" fillId="0" borderId="215">
      <alignment vertical="center"/>
    </xf>
    <xf numFmtId="170" fontId="34" fillId="1" borderId="23" applyNumberFormat="0" applyProtection="0">
      <alignment horizontal="left" vertical="top"/>
    </xf>
    <xf numFmtId="171" fontId="23"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68" fontId="16" fillId="0" borderId="215">
      <alignmen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0" fontId="34" fillId="1" borderId="23" applyNumberFormat="0" applyProtection="0">
      <alignment horizontal="left" vertical="top"/>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0" fontId="34" fillId="1" borderId="23" applyNumberFormat="0" applyProtection="0">
      <alignment horizontal="left" vertical="top"/>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0" fontId="34" fillId="1" borderId="23" applyNumberFormat="0" applyProtection="0">
      <alignment horizontal="left" vertical="top"/>
    </xf>
    <xf numFmtId="171" fontId="23" fillId="8"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0" fontId="34" fillId="1" borderId="23" applyNumberFormat="0" applyProtection="0">
      <alignment horizontal="left" vertical="top"/>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0"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168" fontId="16" fillId="0" borderId="215">
      <alignment vertical="center"/>
    </xf>
    <xf numFmtId="0" fontId="26" fillId="0" borderId="215" applyNumberFormat="0" applyFill="0" applyAlignment="0" applyProtection="0"/>
    <xf numFmtId="170" fontId="34" fillId="1" borderId="23" applyNumberFormat="0" applyProtection="0">
      <alignment horizontal="left" vertical="top"/>
    </xf>
    <xf numFmtId="170" fontId="34" fillId="1" borderId="23" applyNumberFormat="0" applyProtection="0">
      <alignment horizontal="left" vertical="top"/>
    </xf>
    <xf numFmtId="175"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68" fontId="16" fillId="0" borderId="215">
      <alignmen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68" fontId="16" fillId="0" borderId="215">
      <alignment vertical="center"/>
    </xf>
    <xf numFmtId="170" fontId="34" fillId="1" borderId="23" applyNumberFormat="0" applyProtection="0">
      <alignment horizontal="left" vertical="top"/>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68" fontId="16" fillId="0" borderId="215">
      <alignment vertical="center"/>
    </xf>
    <xf numFmtId="170" fontId="34" fillId="1" borderId="23" applyNumberFormat="0" applyProtection="0">
      <alignment horizontal="left" vertical="top"/>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68" fontId="16" fillId="0" borderId="215">
      <alignmen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0" fontId="34" fillId="1" borderId="23" applyNumberFormat="0" applyProtection="0">
      <alignment horizontal="left" vertical="top"/>
    </xf>
    <xf numFmtId="171" fontId="23" fillId="8"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0" fontId="34" fillId="1" borderId="23" applyNumberFormat="0" applyProtection="0">
      <alignment horizontal="left" vertical="top"/>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0" fontId="34" fillId="1" borderId="23" applyNumberFormat="0" applyProtection="0">
      <alignment horizontal="left" vertical="top"/>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71" fontId="23" fillId="8" borderId="215">
      <alignment horizontal="right" vertical="center"/>
    </xf>
    <xf numFmtId="168" fontId="16" fillId="0" borderId="215">
      <alignmen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171" fontId="23" fillId="8"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68" fontId="16" fillId="0" borderId="215">
      <alignment vertical="center"/>
    </xf>
    <xf numFmtId="168" fontId="16" fillId="0" borderId="215">
      <alignmen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49" fontId="115" fillId="0" borderId="215" applyNumberFormat="0" applyFill="0" applyBorder="0" applyProtection="0">
      <alignment horizontal="left" vertical="center"/>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0" fontId="34" fillId="1" borderId="23" applyNumberFormat="0" applyProtection="0">
      <alignment horizontal="left" vertical="top"/>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68" fontId="16" fillId="0" borderId="215">
      <alignmen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5"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0" fontId="26" fillId="0" borderId="215" applyNumberFormat="0" applyFill="0" applyAlignment="0" applyProtection="0"/>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0" fontId="34" fillId="1" borderId="23" applyNumberFormat="0" applyProtection="0">
      <alignment horizontal="left" vertical="top"/>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68" fontId="16" fillId="0" borderId="215">
      <alignment vertical="center"/>
    </xf>
    <xf numFmtId="171" fontId="23" fillId="8" borderId="215">
      <alignment horizontal="right" vertical="center"/>
    </xf>
    <xf numFmtId="0" fontId="26" fillId="0" borderId="215" applyNumberFormat="0" applyFill="0" applyAlignment="0" applyProtection="0"/>
    <xf numFmtId="171" fontId="23" fillId="8"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0" fontId="34" fillId="1" borderId="23" applyNumberFormat="0" applyProtection="0">
      <alignment horizontal="left" vertical="top"/>
    </xf>
    <xf numFmtId="171" fontId="31" fillId="9" borderId="215">
      <alignment horizontal="right" vertical="center"/>
    </xf>
    <xf numFmtId="0" fontId="26" fillId="0" borderId="215" applyNumberFormat="0" applyFill="0" applyAlignment="0" applyProtection="0"/>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68" fontId="16" fillId="0" borderId="215">
      <alignment vertical="center"/>
    </xf>
    <xf numFmtId="171" fontId="23"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0" fontId="34" fillId="1" borderId="23" applyNumberFormat="0" applyProtection="0">
      <alignment horizontal="left" vertical="top"/>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23" fillId="8"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68" fontId="16" fillId="0" borderId="215">
      <alignmen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68" fontId="16" fillId="0" borderId="215">
      <alignmen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68" fontId="16" fillId="0" borderId="215">
      <alignmen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3" fontId="4" fillId="0" borderId="0" applyFont="0" applyFill="0" applyBorder="0" applyAlignment="0" applyProtection="0"/>
    <xf numFmtId="170" fontId="3" fillId="0" borderId="2" applyNumberFormat="0" applyFill="0" applyAlignment="0" applyProtection="0"/>
  </cellStyleXfs>
  <cellXfs count="1320">
    <xf numFmtId="170" fontId="0" fillId="0" borderId="0" xfId="0"/>
    <xf numFmtId="170" fontId="3" fillId="0" borderId="0" xfId="1"/>
    <xf numFmtId="168" fontId="12" fillId="0" borderId="0" xfId="3" applyNumberFormat="1" applyFont="1" applyFill="1"/>
    <xf numFmtId="170" fontId="0" fillId="0" borderId="7" xfId="0" applyBorder="1"/>
    <xf numFmtId="170" fontId="0" fillId="0" borderId="10" xfId="0" applyBorder="1"/>
    <xf numFmtId="170" fontId="6" fillId="0" borderId="7" xfId="0" applyFont="1" applyBorder="1"/>
    <xf numFmtId="170" fontId="16" fillId="0" borderId="0" xfId="5" applyFont="1" applyFill="1" applyBorder="1" applyAlignment="1">
      <alignment wrapText="1"/>
    </xf>
    <xf numFmtId="170" fontId="14" fillId="0" borderId="0" xfId="0" applyFont="1"/>
    <xf numFmtId="170" fontId="6" fillId="0" borderId="0" xfId="0" applyFont="1"/>
    <xf numFmtId="170" fontId="21" fillId="0" borderId="0" xfId="0" applyFont="1" applyBorder="1"/>
    <xf numFmtId="170" fontId="22" fillId="0" borderId="0" xfId="0" applyFont="1" applyBorder="1"/>
    <xf numFmtId="170" fontId="5" fillId="0" borderId="0" xfId="0" applyFont="1"/>
    <xf numFmtId="170" fontId="23" fillId="0" borderId="0" xfId="0" applyFont="1"/>
    <xf numFmtId="170" fontId="38" fillId="12" borderId="15" xfId="0" applyFont="1" applyFill="1" applyBorder="1" applyAlignment="1">
      <alignment horizontal="center" vertical="center" wrapText="1"/>
    </xf>
    <xf numFmtId="170" fontId="37" fillId="0" borderId="0" xfId="0" applyFont="1" applyFill="1" applyBorder="1" applyAlignment="1">
      <alignment horizontal="center" vertical="center" wrapText="1"/>
    </xf>
    <xf numFmtId="3" fontId="38" fillId="0" borderId="0" xfId="0" applyNumberFormat="1" applyFont="1" applyFill="1" applyBorder="1" applyAlignment="1">
      <alignment horizontal="center" vertical="center" wrapText="1"/>
    </xf>
    <xf numFmtId="170" fontId="0" fillId="0" borderId="0" xfId="0" applyFill="1"/>
    <xf numFmtId="170" fontId="6"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0" fontId="6" fillId="13" borderId="15" xfId="0" applyFont="1" applyFill="1" applyBorder="1"/>
    <xf numFmtId="3" fontId="6" fillId="13" borderId="15" xfId="0" applyNumberFormat="1" applyFont="1" applyFill="1" applyBorder="1" applyAlignment="1">
      <alignment horizontal="center"/>
    </xf>
    <xf numFmtId="172" fontId="0" fillId="0" borderId="0" xfId="0" applyNumberFormat="1" applyAlignment="1">
      <alignment horizontal="center"/>
    </xf>
    <xf numFmtId="3" fontId="0" fillId="13" borderId="15" xfId="0" applyNumberFormat="1" applyFill="1" applyBorder="1" applyAlignment="1">
      <alignment horizontal="center"/>
    </xf>
    <xf numFmtId="170" fontId="6" fillId="14" borderId="15" xfId="0" applyFont="1" applyFill="1" applyBorder="1"/>
    <xf numFmtId="172"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0" fontId="17"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2" fontId="0" fillId="17" borderId="15" xfId="0" applyNumberFormat="1" applyFill="1" applyBorder="1" applyAlignment="1">
      <alignment horizontal="center"/>
    </xf>
    <xf numFmtId="170"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69" fontId="0" fillId="3" borderId="0" xfId="0" applyNumberFormat="1" applyFill="1" applyBorder="1" applyAlignment="1">
      <alignment horizontal="center"/>
    </xf>
    <xf numFmtId="170" fontId="0" fillId="0" borderId="0" xfId="0" applyFill="1" applyBorder="1" applyAlignment="1">
      <alignment horizontal="center"/>
    </xf>
    <xf numFmtId="3" fontId="0" fillId="2" borderId="0" xfId="0" applyNumberFormat="1" applyFill="1" applyBorder="1" applyAlignment="1">
      <alignment horizontal="center"/>
    </xf>
    <xf numFmtId="172"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0" fontId="0" fillId="0" borderId="15" xfId="0" applyFill="1" applyBorder="1"/>
    <xf numFmtId="170" fontId="6" fillId="0" borderId="0" xfId="0" applyFont="1" applyFill="1" applyBorder="1"/>
    <xf numFmtId="170" fontId="0" fillId="0" borderId="0" xfId="0" applyBorder="1"/>
    <xf numFmtId="170" fontId="0" fillId="0" borderId="21" xfId="0" applyBorder="1"/>
    <xf numFmtId="170" fontId="0" fillId="0" borderId="103" xfId="0" applyBorder="1"/>
    <xf numFmtId="170" fontId="6"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0" fontId="47" fillId="0" borderId="0" xfId="0" applyFont="1" applyFill="1"/>
    <xf numFmtId="170" fontId="46"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6" fillId="0" borderId="0" xfId="0" applyNumberFormat="1" applyFont="1" applyFill="1" applyBorder="1" applyAlignment="1">
      <alignment horizontal="center"/>
    </xf>
    <xf numFmtId="170" fontId="23" fillId="0" borderId="0" xfId="1" applyFont="1"/>
    <xf numFmtId="172" fontId="23" fillId="14" borderId="15" xfId="0" applyNumberFormat="1" applyFont="1" applyFill="1" applyBorder="1" applyAlignment="1">
      <alignment horizontal="center"/>
    </xf>
    <xf numFmtId="172" fontId="5" fillId="14" borderId="15" xfId="0" applyNumberFormat="1" applyFont="1" applyFill="1" applyBorder="1" applyAlignment="1">
      <alignment horizontal="center"/>
    </xf>
    <xf numFmtId="170" fontId="0" fillId="0" borderId="0" xfId="0" applyFont="1" applyFill="1" applyBorder="1"/>
    <xf numFmtId="3" fontId="53" fillId="0" borderId="0" xfId="0" applyNumberFormat="1" applyFont="1" applyBorder="1" applyAlignment="1">
      <alignment horizontal="center"/>
    </xf>
    <xf numFmtId="3" fontId="9" fillId="0" borderId="0" xfId="0" applyNumberFormat="1" applyFont="1" applyBorder="1" applyAlignment="1">
      <alignment horizontal="center"/>
    </xf>
    <xf numFmtId="3" fontId="54" fillId="0" borderId="0" xfId="0" applyNumberFormat="1" applyFont="1" applyBorder="1" applyAlignment="1">
      <alignment horizontal="center"/>
    </xf>
    <xf numFmtId="3" fontId="55" fillId="0" borderId="0" xfId="0" applyNumberFormat="1" applyFont="1" applyAlignment="1">
      <alignment horizontal="center"/>
    </xf>
    <xf numFmtId="3" fontId="57" fillId="0" borderId="0" xfId="0" applyNumberFormat="1" applyFont="1" applyAlignment="1">
      <alignment horizontal="center"/>
    </xf>
    <xf numFmtId="3" fontId="57" fillId="12" borderId="6" xfId="0" applyNumberFormat="1" applyFont="1" applyFill="1" applyBorder="1" applyAlignment="1">
      <alignment horizontal="center" vertical="center" wrapText="1"/>
    </xf>
    <xf numFmtId="3" fontId="57" fillId="12" borderId="39" xfId="0" applyNumberFormat="1" applyFont="1" applyFill="1" applyBorder="1" applyAlignment="1">
      <alignment horizontal="center" vertical="center" wrapText="1"/>
    </xf>
    <xf numFmtId="3" fontId="57" fillId="12" borderId="58" xfId="0" applyNumberFormat="1" applyFont="1" applyFill="1" applyBorder="1" applyAlignment="1">
      <alignment horizontal="center" vertical="center" wrapText="1"/>
    </xf>
    <xf numFmtId="3" fontId="55" fillId="0" borderId="0" xfId="0" applyNumberFormat="1" applyFont="1" applyAlignment="1">
      <alignment horizontal="center" vertical="center"/>
    </xf>
    <xf numFmtId="170" fontId="73" fillId="0" borderId="0" xfId="0" applyFont="1"/>
    <xf numFmtId="170" fontId="77" fillId="0" borderId="0" xfId="0" applyFont="1" applyFill="1" applyBorder="1" applyAlignment="1">
      <alignment horizontal="left" vertical="center" wrapText="1"/>
    </xf>
    <xf numFmtId="170" fontId="74" fillId="0" borderId="0" xfId="0" applyFont="1" applyFill="1" applyBorder="1" applyAlignment="1">
      <alignment horizontal="left" vertical="center" wrapText="1"/>
    </xf>
    <xf numFmtId="170" fontId="76" fillId="0" borderId="0" xfId="0" applyFont="1" applyFill="1" applyBorder="1" applyAlignment="1">
      <alignment horizontal="left" vertical="center" wrapText="1"/>
    </xf>
    <xf numFmtId="170" fontId="79" fillId="0" borderId="0" xfId="0" applyFont="1" applyFill="1"/>
    <xf numFmtId="170" fontId="77" fillId="0" borderId="111" xfId="0" applyFont="1" applyFill="1" applyBorder="1" applyAlignment="1">
      <alignment horizontal="left" vertical="center" wrapText="1"/>
    </xf>
    <xf numFmtId="170" fontId="52" fillId="12" borderId="0" xfId="0" applyFont="1" applyFill="1" applyBorder="1" applyAlignment="1">
      <alignment horizontal="left" vertical="center" wrapText="1"/>
    </xf>
    <xf numFmtId="170" fontId="0" fillId="0" borderId="110" xfId="0" applyBorder="1" applyAlignment="1">
      <alignment vertical="top" wrapText="1"/>
    </xf>
    <xf numFmtId="168" fontId="10" fillId="23" borderId="5" xfId="3" applyNumberFormat="1" applyFont="1" applyFill="1" applyBorder="1" applyAlignment="1">
      <alignment horizontal="center"/>
    </xf>
    <xf numFmtId="168" fontId="10" fillId="23" borderId="5" xfId="3" quotePrefix="1" applyNumberFormat="1" applyFont="1" applyFill="1" applyBorder="1" applyAlignment="1">
      <alignment horizontal="center"/>
    </xf>
    <xf numFmtId="168" fontId="10" fillId="23" borderId="6" xfId="3" applyNumberFormat="1" applyFont="1" applyFill="1" applyBorder="1" applyAlignment="1">
      <alignment horizontal="center"/>
    </xf>
    <xf numFmtId="168" fontId="10" fillId="23" borderId="6" xfId="3" quotePrefix="1" applyNumberFormat="1" applyFont="1" applyFill="1" applyBorder="1" applyAlignment="1">
      <alignment horizontal="center"/>
    </xf>
    <xf numFmtId="168" fontId="11" fillId="23" borderId="5" xfId="3" applyNumberFormat="1" applyFont="1" applyFill="1" applyBorder="1" applyAlignment="1">
      <alignment horizontal="center"/>
    </xf>
    <xf numFmtId="168" fontId="11" fillId="23" borderId="5" xfId="3" quotePrefix="1" applyNumberFormat="1" applyFont="1" applyFill="1" applyBorder="1" applyAlignment="1">
      <alignment horizontal="center"/>
    </xf>
    <xf numFmtId="168" fontId="12" fillId="23" borderId="0" xfId="3" applyNumberFormat="1" applyFont="1" applyFill="1" applyBorder="1" applyAlignment="1">
      <alignment horizontal="center"/>
    </xf>
    <xf numFmtId="168" fontId="10" fillId="23" borderId="9" xfId="3" applyNumberFormat="1" applyFont="1" applyFill="1" applyBorder="1" applyAlignment="1">
      <alignment horizontal="center"/>
    </xf>
    <xf numFmtId="168" fontId="10" fillId="23" borderId="0" xfId="3" quotePrefix="1" applyNumberFormat="1" applyFont="1" applyFill="1" applyBorder="1" applyAlignment="1">
      <alignment horizontal="center"/>
    </xf>
    <xf numFmtId="168" fontId="10" fillId="23" borderId="0" xfId="3" applyNumberFormat="1" applyFont="1" applyFill="1" applyBorder="1" applyAlignment="1">
      <alignment horizontal="center"/>
    </xf>
    <xf numFmtId="168" fontId="10" fillId="23" borderId="9" xfId="3" quotePrefix="1" applyNumberFormat="1" applyFont="1" applyFill="1" applyBorder="1" applyAlignment="1">
      <alignment horizontal="center"/>
    </xf>
    <xf numFmtId="168" fontId="11" fillId="23" borderId="0" xfId="3" applyNumberFormat="1" applyFont="1" applyFill="1" applyBorder="1" applyAlignment="1">
      <alignment horizontal="center"/>
    </xf>
    <xf numFmtId="168" fontId="10" fillId="23" borderId="12" xfId="3" applyNumberFormat="1" applyFont="1" applyFill="1" applyBorder="1" applyAlignment="1">
      <alignment horizontal="center"/>
    </xf>
    <xf numFmtId="168" fontId="10" fillId="23" borderId="13" xfId="3" applyNumberFormat="1" applyFont="1" applyFill="1" applyBorder="1" applyAlignment="1">
      <alignment horizontal="center"/>
    </xf>
    <xf numFmtId="168" fontId="10" fillId="23" borderId="12" xfId="3" quotePrefix="1" applyNumberFormat="1" applyFont="1" applyFill="1" applyBorder="1" applyAlignment="1">
      <alignment horizontal="center"/>
    </xf>
    <xf numFmtId="168" fontId="10" fillId="23" borderId="13" xfId="3" quotePrefix="1" applyNumberFormat="1" applyFont="1" applyFill="1" applyBorder="1" applyAlignment="1">
      <alignment horizontal="center"/>
    </xf>
    <xf numFmtId="168" fontId="11" fillId="23" borderId="12" xfId="3" applyNumberFormat="1" applyFont="1" applyFill="1" applyBorder="1" applyAlignment="1">
      <alignment horizontal="center"/>
    </xf>
    <xf numFmtId="170" fontId="52" fillId="12" borderId="21" xfId="0" applyFont="1" applyFill="1" applyBorder="1" applyAlignment="1">
      <alignment horizontal="left" vertical="center" wrapText="1"/>
    </xf>
    <xf numFmtId="170" fontId="52" fillId="12" borderId="80" xfId="0" applyFont="1" applyFill="1" applyBorder="1" applyAlignment="1">
      <alignment horizontal="left" vertical="center" wrapText="1"/>
    </xf>
    <xf numFmtId="170" fontId="77" fillId="0" borderId="21" xfId="0" applyFont="1" applyFill="1" applyBorder="1" applyAlignment="1">
      <alignment horizontal="left" vertical="center" wrapText="1"/>
    </xf>
    <xf numFmtId="170" fontId="0" fillId="0" borderId="80" xfId="0" applyBorder="1"/>
    <xf numFmtId="170" fontId="0" fillId="0" borderId="21" xfId="0" applyBorder="1" applyAlignment="1">
      <alignment horizontal="justify" wrapText="1"/>
    </xf>
    <xf numFmtId="170" fontId="74" fillId="0" borderId="21" xfId="0" applyFont="1" applyFill="1" applyBorder="1" applyAlignment="1">
      <alignment horizontal="left" vertical="center" wrapText="1"/>
    </xf>
    <xf numFmtId="170" fontId="74" fillId="0" borderId="80" xfId="0" applyFont="1" applyFill="1" applyBorder="1" applyAlignment="1">
      <alignment horizontal="left" vertical="center" wrapText="1"/>
    </xf>
    <xf numFmtId="170" fontId="77" fillId="0" borderId="80" xfId="0" applyFont="1" applyFill="1" applyBorder="1" applyAlignment="1">
      <alignment horizontal="left" vertical="center" wrapText="1"/>
    </xf>
    <xf numFmtId="170" fontId="0" fillId="0" borderId="114" xfId="0" applyBorder="1"/>
    <xf numFmtId="170" fontId="46" fillId="0" borderId="80" xfId="0" applyFont="1" applyFill="1" applyBorder="1" applyAlignment="1">
      <alignment horizontal="justify" wrapText="1"/>
    </xf>
    <xf numFmtId="170" fontId="77" fillId="0" borderId="114" xfId="0" applyFont="1" applyFill="1" applyBorder="1" applyAlignment="1">
      <alignment horizontal="left" vertical="center" wrapText="1"/>
    </xf>
    <xf numFmtId="170" fontId="77" fillId="0" borderId="115" xfId="0" applyFont="1" applyFill="1" applyBorder="1" applyAlignment="1">
      <alignment horizontal="left" vertical="center" wrapText="1"/>
    </xf>
    <xf numFmtId="170" fontId="52" fillId="12" borderId="103" xfId="0" applyFont="1" applyFill="1" applyBorder="1" applyAlignment="1">
      <alignment horizontal="left" vertical="center" wrapText="1"/>
    </xf>
    <xf numFmtId="170" fontId="52" fillId="12" borderId="61" xfId="0" applyFont="1" applyFill="1" applyBorder="1" applyAlignment="1">
      <alignment horizontal="left" vertical="center" wrapText="1"/>
    </xf>
    <xf numFmtId="170" fontId="52" fillId="12" borderId="18" xfId="0" applyFont="1" applyFill="1" applyBorder="1" applyAlignment="1">
      <alignment horizontal="left" vertical="center" wrapText="1"/>
    </xf>
    <xf numFmtId="170" fontId="0" fillId="0" borderId="61" xfId="0" applyBorder="1"/>
    <xf numFmtId="170" fontId="0" fillId="0" borderId="18" xfId="0" applyBorder="1"/>
    <xf numFmtId="170" fontId="75" fillId="12" borderId="86" xfId="0" applyFont="1" applyFill="1" applyBorder="1" applyAlignment="1">
      <alignment horizontal="left" vertical="center" wrapText="1"/>
    </xf>
    <xf numFmtId="170" fontId="75" fillId="12" borderId="16" xfId="0" applyFont="1" applyFill="1" applyBorder="1" applyAlignment="1">
      <alignment horizontal="left" vertical="center" wrapText="1"/>
    </xf>
    <xf numFmtId="170" fontId="72" fillId="0" borderId="21" xfId="0" applyFont="1" applyFill="1" applyBorder="1" applyAlignment="1">
      <alignment vertical="top" wrapText="1"/>
    </xf>
    <xf numFmtId="170" fontId="71" fillId="0" borderId="112" xfId="148" applyBorder="1" applyAlignment="1" applyProtection="1">
      <alignment vertical="top"/>
    </xf>
    <xf numFmtId="170" fontId="0" fillId="0" borderId="113" xfId="0" applyBorder="1" applyAlignment="1">
      <alignment vertical="top"/>
    </xf>
    <xf numFmtId="170" fontId="0" fillId="0" borderId="103" xfId="0" applyFill="1" applyBorder="1"/>
    <xf numFmtId="170" fontId="0" fillId="0" borderId="112" xfId="0" applyBorder="1" applyAlignment="1">
      <alignment horizontal="justify" vertical="top"/>
    </xf>
    <xf numFmtId="170" fontId="0" fillId="0" borderId="21" xfId="0" applyBorder="1" applyAlignment="1">
      <alignment horizontal="left" vertical="top" indent="2"/>
    </xf>
    <xf numFmtId="170" fontId="0" fillId="0" borderId="21" xfId="0" applyBorder="1" applyAlignment="1">
      <alignment horizontal="justify" vertical="top"/>
    </xf>
    <xf numFmtId="170" fontId="0" fillId="0" borderId="103" xfId="0" applyBorder="1" applyAlignment="1">
      <alignment horizontal="justify" vertical="top"/>
    </xf>
    <xf numFmtId="170" fontId="0" fillId="0" borderId="112" xfId="0" applyFill="1" applyBorder="1"/>
    <xf numFmtId="170" fontId="6" fillId="23" borderId="19" xfId="0" applyFont="1" applyFill="1" applyBorder="1"/>
    <xf numFmtId="170" fontId="0" fillId="0" borderId="118" xfId="0" applyBorder="1"/>
    <xf numFmtId="170" fontId="71" fillId="0" borderId="21" xfId="148" applyBorder="1" applyAlignment="1" applyProtection="1">
      <alignment vertical="top"/>
    </xf>
    <xf numFmtId="170" fontId="0" fillId="0" borderId="0" xfId="0" applyBorder="1" applyAlignment="1">
      <alignment vertical="top" wrapText="1"/>
    </xf>
    <xf numFmtId="170" fontId="0" fillId="0" borderId="119" xfId="0" applyBorder="1"/>
    <xf numFmtId="170" fontId="85" fillId="0" borderId="118" xfId="0" applyFont="1" applyBorder="1"/>
    <xf numFmtId="170" fontId="16" fillId="0" borderId="12" xfId="5" applyFont="1" applyFill="1" applyBorder="1" applyAlignment="1">
      <alignment wrapText="1"/>
    </xf>
    <xf numFmtId="170" fontId="0" fillId="0" borderId="0" xfId="0" applyBorder="1" applyAlignment="1">
      <alignment horizontal="left"/>
    </xf>
    <xf numFmtId="170" fontId="0" fillId="0" borderId="121" xfId="0" applyBorder="1"/>
    <xf numFmtId="170" fontId="23" fillId="0" borderId="110" xfId="0" applyFont="1" applyBorder="1" applyAlignment="1">
      <alignment vertical="top" wrapText="1"/>
    </xf>
    <xf numFmtId="170" fontId="23" fillId="0" borderId="113" xfId="0" applyFont="1" applyBorder="1" applyAlignment="1">
      <alignment vertical="top"/>
    </xf>
    <xf numFmtId="170" fontId="23" fillId="0" borderId="119" xfId="0" applyFont="1" applyBorder="1"/>
    <xf numFmtId="170" fontId="23" fillId="0" borderId="121" xfId="0" applyFont="1" applyBorder="1"/>
    <xf numFmtId="170" fontId="23" fillId="0" borderId="118" xfId="0" applyFont="1" applyBorder="1"/>
    <xf numFmtId="170" fontId="52" fillId="12" borderId="19" xfId="0" applyFont="1" applyFill="1" applyBorder="1" applyAlignment="1">
      <alignment horizontal="left" vertical="center" wrapText="1"/>
    </xf>
    <xf numFmtId="49" fontId="88" fillId="23" borderId="19" xfId="0" applyNumberFormat="1" applyFont="1" applyFill="1" applyBorder="1"/>
    <xf numFmtId="170" fontId="44" fillId="0" borderId="21" xfId="0" applyFont="1" applyFill="1" applyBorder="1" applyAlignment="1">
      <alignment horizontal="justify" vertical="top"/>
    </xf>
    <xf numFmtId="170" fontId="44" fillId="0" borderId="114" xfId="0" applyFont="1" applyFill="1" applyBorder="1" applyAlignment="1">
      <alignment horizontal="justify" vertical="top"/>
    </xf>
    <xf numFmtId="170" fontId="0" fillId="0" borderId="113" xfId="0" applyFill="1" applyBorder="1" applyAlignment="1">
      <alignment horizontal="left"/>
    </xf>
    <xf numFmtId="170" fontId="0" fillId="0" borderId="18" xfId="0" applyFill="1" applyBorder="1" applyAlignment="1">
      <alignment horizontal="left"/>
    </xf>
    <xf numFmtId="170" fontId="71" fillId="0" borderId="0" xfId="148" applyBorder="1" applyAlignment="1" applyProtection="1">
      <alignment vertical="top"/>
    </xf>
    <xf numFmtId="170" fontId="6" fillId="0" borderId="111" xfId="0" applyFont="1" applyBorder="1"/>
    <xf numFmtId="170" fontId="71" fillId="0" borderId="80" xfId="148" applyBorder="1" applyAlignment="1" applyProtection="1"/>
    <xf numFmtId="170" fontId="71" fillId="0" borderId="80" xfId="148" quotePrefix="1" applyBorder="1" applyAlignment="1" applyProtection="1"/>
    <xf numFmtId="170" fontId="6" fillId="0" borderId="115" xfId="0" applyFont="1" applyBorder="1"/>
    <xf numFmtId="168" fontId="10" fillId="0" borderId="5" xfId="3" applyNumberFormat="1" applyFont="1" applyFill="1" applyBorder="1" applyAlignment="1">
      <alignment horizontal="center"/>
    </xf>
    <xf numFmtId="168" fontId="10" fillId="0" borderId="5" xfId="3" quotePrefix="1" applyNumberFormat="1" applyFont="1" applyFill="1" applyBorder="1" applyAlignment="1">
      <alignment horizontal="center"/>
    </xf>
    <xf numFmtId="168" fontId="11" fillId="0" borderId="5" xfId="3" applyNumberFormat="1" applyFont="1" applyFill="1" applyBorder="1" applyAlignment="1">
      <alignment horizontal="center"/>
    </xf>
    <xf numFmtId="168" fontId="10" fillId="0" borderId="4" xfId="3" applyNumberFormat="1" applyFont="1" applyFill="1" applyBorder="1" applyAlignment="1">
      <alignment horizontal="center"/>
    </xf>
    <xf numFmtId="170" fontId="23" fillId="0" borderId="5" xfId="0" applyFont="1" applyFill="1" applyBorder="1" applyAlignment="1">
      <alignment horizontal="left" vertical="top" wrapText="1"/>
    </xf>
    <xf numFmtId="168" fontId="10" fillId="0" borderId="0" xfId="3" quotePrefix="1" applyNumberFormat="1" applyFont="1" applyFill="1" applyBorder="1" applyAlignment="1">
      <alignment horizontal="center"/>
    </xf>
    <xf numFmtId="168" fontId="10" fillId="0" borderId="0" xfId="3" applyNumberFormat="1" applyFont="1" applyFill="1" applyBorder="1" applyAlignment="1">
      <alignment horizontal="center"/>
    </xf>
    <xf numFmtId="168" fontId="11" fillId="0" borderId="0" xfId="3" applyNumberFormat="1" applyFont="1" applyFill="1" applyBorder="1" applyAlignment="1">
      <alignment horizontal="center"/>
    </xf>
    <xf numFmtId="170" fontId="23" fillId="0" borderId="3" xfId="0" applyFont="1" applyFill="1" applyBorder="1" applyAlignment="1">
      <alignment horizontal="left" vertical="top" wrapText="1"/>
    </xf>
    <xf numFmtId="170" fontId="0" fillId="0" borderId="61" xfId="0" applyFill="1" applyBorder="1"/>
    <xf numFmtId="170" fontId="5" fillId="0" borderId="0" xfId="0" applyFont="1" applyBorder="1"/>
    <xf numFmtId="170" fontId="5" fillId="0" borderId="0" xfId="0" applyFont="1" applyFill="1" applyBorder="1"/>
    <xf numFmtId="170" fontId="0" fillId="0" borderId="132" xfId="0" applyBorder="1"/>
    <xf numFmtId="170" fontId="0" fillId="0" borderId="133" xfId="0" applyBorder="1"/>
    <xf numFmtId="170" fontId="23" fillId="0" borderId="0" xfId="0" applyFont="1" applyBorder="1" applyAlignment="1">
      <alignment vertical="top" wrapText="1"/>
    </xf>
    <xf numFmtId="170" fontId="23" fillId="0" borderId="80" xfId="0" applyFont="1" applyBorder="1" applyAlignment="1">
      <alignment vertical="top"/>
    </xf>
    <xf numFmtId="3" fontId="0" fillId="13" borderId="15" xfId="0" quotePrefix="1" applyNumberFormat="1" applyFill="1" applyBorder="1" applyAlignment="1">
      <alignment horizontal="center"/>
    </xf>
    <xf numFmtId="170" fontId="23" fillId="0" borderId="113" xfId="0" applyFont="1" applyBorder="1" applyAlignment="1">
      <alignment vertical="top" wrapText="1"/>
    </xf>
    <xf numFmtId="170" fontId="17" fillId="0" borderId="0" xfId="0" applyFont="1" applyFill="1" applyAlignment="1">
      <alignment horizontal="center"/>
    </xf>
    <xf numFmtId="168" fontId="0" fillId="0" borderId="0" xfId="0" applyNumberFormat="1" applyFill="1" applyBorder="1" applyAlignment="1">
      <alignment horizontal="center"/>
    </xf>
    <xf numFmtId="170" fontId="5" fillId="0" borderId="0" xfId="0" applyFont="1" applyBorder="1" applyAlignment="1">
      <alignment horizontal="left"/>
    </xf>
    <xf numFmtId="170" fontId="17" fillId="0" borderId="0" xfId="0" applyFont="1" applyBorder="1" applyAlignment="1">
      <alignment horizontal="center"/>
    </xf>
    <xf numFmtId="170" fontId="17" fillId="0" borderId="0" xfId="0" applyFont="1" applyFill="1" applyBorder="1" applyAlignment="1">
      <alignment horizontal="center"/>
    </xf>
    <xf numFmtId="168" fontId="0" fillId="0" borderId="0" xfId="0" quotePrefix="1" applyNumberFormat="1" applyFill="1" applyBorder="1" applyAlignment="1">
      <alignment horizontal="center"/>
    </xf>
    <xf numFmtId="170" fontId="16" fillId="0" borderId="7" xfId="5" applyFont="1" applyFill="1" applyBorder="1" applyAlignment="1">
      <alignment wrapText="1"/>
    </xf>
    <xf numFmtId="170" fontId="41" fillId="0" borderId="7" xfId="5" applyFont="1" applyFill="1" applyBorder="1" applyAlignment="1">
      <alignment wrapText="1"/>
    </xf>
    <xf numFmtId="170" fontId="5" fillId="0" borderId="8" xfId="0" applyFont="1" applyBorder="1"/>
    <xf numFmtId="170" fontId="0" fillId="0" borderId="8" xfId="0" applyBorder="1"/>
    <xf numFmtId="170" fontId="16" fillId="0" borderId="10" xfId="5" applyFont="1" applyFill="1" applyBorder="1" applyAlignment="1">
      <alignment wrapText="1"/>
    </xf>
    <xf numFmtId="170" fontId="0" fillId="0" borderId="11" xfId="0" applyBorder="1"/>
    <xf numFmtId="170" fontId="5" fillId="0" borderId="8" xfId="0" applyFont="1" applyBorder="1" applyAlignment="1">
      <alignment horizontal="left"/>
    </xf>
    <xf numFmtId="170" fontId="0" fillId="0" borderId="12" xfId="0" applyBorder="1"/>
    <xf numFmtId="170" fontId="5" fillId="0" borderId="11" xfId="0" applyFont="1" applyBorder="1" applyAlignment="1">
      <alignment horizontal="left"/>
    </xf>
    <xf numFmtId="170" fontId="0" fillId="0" borderId="12" xfId="0" applyFill="1" applyBorder="1"/>
    <xf numFmtId="170" fontId="0" fillId="0" borderId="0" xfId="0" applyFill="1" applyBorder="1" applyAlignment="1">
      <alignment horizontal="left"/>
    </xf>
    <xf numFmtId="170" fontId="0" fillId="0" borderId="111" xfId="0" applyFont="1" applyFill="1" applyBorder="1"/>
    <xf numFmtId="170" fontId="40" fillId="0" borderId="134" xfId="5" applyFont="1" applyFill="1" applyBorder="1" applyAlignment="1">
      <alignment wrapText="1"/>
    </xf>
    <xf numFmtId="170" fontId="6" fillId="23" borderId="102" xfId="0" applyFont="1" applyFill="1" applyBorder="1"/>
    <xf numFmtId="170" fontId="6" fillId="23" borderId="52" xfId="0" applyFont="1" applyFill="1" applyBorder="1"/>
    <xf numFmtId="170" fontId="6" fillId="23" borderId="101" xfId="0" applyFont="1" applyFill="1" applyBorder="1"/>
    <xf numFmtId="3" fontId="0" fillId="0" borderId="61" xfId="0" applyNumberFormat="1" applyFill="1" applyBorder="1"/>
    <xf numFmtId="170" fontId="71" fillId="0" borderId="18" xfId="148" applyBorder="1" applyAlignment="1" applyProtection="1"/>
    <xf numFmtId="170" fontId="85" fillId="0" borderId="136" xfId="0" applyFont="1" applyBorder="1"/>
    <xf numFmtId="170" fontId="5" fillId="0" borderId="61" xfId="0" applyFont="1" applyBorder="1"/>
    <xf numFmtId="170" fontId="5" fillId="0" borderId="18" xfId="0" applyFont="1" applyBorder="1"/>
    <xf numFmtId="170" fontId="71" fillId="0" borderId="18" xfId="148" quotePrefix="1" applyBorder="1" applyAlignment="1" applyProtection="1"/>
    <xf numFmtId="170" fontId="6" fillId="23" borderId="3" xfId="0" applyFont="1" applyFill="1" applyBorder="1"/>
    <xf numFmtId="170" fontId="40" fillId="23" borderId="3" xfId="5" applyFont="1" applyFill="1" applyBorder="1" applyAlignment="1">
      <alignment wrapText="1"/>
    </xf>
    <xf numFmtId="170" fontId="24" fillId="0" borderId="0" xfId="0" applyFont="1" applyBorder="1" applyAlignment="1">
      <alignment horizontal="justify"/>
    </xf>
    <xf numFmtId="170" fontId="0" fillId="0" borderId="0" xfId="0" applyFill="1" applyBorder="1" applyAlignment="1">
      <alignment horizontal="left" vertical="top" indent="2"/>
    </xf>
    <xf numFmtId="170" fontId="25" fillId="0" borderId="0" xfId="0" applyFont="1" applyBorder="1"/>
    <xf numFmtId="170" fontId="0" fillId="23" borderId="138" xfId="0" applyFont="1" applyFill="1" applyBorder="1"/>
    <xf numFmtId="170" fontId="0" fillId="23" borderId="139" xfId="0" applyFont="1" applyFill="1" applyBorder="1"/>
    <xf numFmtId="170" fontId="0" fillId="23" borderId="52" xfId="0" applyFont="1" applyFill="1" applyBorder="1"/>
    <xf numFmtId="170" fontId="0" fillId="23" borderId="101" xfId="0" applyFont="1" applyFill="1" applyBorder="1"/>
    <xf numFmtId="170" fontId="6" fillId="0" borderId="111" xfId="0" applyFont="1" applyBorder="1" applyAlignment="1">
      <alignment horizontal="center"/>
    </xf>
    <xf numFmtId="170" fontId="0" fillId="23" borderId="5" xfId="0" applyFill="1" applyBorder="1"/>
    <xf numFmtId="170" fontId="93" fillId="23" borderId="4" xfId="0" applyFont="1" applyFill="1" applyBorder="1"/>
    <xf numFmtId="170" fontId="93" fillId="0" borderId="8" xfId="0" applyFont="1" applyFill="1" applyBorder="1"/>
    <xf numFmtId="170" fontId="41" fillId="0" borderId="134" xfId="5" applyFont="1" applyFill="1" applyBorder="1" applyAlignment="1">
      <alignment wrapText="1"/>
    </xf>
    <xf numFmtId="170" fontId="0" fillId="0" borderId="111" xfId="0" applyFill="1" applyBorder="1"/>
    <xf numFmtId="170" fontId="6" fillId="0" borderId="111" xfId="0" applyFont="1" applyFill="1" applyBorder="1"/>
    <xf numFmtId="170" fontId="93" fillId="0" borderId="8" xfId="0" applyFont="1" applyBorder="1"/>
    <xf numFmtId="170" fontId="0" fillId="0" borderId="140" xfId="0" applyBorder="1"/>
    <xf numFmtId="170" fontId="44" fillId="0" borderId="7" xfId="0" applyFont="1" applyFill="1" applyBorder="1" applyAlignment="1">
      <alignment horizontal="left" vertical="top" wrapText="1"/>
    </xf>
    <xf numFmtId="170" fontId="44" fillId="0" borderId="0" xfId="0" applyFont="1" applyFill="1" applyBorder="1" applyAlignment="1">
      <alignment horizontal="left" vertical="top" wrapText="1"/>
    </xf>
    <xf numFmtId="168" fontId="10" fillId="0" borderId="8" xfId="3" applyNumberFormat="1" applyFont="1" applyFill="1" applyBorder="1" applyAlignment="1">
      <alignment horizontal="center"/>
    </xf>
    <xf numFmtId="170" fontId="6" fillId="0" borderId="144" xfId="0" applyFont="1" applyBorder="1"/>
    <xf numFmtId="170" fontId="0" fillId="0" borderId="145" xfId="0" applyBorder="1" applyAlignment="1">
      <alignment horizontal="center"/>
    </xf>
    <xf numFmtId="170" fontId="6" fillId="0" borderId="147" xfId="0" applyFont="1" applyBorder="1"/>
    <xf numFmtId="170" fontId="0" fillId="0" borderId="143" xfId="0" applyBorder="1" applyAlignment="1">
      <alignment horizontal="center"/>
    </xf>
    <xf numFmtId="170" fontId="0" fillId="0" borderId="149" xfId="0" applyBorder="1"/>
    <xf numFmtId="170" fontId="16" fillId="0" borderId="121" xfId="5" applyFont="1" applyFill="1" applyBorder="1" applyAlignment="1">
      <alignment wrapText="1"/>
    </xf>
    <xf numFmtId="170" fontId="0" fillId="0" borderId="143" xfId="0" applyBorder="1" applyAlignment="1">
      <alignment horizontal="left"/>
    </xf>
    <xf numFmtId="170" fontId="6" fillId="0" borderId="149" xfId="0" applyFont="1" applyBorder="1"/>
    <xf numFmtId="170" fontId="44" fillId="0" borderId="135" xfId="0" applyFont="1" applyFill="1" applyBorder="1"/>
    <xf numFmtId="170" fontId="44" fillId="0" borderId="135" xfId="0" applyFont="1" applyBorder="1"/>
    <xf numFmtId="170" fontId="6" fillId="0" borderId="121" xfId="0" applyFont="1" applyFill="1" applyBorder="1"/>
    <xf numFmtId="170" fontId="0" fillId="23" borderId="4" xfId="0" applyFill="1" applyBorder="1"/>
    <xf numFmtId="170" fontId="6" fillId="0" borderId="134" xfId="0" applyFont="1" applyBorder="1"/>
    <xf numFmtId="170" fontId="44" fillId="0" borderId="135" xfId="0" applyFont="1" applyBorder="1" applyAlignment="1">
      <alignment horizontal="center"/>
    </xf>
    <xf numFmtId="170" fontId="0" fillId="0" borderId="8" xfId="0" applyFill="1" applyBorder="1" applyAlignment="1">
      <alignment horizontal="center"/>
    </xf>
    <xf numFmtId="171" fontId="0" fillId="0" borderId="8" xfId="0" applyNumberFormat="1" applyFill="1" applyBorder="1" applyAlignment="1">
      <alignment horizontal="center"/>
    </xf>
    <xf numFmtId="170" fontId="40" fillId="0" borderId="7" xfId="5" applyFont="1" applyFill="1" applyBorder="1" applyAlignment="1">
      <alignment wrapText="1"/>
    </xf>
    <xf numFmtId="170" fontId="0" fillId="0" borderId="7" xfId="0" applyFill="1" applyBorder="1"/>
    <xf numFmtId="170" fontId="0" fillId="0" borderId="8" xfId="0" applyFill="1" applyBorder="1"/>
    <xf numFmtId="170" fontId="5" fillId="0" borderId="8" xfId="0" applyFont="1" applyBorder="1" applyAlignment="1">
      <alignment horizontal="center"/>
    </xf>
    <xf numFmtId="168" fontId="0" fillId="0" borderId="12" xfId="0" quotePrefix="1" applyNumberFormat="1" applyFill="1" applyBorder="1" applyAlignment="1">
      <alignment horizontal="center"/>
    </xf>
    <xf numFmtId="170" fontId="6" fillId="0" borderId="7" xfId="0" applyFont="1" applyFill="1" applyBorder="1"/>
    <xf numFmtId="170" fontId="16" fillId="0" borderId="8" xfId="5" applyFont="1" applyFill="1" applyBorder="1" applyAlignment="1">
      <alignment wrapText="1"/>
    </xf>
    <xf numFmtId="170" fontId="17" fillId="0" borderId="149" xfId="0" applyFont="1" applyFill="1" applyBorder="1"/>
    <xf numFmtId="170" fontId="40" fillId="0" borderId="151" xfId="5" applyFont="1" applyFill="1" applyBorder="1" applyAlignment="1">
      <alignment wrapText="1"/>
    </xf>
    <xf numFmtId="170" fontId="0" fillId="0" borderId="10" xfId="0" applyFill="1" applyBorder="1"/>
    <xf numFmtId="170" fontId="0" fillId="0" borderId="11" xfId="0" applyFill="1" applyBorder="1"/>
    <xf numFmtId="170" fontId="6" fillId="0" borderId="149" xfId="0" applyFont="1" applyFill="1" applyBorder="1"/>
    <xf numFmtId="170" fontId="0" fillId="0" borderId="121" xfId="0" applyFill="1" applyBorder="1"/>
    <xf numFmtId="170" fontId="6" fillId="0" borderId="151" xfId="0" applyFont="1" applyFill="1" applyBorder="1"/>
    <xf numFmtId="170" fontId="16" fillId="0" borderId="152" xfId="5" applyFont="1" applyFill="1" applyBorder="1" applyAlignment="1">
      <alignment wrapText="1"/>
    </xf>
    <xf numFmtId="169" fontId="0" fillId="0" borderId="12" xfId="0" applyNumberFormat="1" applyFill="1" applyBorder="1"/>
    <xf numFmtId="3" fontId="0" fillId="3" borderId="15" xfId="0" applyNumberFormat="1" applyFill="1" applyBorder="1"/>
    <xf numFmtId="3" fontId="5" fillId="3" borderId="15" xfId="0" applyNumberFormat="1" applyFont="1" applyFill="1" applyBorder="1" applyAlignment="1">
      <alignment horizontal="center"/>
    </xf>
    <xf numFmtId="3" fontId="5" fillId="3" borderId="15" xfId="0" quotePrefix="1" applyNumberFormat="1" applyFont="1" applyFill="1" applyBorder="1" applyAlignment="1">
      <alignment horizontal="center"/>
    </xf>
    <xf numFmtId="170" fontId="5" fillId="0" borderId="0" xfId="0" applyFont="1" applyFill="1"/>
    <xf numFmtId="3" fontId="94" fillId="0" borderId="0" xfId="0" applyNumberFormat="1" applyFont="1" applyFill="1" applyBorder="1" applyAlignment="1">
      <alignment horizontal="center" vertical="center" wrapText="1"/>
    </xf>
    <xf numFmtId="169"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0" fontId="17" fillId="0" borderId="7" xfId="0" applyFont="1" applyFill="1" applyBorder="1"/>
    <xf numFmtId="170" fontId="0" fillId="0" borderId="147" xfId="0" applyFill="1" applyBorder="1"/>
    <xf numFmtId="170" fontId="0" fillId="0" borderId="7" xfId="0" applyFont="1" applyFill="1" applyBorder="1"/>
    <xf numFmtId="170" fontId="0" fillId="0" borderId="153" xfId="0" applyFill="1" applyBorder="1" applyAlignment="1">
      <alignment horizontal="left"/>
    </xf>
    <xf numFmtId="3" fontId="5" fillId="0" borderId="0" xfId="0" applyNumberFormat="1" applyFont="1" applyAlignment="1">
      <alignment horizontal="center"/>
    </xf>
    <xf numFmtId="170" fontId="3" fillId="0" borderId="152" xfId="1" applyBorder="1"/>
    <xf numFmtId="170" fontId="3" fillId="0" borderId="0" xfId="1" applyBorder="1"/>
    <xf numFmtId="170" fontId="0" fillId="0" borderId="152" xfId="0" applyBorder="1"/>
    <xf numFmtId="170" fontId="44" fillId="23" borderId="3" xfId="1" applyFont="1" applyFill="1" applyBorder="1"/>
    <xf numFmtId="170" fontId="23" fillId="23" borderId="5" xfId="0" applyFont="1" applyFill="1" applyBorder="1"/>
    <xf numFmtId="170" fontId="23" fillId="23" borderId="4" xfId="0" applyFont="1" applyFill="1" applyBorder="1"/>
    <xf numFmtId="170" fontId="0" fillId="0" borderId="0" xfId="0" applyFont="1" applyBorder="1"/>
    <xf numFmtId="170" fontId="0" fillId="0" borderId="121" xfId="0" applyFont="1" applyFill="1" applyBorder="1"/>
    <xf numFmtId="170" fontId="0" fillId="0" borderId="151" xfId="0" applyFont="1" applyFill="1" applyBorder="1"/>
    <xf numFmtId="9" fontId="23" fillId="0" borderId="0" xfId="0" applyNumberFormat="1" applyFont="1" applyFill="1" applyBorder="1"/>
    <xf numFmtId="10" fontId="0" fillId="0" borderId="121" xfId="52" applyNumberFormat="1" applyFont="1" applyFill="1" applyBorder="1" applyAlignment="1">
      <alignment horizontal="center" vertical="center"/>
    </xf>
    <xf numFmtId="170" fontId="0" fillId="0" borderId="151" xfId="0" applyFill="1" applyBorder="1"/>
    <xf numFmtId="170" fontId="49" fillId="0" borderId="149" xfId="0" applyFont="1" applyFill="1" applyBorder="1" applyAlignment="1">
      <alignment vertical="center"/>
    </xf>
    <xf numFmtId="170" fontId="0" fillId="0" borderId="121" xfId="0" applyFont="1" applyFill="1" applyBorder="1" applyAlignment="1">
      <alignment horizontal="center" vertical="center"/>
    </xf>
    <xf numFmtId="170" fontId="0" fillId="0" borderId="147" xfId="0" applyFont="1" applyFill="1" applyBorder="1" applyAlignment="1">
      <alignment vertical="center"/>
    </xf>
    <xf numFmtId="169" fontId="0" fillId="0" borderId="143" xfId="0" applyNumberFormat="1" applyFont="1" applyFill="1" applyBorder="1" applyAlignment="1">
      <alignment horizontal="center" vertical="center"/>
    </xf>
    <xf numFmtId="170" fontId="0" fillId="0" borderId="152" xfId="0" applyFont="1" applyFill="1" applyBorder="1" applyAlignment="1">
      <alignment vertical="center"/>
    </xf>
    <xf numFmtId="169" fontId="0" fillId="0" borderId="0" xfId="0" applyNumberFormat="1" applyFont="1" applyFill="1" applyBorder="1" applyAlignment="1">
      <alignment horizontal="center" vertical="center"/>
    </xf>
    <xf numFmtId="170" fontId="0" fillId="0" borderId="0" xfId="0" applyFont="1" applyFill="1" applyBorder="1" applyAlignment="1">
      <alignment horizontal="center" vertical="center"/>
    </xf>
    <xf numFmtId="10" fontId="4" fillId="0" borderId="0" xfId="52" applyNumberFormat="1" applyFont="1" applyFill="1" applyBorder="1" applyAlignment="1">
      <alignment horizontal="center" vertical="center"/>
    </xf>
    <xf numFmtId="10" fontId="4" fillId="3" borderId="0" xfId="52" applyNumberFormat="1" applyFont="1" applyFill="1" applyBorder="1" applyAlignment="1">
      <alignment horizontal="center" vertical="center"/>
    </xf>
    <xf numFmtId="170" fontId="0" fillId="0" borderId="8" xfId="0" applyFont="1" applyFill="1" applyBorder="1"/>
    <xf numFmtId="170" fontId="50" fillId="0" borderId="0" xfId="0" applyFont="1" applyFill="1" applyBorder="1"/>
    <xf numFmtId="10" fontId="4" fillId="0" borderId="121" xfId="52" applyNumberFormat="1" applyFont="1" applyFill="1" applyBorder="1" applyAlignment="1">
      <alignment horizontal="center" vertical="center"/>
    </xf>
    <xf numFmtId="170" fontId="6" fillId="0" borderId="3" xfId="0" applyFont="1" applyBorder="1"/>
    <xf numFmtId="170" fontId="23" fillId="0" borderId="152" xfId="0" applyFont="1" applyBorder="1"/>
    <xf numFmtId="170" fontId="23" fillId="0" borderId="152" xfId="0" applyFont="1" applyFill="1" applyBorder="1"/>
    <xf numFmtId="170" fontId="23" fillId="0" borderId="0" xfId="0" applyFont="1" applyFill="1" applyBorder="1"/>
    <xf numFmtId="9" fontId="23" fillId="0" borderId="0" xfId="0" applyNumberFormat="1" applyFont="1" applyBorder="1"/>
    <xf numFmtId="170" fontId="47" fillId="0" borderId="10" xfId="0" applyFont="1" applyBorder="1"/>
    <xf numFmtId="9" fontId="47" fillId="0" borderId="12" xfId="0" applyNumberFormat="1" applyFont="1" applyBorder="1"/>
    <xf numFmtId="170" fontId="23" fillId="0" borderId="152" xfId="1" applyFont="1" applyFill="1" applyBorder="1"/>
    <xf numFmtId="170" fontId="23" fillId="0" borderId="8" xfId="0" applyFont="1" applyFill="1" applyBorder="1"/>
    <xf numFmtId="170" fontId="23" fillId="0" borderId="149" xfId="1" applyFont="1" applyBorder="1"/>
    <xf numFmtId="170" fontId="23" fillId="0" borderId="151" xfId="0" applyFont="1" applyBorder="1"/>
    <xf numFmtId="170" fontId="6" fillId="0" borderId="3" xfId="0" applyFont="1" applyFill="1" applyBorder="1"/>
    <xf numFmtId="170" fontId="6" fillId="0" borderId="0" xfId="0" applyFont="1" applyFill="1"/>
    <xf numFmtId="170" fontId="23" fillId="0" borderId="8" xfId="0" applyFont="1" applyBorder="1"/>
    <xf numFmtId="170" fontId="0" fillId="0" borderId="80" xfId="0" applyBorder="1" applyAlignment="1">
      <alignment vertical="top" wrapText="1"/>
    </xf>
    <xf numFmtId="170" fontId="6" fillId="0" borderId="80" xfId="0" applyFont="1" applyFill="1" applyBorder="1"/>
    <xf numFmtId="170" fontId="6" fillId="0" borderId="114" xfId="0" applyFont="1" applyBorder="1"/>
    <xf numFmtId="3" fontId="60" fillId="0" borderId="0" xfId="0" applyNumberFormat="1" applyFont="1" applyFill="1" applyBorder="1" applyAlignment="1">
      <alignment horizontal="center" vertical="center" wrapText="1"/>
    </xf>
    <xf numFmtId="3" fontId="98" fillId="0" borderId="0" xfId="0" applyNumberFormat="1" applyFont="1" applyFill="1" applyBorder="1" applyAlignment="1">
      <alignment horizontal="center" vertical="center" wrapText="1"/>
    </xf>
    <xf numFmtId="170" fontId="0" fillId="0" borderId="18" xfId="0" applyFill="1" applyBorder="1"/>
    <xf numFmtId="3" fontId="59" fillId="18" borderId="156" xfId="0" applyNumberFormat="1" applyFont="1" applyFill="1" applyBorder="1" applyAlignment="1">
      <alignment horizontal="center" vertical="center"/>
    </xf>
    <xf numFmtId="170" fontId="23" fillId="0" borderId="8" xfId="0" applyFont="1" applyBorder="1" applyAlignment="1">
      <alignment horizontal="left"/>
    </xf>
    <xf numFmtId="3" fontId="23" fillId="3" borderId="15" xfId="0" applyNumberFormat="1" applyFont="1" applyFill="1" applyBorder="1" applyAlignment="1">
      <alignment horizontal="right"/>
    </xf>
    <xf numFmtId="3" fontId="95" fillId="0" borderId="0" xfId="0" applyNumberFormat="1" applyFont="1" applyFill="1" applyBorder="1" applyAlignment="1">
      <alignment horizontal="center"/>
    </xf>
    <xf numFmtId="170" fontId="0" fillId="0" borderId="0" xfId="0" applyAlignment="1">
      <alignment horizontal="left" vertical="top" wrapText="1"/>
    </xf>
    <xf numFmtId="0" fontId="23"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4" fillId="0" borderId="5" xfId="0" applyNumberFormat="1" applyFont="1" applyFill="1" applyBorder="1"/>
    <xf numFmtId="2" fontId="44" fillId="0" borderId="4" xfId="0" applyNumberFormat="1" applyFont="1" applyFill="1" applyBorder="1"/>
    <xf numFmtId="2" fontId="23" fillId="3" borderId="0" xfId="0" applyNumberFormat="1" applyFont="1" applyFill="1" applyBorder="1"/>
    <xf numFmtId="2" fontId="23" fillId="3" borderId="0" xfId="1" applyNumberFormat="1" applyFont="1" applyFill="1" applyBorder="1"/>
    <xf numFmtId="2" fontId="5" fillId="3" borderId="0" xfId="0" applyNumberFormat="1" applyFont="1" applyFill="1" applyBorder="1"/>
    <xf numFmtId="2" fontId="23" fillId="3" borderId="8" xfId="0" applyNumberFormat="1" applyFont="1" applyFill="1" applyBorder="1"/>
    <xf numFmtId="2" fontId="23" fillId="3" borderId="12" xfId="0" applyNumberFormat="1" applyFont="1" applyFill="1" applyBorder="1"/>
    <xf numFmtId="2" fontId="23" fillId="3" borderId="12" xfId="1" applyNumberFormat="1" applyFont="1" applyFill="1" applyBorder="1"/>
    <xf numFmtId="2" fontId="5" fillId="3" borderId="12" xfId="0" applyNumberFormat="1" applyFont="1" applyFill="1" applyBorder="1"/>
    <xf numFmtId="2" fontId="23" fillId="3" borderId="11" xfId="0" applyNumberFormat="1" applyFont="1" applyFill="1" applyBorder="1"/>
    <xf numFmtId="170" fontId="6" fillId="0" borderId="27" xfId="0" applyFont="1" applyBorder="1"/>
    <xf numFmtId="0" fontId="0" fillId="0" borderId="0" xfId="0" applyNumberFormat="1"/>
    <xf numFmtId="0" fontId="23" fillId="23" borderId="52" xfId="0" applyNumberFormat="1" applyFont="1" applyFill="1" applyBorder="1"/>
    <xf numFmtId="0" fontId="23" fillId="23" borderId="162" xfId="0" applyNumberFormat="1" applyFont="1" applyFill="1" applyBorder="1"/>
    <xf numFmtId="0" fontId="0" fillId="0" borderId="111" xfId="0" applyNumberFormat="1" applyBorder="1"/>
    <xf numFmtId="0" fontId="79" fillId="0" borderId="0" xfId="0" applyNumberFormat="1" applyFont="1"/>
    <xf numFmtId="0" fontId="23" fillId="23" borderId="101" xfId="0" applyNumberFormat="1" applyFont="1" applyFill="1" applyBorder="1"/>
    <xf numFmtId="0" fontId="0" fillId="0" borderId="0" xfId="0" applyNumberFormat="1" applyBorder="1"/>
    <xf numFmtId="0" fontId="23" fillId="23" borderId="0" xfId="0" applyNumberFormat="1" applyFont="1" applyFill="1" applyBorder="1"/>
    <xf numFmtId="0" fontId="44" fillId="23" borderId="0" xfId="0" applyNumberFormat="1" applyFont="1" applyFill="1" applyBorder="1"/>
    <xf numFmtId="0" fontId="23" fillId="23" borderId="80" xfId="0" applyNumberFormat="1" applyFont="1" applyFill="1" applyBorder="1"/>
    <xf numFmtId="0" fontId="23" fillId="23" borderId="129" xfId="0" applyNumberFormat="1" applyFont="1" applyFill="1" applyBorder="1"/>
    <xf numFmtId="0" fontId="44" fillId="23" borderId="116" xfId="0" applyNumberFormat="1" applyFont="1" applyFill="1" applyBorder="1"/>
    <xf numFmtId="0" fontId="44" fillId="23" borderId="130"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1" fillId="4" borderId="0" xfId="148" applyNumberFormat="1" applyFill="1" applyAlignment="1" applyProtection="1"/>
    <xf numFmtId="0" fontId="23" fillId="24" borderId="0" xfId="0" applyNumberFormat="1" applyFont="1" applyFill="1"/>
    <xf numFmtId="0" fontId="71" fillId="25" borderId="0" xfId="148" applyNumberFormat="1" applyFill="1" applyAlignment="1" applyProtection="1"/>
    <xf numFmtId="0" fontId="23" fillId="24" borderId="0" xfId="0" quotePrefix="1" applyNumberFormat="1" applyFont="1" applyFill="1"/>
    <xf numFmtId="0" fontId="0" fillId="24" borderId="0" xfId="0" applyNumberFormat="1" applyFill="1" applyAlignment="1"/>
    <xf numFmtId="0" fontId="6" fillId="24" borderId="0" xfId="0" applyNumberFormat="1" applyFont="1" applyFill="1"/>
    <xf numFmtId="0" fontId="6" fillId="25" borderId="0" xfId="0" applyNumberFormat="1" applyFont="1" applyFill="1"/>
    <xf numFmtId="0" fontId="6" fillId="4" borderId="0" xfId="0" applyNumberFormat="1" applyFont="1" applyFill="1"/>
    <xf numFmtId="0" fontId="38" fillId="12" borderId="15" xfId="0" applyNumberFormat="1" applyFont="1" applyFill="1" applyBorder="1" applyAlignment="1">
      <alignment horizontal="center" vertical="center" wrapText="1"/>
    </xf>
    <xf numFmtId="0" fontId="6" fillId="23" borderId="137" xfId="0" applyNumberFormat="1" applyFont="1" applyFill="1" applyBorder="1"/>
    <xf numFmtId="0" fontId="0" fillId="0" borderId="21" xfId="0" applyNumberFormat="1" applyBorder="1"/>
    <xf numFmtId="0" fontId="6" fillId="13" borderId="21" xfId="0" applyNumberFormat="1" applyFont="1" applyFill="1" applyBorder="1"/>
    <xf numFmtId="0" fontId="0" fillId="0" borderId="103" xfId="0" applyNumberFormat="1" applyBorder="1"/>
    <xf numFmtId="0" fontId="6" fillId="23" borderId="102" xfId="0" applyNumberFormat="1" applyFont="1" applyFill="1" applyBorder="1"/>
    <xf numFmtId="0" fontId="44" fillId="23" borderId="19" xfId="0" applyNumberFormat="1" applyFont="1" applyFill="1" applyBorder="1"/>
    <xf numFmtId="0" fontId="38" fillId="23" borderId="86" xfId="0" applyNumberFormat="1" applyFont="1" applyFill="1" applyBorder="1" applyAlignment="1">
      <alignment horizontal="center" vertical="center" wrapText="1"/>
    </xf>
    <xf numFmtId="0" fontId="38" fillId="23" borderId="16" xfId="0" applyNumberFormat="1" applyFont="1" applyFill="1" applyBorder="1" applyAlignment="1">
      <alignment horizontal="center" vertical="center" wrapText="1"/>
    </xf>
    <xf numFmtId="0" fontId="0" fillId="0" borderId="80" xfId="0" applyNumberFormat="1" applyBorder="1"/>
    <xf numFmtId="0" fontId="6" fillId="23" borderId="19" xfId="0" applyNumberFormat="1" applyFont="1" applyFill="1" applyBorder="1" applyAlignment="1">
      <alignment horizontal="justify" vertical="top"/>
    </xf>
    <xf numFmtId="0" fontId="6" fillId="23" borderId="16" xfId="0" applyNumberFormat="1" applyFont="1" applyFill="1" applyBorder="1"/>
    <xf numFmtId="0" fontId="44" fillId="0" borderId="21" xfId="0" applyNumberFormat="1" applyFont="1" applyFill="1" applyBorder="1" applyAlignment="1">
      <alignment horizontal="justify" vertical="top"/>
    </xf>
    <xf numFmtId="0" fontId="44" fillId="0" borderId="80" xfId="0" applyNumberFormat="1" applyFont="1" applyFill="1" applyBorder="1" applyAlignment="1">
      <alignment horizontal="left" vertical="top"/>
    </xf>
    <xf numFmtId="0" fontId="6" fillId="0" borderId="21" xfId="0" applyNumberFormat="1" applyFont="1" applyFill="1" applyBorder="1" applyAlignment="1">
      <alignment horizontal="justify" vertical="top"/>
    </xf>
    <xf numFmtId="0" fontId="44" fillId="0" borderId="80" xfId="0" applyNumberFormat="1" applyFont="1" applyFill="1" applyBorder="1" applyAlignment="1">
      <alignment horizontal="left" vertical="top" wrapText="1"/>
    </xf>
    <xf numFmtId="0" fontId="71" fillId="0" borderId="112" xfId="148" applyNumberFormat="1" applyBorder="1" applyAlignment="1" applyProtection="1"/>
    <xf numFmtId="0" fontId="0" fillId="0" borderId="110" xfId="0" applyNumberFormat="1" applyBorder="1"/>
    <xf numFmtId="0" fontId="0" fillId="0" borderId="113" xfId="0" applyNumberFormat="1" applyBorder="1"/>
    <xf numFmtId="0" fontId="71" fillId="0" borderId="114" xfId="148" applyNumberFormat="1" applyBorder="1" applyAlignment="1" applyProtection="1"/>
    <xf numFmtId="0" fontId="0" fillId="0" borderId="115" xfId="0" applyNumberFormat="1" applyBorder="1"/>
    <xf numFmtId="0" fontId="71" fillId="0" borderId="112" xfId="148" quotePrefix="1" applyNumberFormat="1" applyBorder="1" applyAlignment="1" applyProtection="1"/>
    <xf numFmtId="0" fontId="0" fillId="0" borderId="114" xfId="0" applyNumberFormat="1" applyBorder="1"/>
    <xf numFmtId="0" fontId="23" fillId="0" borderId="0" xfId="0" applyNumberFormat="1" applyFont="1" applyBorder="1"/>
    <xf numFmtId="0" fontId="23" fillId="0" borderId="80" xfId="0" applyNumberFormat="1" applyFont="1" applyBorder="1"/>
    <xf numFmtId="0" fontId="23" fillId="0" borderId="0" xfId="0" applyNumberFormat="1" applyFont="1"/>
    <xf numFmtId="0" fontId="23" fillId="0" borderId="0" xfId="0" applyNumberFormat="1" applyFont="1" applyFill="1"/>
    <xf numFmtId="0" fontId="28" fillId="0" borderId="0" xfId="0" applyNumberFormat="1" applyFont="1"/>
    <xf numFmtId="0" fontId="23" fillId="0" borderId="21" xfId="0" applyNumberFormat="1" applyFont="1" applyBorder="1" applyAlignment="1">
      <alignment horizontal="justify" wrapText="1"/>
    </xf>
    <xf numFmtId="0" fontId="77" fillId="0" borderId="102" xfId="0" applyNumberFormat="1" applyFont="1" applyFill="1" applyBorder="1" applyAlignment="1">
      <alignment horizontal="left" vertical="center" wrapText="1"/>
    </xf>
    <xf numFmtId="0" fontId="78" fillId="0" borderId="52" xfId="0" applyNumberFormat="1" applyFont="1" applyFill="1" applyBorder="1" applyAlignment="1">
      <alignment horizontal="left" vertical="center" wrapText="1"/>
    </xf>
    <xf numFmtId="0" fontId="78" fillId="0" borderId="101" xfId="0" applyNumberFormat="1" applyFont="1" applyFill="1" applyBorder="1" applyAlignment="1">
      <alignment horizontal="left" vertical="center" wrapText="1"/>
    </xf>
    <xf numFmtId="0" fontId="79" fillId="0" borderId="0" xfId="0" applyNumberFormat="1" applyFont="1" applyFill="1"/>
    <xf numFmtId="0" fontId="77" fillId="0" borderId="21" xfId="0" applyNumberFormat="1" applyFont="1" applyFill="1" applyBorder="1" applyAlignment="1">
      <alignment horizontal="left" vertical="center" wrapText="1"/>
    </xf>
    <xf numFmtId="0" fontId="78" fillId="0" borderId="0" xfId="0" applyNumberFormat="1" applyFont="1" applyFill="1" applyBorder="1" applyAlignment="1">
      <alignment horizontal="left" vertical="center" wrapText="1"/>
    </xf>
    <xf numFmtId="0" fontId="78" fillId="0" borderId="80" xfId="0" applyNumberFormat="1" applyFont="1" applyFill="1" applyBorder="1" applyAlignment="1">
      <alignment horizontal="left" vertical="center" wrapText="1"/>
    </xf>
    <xf numFmtId="0" fontId="82" fillId="0" borderId="21" xfId="0" applyNumberFormat="1" applyFont="1" applyFill="1" applyBorder="1" applyAlignment="1">
      <alignment horizontal="left" vertical="center" wrapText="1"/>
    </xf>
    <xf numFmtId="0" fontId="81" fillId="12" borderId="102" xfId="0" applyNumberFormat="1" applyFont="1" applyFill="1" applyBorder="1" applyAlignment="1">
      <alignment horizontal="left" vertical="center"/>
    </xf>
    <xf numFmtId="0" fontId="81" fillId="12" borderId="52" xfId="0" applyNumberFormat="1" applyFont="1" applyFill="1" applyBorder="1" applyAlignment="1">
      <alignment horizontal="left" vertical="center"/>
    </xf>
    <xf numFmtId="0" fontId="81" fillId="12" borderId="101" xfId="0" applyNumberFormat="1" applyFont="1" applyFill="1" applyBorder="1" applyAlignment="1">
      <alignment horizontal="left" vertical="center" wrapText="1"/>
    </xf>
    <xf numFmtId="0" fontId="23" fillId="15" borderId="112" xfId="0" applyNumberFormat="1" applyFont="1" applyFill="1" applyBorder="1" applyAlignment="1">
      <alignment horizontal="justify" vertical="top" wrapText="1"/>
    </xf>
    <xf numFmtId="0" fontId="23" fillId="0" borderId="110" xfId="0" applyNumberFormat="1" applyFont="1" applyFill="1" applyBorder="1" applyAlignment="1">
      <alignment horizontal="justify" vertical="top" wrapText="1"/>
    </xf>
    <xf numFmtId="0" fontId="23"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3" fillId="0" borderId="0" xfId="0" applyNumberFormat="1" applyFont="1" applyFill="1" applyBorder="1" applyAlignment="1">
      <alignment horizontal="justify" vertical="top" wrapText="1"/>
    </xf>
    <xf numFmtId="0" fontId="23"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5" fillId="12" borderId="19" xfId="0" applyNumberFormat="1" applyFont="1" applyFill="1" applyBorder="1" applyAlignment="1">
      <alignment horizontal="left" vertical="center" wrapText="1"/>
    </xf>
    <xf numFmtId="0" fontId="9" fillId="23" borderId="86" xfId="0" applyNumberFormat="1" applyFont="1" applyFill="1" applyBorder="1" applyAlignment="1">
      <alignment horizontal="left" vertical="center" wrapText="1"/>
    </xf>
    <xf numFmtId="0" fontId="23" fillId="23" borderId="16" xfId="0" applyNumberFormat="1" applyFont="1" applyFill="1" applyBorder="1" applyAlignment="1">
      <alignment horizontal="justify" wrapText="1"/>
    </xf>
    <xf numFmtId="0" fontId="75" fillId="12" borderId="86" xfId="0" applyNumberFormat="1" applyFont="1" applyFill="1" applyBorder="1" applyAlignment="1">
      <alignment horizontal="left" vertical="center" wrapText="1"/>
    </xf>
    <xf numFmtId="0" fontId="75" fillId="12" borderId="16" xfId="0" applyNumberFormat="1" applyFont="1" applyFill="1" applyBorder="1" applyAlignment="1">
      <alignment horizontal="left" vertical="center" wrapText="1"/>
    </xf>
    <xf numFmtId="0" fontId="52" fillId="12" borderId="19" xfId="0" applyNumberFormat="1" applyFont="1" applyFill="1" applyBorder="1" applyAlignment="1">
      <alignment horizontal="left" vertical="center" wrapText="1"/>
    </xf>
    <xf numFmtId="0" fontId="77" fillId="0" borderId="0" xfId="0" applyNumberFormat="1" applyFont="1" applyFill="1" applyBorder="1" applyAlignment="1">
      <alignment horizontal="left" vertical="center" wrapText="1"/>
    </xf>
    <xf numFmtId="0" fontId="77" fillId="0" borderId="80" xfId="0" applyNumberFormat="1" applyFont="1" applyFill="1" applyBorder="1" applyAlignment="1">
      <alignment horizontal="left" vertical="center" wrapText="1"/>
    </xf>
    <xf numFmtId="0" fontId="72" fillId="0" borderId="21" xfId="0" applyNumberFormat="1" applyFont="1" applyFill="1" applyBorder="1" applyAlignment="1">
      <alignment vertical="top" wrapText="1"/>
    </xf>
    <xf numFmtId="0" fontId="71" fillId="0" borderId="112" xfId="148" applyNumberFormat="1" applyBorder="1" applyAlignment="1" applyProtection="1">
      <alignment vertical="top"/>
    </xf>
    <xf numFmtId="0" fontId="0" fillId="0" borderId="110" xfId="0" applyNumberFormat="1" applyBorder="1" applyAlignment="1">
      <alignment vertical="top" wrapText="1"/>
    </xf>
    <xf numFmtId="0" fontId="0" fillId="0" borderId="113" xfId="0" applyNumberFormat="1" applyBorder="1" applyAlignment="1">
      <alignment vertical="top"/>
    </xf>
    <xf numFmtId="0" fontId="71" fillId="0" borderId="21" xfId="148" applyNumberFormat="1" applyBorder="1" applyAlignment="1" applyProtection="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3" fontId="0" fillId="0" borderId="0" xfId="0" applyNumberFormat="1"/>
    <xf numFmtId="170" fontId="48" fillId="0" borderId="0" xfId="0" applyFont="1"/>
    <xf numFmtId="10" fontId="0" fillId="3" borderId="0" xfId="52" applyNumberFormat="1" applyFont="1" applyFill="1"/>
    <xf numFmtId="170" fontId="9" fillId="4" borderId="149" xfId="0" applyFont="1" applyFill="1" applyBorder="1" applyAlignment="1">
      <alignment vertical="center"/>
    </xf>
    <xf numFmtId="174" fontId="6" fillId="0" borderId="5" xfId="0" applyNumberFormat="1" applyFont="1" applyBorder="1"/>
    <xf numFmtId="174" fontId="23" fillId="3" borderId="0" xfId="0" applyNumberFormat="1" applyFont="1" applyFill="1" applyBorder="1"/>
    <xf numFmtId="174" fontId="23" fillId="3" borderId="8" xfId="0" applyNumberFormat="1" applyFont="1" applyFill="1" applyBorder="1"/>
    <xf numFmtId="174" fontId="23" fillId="3" borderId="0" xfId="1" applyNumberFormat="1" applyFont="1" applyFill="1" applyBorder="1"/>
    <xf numFmtId="174" fontId="23" fillId="3" borderId="12" xfId="0" applyNumberFormat="1" applyFont="1" applyFill="1" applyBorder="1"/>
    <xf numFmtId="174" fontId="23" fillId="3" borderId="12" xfId="1" applyNumberFormat="1" applyFont="1" applyFill="1" applyBorder="1"/>
    <xf numFmtId="174" fontId="23" fillId="3" borderId="11" xfId="0" applyNumberFormat="1" applyFont="1" applyFill="1" applyBorder="1"/>
    <xf numFmtId="174"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0" fontId="0" fillId="0" borderId="164" xfId="0" applyBorder="1"/>
    <xf numFmtId="170" fontId="0" fillId="0" borderId="164" xfId="0" applyBorder="1" applyAlignment="1">
      <alignment horizontal="justify" wrapText="1"/>
    </xf>
    <xf numFmtId="170" fontId="0" fillId="0" borderId="163" xfId="0" applyBorder="1"/>
    <xf numFmtId="170" fontId="0" fillId="0" borderId="113" xfId="0" applyBorder="1" applyAlignment="1">
      <alignment horizontal="left" vertical="top" wrapText="1"/>
    </xf>
    <xf numFmtId="169" fontId="6" fillId="0" borderId="5" xfId="0" applyNumberFormat="1" applyFont="1" applyBorder="1" applyAlignment="1">
      <alignment horizontal="right"/>
    </xf>
    <xf numFmtId="174" fontId="0" fillId="3" borderId="14" xfId="0" quotePrefix="1" applyNumberFormat="1" applyFill="1" applyBorder="1" applyAlignment="1">
      <alignment horizontal="right"/>
    </xf>
    <xf numFmtId="174" fontId="6" fillId="0" borderId="5" xfId="0" applyNumberFormat="1" applyFont="1" applyFill="1" applyBorder="1" applyAlignment="1">
      <alignment horizontal="right"/>
    </xf>
    <xf numFmtId="174" fontId="6" fillId="0" borderId="4" xfId="0" applyNumberFormat="1" applyFont="1" applyFill="1" applyBorder="1" applyAlignment="1">
      <alignment horizontal="right"/>
    </xf>
    <xf numFmtId="174" fontId="0" fillId="3" borderId="28" xfId="0" quotePrefix="1" applyNumberFormat="1" applyFill="1" applyBorder="1" applyAlignment="1">
      <alignment horizontal="right"/>
    </xf>
    <xf numFmtId="170" fontId="0" fillId="0" borderId="21" xfId="0" applyBorder="1" applyAlignment="1">
      <alignment horizontal="left"/>
    </xf>
    <xf numFmtId="170" fontId="0" fillId="0" borderId="21" xfId="0" applyBorder="1" applyAlignment="1"/>
    <xf numFmtId="0" fontId="0" fillId="0" borderId="110" xfId="0" applyNumberFormat="1" applyBorder="1" applyAlignment="1">
      <alignment wrapText="1"/>
    </xf>
    <xf numFmtId="3" fontId="57" fillId="12" borderId="38" xfId="0" applyNumberFormat="1" applyFont="1" applyFill="1" applyBorder="1" applyAlignment="1">
      <alignment horizontal="center" vertical="center" wrapText="1"/>
    </xf>
    <xf numFmtId="0" fontId="71" fillId="0" borderId="0" xfId="148" applyNumberFormat="1" applyBorder="1" applyAlignment="1" applyProtection="1">
      <alignment vertical="top"/>
    </xf>
    <xf numFmtId="3" fontId="55" fillId="0" borderId="0" xfId="0" applyNumberFormat="1" applyFont="1"/>
    <xf numFmtId="3" fontId="57" fillId="0" borderId="0" xfId="0" applyNumberFormat="1" applyFont="1" applyAlignment="1">
      <alignment horizontal="left"/>
    </xf>
    <xf numFmtId="3" fontId="55" fillId="0" borderId="0" xfId="0" applyNumberFormat="1" applyFont="1" applyAlignment="1">
      <alignment vertical="center"/>
    </xf>
    <xf numFmtId="3" fontId="38"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3" fillId="0" borderId="9" xfId="0" applyNumberFormat="1" applyFont="1" applyBorder="1"/>
    <xf numFmtId="3" fontId="23" fillId="0" borderId="0" xfId="0" applyNumberFormat="1" applyFont="1" applyBorder="1"/>
    <xf numFmtId="3" fontId="23"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6" fillId="0" borderId="27" xfId="0" applyNumberFormat="1" applyFont="1" applyBorder="1"/>
    <xf numFmtId="3" fontId="6" fillId="0" borderId="14" xfId="0" applyNumberFormat="1" applyFont="1" applyBorder="1"/>
    <xf numFmtId="3" fontId="6" fillId="0" borderId="28" xfId="0" applyNumberFormat="1" applyFont="1" applyBorder="1"/>
    <xf numFmtId="3" fontId="6" fillId="0" borderId="0" xfId="0" applyNumberFormat="1" applyFont="1"/>
    <xf numFmtId="3" fontId="6" fillId="14" borderId="0" xfId="0" applyNumberFormat="1" applyFont="1" applyFill="1"/>
    <xf numFmtId="3" fontId="23"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48" fillId="0" borderId="120" xfId="0" applyNumberFormat="1" applyFont="1" applyBorder="1"/>
    <xf numFmtId="3" fontId="86" fillId="0" borderId="0" xfId="0" applyNumberFormat="1" applyFont="1" applyBorder="1" applyAlignment="1">
      <alignment vertical="center"/>
    </xf>
    <xf numFmtId="3" fontId="6" fillId="13" borderId="15" xfId="0" applyNumberFormat="1" applyFont="1" applyFill="1" applyBorder="1"/>
    <xf numFmtId="3" fontId="6" fillId="13" borderId="15" xfId="0" applyNumberFormat="1" applyFont="1" applyFill="1" applyBorder="1" applyAlignment="1">
      <alignment horizontal="right"/>
    </xf>
    <xf numFmtId="3" fontId="6" fillId="13" borderId="15" xfId="0" quotePrefix="1" applyNumberFormat="1" applyFont="1" applyFill="1" applyBorder="1" applyAlignment="1">
      <alignment horizontal="right"/>
    </xf>
    <xf numFmtId="3" fontId="6" fillId="3" borderId="15" xfId="0" quotePrefix="1" applyNumberFormat="1" applyFont="1" applyFill="1" applyBorder="1" applyAlignment="1">
      <alignment horizontal="right"/>
    </xf>
    <xf numFmtId="3" fontId="0" fillId="0" borderId="0" xfId="0" applyNumberFormat="1" applyAlignment="1">
      <alignment horizontal="right"/>
    </xf>
    <xf numFmtId="3" fontId="6" fillId="17" borderId="15" xfId="0" applyNumberFormat="1" applyFont="1" applyFill="1" applyBorder="1"/>
    <xf numFmtId="3" fontId="0" fillId="13" borderId="15" xfId="0" applyNumberFormat="1" applyFill="1" applyBorder="1" applyAlignment="1">
      <alignment horizontal="right"/>
    </xf>
    <xf numFmtId="3" fontId="6"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6" fillId="23" borderId="5" xfId="0" applyNumberFormat="1" applyFont="1" applyFill="1" applyBorder="1" applyAlignment="1">
      <alignment horizontal="left"/>
    </xf>
    <xf numFmtId="3" fontId="0" fillId="23" borderId="4" xfId="0" applyNumberFormat="1" applyFont="1" applyFill="1" applyBorder="1"/>
    <xf numFmtId="3" fontId="6" fillId="0" borderId="134" xfId="0" applyNumberFormat="1" applyFont="1" applyFill="1" applyBorder="1"/>
    <xf numFmtId="3" fontId="0" fillId="0" borderId="111" xfId="0" applyNumberFormat="1" applyFont="1" applyFill="1" applyBorder="1"/>
    <xf numFmtId="3" fontId="6" fillId="0" borderId="111" xfId="0" applyNumberFormat="1" applyFont="1" applyFill="1" applyBorder="1" applyAlignment="1">
      <alignment horizontal="left"/>
    </xf>
    <xf numFmtId="3" fontId="0" fillId="0" borderId="135" xfId="0" applyNumberFormat="1" applyFont="1" applyFill="1" applyBorder="1"/>
    <xf numFmtId="3" fontId="16" fillId="0" borderId="7" xfId="5" applyNumberFormat="1" applyFont="1" applyFill="1" applyBorder="1" applyAlignment="1">
      <alignment wrapText="1"/>
    </xf>
    <xf numFmtId="3" fontId="0" fillId="0" borderId="0" xfId="0" applyNumberFormat="1" applyBorder="1" applyAlignment="1">
      <alignment horizontal="left"/>
    </xf>
    <xf numFmtId="3" fontId="23" fillId="0" borderId="0" xfId="0" applyNumberFormat="1" applyFont="1" applyBorder="1" applyAlignment="1">
      <alignment horizontal="left"/>
    </xf>
    <xf numFmtId="3" fontId="16" fillId="0" borderId="10" xfId="5" applyNumberFormat="1" applyFont="1" applyFill="1" applyBorder="1" applyAlignment="1">
      <alignment wrapText="1"/>
    </xf>
    <xf numFmtId="3" fontId="0" fillId="0" borderId="12" xfId="0" applyNumberFormat="1" applyBorder="1" applyAlignment="1">
      <alignment horizontal="left"/>
    </xf>
    <xf numFmtId="3" fontId="23" fillId="0" borderId="12" xfId="0" applyNumberFormat="1" applyFont="1" applyBorder="1" applyAlignment="1">
      <alignment horizontal="left"/>
    </xf>
    <xf numFmtId="3" fontId="23" fillId="0" borderId="11" xfId="0" applyNumberFormat="1" applyFont="1" applyBorder="1"/>
    <xf numFmtId="3" fontId="0" fillId="0" borderId="0" xfId="0" applyNumberFormat="1" applyFill="1" applyBorder="1" applyAlignment="1">
      <alignment horizontal="left"/>
    </xf>
    <xf numFmtId="3" fontId="40" fillId="23" borderId="3" xfId="5" applyNumberFormat="1" applyFont="1" applyFill="1" applyBorder="1" applyAlignment="1">
      <alignment wrapText="1"/>
    </xf>
    <xf numFmtId="3" fontId="40"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6" fillId="23" borderId="52" xfId="0" applyNumberFormat="1" applyFont="1" applyFill="1" applyBorder="1"/>
    <xf numFmtId="3" fontId="6" fillId="0" borderId="111" xfId="0" applyNumberFormat="1" applyFont="1" applyBorder="1"/>
    <xf numFmtId="3" fontId="5" fillId="0" borderId="61" xfId="0" applyNumberFormat="1" applyFont="1" applyBorder="1"/>
    <xf numFmtId="3" fontId="6" fillId="0" borderId="0" xfId="0" applyNumberFormat="1" applyFont="1" applyFill="1" applyBorder="1"/>
    <xf numFmtId="3" fontId="0" fillId="0" borderId="61" xfId="0" applyNumberFormat="1" applyBorder="1"/>
    <xf numFmtId="4" fontId="6" fillId="23" borderId="16" xfId="0" applyNumberFormat="1" applyFont="1" applyFill="1" applyBorder="1"/>
    <xf numFmtId="4" fontId="0" fillId="0" borderId="80" xfId="0" applyNumberFormat="1" applyBorder="1"/>
    <xf numFmtId="4" fontId="44"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4"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3"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6" fillId="23" borderId="86" xfId="0" applyNumberFormat="1" applyFont="1" applyFill="1" applyBorder="1"/>
    <xf numFmtId="0" fontId="6" fillId="23" borderId="16" xfId="0" applyNumberFormat="1" applyFont="1" applyFill="1" applyBorder="1" applyAlignment="1">
      <alignment horizontal="right"/>
    </xf>
    <xf numFmtId="170" fontId="0" fillId="0" borderId="0" xfId="0" applyAlignment="1">
      <alignment horizontal="right"/>
    </xf>
    <xf numFmtId="0" fontId="0" fillId="0" borderId="80" xfId="0" applyNumberFormat="1" applyBorder="1" applyAlignment="1">
      <alignment horizontal="left"/>
    </xf>
    <xf numFmtId="0" fontId="44"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61"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5" fontId="6" fillId="13" borderId="0" xfId="0" applyNumberFormat="1" applyFont="1" applyFill="1" applyBorder="1"/>
    <xf numFmtId="175" fontId="0" fillId="3" borderId="0" xfId="0" applyNumberFormat="1" applyFill="1" applyBorder="1"/>
    <xf numFmtId="174" fontId="6" fillId="13" borderId="0" xfId="0" applyNumberFormat="1" applyFont="1" applyFill="1" applyBorder="1"/>
    <xf numFmtId="4" fontId="0" fillId="2" borderId="0" xfId="0" applyNumberFormat="1" applyFill="1" applyBorder="1"/>
    <xf numFmtId="4" fontId="0" fillId="0" borderId="0" xfId="0" applyNumberFormat="1" applyFill="1" applyBorder="1"/>
    <xf numFmtId="170" fontId="0" fillId="0" borderId="0" xfId="0" applyFill="1" applyBorder="1" applyProtection="1"/>
    <xf numFmtId="0" fontId="38" fillId="12" borderId="73" xfId="0" applyNumberFormat="1" applyFont="1" applyFill="1" applyBorder="1" applyAlignment="1" applyProtection="1">
      <alignment horizontal="center" vertical="center" wrapText="1"/>
    </xf>
    <xf numFmtId="0" fontId="38" fillId="12" borderId="154" xfId="0" applyNumberFormat="1" applyFont="1" applyFill="1" applyBorder="1" applyAlignment="1" applyProtection="1">
      <alignment horizontal="center" vertical="center" wrapText="1"/>
    </xf>
    <xf numFmtId="0" fontId="38" fillId="12" borderId="74" xfId="0" applyNumberFormat="1" applyFont="1" applyFill="1" applyBorder="1" applyAlignment="1" applyProtection="1">
      <alignment horizontal="center" vertical="center" wrapText="1"/>
    </xf>
    <xf numFmtId="0" fontId="38" fillId="12" borderId="75" xfId="0" applyNumberFormat="1" applyFont="1" applyFill="1" applyBorder="1" applyAlignment="1" applyProtection="1">
      <alignment horizontal="center" vertical="center" wrapText="1"/>
    </xf>
    <xf numFmtId="170" fontId="40" fillId="0" borderId="77" xfId="0" applyFont="1" applyFill="1" applyBorder="1" applyAlignment="1" applyProtection="1">
      <alignment horizontal="center"/>
    </xf>
    <xf numFmtId="3" fontId="38" fillId="2" borderId="12" xfId="0" applyNumberFormat="1" applyFont="1" applyFill="1" applyBorder="1" applyAlignment="1" applyProtection="1">
      <alignment horizontal="right" vertical="center"/>
    </xf>
    <xf numFmtId="170" fontId="38" fillId="19" borderId="77" xfId="0" applyFont="1" applyFill="1" applyBorder="1" applyAlignment="1" applyProtection="1">
      <alignment horizontal="right" vertical="center"/>
    </xf>
    <xf numFmtId="170" fontId="38" fillId="0" borderId="47" xfId="0" applyFont="1" applyFill="1" applyBorder="1" applyAlignment="1" applyProtection="1">
      <alignment horizontal="center"/>
    </xf>
    <xf numFmtId="170" fontId="38" fillId="19" borderId="47" xfId="0" applyFont="1" applyFill="1" applyBorder="1" applyAlignment="1" applyProtection="1">
      <alignment horizontal="right" vertical="center"/>
    </xf>
    <xf numFmtId="170" fontId="40" fillId="0" borderId="47" xfId="0" applyFont="1" applyFill="1" applyBorder="1" applyAlignment="1" applyProtection="1">
      <alignment horizontal="center"/>
    </xf>
    <xf numFmtId="3" fontId="38" fillId="3" borderId="14" xfId="0" applyNumberFormat="1" applyFont="1" applyFill="1" applyBorder="1" applyAlignment="1" applyProtection="1">
      <alignment horizontal="right" vertical="center"/>
    </xf>
    <xf numFmtId="3" fontId="42" fillId="0" borderId="84" xfId="0" applyNumberFormat="1" applyFont="1" applyFill="1" applyBorder="1" applyAlignment="1" applyProtection="1">
      <alignment horizontal="right" vertical="center"/>
    </xf>
    <xf numFmtId="3" fontId="42" fillId="0" borderId="94" xfId="0" applyNumberFormat="1" applyFont="1" applyFill="1" applyBorder="1" applyAlignment="1" applyProtection="1">
      <alignment horizontal="right" vertical="center"/>
    </xf>
    <xf numFmtId="3" fontId="42" fillId="0" borderId="46" xfId="0" applyNumberFormat="1" applyFont="1" applyFill="1" applyBorder="1" applyAlignment="1" applyProtection="1">
      <alignment horizontal="right" vertical="center"/>
    </xf>
    <xf numFmtId="3" fontId="38" fillId="19" borderId="47" xfId="0" applyNumberFormat="1" applyFont="1" applyFill="1" applyBorder="1" applyAlignment="1" applyProtection="1">
      <alignment horizontal="right" vertical="center"/>
    </xf>
    <xf numFmtId="170" fontId="38" fillId="0" borderId="47" xfId="0" applyFont="1" applyFill="1" applyBorder="1" applyAlignment="1" applyProtection="1">
      <alignment horizontal="center" wrapText="1"/>
    </xf>
    <xf numFmtId="3" fontId="42" fillId="0" borderId="85" xfId="0" applyNumberFormat="1" applyFont="1" applyFill="1" applyBorder="1" applyAlignment="1" applyProtection="1">
      <alignment horizontal="right" vertical="center"/>
    </xf>
    <xf numFmtId="3" fontId="42" fillId="0" borderId="6" xfId="0" applyNumberFormat="1" applyFont="1" applyFill="1" applyBorder="1" applyAlignment="1" applyProtection="1">
      <alignment horizontal="right" vertical="center"/>
    </xf>
    <xf numFmtId="3" fontId="42" fillId="0" borderId="95" xfId="0" applyNumberFormat="1" applyFont="1" applyFill="1" applyBorder="1" applyAlignment="1" applyProtection="1">
      <alignment horizontal="right" vertical="center"/>
    </xf>
    <xf numFmtId="3" fontId="42" fillId="0" borderId="39" xfId="0" applyNumberFormat="1" applyFont="1" applyFill="1" applyBorder="1" applyAlignment="1" applyProtection="1">
      <alignment horizontal="right" vertical="center"/>
    </xf>
    <xf numFmtId="170" fontId="0" fillId="0" borderId="66" xfId="0" applyFill="1" applyBorder="1" applyProtection="1"/>
    <xf numFmtId="170" fontId="38" fillId="12" borderId="35" xfId="0" applyFont="1" applyFill="1" applyBorder="1" applyAlignment="1" applyProtection="1">
      <alignment horizontal="center"/>
    </xf>
    <xf numFmtId="3" fontId="38" fillId="19" borderId="25" xfId="0" applyNumberFormat="1" applyFont="1" applyFill="1" applyBorder="1" applyAlignment="1" applyProtection="1">
      <alignment horizontal="right" vertical="center"/>
    </xf>
    <xf numFmtId="3" fontId="38" fillId="19" borderId="55" xfId="0" applyNumberFormat="1" applyFont="1" applyFill="1" applyBorder="1" applyAlignment="1" applyProtection="1">
      <alignment horizontal="right" vertical="center"/>
    </xf>
    <xf numFmtId="3" fontId="38" fillId="19" borderId="30" xfId="0" applyNumberFormat="1" applyFont="1" applyFill="1" applyBorder="1" applyAlignment="1" applyProtection="1">
      <alignment horizontal="right" vertical="center"/>
    </xf>
    <xf numFmtId="170" fontId="42" fillId="0" borderId="29" xfId="0" applyFont="1" applyFill="1" applyBorder="1" applyAlignment="1" applyProtection="1">
      <alignment horizontal="right" vertical="center"/>
    </xf>
    <xf numFmtId="170" fontId="6" fillId="0" borderId="0" xfId="0" applyFont="1" applyProtection="1"/>
    <xf numFmtId="172" fontId="0" fillId="0" borderId="0" xfId="0" applyNumberFormat="1" applyAlignment="1" applyProtection="1">
      <alignment horizontal="center"/>
    </xf>
    <xf numFmtId="170" fontId="0" fillId="0" borderId="0" xfId="0" applyFill="1" applyProtection="1"/>
    <xf numFmtId="172" fontId="0" fillId="0" borderId="0" xfId="0" applyNumberFormat="1" applyFill="1" applyBorder="1" applyAlignment="1" applyProtection="1">
      <alignment horizontal="center"/>
    </xf>
    <xf numFmtId="170" fontId="6" fillId="0" borderId="0" xfId="0" applyFont="1" applyFill="1" applyBorder="1" applyProtection="1"/>
    <xf numFmtId="0" fontId="38" fillId="12" borderId="36" xfId="0" applyNumberFormat="1" applyFont="1" applyFill="1" applyBorder="1" applyAlignment="1" applyProtection="1">
      <alignment horizontal="center" vertical="center" wrapText="1"/>
    </xf>
    <xf numFmtId="0" fontId="38" fillId="12" borderId="87" xfId="0" applyNumberFormat="1" applyFont="1" applyFill="1" applyBorder="1" applyAlignment="1" applyProtection="1">
      <alignment horizontal="center" vertical="center" wrapText="1"/>
    </xf>
    <xf numFmtId="170" fontId="40" fillId="0" borderId="77" xfId="0" applyFont="1" applyBorder="1" applyAlignment="1" applyProtection="1">
      <alignment horizontal="center" vertical="center"/>
    </xf>
    <xf numFmtId="3" fontId="38" fillId="3" borderId="77" xfId="0" applyNumberFormat="1" applyFont="1" applyFill="1" applyBorder="1" applyAlignment="1" applyProtection="1">
      <alignment horizontal="right" vertical="center"/>
    </xf>
    <xf numFmtId="3" fontId="42" fillId="0" borderId="11" xfId="0" applyNumberFormat="1" applyFont="1" applyFill="1" applyBorder="1" applyAlignment="1" applyProtection="1">
      <alignment horizontal="right" vertical="center"/>
    </xf>
    <xf numFmtId="3" fontId="42" fillId="0" borderId="13" xfId="0" applyNumberFormat="1" applyFont="1" applyFill="1" applyBorder="1" applyAlignment="1" applyProtection="1">
      <alignment horizontal="right" vertical="center"/>
    </xf>
    <xf numFmtId="3" fontId="31" fillId="0" borderId="13" xfId="0" applyNumberFormat="1" applyFont="1" applyFill="1" applyBorder="1" applyAlignment="1" applyProtection="1">
      <alignment horizontal="right" vertical="center" wrapText="1"/>
    </xf>
    <xf numFmtId="3" fontId="42" fillId="0" borderId="98" xfId="0" applyNumberFormat="1" applyFont="1" applyFill="1" applyBorder="1" applyAlignment="1" applyProtection="1">
      <alignment horizontal="right" vertical="center"/>
    </xf>
    <xf numFmtId="3" fontId="38" fillId="19" borderId="77" xfId="0" applyNumberFormat="1" applyFont="1" applyFill="1" applyBorder="1" applyAlignment="1" applyProtection="1">
      <alignment horizontal="right" vertical="center"/>
    </xf>
    <xf numFmtId="170" fontId="38" fillId="0" borderId="47" xfId="0" applyFont="1" applyBorder="1" applyAlignment="1" applyProtection="1">
      <alignment horizontal="center" vertical="center"/>
    </xf>
    <xf numFmtId="3" fontId="38" fillId="3" borderId="47" xfId="0" applyNumberFormat="1" applyFont="1" applyFill="1" applyBorder="1" applyAlignment="1" applyProtection="1">
      <alignment horizontal="right" vertical="center"/>
    </xf>
    <xf numFmtId="3" fontId="42" fillId="0" borderId="28" xfId="0" applyNumberFormat="1" applyFont="1" applyFill="1" applyBorder="1" applyAlignment="1" applyProtection="1">
      <alignment horizontal="right" vertical="center"/>
    </xf>
    <xf numFmtId="3" fontId="38" fillId="19" borderId="57" xfId="0" applyNumberFormat="1" applyFont="1" applyFill="1" applyBorder="1" applyAlignment="1" applyProtection="1">
      <alignment horizontal="right" vertical="center"/>
    </xf>
    <xf numFmtId="170" fontId="0" fillId="0" borderId="0" xfId="0" applyFill="1" applyBorder="1" applyAlignment="1" applyProtection="1">
      <alignment horizontal="center" wrapText="1"/>
    </xf>
    <xf numFmtId="170" fontId="0" fillId="0" borderId="0" xfId="0" applyFill="1" applyBorder="1" applyAlignment="1" applyProtection="1">
      <alignment horizontal="center"/>
    </xf>
    <xf numFmtId="170" fontId="6" fillId="0" borderId="102" xfId="0" applyFont="1" applyFill="1" applyBorder="1" applyProtection="1"/>
    <xf numFmtId="170" fontId="45" fillId="0" borderId="21" xfId="0" applyFont="1" applyFill="1" applyBorder="1" applyProtection="1"/>
    <xf numFmtId="170" fontId="45" fillId="0" borderId="0" xfId="0" applyFont="1" applyFill="1" applyBorder="1" applyProtection="1"/>
    <xf numFmtId="170" fontId="45" fillId="0" borderId="21" xfId="0" applyFont="1" applyBorder="1" applyProtection="1"/>
    <xf numFmtId="170" fontId="6" fillId="3" borderId="21" xfId="0" applyFont="1" applyFill="1" applyBorder="1" applyProtection="1"/>
    <xf numFmtId="3" fontId="6" fillId="3" borderId="0" xfId="0" applyNumberFormat="1" applyFont="1" applyFill="1" applyBorder="1" applyAlignment="1" applyProtection="1">
      <alignment wrapText="1"/>
    </xf>
    <xf numFmtId="3" fontId="6" fillId="3" borderId="0" xfId="0" applyNumberFormat="1" applyFont="1" applyFill="1" applyBorder="1" applyAlignment="1" applyProtection="1">
      <alignment horizontal="center" wrapText="1"/>
    </xf>
    <xf numFmtId="3" fontId="6" fillId="3" borderId="0" xfId="0" applyNumberFormat="1" applyFont="1" applyFill="1" applyBorder="1" applyProtection="1"/>
    <xf numFmtId="3" fontId="6" fillId="3" borderId="80" xfId="0" applyNumberFormat="1" applyFont="1" applyFill="1" applyBorder="1" applyProtection="1"/>
    <xf numFmtId="170" fontId="6" fillId="3" borderId="103" xfId="0" applyFont="1" applyFill="1" applyBorder="1" applyProtection="1"/>
    <xf numFmtId="3" fontId="6" fillId="3" borderId="61" xfId="0" applyNumberFormat="1" applyFont="1" applyFill="1" applyBorder="1" applyAlignment="1" applyProtection="1">
      <alignment wrapText="1"/>
    </xf>
    <xf numFmtId="3" fontId="6" fillId="3" borderId="61" xfId="0" applyNumberFormat="1" applyFont="1" applyFill="1" applyBorder="1" applyAlignment="1" applyProtection="1">
      <alignment horizontal="center" wrapText="1"/>
    </xf>
    <xf numFmtId="3" fontId="6" fillId="3" borderId="61" xfId="0" applyNumberFormat="1" applyFont="1" applyFill="1" applyBorder="1" applyProtection="1"/>
    <xf numFmtId="3" fontId="6" fillId="3" borderId="18" xfId="0" applyNumberFormat="1" applyFont="1" applyFill="1" applyBorder="1" applyProtection="1"/>
    <xf numFmtId="170" fontId="6" fillId="0" borderId="0" xfId="0" applyFont="1" applyBorder="1" applyProtection="1"/>
    <xf numFmtId="170" fontId="6" fillId="0" borderId="0" xfId="0" applyFont="1" applyBorder="1" applyAlignment="1" applyProtection="1">
      <alignment wrapText="1"/>
    </xf>
    <xf numFmtId="170" fontId="6" fillId="0" borderId="102" xfId="0" applyFont="1" applyBorder="1" applyProtection="1"/>
    <xf numFmtId="170" fontId="45" fillId="0" borderId="0" xfId="0" applyFont="1" applyBorder="1" applyProtection="1"/>
    <xf numFmtId="170" fontId="0" fillId="0" borderId="0" xfId="0" applyBorder="1" applyProtection="1"/>
    <xf numFmtId="170" fontId="44" fillId="0" borderId="102" xfId="0" applyFont="1" applyBorder="1" applyProtection="1"/>
    <xf numFmtId="170" fontId="0" fillId="0" borderId="52" xfId="0" applyBorder="1" applyAlignment="1" applyProtection="1">
      <alignment wrapText="1"/>
    </xf>
    <xf numFmtId="170" fontId="0" fillId="0" borderId="101" xfId="0" applyBorder="1" applyAlignment="1" applyProtection="1">
      <alignment wrapText="1"/>
    </xf>
    <xf numFmtId="170" fontId="0" fillId="0" borderId="0" xfId="0" applyBorder="1" applyAlignment="1" applyProtection="1">
      <alignment wrapText="1"/>
    </xf>
    <xf numFmtId="170" fontId="0" fillId="0" borderId="0" xfId="0" applyAlignment="1" applyProtection="1">
      <alignment wrapText="1"/>
    </xf>
    <xf numFmtId="170" fontId="0" fillId="0" borderId="0" xfId="0" applyProtection="1"/>
    <xf numFmtId="170" fontId="6" fillId="0" borderId="21" xfId="0" applyFont="1" applyBorder="1" applyProtection="1"/>
    <xf numFmtId="170" fontId="6" fillId="0" borderId="80" xfId="0" applyFont="1" applyBorder="1" applyAlignment="1" applyProtection="1">
      <alignment wrapText="1"/>
    </xf>
    <xf numFmtId="170" fontId="6" fillId="0" borderId="21" xfId="0" applyFont="1" applyFill="1" applyBorder="1" applyProtection="1"/>
    <xf numFmtId="170" fontId="6" fillId="0" borderId="0" xfId="0" applyFont="1" applyFill="1" applyBorder="1" applyAlignment="1" applyProtection="1">
      <alignment horizontal="center" wrapText="1"/>
    </xf>
    <xf numFmtId="170" fontId="6"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0" fontId="0" fillId="0" borderId="80" xfId="0" applyFill="1" applyBorder="1" applyAlignment="1" applyProtection="1">
      <alignment horizontal="center" wrapText="1"/>
    </xf>
    <xf numFmtId="169" fontId="0" fillId="0" borderId="0" xfId="0" applyNumberFormat="1" applyFill="1" applyAlignment="1" applyProtection="1">
      <alignment horizontal="center" wrapText="1"/>
    </xf>
    <xf numFmtId="170" fontId="6" fillId="0" borderId="0" xfId="0" applyFont="1" applyFill="1" applyBorder="1" applyAlignment="1" applyProtection="1">
      <alignment wrapText="1"/>
    </xf>
    <xf numFmtId="170" fontId="6" fillId="0" borderId="80" xfId="0" applyFont="1" applyFill="1" applyBorder="1" applyAlignment="1" applyProtection="1">
      <alignment wrapText="1"/>
    </xf>
    <xf numFmtId="170" fontId="0" fillId="0" borderId="0" xfId="0" applyFill="1" applyAlignment="1" applyProtection="1">
      <alignment wrapText="1"/>
    </xf>
    <xf numFmtId="170" fontId="0" fillId="0" borderId="21" xfId="0" applyBorder="1" applyProtection="1"/>
    <xf numFmtId="3" fontId="39" fillId="22" borderId="0" xfId="0" applyNumberFormat="1" applyFont="1" applyFill="1" applyBorder="1" applyAlignment="1" applyProtection="1">
      <alignment vertical="top" wrapText="1"/>
    </xf>
    <xf numFmtId="3" fontId="39"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0" fontId="6"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0" fontId="39" fillId="22" borderId="52" xfId="0" applyFont="1" applyFill="1" applyBorder="1" applyAlignment="1" applyProtection="1">
      <alignment vertical="top" wrapText="1"/>
      <protection locked="0"/>
    </xf>
    <xf numFmtId="3" fontId="39" fillId="22" borderId="52" xfId="0" applyNumberFormat="1" applyFont="1" applyFill="1" applyBorder="1" applyAlignment="1" applyProtection="1">
      <alignment vertical="top" wrapText="1"/>
      <protection locked="0"/>
    </xf>
    <xf numFmtId="170" fontId="39" fillId="22" borderId="101" xfId="0" applyFont="1" applyFill="1" applyBorder="1" applyAlignment="1" applyProtection="1">
      <alignment vertical="top" wrapText="1"/>
      <protection locked="0"/>
    </xf>
    <xf numFmtId="2" fontId="45" fillId="4" borderId="0" xfId="0" applyNumberFormat="1" applyFont="1" applyFill="1" applyBorder="1" applyAlignment="1" applyProtection="1">
      <alignment horizontal="center" wrapText="1"/>
      <protection locked="0"/>
    </xf>
    <xf numFmtId="2" fontId="45" fillId="4" borderId="0" xfId="0" applyNumberFormat="1" applyFont="1" applyFill="1" applyBorder="1" applyAlignment="1" applyProtection="1">
      <alignment horizontal="left" wrapText="1"/>
      <protection locked="0"/>
    </xf>
    <xf numFmtId="2" fontId="45" fillId="4" borderId="80" xfId="0" applyNumberFormat="1" applyFont="1" applyFill="1" applyBorder="1" applyAlignment="1" applyProtection="1">
      <alignment horizontal="center" wrapText="1"/>
      <protection locked="0"/>
    </xf>
    <xf numFmtId="3" fontId="45" fillId="4" borderId="0" xfId="0" applyNumberFormat="1" applyFont="1" applyFill="1" applyBorder="1" applyAlignment="1" applyProtection="1">
      <alignment horizontal="center" wrapText="1"/>
      <protection locked="0"/>
    </xf>
    <xf numFmtId="3" fontId="45" fillId="4" borderId="80" xfId="0" applyNumberFormat="1" applyFont="1" applyFill="1" applyBorder="1" applyAlignment="1" applyProtection="1">
      <alignment horizontal="center" wrapText="1"/>
      <protection locked="0"/>
    </xf>
    <xf numFmtId="2" fontId="16" fillId="0" borderId="0" xfId="5" applyNumberFormat="1" applyFont="1" applyFill="1" applyBorder="1" applyAlignment="1">
      <alignment wrapText="1"/>
    </xf>
    <xf numFmtId="2" fontId="6" fillId="23" borderId="19" xfId="0" applyNumberFormat="1" applyFont="1" applyFill="1" applyBorder="1"/>
    <xf numFmtId="2" fontId="6" fillId="23" borderId="86" xfId="0" applyNumberFormat="1" applyFont="1" applyFill="1" applyBorder="1"/>
    <xf numFmtId="2" fontId="6" fillId="23" borderId="16" xfId="0" applyNumberFormat="1" applyFont="1" applyFill="1" applyBorder="1"/>
    <xf numFmtId="2" fontId="0" fillId="0" borderId="0" xfId="0" applyNumberFormat="1"/>
    <xf numFmtId="0" fontId="23"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6" fillId="0" borderId="21" xfId="5" applyNumberFormat="1" applyFont="1" applyFill="1" applyBorder="1" applyAlignment="1">
      <alignment wrapText="1"/>
    </xf>
    <xf numFmtId="2" fontId="16" fillId="0" borderId="103" xfId="5" applyNumberFormat="1" applyFont="1" applyFill="1" applyBorder="1" applyAlignment="1">
      <alignment wrapText="1"/>
    </xf>
    <xf numFmtId="2" fontId="16"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3" fillId="0" borderId="111" xfId="0" applyNumberFormat="1" applyFont="1" applyFill="1" applyBorder="1" applyAlignment="1">
      <alignment horizontal="left" vertical="top" wrapText="1"/>
    </xf>
    <xf numFmtId="2" fontId="23"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3" fillId="0" borderId="21" xfId="0" applyNumberFormat="1" applyFont="1" applyFill="1" applyBorder="1" applyAlignment="1">
      <alignment horizontal="left" vertical="top" wrapText="1"/>
    </xf>
    <xf numFmtId="2" fontId="23" fillId="0" borderId="0" xfId="0" applyNumberFormat="1" applyFont="1" applyFill="1" applyBorder="1" applyAlignment="1">
      <alignment horizontal="left" vertical="top" wrapText="1"/>
    </xf>
    <xf numFmtId="2" fontId="23"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3" fillId="0" borderId="111" xfId="0" applyNumberFormat="1" applyFont="1" applyFill="1" applyBorder="1" applyAlignment="1">
      <alignment vertical="top" wrapText="1"/>
    </xf>
    <xf numFmtId="174" fontId="16" fillId="0" borderId="0" xfId="5" applyNumberFormat="1" applyFont="1" applyFill="1" applyBorder="1" applyAlignment="1">
      <alignment horizontal="right" wrapText="1"/>
    </xf>
    <xf numFmtId="174" fontId="0" fillId="0" borderId="0" xfId="0" applyNumberFormat="1" applyBorder="1"/>
    <xf numFmtId="174" fontId="0" fillId="0" borderId="80" xfId="0" applyNumberFormat="1" applyBorder="1"/>
    <xf numFmtId="174" fontId="16" fillId="0" borderId="61" xfId="5" applyNumberFormat="1" applyFont="1" applyFill="1" applyBorder="1" applyAlignment="1">
      <alignment horizontal="right" wrapText="1"/>
    </xf>
    <xf numFmtId="174" fontId="0" fillId="0" borderId="61" xfId="0" applyNumberFormat="1" applyBorder="1"/>
    <xf numFmtId="174" fontId="0" fillId="0" borderId="18" xfId="0" applyNumberFormat="1" applyBorder="1"/>
    <xf numFmtId="2" fontId="0" fillId="0" borderId="21" xfId="0" applyNumberFormat="1" applyBorder="1"/>
    <xf numFmtId="2" fontId="0" fillId="0" borderId="103" xfId="0" applyNumberFormat="1" applyBorder="1"/>
    <xf numFmtId="176" fontId="0" fillId="0" borderId="80" xfId="0" applyNumberFormat="1" applyBorder="1"/>
    <xf numFmtId="174" fontId="100" fillId="0" borderId="0" xfId="5" applyNumberFormat="1" applyFont="1" applyFill="1" applyBorder="1" applyAlignment="1">
      <alignment horizontal="right" wrapText="1"/>
    </xf>
    <xf numFmtId="174" fontId="101" fillId="0" borderId="0" xfId="0" applyNumberFormat="1" applyFont="1" applyBorder="1"/>
    <xf numFmtId="2" fontId="101" fillId="0" borderId="61" xfId="0" applyNumberFormat="1" applyFont="1" applyBorder="1"/>
    <xf numFmtId="0" fontId="101" fillId="0" borderId="111" xfId="0" applyNumberFormat="1" applyFont="1" applyFill="1" applyBorder="1" applyAlignment="1">
      <alignment horizontal="right" vertical="top" wrapText="1"/>
    </xf>
    <xf numFmtId="0" fontId="101"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6" fillId="0" borderId="0" xfId="0" applyNumberFormat="1" applyFont="1" applyAlignment="1">
      <alignment horizontal="left" indent="3"/>
    </xf>
    <xf numFmtId="168" fontId="6" fillId="13" borderId="15" xfId="0" applyNumberFormat="1" applyFont="1" applyFill="1" applyBorder="1"/>
    <xf numFmtId="168" fontId="0" fillId="13" borderId="15" xfId="0" applyNumberFormat="1" applyFill="1" applyBorder="1"/>
    <xf numFmtId="170" fontId="71" fillId="25" borderId="0" xfId="148" applyFill="1" applyAlignment="1" applyProtection="1">
      <alignment vertical="center"/>
    </xf>
    <xf numFmtId="1" fontId="60" fillId="0" borderId="28" xfId="0" applyNumberFormat="1" applyFont="1" applyFill="1" applyBorder="1" applyAlignment="1" applyProtection="1">
      <alignment horizontal="center" vertical="center"/>
      <protection locked="0"/>
    </xf>
    <xf numFmtId="1" fontId="60" fillId="0" borderId="14" xfId="0" applyNumberFormat="1" applyFont="1" applyFill="1" applyBorder="1" applyAlignment="1" applyProtection="1">
      <alignment horizontal="center" vertical="center"/>
      <protection locked="0"/>
    </xf>
    <xf numFmtId="1" fontId="60" fillId="0" borderId="158" xfId="0" applyNumberFormat="1" applyFont="1" applyFill="1" applyBorder="1" applyAlignment="1" applyProtection="1">
      <alignment horizontal="center" vertical="center"/>
      <protection locked="0"/>
    </xf>
    <xf numFmtId="1" fontId="60" fillId="0" borderId="106" xfId="0" applyNumberFormat="1" applyFont="1" applyFill="1" applyBorder="1" applyAlignment="1" applyProtection="1">
      <alignment horizontal="center" vertical="center"/>
      <protection locked="0"/>
    </xf>
    <xf numFmtId="1" fontId="57" fillId="12" borderId="19" xfId="0" applyNumberFormat="1" applyFont="1" applyFill="1" applyBorder="1" applyAlignment="1">
      <alignment vertical="center"/>
    </xf>
    <xf numFmtId="1" fontId="60" fillId="18" borderId="107" xfId="0" applyNumberFormat="1" applyFont="1" applyFill="1" applyBorder="1" applyAlignment="1">
      <alignment horizontal="center" vertical="center"/>
    </xf>
    <xf numFmtId="1" fontId="57" fillId="12" borderId="103" xfId="0" applyNumberFormat="1" applyFont="1" applyFill="1" applyBorder="1" applyAlignment="1">
      <alignment vertical="center"/>
    </xf>
    <xf numFmtId="1" fontId="52" fillId="12" borderId="108" xfId="0" applyNumberFormat="1" applyFont="1" applyFill="1" applyBorder="1" applyAlignment="1">
      <alignment vertical="center"/>
    </xf>
    <xf numFmtId="1" fontId="57" fillId="19" borderId="109" xfId="0" applyNumberFormat="1" applyFont="1" applyFill="1" applyBorder="1" applyAlignment="1" applyProtection="1">
      <alignment horizontal="center" vertical="center"/>
      <protection locked="0"/>
    </xf>
    <xf numFmtId="1" fontId="52" fillId="0" borderId="0" xfId="0" applyNumberFormat="1" applyFont="1" applyFill="1" applyBorder="1" applyAlignment="1"/>
    <xf numFmtId="1" fontId="57" fillId="0" borderId="0" xfId="0" applyNumberFormat="1" applyFont="1" applyFill="1" applyBorder="1" applyAlignment="1">
      <alignment horizontal="center" vertical="center"/>
    </xf>
    <xf numFmtId="1" fontId="57" fillId="0" borderId="25" xfId="0" applyNumberFormat="1" applyFont="1" applyBorder="1" applyAlignment="1">
      <alignment horizontal="justify" vertical="center"/>
    </xf>
    <xf numFmtId="1" fontId="60" fillId="0" borderId="57" xfId="0" applyNumberFormat="1" applyFont="1" applyFill="1" applyBorder="1" applyAlignment="1" applyProtection="1">
      <alignment horizontal="center" vertical="center"/>
      <protection locked="0"/>
    </xf>
    <xf numFmtId="1" fontId="57" fillId="0" borderId="0" xfId="0" applyNumberFormat="1" applyFont="1" applyFill="1" applyBorder="1" applyAlignment="1">
      <alignment horizontal="center"/>
    </xf>
    <xf numFmtId="1" fontId="99" fillId="0" borderId="0" xfId="0" applyNumberFormat="1" applyFont="1" applyFill="1" applyBorder="1" applyAlignment="1">
      <alignment horizontal="center" vertical="center"/>
    </xf>
    <xf numFmtId="1" fontId="57" fillId="0" borderId="25" xfId="0" applyNumberFormat="1" applyFont="1" applyBorder="1" applyAlignment="1">
      <alignment horizontal="justify" vertical="center" wrapText="1"/>
    </xf>
    <xf numFmtId="1" fontId="60" fillId="0" borderId="57" xfId="0" quotePrefix="1" applyNumberFormat="1" applyFont="1" applyFill="1" applyBorder="1" applyAlignment="1" applyProtection="1">
      <alignment horizontal="center" vertical="center"/>
      <protection locked="0"/>
    </xf>
    <xf numFmtId="1" fontId="61" fillId="0" borderId="0" xfId="0" applyNumberFormat="1" applyFont="1" applyBorder="1" applyAlignment="1">
      <alignment horizontal="center"/>
    </xf>
    <xf numFmtId="1" fontId="62" fillId="0" borderId="0" xfId="0" applyNumberFormat="1" applyFont="1" applyBorder="1" applyAlignment="1">
      <alignment horizontal="center"/>
    </xf>
    <xf numFmtId="1" fontId="9" fillId="0" borderId="0" xfId="0" applyNumberFormat="1" applyFont="1" applyBorder="1" applyAlignment="1">
      <alignment horizontal="center"/>
    </xf>
    <xf numFmtId="1" fontId="28" fillId="0" borderId="0" xfId="0" applyNumberFormat="1" applyFont="1" applyBorder="1" applyAlignment="1">
      <alignment horizontal="center"/>
    </xf>
    <xf numFmtId="1" fontId="52" fillId="0" borderId="0" xfId="0" applyNumberFormat="1" applyFont="1" applyBorder="1" applyAlignment="1">
      <alignment horizontal="justify"/>
    </xf>
    <xf numFmtId="1" fontId="57" fillId="0" borderId="0" xfId="0" applyNumberFormat="1" applyFont="1" applyAlignment="1">
      <alignment horizontal="left"/>
    </xf>
    <xf numFmtId="1" fontId="57" fillId="0" borderId="0" xfId="0" applyNumberFormat="1" applyFont="1" applyAlignment="1">
      <alignment horizontal="center"/>
    </xf>
    <xf numFmtId="1" fontId="57" fillId="12" borderId="39" xfId="0" applyNumberFormat="1" applyFont="1" applyFill="1" applyBorder="1" applyAlignment="1">
      <alignment horizontal="center" vertical="center" wrapText="1"/>
    </xf>
    <xf numFmtId="1" fontId="57" fillId="12" borderId="58" xfId="0" applyNumberFormat="1" applyFont="1" applyFill="1" applyBorder="1" applyAlignment="1">
      <alignment horizontal="center" vertical="center" wrapText="1"/>
    </xf>
    <xf numFmtId="1" fontId="57" fillId="18" borderId="59" xfId="0" applyNumberFormat="1" applyFont="1" applyFill="1" applyBorder="1" applyAlignment="1">
      <alignment horizontal="center" vertical="center"/>
    </xf>
    <xf numFmtId="1" fontId="57" fillId="18" borderId="60" xfId="0" applyNumberFormat="1" applyFont="1" applyFill="1" applyBorder="1" applyAlignment="1">
      <alignment horizontal="center" vertical="center"/>
    </xf>
    <xf numFmtId="1" fontId="57" fillId="18" borderId="9" xfId="0" applyNumberFormat="1" applyFont="1" applyFill="1" applyBorder="1" applyAlignment="1">
      <alignment horizontal="center" vertical="center"/>
    </xf>
    <xf numFmtId="1" fontId="57" fillId="18" borderId="159" xfId="0" applyNumberFormat="1" applyFont="1" applyFill="1" applyBorder="1" applyAlignment="1">
      <alignment horizontal="center" vertical="center"/>
    </xf>
    <xf numFmtId="1" fontId="57" fillId="18" borderId="50" xfId="0" applyNumberFormat="1" applyFont="1" applyFill="1" applyBorder="1" applyAlignment="1">
      <alignment horizontal="center" vertical="center"/>
    </xf>
    <xf numFmtId="1" fontId="60" fillId="0" borderId="47" xfId="0" applyNumberFormat="1" applyFont="1" applyFill="1" applyBorder="1" applyAlignment="1" applyProtection="1">
      <alignment horizontal="center" vertical="center"/>
      <protection locked="0"/>
    </xf>
    <xf numFmtId="1" fontId="60" fillId="0" borderId="99" xfId="0" applyNumberFormat="1" applyFont="1" applyFill="1" applyBorder="1" applyAlignment="1" applyProtection="1">
      <alignment horizontal="center" vertical="center"/>
      <protection locked="0"/>
    </xf>
    <xf numFmtId="1" fontId="60" fillId="19" borderId="160" xfId="0" applyNumberFormat="1" applyFont="1" applyFill="1" applyBorder="1" applyAlignment="1" applyProtection="1">
      <alignment horizontal="center" vertical="center"/>
      <protection locked="0"/>
    </xf>
    <xf numFmtId="1" fontId="60" fillId="19" borderId="86" xfId="0" applyNumberFormat="1" applyFont="1" applyFill="1" applyBorder="1" applyAlignment="1" applyProtection="1">
      <alignment horizontal="center" vertical="center"/>
      <protection locked="0"/>
    </xf>
    <xf numFmtId="1" fontId="60" fillId="19" borderId="161" xfId="0" applyNumberFormat="1" applyFont="1" applyFill="1" applyBorder="1" applyAlignment="1" applyProtection="1">
      <alignment horizontal="center" vertical="center"/>
      <protection locked="0"/>
    </xf>
    <xf numFmtId="1" fontId="57" fillId="18" borderId="62" xfId="0" applyNumberFormat="1" applyFont="1" applyFill="1" applyBorder="1" applyAlignment="1">
      <alignment horizontal="center" vertical="center"/>
    </xf>
    <xf numFmtId="1" fontId="58" fillId="18" borderId="53" xfId="0" applyNumberFormat="1" applyFont="1" applyFill="1" applyBorder="1" applyAlignment="1">
      <alignment vertical="center"/>
    </xf>
    <xf numFmtId="1" fontId="57" fillId="18" borderId="64" xfId="0" applyNumberFormat="1" applyFont="1" applyFill="1" applyBorder="1" applyAlignment="1">
      <alignment horizontal="center" vertical="center"/>
    </xf>
    <xf numFmtId="1" fontId="57" fillId="20" borderId="47" xfId="0" applyNumberFormat="1" applyFont="1" applyFill="1" applyBorder="1" applyAlignment="1" applyProtection="1">
      <alignment horizontal="center" vertical="center"/>
      <protection locked="0"/>
    </xf>
    <xf numFmtId="1" fontId="57" fillId="0" borderId="47" xfId="0" applyNumberFormat="1" applyFont="1" applyFill="1" applyBorder="1" applyAlignment="1" applyProtection="1">
      <alignment horizontal="center" vertical="center"/>
      <protection locked="0"/>
    </xf>
    <xf numFmtId="1" fontId="57" fillId="19" borderId="73" xfId="0" applyNumberFormat="1" applyFont="1" applyFill="1" applyBorder="1" applyAlignment="1" applyProtection="1">
      <alignment horizontal="center" vertical="center"/>
      <protection locked="0"/>
    </xf>
    <xf numFmtId="1" fontId="28" fillId="0" borderId="0" xfId="0" applyNumberFormat="1" applyFont="1" applyBorder="1" applyAlignment="1">
      <alignment horizontal="center" vertical="center"/>
    </xf>
    <xf numFmtId="1" fontId="9" fillId="0" borderId="0" xfId="0" applyNumberFormat="1" applyFont="1" applyBorder="1" applyAlignment="1">
      <alignment horizontal="center" vertical="center"/>
    </xf>
    <xf numFmtId="1" fontId="52" fillId="0" borderId="25" xfId="0" applyNumberFormat="1" applyFont="1" applyBorder="1" applyAlignment="1">
      <alignment horizontal="justify"/>
    </xf>
    <xf numFmtId="1" fontId="66" fillId="0" borderId="0" xfId="0" applyNumberFormat="1" applyFont="1" applyBorder="1" applyAlignment="1"/>
    <xf numFmtId="1" fontId="52" fillId="0" borderId="0" xfId="0" applyNumberFormat="1" applyFont="1" applyBorder="1" applyAlignment="1"/>
    <xf numFmtId="1" fontId="66" fillId="0" borderId="0" xfId="0" applyNumberFormat="1" applyFont="1" applyBorder="1" applyAlignment="1">
      <alignment horizontal="center"/>
    </xf>
    <xf numFmtId="1" fontId="9" fillId="0" borderId="0" xfId="0" applyNumberFormat="1" applyFont="1" applyFill="1" applyBorder="1" applyAlignment="1">
      <alignment horizontal="center"/>
    </xf>
    <xf numFmtId="1" fontId="56" fillId="0" borderId="0" xfId="0" applyNumberFormat="1" applyFont="1" applyFill="1" applyBorder="1" applyAlignment="1">
      <alignment horizontal="center" vertical="center" wrapText="1"/>
    </xf>
    <xf numFmtId="1" fontId="57" fillId="12" borderId="8" xfId="0" applyNumberFormat="1" applyFont="1" applyFill="1" applyBorder="1" applyAlignment="1">
      <alignment horizontal="center" vertical="center" wrapText="1"/>
    </xf>
    <xf numFmtId="1" fontId="67" fillId="0" borderId="77" xfId="0" applyNumberFormat="1" applyFont="1" applyFill="1" applyBorder="1" applyAlignment="1">
      <alignment horizontal="center"/>
    </xf>
    <xf numFmtId="1" fontId="57" fillId="0" borderId="47" xfId="0" applyNumberFormat="1" applyFont="1" applyFill="1" applyBorder="1" applyAlignment="1">
      <alignment horizontal="center"/>
    </xf>
    <xf numFmtId="1" fontId="67" fillId="0" borderId="47" xfId="0" applyNumberFormat="1" applyFont="1" applyFill="1" applyBorder="1" applyAlignment="1">
      <alignment horizontal="center"/>
    </xf>
    <xf numFmtId="1" fontId="57" fillId="0" borderId="47" xfId="0" applyNumberFormat="1" applyFont="1" applyFill="1" applyBorder="1" applyAlignment="1" applyProtection="1">
      <alignment horizontal="center" wrapText="1"/>
      <protection locked="0"/>
    </xf>
    <xf numFmtId="1" fontId="57" fillId="12" borderId="35" xfId="0" applyNumberFormat="1" applyFont="1" applyFill="1" applyBorder="1" applyAlignment="1">
      <alignment horizontal="center"/>
    </xf>
    <xf numFmtId="1" fontId="57" fillId="19" borderId="25" xfId="0" applyNumberFormat="1" applyFont="1" applyFill="1" applyBorder="1" applyAlignment="1" applyProtection="1">
      <alignment horizontal="center" vertical="center"/>
      <protection locked="0"/>
    </xf>
    <xf numFmtId="1" fontId="57" fillId="19" borderId="55" xfId="0" applyNumberFormat="1" applyFont="1" applyFill="1" applyBorder="1" applyAlignment="1" applyProtection="1">
      <alignment horizontal="center" vertical="center"/>
      <protection locked="0"/>
    </xf>
    <xf numFmtId="1" fontId="57" fillId="19" borderId="30" xfId="0" applyNumberFormat="1" applyFont="1" applyFill="1" applyBorder="1" applyAlignment="1" applyProtection="1">
      <alignment horizontal="center" vertical="center"/>
      <protection locked="0"/>
    </xf>
    <xf numFmtId="1" fontId="57" fillId="0" borderId="56" xfId="0" applyNumberFormat="1" applyFont="1" applyBorder="1" applyAlignment="1">
      <alignment horizontal="justify"/>
    </xf>
    <xf numFmtId="1" fontId="57" fillId="0" borderId="0" xfId="0" applyNumberFormat="1" applyFont="1" applyBorder="1" applyAlignment="1">
      <alignment horizontal="center"/>
    </xf>
    <xf numFmtId="1" fontId="9" fillId="0" borderId="56" xfId="0" applyNumberFormat="1" applyFont="1" applyBorder="1" applyAlignment="1">
      <alignment horizontal="center"/>
    </xf>
    <xf numFmtId="1" fontId="9" fillId="0" borderId="56" xfId="0" applyNumberFormat="1" applyFont="1" applyFill="1" applyBorder="1" applyAlignment="1">
      <alignment horizontal="center"/>
    </xf>
    <xf numFmtId="1" fontId="52" fillId="0" borderId="0" xfId="0" applyNumberFormat="1" applyFont="1" applyFill="1" applyBorder="1" applyAlignment="1">
      <alignment horizontal="left"/>
    </xf>
    <xf numFmtId="1" fontId="52" fillId="0" borderId="0" xfId="0" applyNumberFormat="1" applyFont="1" applyFill="1" applyBorder="1" applyAlignment="1">
      <alignment horizontal="center"/>
    </xf>
    <xf numFmtId="1" fontId="57" fillId="12" borderId="87" xfId="0" applyNumberFormat="1" applyFont="1" applyFill="1" applyBorder="1" applyAlignment="1">
      <alignment horizontal="center" vertical="center" wrapText="1"/>
    </xf>
    <xf numFmtId="1" fontId="67" fillId="0" borderId="77" xfId="0" applyNumberFormat="1" applyFont="1" applyBorder="1" applyAlignment="1">
      <alignment horizontal="center" vertical="center"/>
    </xf>
    <xf numFmtId="1" fontId="57" fillId="0" borderId="77" xfId="0" applyNumberFormat="1" applyFont="1" applyBorder="1" applyAlignment="1" applyProtection="1">
      <alignment horizontal="center" vertical="center"/>
      <protection locked="0"/>
    </xf>
    <xf numFmtId="1" fontId="57" fillId="0" borderId="47" xfId="0" applyNumberFormat="1" applyFont="1" applyBorder="1" applyAlignment="1">
      <alignment horizontal="center" vertical="center"/>
    </xf>
    <xf numFmtId="1" fontId="57" fillId="0" borderId="35" xfId="0" applyNumberFormat="1" applyFont="1" applyFill="1" applyBorder="1" applyAlignment="1">
      <alignment horizontal="center" vertical="center"/>
    </xf>
    <xf numFmtId="1" fontId="70" fillId="0" borderId="56" xfId="0" applyNumberFormat="1" applyFont="1" applyBorder="1" applyAlignment="1">
      <alignment horizontal="justify"/>
    </xf>
    <xf numFmtId="1" fontId="70" fillId="0" borderId="56" xfId="0" applyNumberFormat="1" applyFont="1" applyBorder="1" applyAlignment="1">
      <alignment horizontal="center"/>
    </xf>
    <xf numFmtId="1" fontId="57" fillId="0" borderId="56" xfId="0" applyNumberFormat="1" applyFont="1" applyBorder="1" applyAlignment="1">
      <alignment horizontal="center"/>
    </xf>
    <xf numFmtId="1" fontId="28" fillId="0" borderId="56" xfId="0" applyNumberFormat="1" applyFont="1" applyBorder="1" applyAlignment="1">
      <alignment horizontal="center"/>
    </xf>
    <xf numFmtId="0" fontId="0" fillId="0" borderId="0" xfId="0" applyNumberFormat="1" applyFill="1" applyBorder="1"/>
    <xf numFmtId="1" fontId="60" fillId="0" borderId="54" xfId="0" applyNumberFormat="1" applyFont="1" applyFill="1" applyBorder="1" applyAlignment="1" applyProtection="1">
      <alignment horizontal="center" vertical="center"/>
      <protection locked="0"/>
    </xf>
    <xf numFmtId="1" fontId="60" fillId="0" borderId="100" xfId="0" applyNumberFormat="1" applyFont="1" applyFill="1" applyBorder="1" applyAlignment="1" applyProtection="1">
      <alignment horizontal="center" vertical="center"/>
      <protection locked="0"/>
    </xf>
    <xf numFmtId="1" fontId="60" fillId="0" borderId="39" xfId="0" applyNumberFormat="1" applyFont="1" applyFill="1" applyBorder="1" applyAlignment="1" applyProtection="1">
      <alignment horizontal="center" vertical="center"/>
      <protection locked="0"/>
    </xf>
    <xf numFmtId="1" fontId="60" fillId="0" borderId="11" xfId="0" applyNumberFormat="1" applyFont="1" applyFill="1" applyBorder="1" applyAlignment="1" applyProtection="1">
      <alignment horizontal="center" vertical="center"/>
      <protection locked="0"/>
    </xf>
    <xf numFmtId="170" fontId="71" fillId="0" borderId="0" xfId="148" applyAlignment="1" applyProtection="1">
      <alignment vertical="center"/>
    </xf>
    <xf numFmtId="14" fontId="0" fillId="0" borderId="0" xfId="0" applyNumberFormat="1"/>
    <xf numFmtId="170" fontId="71" fillId="0" borderId="0" xfId="148" quotePrefix="1" applyAlignment="1" applyProtection="1"/>
    <xf numFmtId="170" fontId="6" fillId="0" borderId="0" xfId="0" applyFont="1" applyAlignment="1">
      <alignment horizontal="right"/>
    </xf>
    <xf numFmtId="177" fontId="0" fillId="0" borderId="0" xfId="0" applyNumberFormat="1"/>
    <xf numFmtId="4" fontId="23" fillId="0" borderId="0" xfId="0" applyNumberFormat="1" applyFont="1" applyBorder="1"/>
    <xf numFmtId="2" fontId="60" fillId="19" borderId="55" xfId="0" applyNumberFormat="1" applyFont="1" applyFill="1" applyBorder="1" applyAlignment="1" applyProtection="1">
      <alignment horizontal="center" vertical="center"/>
      <protection locked="0"/>
    </xf>
    <xf numFmtId="2" fontId="60" fillId="0" borderId="30" xfId="0" applyNumberFormat="1" applyFont="1" applyFill="1" applyBorder="1" applyAlignment="1" applyProtection="1">
      <alignment horizontal="center" vertical="center"/>
      <protection locked="0"/>
    </xf>
    <xf numFmtId="2" fontId="53" fillId="0" borderId="29" xfId="0" applyNumberFormat="1" applyFont="1" applyFill="1" applyBorder="1" applyAlignment="1">
      <alignment horizontal="center" vertical="center"/>
    </xf>
    <xf numFmtId="2" fontId="99" fillId="0" borderId="0" xfId="0" applyNumberFormat="1" applyFont="1" applyFill="1" applyBorder="1" applyAlignment="1">
      <alignment horizontal="center" vertical="center"/>
    </xf>
    <xf numFmtId="2" fontId="53" fillId="0" borderId="0" xfId="0" applyNumberFormat="1" applyFont="1" applyFill="1" applyBorder="1" applyAlignment="1">
      <alignment horizontal="center" vertical="center"/>
    </xf>
    <xf numFmtId="4" fontId="0" fillId="14" borderId="0" xfId="0" applyNumberFormat="1" applyFill="1"/>
    <xf numFmtId="3" fontId="87"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170" fontId="71" fillId="0" borderId="0" xfId="148" applyAlignment="1" applyProtection="1"/>
    <xf numFmtId="3" fontId="16" fillId="0" borderId="152" xfId="5" applyNumberFormat="1" applyFont="1" applyFill="1" applyBorder="1" applyAlignment="1">
      <alignment wrapText="1"/>
    </xf>
    <xf numFmtId="168" fontId="0" fillId="3" borderId="0" xfId="0" applyNumberFormat="1" applyFill="1" applyBorder="1"/>
    <xf numFmtId="168" fontId="0" fillId="13" borderId="12" xfId="0" applyNumberFormat="1" applyFill="1" applyBorder="1"/>
    <xf numFmtId="3" fontId="0" fillId="13" borderId="12" xfId="0" applyNumberFormat="1" applyFill="1" applyBorder="1"/>
    <xf numFmtId="14" fontId="45" fillId="4" borderId="0" xfId="0" applyNumberFormat="1" applyFont="1" applyFill="1" applyBorder="1" applyAlignment="1" applyProtection="1">
      <alignment horizontal="center" wrapText="1"/>
      <protection locked="0"/>
    </xf>
    <xf numFmtId="0" fontId="45" fillId="4" borderId="0" xfId="0" applyNumberFormat="1" applyFont="1" applyFill="1" applyBorder="1" applyAlignment="1" applyProtection="1">
      <alignment horizontal="center" wrapText="1"/>
      <protection locked="0"/>
    </xf>
    <xf numFmtId="176" fontId="0" fillId="0" borderId="0" xfId="0" applyNumberFormat="1"/>
    <xf numFmtId="0" fontId="75" fillId="12" borderId="86" xfId="0" applyNumberFormat="1" applyFont="1" applyFill="1" applyBorder="1" applyAlignment="1">
      <alignment horizontal="left" vertical="center" wrapText="1"/>
    </xf>
    <xf numFmtId="170" fontId="102" fillId="0" borderId="0" xfId="0" applyFont="1"/>
    <xf numFmtId="0" fontId="23" fillId="24" borderId="0" xfId="0" quotePrefix="1" applyNumberFormat="1" applyFont="1" applyFill="1" applyAlignment="1">
      <alignment horizontal="left"/>
    </xf>
    <xf numFmtId="3" fontId="52" fillId="12" borderId="52" xfId="0" applyNumberFormat="1" applyFont="1" applyFill="1" applyBorder="1" applyAlignment="1">
      <alignment horizontal="center" vertical="center" wrapText="1"/>
    </xf>
    <xf numFmtId="3" fontId="52" fillId="12" borderId="0" xfId="0" applyNumberFormat="1" applyFont="1" applyFill="1" applyBorder="1" applyAlignment="1">
      <alignment horizontal="center" vertical="center" wrapText="1"/>
    </xf>
    <xf numFmtId="3" fontId="52" fillId="12" borderId="165" xfId="0" applyNumberFormat="1" applyFont="1" applyFill="1" applyBorder="1" applyAlignment="1">
      <alignment horizontal="center" vertical="center" wrapText="1"/>
    </xf>
    <xf numFmtId="1" fontId="58" fillId="18" borderId="52" xfId="0" applyNumberFormat="1" applyFont="1" applyFill="1" applyBorder="1" applyAlignment="1">
      <alignment vertical="center"/>
    </xf>
    <xf numFmtId="1" fontId="52" fillId="12" borderId="70" xfId="0" applyNumberFormat="1" applyFont="1" applyFill="1" applyBorder="1" applyAlignment="1">
      <alignment vertical="center"/>
    </xf>
    <xf numFmtId="1" fontId="60" fillId="0" borderId="14" xfId="0" applyNumberFormat="1" applyFont="1" applyFill="1" applyBorder="1" applyAlignment="1"/>
    <xf numFmtId="1" fontId="57" fillId="0" borderId="30" xfId="0" applyNumberFormat="1" applyFont="1" applyBorder="1" applyAlignment="1">
      <alignment wrapText="1"/>
    </xf>
    <xf numFmtId="1" fontId="57" fillId="0" borderId="0" xfId="0" applyNumberFormat="1" applyFont="1" applyBorder="1" applyAlignment="1">
      <alignment horizontal="justify"/>
    </xf>
    <xf numFmtId="3" fontId="58" fillId="18" borderId="79" xfId="0" applyNumberFormat="1" applyFont="1" applyFill="1" applyBorder="1" applyAlignment="1"/>
    <xf numFmtId="1" fontId="60" fillId="0" borderId="91" xfId="0" applyNumberFormat="1" applyFont="1" applyFill="1" applyBorder="1" applyAlignment="1">
      <alignment vertical="center"/>
    </xf>
    <xf numFmtId="1" fontId="60" fillId="0" borderId="91" xfId="0" applyNumberFormat="1" applyFont="1" applyFill="1" applyBorder="1" applyAlignment="1">
      <alignment vertical="center" wrapText="1"/>
    </xf>
    <xf numFmtId="1" fontId="58" fillId="18" borderId="102" xfId="0" applyNumberFormat="1" applyFont="1" applyFill="1" applyBorder="1" applyAlignment="1">
      <alignment vertical="center"/>
    </xf>
    <xf numFmtId="1" fontId="60" fillId="19" borderId="74" xfId="0" applyNumberFormat="1" applyFont="1" applyFill="1" applyBorder="1" applyAlignment="1" applyProtection="1">
      <alignment horizontal="center" vertical="center"/>
      <protection locked="0"/>
    </xf>
    <xf numFmtId="3" fontId="58" fillId="18" borderId="45" xfId="0" applyNumberFormat="1" applyFont="1" applyFill="1" applyBorder="1" applyAlignment="1"/>
    <xf numFmtId="1" fontId="60" fillId="0" borderId="46" xfId="0" applyNumberFormat="1" applyFont="1" applyFill="1" applyBorder="1" applyAlignment="1">
      <alignment vertical="center"/>
    </xf>
    <xf numFmtId="1" fontId="60" fillId="0" borderId="46" xfId="0" applyNumberFormat="1" applyFont="1" applyFill="1" applyBorder="1" applyAlignment="1">
      <alignment vertical="center" wrapText="1"/>
    </xf>
    <xf numFmtId="1" fontId="57" fillId="12" borderId="166" xfId="0" applyNumberFormat="1" applyFont="1" applyFill="1" applyBorder="1" applyAlignment="1">
      <alignment vertical="center"/>
    </xf>
    <xf numFmtId="1" fontId="57" fillId="12" borderId="34" xfId="0" applyNumberFormat="1" applyFont="1" applyFill="1" applyBorder="1" applyAlignment="1">
      <alignment vertical="center"/>
    </xf>
    <xf numFmtId="1" fontId="60" fillId="0" borderId="54" xfId="0" applyNumberFormat="1" applyFont="1" applyFill="1" applyBorder="1" applyAlignment="1">
      <alignment vertical="center"/>
    </xf>
    <xf numFmtId="1" fontId="52" fillId="12" borderId="56" xfId="0" applyNumberFormat="1" applyFont="1" applyFill="1" applyBorder="1" applyAlignment="1">
      <alignment horizontal="center" vertical="center" wrapText="1"/>
    </xf>
    <xf numFmtId="1" fontId="52" fillId="12" borderId="0" xfId="0" applyNumberFormat="1" applyFont="1" applyFill="1" applyBorder="1" applyAlignment="1">
      <alignment horizontal="center" vertical="center" wrapText="1"/>
    </xf>
    <xf numFmtId="1" fontId="52" fillId="0" borderId="26" xfId="0" applyNumberFormat="1" applyFont="1" applyBorder="1" applyAlignment="1">
      <alignment horizontal="justify"/>
    </xf>
    <xf numFmtId="1" fontId="60" fillId="0" borderId="81" xfId="0" applyNumberFormat="1" applyFont="1" applyFill="1" applyBorder="1" applyAlignment="1"/>
    <xf numFmtId="1" fontId="57" fillId="12" borderId="19" xfId="0" applyNumberFormat="1" applyFont="1" applyFill="1" applyBorder="1" applyAlignment="1"/>
    <xf numFmtId="1" fontId="58" fillId="18" borderId="51" xfId="0" applyNumberFormat="1" applyFont="1" applyFill="1" applyBorder="1" applyAlignment="1">
      <alignment vertical="center"/>
    </xf>
    <xf numFmtId="1" fontId="60" fillId="0" borderId="65" xfId="0" applyNumberFormat="1" applyFont="1" applyFill="1" applyBorder="1" applyAlignment="1"/>
    <xf numFmtId="1" fontId="60" fillId="20" borderId="81" xfId="0" applyNumberFormat="1" applyFont="1" applyFill="1" applyBorder="1" applyAlignment="1">
      <alignment vertical="center"/>
    </xf>
    <xf numFmtId="1" fontId="60" fillId="0" borderId="81" xfId="0" applyNumberFormat="1" applyFont="1" applyFill="1" applyBorder="1" applyAlignment="1">
      <alignment vertical="center"/>
    </xf>
    <xf numFmtId="1" fontId="57" fillId="0" borderId="25" xfId="0" applyNumberFormat="1" applyFont="1" applyBorder="1" applyAlignment="1">
      <alignment wrapText="1"/>
    </xf>
    <xf numFmtId="1" fontId="60" fillId="0" borderId="168" xfId="0" applyNumberFormat="1" applyFont="1" applyFill="1" applyBorder="1" applyAlignment="1"/>
    <xf numFmtId="1" fontId="60" fillId="0" borderId="168" xfId="0" applyNumberFormat="1" applyFont="1" applyFill="1" applyBorder="1" applyAlignment="1">
      <alignment vertical="center" wrapText="1"/>
    </xf>
    <xf numFmtId="1" fontId="60" fillId="0" borderId="93" xfId="0" applyNumberFormat="1" applyFont="1" applyFill="1" applyBorder="1" applyAlignment="1">
      <alignment vertical="center"/>
    </xf>
    <xf numFmtId="1" fontId="58" fillId="18" borderId="155" xfId="0" applyNumberFormat="1" applyFont="1" applyFill="1" applyBorder="1" applyAlignment="1"/>
    <xf numFmtId="1" fontId="58" fillId="18" borderId="169" xfId="0" applyNumberFormat="1" applyFont="1" applyFill="1" applyBorder="1" applyAlignment="1"/>
    <xf numFmtId="1" fontId="58" fillId="18" borderId="101" xfId="0" applyNumberFormat="1" applyFont="1" applyFill="1" applyBorder="1" applyAlignment="1">
      <alignment vertical="center"/>
    </xf>
    <xf numFmtId="1" fontId="60" fillId="0" borderId="170" xfId="0" applyNumberFormat="1" applyFont="1" applyFill="1" applyBorder="1" applyAlignment="1"/>
    <xf numFmtId="1" fontId="57" fillId="12" borderId="16" xfId="0" applyNumberFormat="1" applyFont="1" applyFill="1" applyBorder="1" applyAlignment="1"/>
    <xf numFmtId="1" fontId="60" fillId="0" borderId="94" xfId="0" applyNumberFormat="1" applyFont="1" applyFill="1" applyBorder="1" applyAlignment="1"/>
    <xf numFmtId="1" fontId="64" fillId="0" borderId="48" xfId="0" applyNumberFormat="1" applyFont="1" applyFill="1" applyBorder="1" applyAlignment="1" applyProtection="1">
      <protection locked="0"/>
    </xf>
    <xf numFmtId="1" fontId="64" fillId="0" borderId="61" xfId="0" applyNumberFormat="1" applyFont="1" applyFill="1" applyBorder="1" applyAlignment="1" applyProtection="1">
      <protection locked="0"/>
    </xf>
    <xf numFmtId="1" fontId="60" fillId="20" borderId="46" xfId="0" applyNumberFormat="1" applyFont="1" applyFill="1" applyBorder="1" applyAlignment="1">
      <alignment vertical="center"/>
    </xf>
    <xf numFmtId="1" fontId="52" fillId="12" borderId="104" xfId="0" applyNumberFormat="1" applyFont="1" applyFill="1" applyBorder="1" applyAlignment="1"/>
    <xf numFmtId="1" fontId="52" fillId="12" borderId="105" xfId="0" applyNumberFormat="1" applyFont="1" applyFill="1" applyBorder="1" applyAlignment="1"/>
    <xf numFmtId="1" fontId="67" fillId="0" borderId="171" xfId="0" applyNumberFormat="1" applyFont="1" applyFill="1" applyBorder="1" applyAlignment="1">
      <alignment horizontal="center"/>
    </xf>
    <xf numFmtId="1" fontId="57" fillId="12" borderId="57" xfId="0" applyNumberFormat="1" applyFont="1" applyFill="1" applyBorder="1" applyAlignment="1">
      <alignment horizontal="center" vertical="center" wrapText="1"/>
    </xf>
    <xf numFmtId="1" fontId="9" fillId="21" borderId="35" xfId="0" applyNumberFormat="1" applyFont="1" applyFill="1" applyBorder="1" applyAlignment="1">
      <alignment horizontal="center" vertical="center"/>
    </xf>
    <xf numFmtId="1" fontId="57" fillId="0" borderId="44" xfId="0" applyNumberFormat="1" applyFont="1" applyFill="1" applyBorder="1" applyAlignment="1" applyProtection="1">
      <alignment horizontal="center" vertical="center"/>
      <protection locked="0"/>
    </xf>
    <xf numFmtId="1" fontId="57" fillId="0" borderId="46" xfId="0" applyNumberFormat="1" applyFont="1" applyFill="1" applyBorder="1" applyAlignment="1" applyProtection="1">
      <alignment horizontal="center" vertical="center"/>
      <protection locked="0"/>
    </xf>
    <xf numFmtId="1" fontId="57" fillId="0" borderId="96" xfId="0" applyNumberFormat="1" applyFont="1" applyFill="1" applyBorder="1" applyAlignment="1" applyProtection="1">
      <alignment horizontal="center" vertical="center"/>
      <protection locked="0"/>
    </xf>
    <xf numFmtId="1" fontId="60" fillId="0" borderId="33" xfId="0" applyNumberFormat="1" applyFont="1" applyFill="1" applyBorder="1" applyAlignment="1" applyProtection="1">
      <alignment horizontal="center" vertical="center"/>
      <protection locked="0"/>
    </xf>
    <xf numFmtId="1" fontId="60" fillId="0" borderId="46" xfId="0" applyNumberFormat="1" applyFont="1" applyFill="1" applyBorder="1" applyAlignment="1" applyProtection="1">
      <alignment horizontal="center" vertical="center"/>
      <protection locked="0"/>
    </xf>
    <xf numFmtId="1" fontId="57" fillId="0" borderId="172" xfId="0" applyNumberFormat="1" applyFont="1" applyFill="1" applyBorder="1" applyAlignment="1" applyProtection="1">
      <alignment horizontal="center" vertical="center"/>
      <protection locked="0"/>
    </xf>
    <xf numFmtId="1" fontId="57" fillId="0" borderId="54" xfId="0" applyNumberFormat="1" applyFont="1" applyFill="1" applyBorder="1" applyAlignment="1" applyProtection="1">
      <alignment horizontal="center" vertical="center"/>
      <protection locked="0"/>
    </xf>
    <xf numFmtId="1" fontId="57" fillId="0" borderId="84" xfId="0" applyNumberFormat="1" applyFont="1" applyFill="1" applyBorder="1" applyAlignment="1" applyProtection="1">
      <alignment horizontal="center" vertical="center"/>
      <protection locked="0"/>
    </xf>
    <xf numFmtId="1" fontId="57" fillId="0" borderId="100" xfId="0" applyNumberFormat="1" applyFont="1" applyFill="1" applyBorder="1" applyAlignment="1" applyProtection="1">
      <alignment horizontal="center" vertical="center"/>
      <protection locked="0"/>
    </xf>
    <xf numFmtId="1" fontId="57" fillId="0" borderId="40" xfId="0" applyNumberFormat="1" applyFont="1" applyFill="1" applyBorder="1" applyAlignment="1" applyProtection="1">
      <alignment horizontal="center" vertical="center"/>
      <protection locked="0"/>
    </xf>
    <xf numFmtId="1" fontId="57" fillId="12" borderId="173" xfId="0" applyNumberFormat="1" applyFont="1" applyFill="1" applyBorder="1" applyAlignment="1">
      <alignment horizontal="center" vertical="center" wrapText="1"/>
    </xf>
    <xf numFmtId="1" fontId="57" fillId="12" borderId="174" xfId="0" applyNumberFormat="1" applyFont="1" applyFill="1" applyBorder="1" applyAlignment="1">
      <alignment horizontal="center" vertical="center" wrapText="1"/>
    </xf>
    <xf numFmtId="1" fontId="9" fillId="17" borderId="32" xfId="0" applyNumberFormat="1" applyFont="1" applyFill="1" applyBorder="1" applyAlignment="1">
      <alignment horizontal="center" vertical="center"/>
    </xf>
    <xf numFmtId="1" fontId="57" fillId="0" borderId="175" xfId="0" applyNumberFormat="1" applyFont="1" applyFill="1" applyBorder="1" applyAlignment="1" applyProtection="1">
      <alignment horizontal="center" vertical="center"/>
      <protection locked="0"/>
    </xf>
    <xf numFmtId="1" fontId="57" fillId="19" borderId="57" xfId="0" applyNumberFormat="1" applyFont="1" applyFill="1" applyBorder="1" applyAlignment="1" applyProtection="1">
      <alignment horizontal="center" vertical="center"/>
      <protection locked="0"/>
    </xf>
    <xf numFmtId="17" fontId="23" fillId="24" borderId="0" xfId="0" quotePrefix="1" applyNumberFormat="1" applyFont="1" applyFill="1"/>
    <xf numFmtId="168" fontId="6" fillId="0" borderId="145" xfId="2" applyNumberFormat="1" applyFont="1" applyBorder="1" applyAlignment="1">
      <alignment horizontal="center"/>
    </xf>
    <xf numFmtId="168" fontId="6" fillId="0" borderId="146" xfId="2" applyNumberFormat="1" applyFont="1" applyBorder="1" applyAlignment="1">
      <alignment horizontal="center"/>
    </xf>
    <xf numFmtId="168" fontId="13" fillId="0" borderId="145" xfId="2" applyNumberFormat="1" applyFont="1" applyBorder="1" applyAlignment="1">
      <alignment horizontal="center"/>
    </xf>
    <xf numFmtId="172" fontId="6" fillId="0" borderId="143" xfId="2" applyNumberFormat="1" applyFont="1" applyBorder="1" applyAlignment="1">
      <alignment horizontal="center"/>
    </xf>
    <xf numFmtId="172" fontId="6" fillId="0" borderId="148" xfId="2" applyNumberFormat="1" applyFont="1" applyBorder="1" applyAlignment="1">
      <alignment horizontal="center"/>
    </xf>
    <xf numFmtId="172" fontId="13" fillId="0" borderId="143" xfId="2" applyNumberFormat="1" applyFont="1" applyBorder="1" applyAlignment="1">
      <alignment horizontal="center"/>
    </xf>
    <xf numFmtId="168" fontId="4" fillId="2" borderId="0" xfId="2" applyNumberFormat="1" applyFill="1" applyBorder="1" applyAlignment="1">
      <alignment horizontal="center"/>
    </xf>
    <xf numFmtId="168" fontId="6" fillId="0" borderId="9" xfId="2" applyNumberFormat="1" applyFont="1" applyBorder="1" applyAlignment="1">
      <alignment horizontal="center"/>
    </xf>
    <xf numFmtId="168" fontId="14" fillId="2" borderId="0" xfId="2" applyNumberFormat="1" applyFont="1" applyFill="1" applyBorder="1" applyAlignment="1">
      <alignment horizontal="center"/>
    </xf>
    <xf numFmtId="168" fontId="4" fillId="2" borderId="121" xfId="2" applyNumberFormat="1" applyFill="1" applyBorder="1" applyAlignment="1">
      <alignment horizontal="center"/>
    </xf>
    <xf numFmtId="168" fontId="6" fillId="0" borderId="150" xfId="2" applyNumberFormat="1" applyFont="1" applyBorder="1" applyAlignment="1">
      <alignment horizontal="center"/>
    </xf>
    <xf numFmtId="168" fontId="14" fillId="2" borderId="121" xfId="2" applyNumberFormat="1" applyFont="1" applyFill="1" applyBorder="1" applyAlignment="1">
      <alignment horizontal="center"/>
    </xf>
    <xf numFmtId="168" fontId="6" fillId="0" borderId="143" xfId="2" applyNumberFormat="1" applyFont="1" applyBorder="1" applyAlignment="1">
      <alignment horizontal="center"/>
    </xf>
    <xf numFmtId="168" fontId="6" fillId="0" borderId="148" xfId="2" applyNumberFormat="1" applyFont="1" applyBorder="1" applyAlignment="1">
      <alignment horizontal="center"/>
    </xf>
    <xf numFmtId="168" fontId="13" fillId="0" borderId="143" xfId="2" applyNumberFormat="1" applyFont="1" applyBorder="1" applyAlignment="1">
      <alignment horizontal="center"/>
    </xf>
    <xf numFmtId="168" fontId="0" fillId="2" borderId="0" xfId="2" applyNumberFormat="1" applyFont="1" applyFill="1" applyBorder="1" applyAlignment="1">
      <alignment horizontal="center"/>
    </xf>
    <xf numFmtId="168" fontId="0" fillId="0" borderId="9" xfId="2" applyNumberFormat="1" applyFont="1" applyBorder="1" applyAlignment="1">
      <alignment horizontal="center"/>
    </xf>
    <xf numFmtId="168" fontId="6" fillId="0" borderId="0" xfId="2" applyNumberFormat="1" applyFont="1" applyBorder="1" applyAlignment="1">
      <alignment horizontal="center"/>
    </xf>
    <xf numFmtId="172" fontId="6" fillId="0" borderId="0" xfId="2" applyNumberFormat="1" applyFont="1" applyBorder="1" applyAlignment="1">
      <alignment horizontal="center"/>
    </xf>
    <xf numFmtId="168" fontId="13" fillId="0" borderId="0" xfId="2" applyNumberFormat="1" applyFont="1" applyBorder="1" applyAlignment="1">
      <alignment horizontal="center"/>
    </xf>
    <xf numFmtId="172" fontId="6" fillId="0" borderId="9" xfId="2" applyNumberFormat="1" applyFont="1" applyBorder="1" applyAlignment="1">
      <alignment horizontal="center"/>
    </xf>
    <xf numFmtId="172" fontId="6" fillId="0" borderId="0" xfId="2" applyNumberFormat="1" applyFont="1" applyFill="1" applyBorder="1" applyAlignment="1">
      <alignment horizontal="center"/>
    </xf>
    <xf numFmtId="168" fontId="95" fillId="0" borderId="0" xfId="2" applyNumberFormat="1" applyFont="1" applyBorder="1" applyAlignment="1">
      <alignment horizontal="center"/>
    </xf>
    <xf numFmtId="168" fontId="6" fillId="0" borderId="13" xfId="2" applyNumberFormat="1" applyFont="1" applyBorder="1" applyAlignment="1">
      <alignment horizontal="center"/>
    </xf>
    <xf numFmtId="168" fontId="4" fillId="2" borderId="12" xfId="2" applyNumberFormat="1" applyFill="1" applyBorder="1" applyAlignment="1">
      <alignment horizontal="center"/>
    </xf>
    <xf numFmtId="168" fontId="14" fillId="2" borderId="12" xfId="2" applyNumberFormat="1" applyFont="1" applyFill="1" applyBorder="1" applyAlignment="1">
      <alignment horizontal="center"/>
    </xf>
    <xf numFmtId="0" fontId="4" fillId="0" borderId="0" xfId="149"/>
    <xf numFmtId="14" fontId="4" fillId="0" borderId="0" xfId="149" applyNumberFormat="1"/>
    <xf numFmtId="0" fontId="71" fillId="0" borderId="0" xfId="148" applyNumberFormat="1" applyAlignment="1" applyProtection="1"/>
    <xf numFmtId="0" fontId="0" fillId="0" borderId="0" xfId="149" applyFont="1"/>
    <xf numFmtId="0" fontId="4" fillId="0" borderId="0" xfId="149" applyFill="1"/>
    <xf numFmtId="14" fontId="4" fillId="0" borderId="0" xfId="149" applyNumberFormat="1" applyFill="1"/>
    <xf numFmtId="1" fontId="0" fillId="0" borderId="121" xfId="0" applyNumberFormat="1" applyFont="1" applyFill="1" applyBorder="1" applyAlignment="1">
      <alignment horizontal="center" vertical="center"/>
    </xf>
    <xf numFmtId="170" fontId="71" fillId="0" borderId="0" xfId="148" applyAlignment="1" applyProtection="1"/>
    <xf numFmtId="170" fontId="0" fillId="0" borderId="0" xfId="0"/>
    <xf numFmtId="170" fontId="0" fillId="0" borderId="0" xfId="0" applyFill="1"/>
    <xf numFmtId="9" fontId="0" fillId="0" borderId="8" xfId="0" applyNumberFormat="1" applyFont="1" applyFill="1" applyBorder="1"/>
    <xf numFmtId="174" fontId="23" fillId="3" borderId="0" xfId="0" applyNumberFormat="1" applyFont="1" applyFill="1" applyBorder="1"/>
    <xf numFmtId="174" fontId="23" fillId="3" borderId="12" xfId="0" applyNumberFormat="1" applyFont="1" applyFill="1" applyBorder="1"/>
    <xf numFmtId="170" fontId="71" fillId="0" borderId="0" xfId="148" quotePrefix="1" applyAlignment="1" applyProtection="1"/>
    <xf numFmtId="170" fontId="71" fillId="0" borderId="0" xfId="148" applyAlignment="1" applyProtection="1"/>
    <xf numFmtId="3" fontId="0" fillId="0" borderId="0" xfId="0" applyNumberFormat="1" applyFont="1" applyBorder="1" applyAlignment="1">
      <alignment horizontal="left"/>
    </xf>
    <xf numFmtId="2" fontId="79" fillId="0" borderId="0" xfId="0" applyNumberFormat="1" applyFont="1" applyFill="1"/>
    <xf numFmtId="14" fontId="0" fillId="0" borderId="0" xfId="0" applyNumberFormat="1" applyFill="1"/>
    <xf numFmtId="14" fontId="71" fillId="0" borderId="0" xfId="148" applyNumberFormat="1" applyFill="1" applyAlignment="1" applyProtection="1"/>
    <xf numFmtId="14" fontId="71" fillId="0" borderId="0" xfId="148" quotePrefix="1" applyNumberFormat="1" applyFill="1" applyAlignment="1" applyProtection="1"/>
    <xf numFmtId="170" fontId="44" fillId="23" borderId="185" xfId="1" applyFont="1" applyFill="1" applyBorder="1"/>
    <xf numFmtId="170" fontId="44" fillId="23" borderId="186" xfId="1" applyFont="1" applyFill="1" applyBorder="1"/>
    <xf numFmtId="170" fontId="23" fillId="23" borderId="186" xfId="0" applyFont="1" applyFill="1" applyBorder="1"/>
    <xf numFmtId="170" fontId="23" fillId="23" borderId="187" xfId="0" applyFont="1" applyFill="1" applyBorder="1"/>
    <xf numFmtId="170" fontId="0" fillId="0" borderId="121" xfId="0" applyFont="1" applyFill="1" applyBorder="1" applyAlignment="1">
      <alignment horizontal="right"/>
    </xf>
    <xf numFmtId="170" fontId="0" fillId="0" borderId="121" xfId="0" applyBorder="1" applyAlignment="1">
      <alignment horizontal="right"/>
    </xf>
    <xf numFmtId="170" fontId="23" fillId="0" borderId="121" xfId="0" applyFont="1" applyFill="1" applyBorder="1"/>
    <xf numFmtId="0" fontId="23" fillId="24" borderId="0" xfId="196" applyNumberFormat="1" applyFont="1" applyFill="1"/>
    <xf numFmtId="0" fontId="23" fillId="25" borderId="0" xfId="196" applyNumberFormat="1" applyFont="1" applyFill="1"/>
    <xf numFmtId="0" fontId="23" fillId="4" borderId="0" xfId="196" applyNumberFormat="1" applyFont="1" applyFill="1"/>
    <xf numFmtId="17" fontId="23" fillId="24" borderId="0" xfId="196" quotePrefix="1" applyNumberFormat="1" applyFont="1" applyFill="1"/>
    <xf numFmtId="0" fontId="4" fillId="4" borderId="0" xfId="196" applyNumberFormat="1" applyFill="1"/>
    <xf numFmtId="0" fontId="4" fillId="25" borderId="0" xfId="196" applyNumberFormat="1" applyFill="1"/>
    <xf numFmtId="0" fontId="0" fillId="4" borderId="0" xfId="196" applyNumberFormat="1" applyFont="1" applyFill="1"/>
    <xf numFmtId="0" fontId="4" fillId="24" borderId="0" xfId="196" applyNumberFormat="1" applyFill="1"/>
    <xf numFmtId="17" fontId="4" fillId="24" borderId="0" xfId="196" quotePrefix="1" applyNumberFormat="1" applyFill="1"/>
    <xf numFmtId="0" fontId="23" fillId="24" borderId="0" xfId="196" quotePrefix="1" applyNumberFormat="1" applyFont="1" applyFill="1" applyAlignment="1">
      <alignment horizontal="left"/>
    </xf>
    <xf numFmtId="3" fontId="6" fillId="13" borderId="183" xfId="0" applyNumberFormat="1" applyFont="1" applyFill="1" applyBorder="1" applyAlignment="1">
      <alignment horizontal="center"/>
    </xf>
    <xf numFmtId="170" fontId="23" fillId="0" borderId="0" xfId="0" applyFont="1" applyBorder="1"/>
    <xf numFmtId="175" fontId="0" fillId="0" borderId="0" xfId="0" applyNumberFormat="1" applyBorder="1"/>
    <xf numFmtId="3" fontId="118" fillId="12" borderId="28" xfId="0" applyNumberFormat="1" applyFont="1" applyFill="1" applyBorder="1" applyAlignment="1">
      <alignment horizontal="center" vertical="center" wrapText="1"/>
    </xf>
    <xf numFmtId="3" fontId="22" fillId="0" borderId="0" xfId="0" applyNumberFormat="1" applyFont="1"/>
    <xf numFmtId="3" fontId="118" fillId="12" borderId="183" xfId="0" applyNumberFormat="1" applyFont="1" applyFill="1" applyBorder="1" applyAlignment="1">
      <alignment horizontal="center" vertical="center" wrapText="1"/>
    </xf>
    <xf numFmtId="3" fontId="22" fillId="0" borderId="191" xfId="0" applyNumberFormat="1" applyFont="1" applyBorder="1" applyAlignment="1">
      <alignment horizontal="left" vertical="top"/>
    </xf>
    <xf numFmtId="3" fontId="23" fillId="60" borderId="192" xfId="0" applyNumberFormat="1" applyFont="1" applyFill="1" applyBorder="1" applyAlignment="1">
      <alignment horizontal="left" vertical="top" wrapText="1"/>
    </xf>
    <xf numFmtId="3" fontId="0" fillId="0" borderId="192" xfId="0" applyNumberFormat="1" applyFill="1" applyBorder="1" applyAlignment="1">
      <alignment horizontal="left" vertical="top" wrapText="1"/>
    </xf>
    <xf numFmtId="3" fontId="0" fillId="61" borderId="192" xfId="0" applyNumberFormat="1" applyFill="1" applyBorder="1" applyAlignment="1">
      <alignment horizontal="left" vertical="top" wrapText="1"/>
    </xf>
    <xf numFmtId="3" fontId="23" fillId="62" borderId="192" xfId="0" applyNumberFormat="1" applyFont="1" applyFill="1" applyBorder="1" applyAlignment="1">
      <alignment horizontal="left" vertical="top" wrapText="1"/>
    </xf>
    <xf numFmtId="3" fontId="23" fillId="0" borderId="192" xfId="0" applyNumberFormat="1" applyFont="1" applyFill="1" applyBorder="1" applyAlignment="1">
      <alignment horizontal="left" vertical="top" wrapText="1"/>
    </xf>
    <xf numFmtId="170" fontId="0" fillId="60" borderId="192" xfId="0" applyFill="1" applyBorder="1" applyAlignment="1">
      <alignment horizontal="left" vertical="top" wrapText="1"/>
    </xf>
    <xf numFmtId="170" fontId="0" fillId="60" borderId="193" xfId="0" applyFill="1" applyBorder="1" applyAlignment="1">
      <alignment horizontal="left" vertical="top" wrapText="1"/>
    </xf>
    <xf numFmtId="3" fontId="0" fillId="60" borderId="194" xfId="0" applyNumberFormat="1" applyFill="1" applyBorder="1" applyAlignment="1">
      <alignment horizontal="left" vertical="top" wrapText="1"/>
    </xf>
    <xf numFmtId="3" fontId="22" fillId="0" borderId="188" xfId="0" applyNumberFormat="1" applyFont="1" applyBorder="1" applyAlignment="1">
      <alignment horizontal="left" vertical="top"/>
    </xf>
    <xf numFmtId="3" fontId="23" fillId="60" borderId="189" xfId="0" applyNumberFormat="1" applyFont="1" applyFill="1" applyBorder="1" applyAlignment="1">
      <alignment horizontal="left" vertical="top" wrapText="1"/>
    </xf>
    <xf numFmtId="3" fontId="0" fillId="60" borderId="189" xfId="0" applyNumberFormat="1" applyFill="1" applyBorder="1" applyAlignment="1">
      <alignment horizontal="left" vertical="top" wrapText="1"/>
    </xf>
    <xf numFmtId="3" fontId="23" fillId="62" borderId="189" xfId="0" applyNumberFormat="1" applyFont="1" applyFill="1" applyBorder="1" applyAlignment="1">
      <alignment horizontal="left" vertical="top" wrapText="1"/>
    </xf>
    <xf numFmtId="3" fontId="23" fillId="0" borderId="189" xfId="0" applyNumberFormat="1" applyFont="1" applyFill="1" applyBorder="1" applyAlignment="1">
      <alignment horizontal="left" vertical="top" wrapText="1"/>
    </xf>
    <xf numFmtId="170" fontId="0" fillId="60" borderId="189" xfId="0" applyFill="1" applyBorder="1" applyAlignment="1">
      <alignment horizontal="left" vertical="top" wrapText="1"/>
    </xf>
    <xf numFmtId="170" fontId="0" fillId="60" borderId="190" xfId="0" applyFill="1" applyBorder="1" applyAlignment="1">
      <alignment horizontal="left" vertical="top" wrapText="1"/>
    </xf>
    <xf numFmtId="3" fontId="0" fillId="60" borderId="195" xfId="0" applyNumberFormat="1" applyFill="1" applyBorder="1" applyAlignment="1">
      <alignment horizontal="left" vertical="top" wrapText="1"/>
    </xf>
    <xf numFmtId="3" fontId="23" fillId="61" borderId="189" xfId="0" applyNumberFormat="1" applyFont="1" applyFill="1" applyBorder="1" applyAlignment="1">
      <alignment horizontal="left" vertical="top" wrapText="1"/>
    </xf>
    <xf numFmtId="3" fontId="0" fillId="0" borderId="189" xfId="0" applyNumberFormat="1" applyFill="1" applyBorder="1" applyAlignment="1">
      <alignment horizontal="left" vertical="top" wrapText="1"/>
    </xf>
    <xf numFmtId="3" fontId="23" fillId="0" borderId="189" xfId="0" applyNumberFormat="1" applyFont="1" applyBorder="1" applyAlignment="1">
      <alignment horizontal="left" vertical="top" wrapText="1"/>
    </xf>
    <xf numFmtId="3" fontId="23" fillId="0" borderId="190" xfId="0" applyNumberFormat="1" applyFont="1" applyBorder="1" applyAlignment="1">
      <alignment horizontal="left" vertical="top" wrapText="1"/>
    </xf>
    <xf numFmtId="3" fontId="0" fillId="61" borderId="195" xfId="0" applyNumberFormat="1" applyFill="1" applyBorder="1" applyAlignment="1">
      <alignment horizontal="left" vertical="top" wrapText="1"/>
    </xf>
    <xf numFmtId="3" fontId="0" fillId="0" borderId="189" xfId="0" applyNumberFormat="1" applyBorder="1" applyAlignment="1">
      <alignment horizontal="left" vertical="top" wrapText="1"/>
    </xf>
    <xf numFmtId="3" fontId="0" fillId="0" borderId="190" xfId="0" applyNumberFormat="1" applyFill="1" applyBorder="1" applyAlignment="1">
      <alignment horizontal="left" vertical="top" wrapText="1"/>
    </xf>
    <xf numFmtId="3" fontId="119" fillId="0" borderId="188" xfId="0" applyNumberFormat="1" applyFont="1" applyBorder="1" applyAlignment="1">
      <alignment horizontal="left" vertical="top"/>
    </xf>
    <xf numFmtId="3" fontId="23" fillId="0" borderId="190" xfId="0" applyNumberFormat="1" applyFont="1" applyFill="1" applyBorder="1" applyAlignment="1">
      <alignment horizontal="left" vertical="top" wrapText="1"/>
    </xf>
    <xf numFmtId="3" fontId="23" fillId="62" borderId="8" xfId="0" applyNumberFormat="1" applyFont="1" applyFill="1" applyBorder="1" applyAlignment="1">
      <alignment horizontal="left" vertical="top" wrapText="1"/>
    </xf>
    <xf numFmtId="3" fontId="0" fillId="0" borderId="189" xfId="0" applyNumberFormat="1" applyBorder="1"/>
    <xf numFmtId="3" fontId="22" fillId="0" borderId="10" xfId="0" applyNumberFormat="1" applyFont="1" applyBorder="1" applyAlignment="1">
      <alignment horizontal="left" vertical="top"/>
    </xf>
    <xf numFmtId="3" fontId="120" fillId="0" borderId="27" xfId="0" applyNumberFormat="1" applyFont="1" applyBorder="1"/>
    <xf numFmtId="3" fontId="6" fillId="0" borderId="196" xfId="0" applyNumberFormat="1" applyFont="1" applyBorder="1"/>
    <xf numFmtId="3" fontId="6" fillId="0" borderId="183" xfId="0" applyNumberFormat="1" applyFont="1" applyBorder="1"/>
    <xf numFmtId="3" fontId="0" fillId="0" borderId="197" xfId="0" applyNumberFormat="1" applyBorder="1"/>
    <xf numFmtId="3" fontId="6" fillId="61" borderId="0" xfId="0" applyNumberFormat="1" applyFont="1" applyFill="1" applyAlignment="1">
      <alignment horizontal="left"/>
    </xf>
    <xf numFmtId="3" fontId="6" fillId="60" borderId="0" xfId="0" applyNumberFormat="1" applyFont="1" applyFill="1" applyAlignment="1">
      <alignment horizontal="left"/>
    </xf>
    <xf numFmtId="3" fontId="6" fillId="62" borderId="0" xfId="0" applyNumberFormat="1" applyFont="1" applyFill="1" applyAlignment="1">
      <alignment horizontal="left"/>
    </xf>
    <xf numFmtId="3" fontId="120" fillId="0" borderId="0" xfId="0" applyNumberFormat="1" applyFont="1" applyAlignment="1">
      <alignment vertical="top"/>
    </xf>
    <xf numFmtId="3" fontId="0" fillId="61" borderId="0" xfId="0" applyNumberFormat="1" applyFont="1" applyFill="1" applyAlignment="1">
      <alignment horizontal="left" vertical="top" wrapText="1"/>
    </xf>
    <xf numFmtId="3" fontId="121" fillId="60" borderId="0" xfId="0" applyNumberFormat="1" applyFont="1" applyFill="1" applyAlignment="1">
      <alignment horizontal="left" vertical="top" wrapText="1"/>
    </xf>
    <xf numFmtId="3" fontId="0" fillId="62" borderId="0" xfId="0" applyNumberFormat="1" applyFill="1" applyAlignment="1">
      <alignment vertical="top" wrapText="1"/>
    </xf>
    <xf numFmtId="1" fontId="57" fillId="12" borderId="59" xfId="0" applyNumberFormat="1" applyFont="1" applyFill="1" applyBorder="1" applyAlignment="1">
      <alignment horizontal="center" vertical="center" wrapText="1"/>
    </xf>
    <xf numFmtId="1" fontId="57" fillId="12" borderId="68" xfId="0" applyNumberFormat="1" applyFont="1" applyFill="1" applyBorder="1" applyAlignment="1">
      <alignment horizontal="center" vertical="center" wrapText="1"/>
    </xf>
    <xf numFmtId="1" fontId="57" fillId="12" borderId="38" xfId="0" applyNumberFormat="1" applyFont="1" applyFill="1" applyBorder="1" applyAlignment="1">
      <alignment horizontal="center" vertical="center" wrapText="1"/>
    </xf>
    <xf numFmtId="1" fontId="57" fillId="12" borderId="60" xfId="0" applyNumberFormat="1" applyFont="1" applyFill="1" applyBorder="1" applyAlignment="1">
      <alignment horizontal="center" vertical="center" wrapText="1"/>
    </xf>
    <xf numFmtId="1" fontId="57" fillId="12" borderId="37" xfId="0" applyNumberFormat="1" applyFont="1" applyFill="1" applyBorder="1" applyAlignment="1">
      <alignment horizontal="center" vertical="center" wrapText="1"/>
    </xf>
    <xf numFmtId="1" fontId="57" fillId="12" borderId="63" xfId="0" applyNumberFormat="1" applyFont="1" applyFill="1" applyBorder="1" applyAlignment="1">
      <alignment horizontal="center" vertical="center" wrapText="1"/>
    </xf>
    <xf numFmtId="1" fontId="9" fillId="21" borderId="56" xfId="0" applyNumberFormat="1" applyFont="1" applyFill="1" applyBorder="1" applyAlignment="1">
      <alignment horizontal="center" vertical="center"/>
    </xf>
    <xf numFmtId="1" fontId="9" fillId="21" borderId="0" xfId="0" applyNumberFormat="1" applyFont="1" applyFill="1" applyBorder="1" applyAlignment="1">
      <alignment horizontal="center" vertical="center"/>
    </xf>
    <xf numFmtId="1" fontId="57" fillId="12" borderId="72" xfId="0" applyNumberFormat="1" applyFont="1" applyFill="1" applyBorder="1" applyAlignment="1">
      <alignment horizontal="center" vertical="center" wrapText="1"/>
    </xf>
    <xf numFmtId="1" fontId="57" fillId="12" borderId="76" xfId="0" applyNumberFormat="1" applyFont="1" applyFill="1" applyBorder="1" applyAlignment="1">
      <alignment horizontal="center" vertical="center" wrapText="1"/>
    </xf>
    <xf numFmtId="1" fontId="28" fillId="0" borderId="0" xfId="0" applyNumberFormat="1" applyFont="1" applyBorder="1" applyAlignment="1">
      <alignment horizontal="justify"/>
    </xf>
    <xf numFmtId="1" fontId="57" fillId="12" borderId="36" xfId="0" applyNumberFormat="1" applyFont="1" applyFill="1" applyBorder="1" applyAlignment="1">
      <alignment horizontal="center" vertical="center" wrapText="1"/>
    </xf>
    <xf numFmtId="3" fontId="57" fillId="12" borderId="37" xfId="0" applyNumberFormat="1" applyFont="1" applyFill="1" applyBorder="1" applyAlignment="1">
      <alignment horizontal="center" vertical="center" wrapText="1"/>
    </xf>
    <xf numFmtId="0" fontId="38" fillId="12" borderId="38" xfId="0" applyNumberFormat="1" applyFont="1" applyFill="1" applyBorder="1" applyAlignment="1" applyProtection="1">
      <alignment horizontal="center" vertical="center" wrapText="1"/>
    </xf>
    <xf numFmtId="2" fontId="42" fillId="21" borderId="34" xfId="0" applyNumberFormat="1" applyFont="1" applyFill="1" applyBorder="1" applyAlignment="1" applyProtection="1">
      <alignment horizontal="center" vertical="center"/>
    </xf>
    <xf numFmtId="2" fontId="42" fillId="21" borderId="33" xfId="0" applyNumberFormat="1" applyFont="1" applyFill="1" applyBorder="1" applyAlignment="1" applyProtection="1">
      <alignment horizontal="center" vertical="center"/>
    </xf>
    <xf numFmtId="3" fontId="42" fillId="0" borderId="183" xfId="0" applyNumberFormat="1" applyFont="1" applyFill="1" applyBorder="1" applyAlignment="1" applyProtection="1">
      <alignment horizontal="right" vertical="center"/>
    </xf>
    <xf numFmtId="3" fontId="31" fillId="0" borderId="183" xfId="0" applyNumberFormat="1" applyFont="1" applyFill="1" applyBorder="1" applyAlignment="1" applyProtection="1">
      <alignment horizontal="right" vertical="center" wrapText="1"/>
    </xf>
    <xf numFmtId="3" fontId="38" fillId="3" borderId="186" xfId="0" applyNumberFormat="1" applyFont="1" applyFill="1" applyBorder="1" applyAlignment="1" applyProtection="1">
      <alignment horizontal="right" vertical="center"/>
    </xf>
    <xf numFmtId="3" fontId="42" fillId="0" borderId="198" xfId="0" applyNumberFormat="1" applyFont="1" applyFill="1" applyBorder="1" applyAlignment="1" applyProtection="1">
      <alignment horizontal="right" vertical="center"/>
    </xf>
    <xf numFmtId="3" fontId="38" fillId="19" borderId="26" xfId="0" applyNumberFormat="1" applyFont="1" applyFill="1" applyBorder="1" applyAlignment="1" applyProtection="1">
      <alignment horizontal="right" vertical="center"/>
    </xf>
    <xf numFmtId="170" fontId="6" fillId="17" borderId="183" xfId="0" applyFont="1" applyFill="1" applyBorder="1" applyProtection="1"/>
    <xf numFmtId="172" fontId="0" fillId="17" borderId="183" xfId="0" applyNumberFormat="1" applyFill="1" applyBorder="1" applyAlignment="1" applyProtection="1">
      <alignment horizontal="center"/>
    </xf>
    <xf numFmtId="3" fontId="42" fillId="0" borderId="33" xfId="0" applyNumberFormat="1" applyFont="1" applyFill="1" applyBorder="1" applyAlignment="1" applyProtection="1">
      <alignment horizontal="right" vertical="center"/>
    </xf>
    <xf numFmtId="3" fontId="42" fillId="0" borderId="12" xfId="0" applyNumberFormat="1" applyFont="1" applyFill="1" applyBorder="1" applyAlignment="1" applyProtection="1">
      <alignment horizontal="right" vertical="center"/>
    </xf>
    <xf numFmtId="1" fontId="60" fillId="0" borderId="21" xfId="0" applyNumberFormat="1" applyFont="1" applyFill="1" applyBorder="1" applyAlignment="1">
      <alignment vertical="center"/>
    </xf>
    <xf numFmtId="1" fontId="60" fillId="0" borderId="199" xfId="0" applyNumberFormat="1" applyFont="1" applyFill="1" applyBorder="1" applyAlignment="1">
      <alignment vertical="center"/>
    </xf>
    <xf numFmtId="1" fontId="60" fillId="0" borderId="8" xfId="0" applyNumberFormat="1" applyFont="1" applyFill="1" applyBorder="1" applyAlignment="1" applyProtection="1">
      <alignment horizontal="center" vertical="center"/>
      <protection locked="0"/>
    </xf>
    <xf numFmtId="1" fontId="60" fillId="0" borderId="0" xfId="0" applyNumberFormat="1" applyFont="1" applyFill="1" applyBorder="1" applyAlignment="1" applyProtection="1">
      <alignment horizontal="center" vertical="center"/>
      <protection locked="0"/>
    </xf>
    <xf numFmtId="1" fontId="57" fillId="18" borderId="152" xfId="0" applyNumberFormat="1" applyFont="1" applyFill="1" applyBorder="1" applyAlignment="1">
      <alignment horizontal="center" vertical="center"/>
    </xf>
    <xf numFmtId="1" fontId="60" fillId="0" borderId="44" xfId="0" applyNumberFormat="1" applyFont="1" applyFill="1" applyBorder="1" applyAlignment="1" applyProtection="1">
      <alignment horizontal="center" vertical="center"/>
      <protection locked="0"/>
    </xf>
    <xf numFmtId="1" fontId="60" fillId="0" borderId="80" xfId="0" applyNumberFormat="1" applyFont="1" applyFill="1" applyBorder="1" applyAlignment="1"/>
    <xf numFmtId="1" fontId="60" fillId="0" borderId="31" xfId="0" applyNumberFormat="1" applyFont="1" applyFill="1" applyBorder="1" applyAlignment="1" applyProtection="1">
      <alignment horizontal="center" vertical="center"/>
      <protection locked="0"/>
    </xf>
    <xf numFmtId="1" fontId="60" fillId="0" borderId="187" xfId="0" applyNumberFormat="1" applyFont="1" applyFill="1" applyBorder="1" applyAlignment="1" applyProtection="1">
      <alignment horizontal="center" vertical="center"/>
      <protection locked="0"/>
    </xf>
    <xf numFmtId="1" fontId="60" fillId="0" borderId="186" xfId="0" applyNumberFormat="1" applyFont="1" applyFill="1" applyBorder="1" applyAlignment="1" applyProtection="1">
      <alignment horizontal="center" vertical="center"/>
      <protection locked="0"/>
    </xf>
    <xf numFmtId="169" fontId="60" fillId="19" borderId="55" xfId="0" applyNumberFormat="1" applyFont="1" applyFill="1" applyBorder="1" applyAlignment="1" applyProtection="1">
      <alignment horizontal="center" vertical="center"/>
      <protection locked="0"/>
    </xf>
    <xf numFmtId="1" fontId="57" fillId="12" borderId="45" xfId="0" applyNumberFormat="1" applyFont="1" applyFill="1" applyBorder="1" applyAlignment="1">
      <alignment vertical="center" wrapText="1"/>
    </xf>
    <xf numFmtId="1" fontId="57" fillId="12" borderId="34" xfId="0" applyNumberFormat="1" applyFont="1" applyFill="1" applyBorder="1" applyAlignment="1">
      <alignment vertical="center" wrapText="1"/>
    </xf>
    <xf numFmtId="1" fontId="57" fillId="12" borderId="64" xfId="0" applyNumberFormat="1" applyFont="1" applyFill="1" applyBorder="1" applyAlignment="1">
      <alignment horizontal="center" vertical="center" wrapText="1"/>
    </xf>
    <xf numFmtId="1" fontId="57" fillId="12" borderId="9" xfId="0" applyNumberFormat="1" applyFont="1" applyFill="1" applyBorder="1" applyAlignment="1">
      <alignment horizontal="center" vertical="center" wrapText="1"/>
    </xf>
    <xf numFmtId="1" fontId="57" fillId="12" borderId="101" xfId="0" applyNumberFormat="1" applyFont="1" applyFill="1" applyBorder="1" applyAlignment="1">
      <alignment horizontal="center" vertical="center" wrapText="1"/>
    </xf>
    <xf numFmtId="1" fontId="57" fillId="12" borderId="41" xfId="0" applyNumberFormat="1" applyFont="1" applyFill="1" applyBorder="1" applyAlignment="1">
      <alignment vertical="center" wrapText="1"/>
    </xf>
    <xf numFmtId="1" fontId="9" fillId="17" borderId="173" xfId="0" applyNumberFormat="1" applyFont="1" applyFill="1" applyBorder="1" applyAlignment="1">
      <alignment horizontal="center" vertical="center"/>
    </xf>
    <xf numFmtId="1" fontId="9" fillId="21" borderId="61" xfId="0" applyNumberFormat="1" applyFont="1" applyFill="1" applyBorder="1" applyAlignment="1">
      <alignment horizontal="center" vertical="center"/>
    </xf>
    <xf numFmtId="1" fontId="9" fillId="17" borderId="200" xfId="0" applyNumberFormat="1" applyFont="1" applyFill="1" applyBorder="1" applyAlignment="1">
      <alignment horizontal="center" vertical="center"/>
    </xf>
    <xf numFmtId="1" fontId="60" fillId="0" borderId="200" xfId="0" applyNumberFormat="1" applyFont="1" applyFill="1" applyBorder="1" applyAlignment="1" applyProtection="1">
      <alignment horizontal="center" vertical="center"/>
      <protection locked="0"/>
    </xf>
    <xf numFmtId="1" fontId="60" fillId="0" borderId="13" xfId="0" applyNumberFormat="1" applyFont="1" applyFill="1" applyBorder="1" applyAlignment="1" applyProtection="1">
      <alignment horizontal="center" vertical="center"/>
      <protection locked="0"/>
    </xf>
    <xf numFmtId="1" fontId="60" fillId="0" borderId="88" xfId="0" applyNumberFormat="1" applyFont="1" applyFill="1" applyBorder="1" applyAlignment="1" applyProtection="1">
      <alignment horizontal="center" vertical="center"/>
      <protection locked="0"/>
    </xf>
    <xf numFmtId="1" fontId="9" fillId="21" borderId="99" xfId="0" applyNumberFormat="1" applyFont="1" applyFill="1" applyBorder="1" applyAlignment="1">
      <alignment horizontal="center" vertical="center"/>
    </xf>
    <xf numFmtId="3" fontId="38" fillId="12" borderId="183" xfId="0" applyNumberFormat="1" applyFont="1" applyFill="1" applyBorder="1" applyAlignment="1">
      <alignment horizontal="center" vertical="center" wrapText="1"/>
    </xf>
    <xf numFmtId="3" fontId="0" fillId="0" borderId="187" xfId="0" applyNumberFormat="1" applyBorder="1"/>
    <xf numFmtId="170" fontId="42" fillId="0" borderId="0" xfId="0" applyFont="1" applyFill="1" applyBorder="1" applyAlignment="1" applyProtection="1">
      <alignment horizontal="right" vertical="center"/>
    </xf>
    <xf numFmtId="170" fontId="38" fillId="0" borderId="0" xfId="0" applyFont="1" applyFill="1" applyBorder="1" applyAlignment="1" applyProtection="1">
      <alignment horizontal="center" vertical="center"/>
    </xf>
    <xf numFmtId="170" fontId="38" fillId="0" borderId="0" xfId="0" applyFont="1" applyFill="1" applyBorder="1" applyAlignment="1" applyProtection="1">
      <alignment horizontal="right" vertical="center"/>
    </xf>
    <xf numFmtId="170" fontId="38" fillId="19" borderId="81" xfId="0" applyFont="1" applyFill="1" applyBorder="1" applyAlignment="1" applyProtection="1">
      <alignment horizontal="center" vertical="center"/>
    </xf>
    <xf numFmtId="170" fontId="38" fillId="19" borderId="46" xfId="0" applyFont="1" applyFill="1" applyBorder="1" applyAlignment="1" applyProtection="1">
      <alignment horizontal="center" vertical="center"/>
    </xf>
    <xf numFmtId="0" fontId="38" fillId="12" borderId="37" xfId="0" applyNumberFormat="1" applyFont="1" applyFill="1" applyBorder="1" applyAlignment="1" applyProtection="1">
      <alignment horizontal="center" vertical="center" wrapText="1"/>
    </xf>
    <xf numFmtId="3" fontId="0" fillId="0" borderId="203" xfId="0" applyNumberFormat="1" applyBorder="1"/>
    <xf numFmtId="3" fontId="0" fillId="0" borderId="204" xfId="0" applyNumberFormat="1" applyBorder="1"/>
    <xf numFmtId="3" fontId="23" fillId="61" borderId="13" xfId="0" applyNumberFormat="1" applyFont="1" applyFill="1" applyBorder="1" applyAlignment="1">
      <alignment horizontal="left" vertical="top" wrapText="1"/>
    </xf>
    <xf numFmtId="1" fontId="44" fillId="12" borderId="183" xfId="0" applyNumberFormat="1" applyFont="1" applyFill="1" applyBorder="1" applyAlignment="1">
      <alignment horizontal="center" vertical="center" wrapText="1"/>
    </xf>
    <xf numFmtId="1" fontId="123" fillId="0" borderId="183" xfId="0" applyNumberFormat="1" applyFont="1" applyFill="1" applyBorder="1" applyAlignment="1">
      <alignment horizontal="left"/>
    </xf>
    <xf numFmtId="1" fontId="124" fillId="0" borderId="183" xfId="0" applyNumberFormat="1" applyFont="1" applyFill="1" applyBorder="1" applyAlignment="1">
      <alignment horizontal="center"/>
    </xf>
    <xf numFmtId="1" fontId="23" fillId="0" borderId="183" xfId="0" applyNumberFormat="1" applyFont="1" applyFill="1" applyBorder="1" applyAlignment="1" applyProtection="1">
      <alignment horizontal="center" vertical="center"/>
      <protection locked="0"/>
    </xf>
    <xf numFmtId="1" fontId="44" fillId="0" borderId="183" xfId="0" applyNumberFormat="1" applyFont="1" applyFill="1" applyBorder="1" applyAlignment="1">
      <alignment horizontal="left"/>
    </xf>
    <xf numFmtId="1" fontId="44" fillId="0" borderId="183" xfId="0" applyNumberFormat="1" applyFont="1" applyFill="1" applyBorder="1" applyAlignment="1" applyProtection="1">
      <alignment horizontal="left" wrapText="1"/>
      <protection locked="0"/>
    </xf>
    <xf numFmtId="1" fontId="44" fillId="0" borderId="183" xfId="0" applyNumberFormat="1" applyFont="1" applyFill="1" applyBorder="1" applyAlignment="1" applyProtection="1">
      <alignment horizontal="center" vertical="center"/>
      <protection locked="0"/>
    </xf>
    <xf numFmtId="170" fontId="0" fillId="0" borderId="0" xfId="0" applyFont="1"/>
    <xf numFmtId="1" fontId="123" fillId="0" borderId="183" xfId="0" applyNumberFormat="1" applyFont="1" applyBorder="1" applyAlignment="1">
      <alignment horizontal="left" vertical="center"/>
    </xf>
    <xf numFmtId="1" fontId="23" fillId="0" borderId="183" xfId="0" applyNumberFormat="1" applyFont="1" applyBorder="1" applyAlignment="1" applyProtection="1">
      <alignment horizontal="center" vertical="center"/>
      <protection locked="0"/>
    </xf>
    <xf numFmtId="1" fontId="44" fillId="0" borderId="183" xfId="0" applyNumberFormat="1" applyFont="1" applyBorder="1" applyAlignment="1">
      <alignment horizontal="left" vertical="center"/>
    </xf>
    <xf numFmtId="1" fontId="44" fillId="0" borderId="183" xfId="0" applyNumberFormat="1" applyFont="1" applyFill="1" applyBorder="1" applyAlignment="1">
      <alignment horizontal="left" vertical="center"/>
    </xf>
    <xf numFmtId="1" fontId="123" fillId="0" borderId="183" xfId="0" applyNumberFormat="1" applyFont="1" applyFill="1" applyBorder="1" applyAlignment="1">
      <alignment horizontal="left" vertical="top"/>
    </xf>
    <xf numFmtId="1" fontId="124" fillId="15" borderId="183" xfId="0" applyNumberFormat="1" applyFont="1" applyFill="1" applyBorder="1" applyAlignment="1">
      <alignment horizontal="left" vertical="top" wrapText="1"/>
    </xf>
    <xf numFmtId="1" fontId="124" fillId="0" borderId="183" xfId="0" applyNumberFormat="1" applyFont="1" applyFill="1" applyBorder="1" applyAlignment="1">
      <alignment horizontal="left" vertical="top"/>
    </xf>
    <xf numFmtId="1" fontId="23" fillId="0" borderId="183" xfId="0" applyNumberFormat="1" applyFont="1" applyFill="1" applyBorder="1" applyAlignment="1" applyProtection="1">
      <alignment horizontal="left" vertical="top" wrapText="1"/>
      <protection locked="0"/>
    </xf>
    <xf numFmtId="1" fontId="44" fillId="0" borderId="183" xfId="0" applyNumberFormat="1" applyFont="1" applyFill="1" applyBorder="1" applyAlignment="1">
      <alignment horizontal="left" vertical="top"/>
    </xf>
    <xf numFmtId="1" fontId="23" fillId="15" borderId="183" xfId="0" applyNumberFormat="1" applyFont="1" applyFill="1" applyBorder="1" applyAlignment="1" applyProtection="1">
      <alignment horizontal="left" vertical="top"/>
      <protection locked="0"/>
    </xf>
    <xf numFmtId="1" fontId="44" fillId="0" borderId="183" xfId="0" applyNumberFormat="1" applyFont="1" applyFill="1" applyBorder="1" applyAlignment="1" applyProtection="1">
      <alignment horizontal="left" vertical="top" wrapText="1"/>
      <protection locked="0"/>
    </xf>
    <xf numFmtId="1" fontId="44" fillId="0" borderId="183"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1" fontId="23" fillId="15" borderId="183" xfId="0" applyNumberFormat="1" applyFont="1" applyFill="1" applyBorder="1" applyAlignment="1" applyProtection="1">
      <alignment horizontal="center" vertical="center"/>
      <protection locked="0"/>
    </xf>
    <xf numFmtId="170" fontId="0" fillId="0" borderId="0" xfId="0"/>
    <xf numFmtId="170" fontId="71" fillId="0" borderId="0" xfId="148" applyAlignment="1" applyProtection="1"/>
    <xf numFmtId="14" fontId="0" fillId="0" borderId="0" xfId="0" applyNumberFormat="1" applyFill="1"/>
    <xf numFmtId="11" fontId="0" fillId="0" borderId="0" xfId="0" applyNumberFormat="1"/>
    <xf numFmtId="170" fontId="0" fillId="0" borderId="0" xfId="0"/>
    <xf numFmtId="14" fontId="0" fillId="0" borderId="0" xfId="0" applyNumberFormat="1" applyFill="1"/>
    <xf numFmtId="9" fontId="23" fillId="0" borderId="0" xfId="0" applyNumberFormat="1" applyFont="1" applyFill="1" applyBorder="1"/>
    <xf numFmtId="2" fontId="0" fillId="0" borderId="0" xfId="0" applyNumberFormat="1" applyBorder="1"/>
    <xf numFmtId="170" fontId="0" fillId="0" borderId="0" xfId="0"/>
    <xf numFmtId="170" fontId="71" fillId="0" borderId="0" xfId="148" quotePrefix="1" applyAlignment="1" applyProtection="1"/>
    <xf numFmtId="14" fontId="0" fillId="0" borderId="0" xfId="0" applyNumberFormat="1" applyFill="1"/>
    <xf numFmtId="170" fontId="71" fillId="0" borderId="0" xfId="148" applyAlignment="1" applyProtection="1"/>
    <xf numFmtId="170" fontId="23" fillId="0" borderId="0" xfId="0" applyFont="1" applyFill="1" applyBorder="1" applyAlignment="1">
      <alignment horizontal="left" vertical="top" wrapText="1"/>
    </xf>
    <xf numFmtId="10" fontId="23" fillId="3" borderId="0" xfId="0" applyNumberFormat="1" applyFont="1" applyFill="1" applyBorder="1"/>
    <xf numFmtId="178" fontId="0" fillId="0" borderId="0" xfId="52" applyNumberFormat="1" applyFont="1"/>
    <xf numFmtId="0" fontId="0" fillId="0" borderId="0" xfId="0" applyNumberFormat="1" applyFill="1"/>
    <xf numFmtId="0" fontId="23" fillId="0" borderId="0" xfId="0" applyNumberFormat="1" applyFont="1" applyFill="1" applyBorder="1" applyAlignment="1">
      <alignment vertical="top"/>
    </xf>
    <xf numFmtId="0" fontId="0" fillId="24" borderId="0" xfId="196" applyNumberFormat="1" applyFont="1" applyFill="1"/>
    <xf numFmtId="0" fontId="23" fillId="24" borderId="0" xfId="196" applyNumberFormat="1" applyFont="1" applyFill="1"/>
    <xf numFmtId="17" fontId="23" fillId="24" borderId="0" xfId="196" quotePrefix="1" applyNumberFormat="1" applyFont="1" applyFill="1"/>
    <xf numFmtId="0" fontId="23" fillId="24" borderId="0" xfId="196" applyNumberFormat="1" applyFont="1" applyFill="1" applyAlignment="1"/>
    <xf numFmtId="0" fontId="23" fillId="24" borderId="0" xfId="196" applyNumberFormat="1" applyFont="1" applyFill="1"/>
    <xf numFmtId="0" fontId="23" fillId="24" borderId="0" xfId="196" quotePrefix="1" applyNumberFormat="1" applyFont="1" applyFill="1"/>
    <xf numFmtId="170" fontId="0" fillId="0" borderId="0" xfId="0"/>
    <xf numFmtId="14" fontId="0" fillId="0" borderId="0" xfId="0" applyNumberFormat="1" applyFill="1"/>
    <xf numFmtId="170" fontId="71" fillId="0" borderId="0" xfId="148" applyAlignment="1" applyProtection="1"/>
    <xf numFmtId="170" fontId="71" fillId="0" borderId="0" xfId="148" quotePrefix="1" applyAlignment="1" applyProtection="1"/>
    <xf numFmtId="170" fontId="0" fillId="0" borderId="0" xfId="0" applyFill="1" applyAlignment="1">
      <alignment horizontal="left" vertical="top"/>
    </xf>
    <xf numFmtId="9" fontId="0" fillId="2" borderId="0" xfId="52" applyFont="1" applyFill="1" applyBorder="1" applyAlignment="1">
      <alignment horizontal="center"/>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4" fillId="12" borderId="86" xfId="0" applyNumberFormat="1" applyFont="1" applyFill="1" applyBorder="1" applyAlignment="1">
      <alignment horizontal="center" vertical="center" wrapText="1"/>
    </xf>
    <xf numFmtId="0" fontId="74" fillId="12" borderId="16" xfId="0" applyNumberFormat="1" applyFont="1" applyFill="1" applyBorder="1" applyAlignment="1">
      <alignment horizontal="center" vertical="center" wrapText="1"/>
    </xf>
    <xf numFmtId="3" fontId="52" fillId="0" borderId="0" xfId="0" applyNumberFormat="1" applyFont="1" applyAlignment="1">
      <alignment horizontal="justify" wrapText="1"/>
    </xf>
    <xf numFmtId="3" fontId="56" fillId="0" borderId="0" xfId="0" applyNumberFormat="1" applyFont="1" applyFill="1" applyBorder="1" applyAlignment="1">
      <alignment horizontal="left" vertical="center" wrapText="1"/>
    </xf>
    <xf numFmtId="3" fontId="52" fillId="12" borderId="102" xfId="0" applyNumberFormat="1" applyFont="1" applyFill="1" applyBorder="1" applyAlignment="1">
      <alignment horizontal="center" vertical="center" wrapText="1"/>
    </xf>
    <xf numFmtId="3" fontId="52" fillId="12" borderId="21" xfId="0" applyNumberFormat="1" applyFont="1" applyFill="1" applyBorder="1" applyAlignment="1">
      <alignment horizontal="center" vertical="center" wrapText="1"/>
    </xf>
    <xf numFmtId="3" fontId="52" fillId="12" borderId="167" xfId="0" applyNumberFormat="1" applyFont="1" applyFill="1" applyBorder="1" applyAlignment="1">
      <alignment horizontal="center" vertical="center" wrapText="1"/>
    </xf>
    <xf numFmtId="3" fontId="52" fillId="12" borderId="104" xfId="0" applyNumberFormat="1" applyFont="1" applyFill="1" applyBorder="1" applyAlignment="1">
      <alignment horizontal="center" vertical="top" wrapText="1"/>
    </xf>
    <xf numFmtId="3" fontId="52" fillId="12" borderId="105" xfId="0" applyNumberFormat="1" applyFont="1" applyFill="1" applyBorder="1" applyAlignment="1">
      <alignment horizontal="center" vertical="top" wrapText="1"/>
    </xf>
    <xf numFmtId="3" fontId="52" fillId="12" borderId="75" xfId="0" applyNumberFormat="1" applyFont="1" applyFill="1" applyBorder="1" applyAlignment="1">
      <alignment horizontal="center" vertical="top" wrapText="1"/>
    </xf>
    <xf numFmtId="3" fontId="57" fillId="12" borderId="32" xfId="0" applyNumberFormat="1" applyFont="1" applyFill="1" applyBorder="1" applyAlignment="1">
      <alignment horizontal="center" vertical="center" wrapText="1"/>
    </xf>
    <xf numFmtId="3" fontId="57" fillId="12" borderId="36" xfId="0" applyNumberFormat="1" applyFont="1" applyFill="1" applyBorder="1" applyAlignment="1">
      <alignment horizontal="center" vertical="center" wrapText="1"/>
    </xf>
    <xf numFmtId="3" fontId="57" fillId="12" borderId="152" xfId="0" applyNumberFormat="1" applyFont="1" applyFill="1" applyBorder="1" applyAlignment="1">
      <alignment horizontal="center" vertical="center" wrapText="1"/>
    </xf>
    <xf numFmtId="3" fontId="57" fillId="12" borderId="37" xfId="0" applyNumberFormat="1" applyFont="1" applyFill="1" applyBorder="1" applyAlignment="1">
      <alignment horizontal="center" vertical="center" wrapText="1"/>
    </xf>
    <xf numFmtId="3" fontId="57" fillId="12" borderId="10" xfId="0" applyNumberFormat="1" applyFont="1" applyFill="1" applyBorder="1" applyAlignment="1">
      <alignment horizontal="center" vertical="center" wrapText="1"/>
    </xf>
    <xf numFmtId="3" fontId="57" fillId="12" borderId="12" xfId="0" applyNumberFormat="1" applyFont="1" applyFill="1" applyBorder="1" applyAlignment="1">
      <alignment horizontal="center" vertical="center" wrapText="1"/>
    </xf>
    <xf numFmtId="3" fontId="57" fillId="12" borderId="11" xfId="0" applyNumberFormat="1" applyFont="1" applyFill="1" applyBorder="1" applyAlignment="1">
      <alignment horizontal="center" vertical="center" wrapText="1"/>
    </xf>
    <xf numFmtId="3" fontId="57" fillId="12" borderId="156" xfId="0" applyNumberFormat="1" applyFont="1" applyFill="1" applyBorder="1" applyAlignment="1">
      <alignment horizontal="center" vertical="center" wrapText="1"/>
    </xf>
    <xf numFmtId="3" fontId="57" fillId="12" borderId="157" xfId="0" applyNumberFormat="1" applyFont="1" applyFill="1" applyBorder="1" applyAlignment="1">
      <alignment horizontal="center" vertical="center" wrapText="1"/>
    </xf>
    <xf numFmtId="1" fontId="60" fillId="21" borderId="65" xfId="0" applyNumberFormat="1" applyFont="1" applyFill="1" applyBorder="1" applyAlignment="1">
      <alignment horizontal="center" vertical="center"/>
    </xf>
    <xf numFmtId="1" fontId="60" fillId="21" borderId="186" xfId="0" applyNumberFormat="1" applyFont="1" applyFill="1" applyBorder="1" applyAlignment="1">
      <alignment horizontal="center" vertical="center"/>
    </xf>
    <xf numFmtId="1" fontId="60" fillId="21" borderId="66" xfId="0" applyNumberFormat="1" applyFont="1" applyFill="1" applyBorder="1" applyAlignment="1">
      <alignment horizontal="center" vertical="center"/>
    </xf>
    <xf numFmtId="1" fontId="60" fillId="21" borderId="0" xfId="0" applyNumberFormat="1" applyFont="1" applyFill="1" applyBorder="1" applyAlignment="1">
      <alignment horizontal="center" vertical="center"/>
    </xf>
    <xf numFmtId="3" fontId="59" fillId="18" borderId="43" xfId="0" applyNumberFormat="1" applyFont="1" applyFill="1" applyBorder="1" applyAlignment="1">
      <alignment horizontal="center" vertical="center"/>
    </xf>
    <xf numFmtId="1" fontId="60" fillId="18" borderId="52" xfId="0" applyNumberFormat="1" applyFont="1" applyFill="1" applyBorder="1" applyAlignment="1">
      <alignment horizontal="center" vertical="center"/>
    </xf>
    <xf numFmtId="1" fontId="28" fillId="0" borderId="0" xfId="0" applyNumberFormat="1" applyFont="1" applyBorder="1" applyAlignment="1">
      <alignment horizontal="justify"/>
    </xf>
    <xf numFmtId="1" fontId="56" fillId="0" borderId="0" xfId="0" applyNumberFormat="1" applyFont="1" applyFill="1" applyBorder="1" applyAlignment="1">
      <alignment horizontal="left" vertical="center" wrapText="1"/>
    </xf>
    <xf numFmtId="1" fontId="52" fillId="12" borderId="29" xfId="0" applyNumberFormat="1" applyFont="1" applyFill="1" applyBorder="1" applyAlignment="1">
      <alignment horizontal="center" vertical="center" wrapText="1"/>
    </xf>
    <xf numFmtId="1" fontId="52" fillId="12" borderId="66" xfId="0" applyNumberFormat="1" applyFont="1" applyFill="1" applyBorder="1" applyAlignment="1">
      <alignment horizontal="center" vertical="center" wrapText="1"/>
    </xf>
    <xf numFmtId="1" fontId="52" fillId="12" borderId="25" xfId="0" applyNumberFormat="1" applyFont="1" applyFill="1" applyBorder="1" applyAlignment="1">
      <alignment horizontal="center" vertical="top" wrapText="1"/>
    </xf>
    <xf numFmtId="1" fontId="52" fillId="12" borderId="26" xfId="0" applyNumberFormat="1" applyFont="1" applyFill="1" applyBorder="1" applyAlignment="1">
      <alignment horizontal="center" vertical="top" wrapText="1"/>
    </xf>
    <xf numFmtId="1" fontId="52" fillId="12" borderId="30" xfId="0" applyNumberFormat="1" applyFont="1" applyFill="1" applyBorder="1" applyAlignment="1">
      <alignment horizontal="center" vertical="top" wrapText="1"/>
    </xf>
    <xf numFmtId="1" fontId="57" fillId="12" borderId="32" xfId="0" applyNumberFormat="1" applyFont="1" applyFill="1" applyBorder="1" applyAlignment="1">
      <alignment horizontal="center" vertical="center" wrapText="1"/>
    </xf>
    <xf numFmtId="1" fontId="57" fillId="12" borderId="36" xfId="0" applyNumberFormat="1" applyFont="1" applyFill="1" applyBorder="1" applyAlignment="1">
      <alignment horizontal="center" vertical="center" wrapText="1"/>
    </xf>
    <xf numFmtId="1" fontId="57" fillId="12" borderId="152" xfId="0" applyNumberFormat="1" applyFont="1" applyFill="1" applyBorder="1" applyAlignment="1">
      <alignment horizontal="center" vertical="center" wrapText="1"/>
    </xf>
    <xf numFmtId="1" fontId="57" fillId="12" borderId="37" xfId="0" applyNumberFormat="1" applyFont="1" applyFill="1" applyBorder="1" applyAlignment="1">
      <alignment horizontal="center" vertical="center" wrapText="1"/>
    </xf>
    <xf numFmtId="1" fontId="57" fillId="12" borderId="10" xfId="0" applyNumberFormat="1" applyFont="1" applyFill="1" applyBorder="1" applyAlignment="1">
      <alignment horizontal="center" vertical="center" wrapText="1"/>
    </xf>
    <xf numFmtId="1" fontId="57" fillId="12" borderId="12" xfId="0" applyNumberFormat="1" applyFont="1" applyFill="1" applyBorder="1" applyAlignment="1">
      <alignment horizontal="center" vertical="center" wrapText="1"/>
    </xf>
    <xf numFmtId="1" fontId="57" fillId="12" borderId="11" xfId="0" applyNumberFormat="1" applyFont="1" applyFill="1" applyBorder="1" applyAlignment="1">
      <alignment horizontal="center" vertical="center" wrapText="1"/>
    </xf>
    <xf numFmtId="1" fontId="57" fillId="12" borderId="42" xfId="0" applyNumberFormat="1" applyFont="1" applyFill="1" applyBorder="1" applyAlignment="1">
      <alignment horizontal="center" vertical="center" wrapText="1"/>
    </xf>
    <xf numFmtId="1" fontId="57" fillId="12" borderId="35" xfId="0" applyNumberFormat="1" applyFont="1" applyFill="1" applyBorder="1" applyAlignment="1">
      <alignment horizontal="center" vertical="center" wrapText="1"/>
    </xf>
    <xf numFmtId="1" fontId="57" fillId="12" borderId="31" xfId="0" applyNumberFormat="1" applyFont="1" applyFill="1" applyBorder="1" applyAlignment="1">
      <alignment horizontal="center" vertical="center" wrapText="1"/>
    </xf>
    <xf numFmtId="1" fontId="57" fillId="12" borderId="29" xfId="0" applyNumberFormat="1" applyFont="1" applyFill="1" applyBorder="1" applyAlignment="1">
      <alignment horizontal="center" vertical="center" wrapText="1"/>
    </xf>
    <xf numFmtId="1" fontId="57" fillId="12" borderId="45" xfId="0" applyNumberFormat="1" applyFont="1" applyFill="1" applyBorder="1" applyAlignment="1">
      <alignment horizontal="center" vertical="center" wrapText="1"/>
    </xf>
    <xf numFmtId="1" fontId="57" fillId="12" borderId="72" xfId="0" applyNumberFormat="1" applyFont="1" applyFill="1" applyBorder="1" applyAlignment="1">
      <alignment horizontal="center" vertical="center" wrapText="1"/>
    </xf>
    <xf numFmtId="1" fontId="57" fillId="12" borderId="41" xfId="0" applyNumberFormat="1" applyFont="1" applyFill="1" applyBorder="1" applyAlignment="1">
      <alignment horizontal="center" vertical="center" wrapText="1"/>
    </xf>
    <xf numFmtId="1" fontId="52" fillId="12" borderId="69" xfId="0" applyNumberFormat="1" applyFont="1" applyFill="1" applyBorder="1" applyAlignment="1">
      <alignment horizontal="center" vertical="center"/>
    </xf>
    <xf numFmtId="1" fontId="52" fillId="12" borderId="70" xfId="0" applyNumberFormat="1" applyFont="1" applyFill="1" applyBorder="1" applyAlignment="1">
      <alignment horizontal="center" vertical="center"/>
    </xf>
    <xf numFmtId="1" fontId="52" fillId="12" borderId="71" xfId="0" applyNumberFormat="1" applyFont="1" applyFill="1" applyBorder="1" applyAlignment="1">
      <alignment horizontal="center" vertical="center"/>
    </xf>
    <xf numFmtId="1" fontId="57" fillId="12" borderId="25" xfId="0" applyNumberFormat="1" applyFont="1" applyFill="1" applyBorder="1" applyAlignment="1">
      <alignment horizontal="center" vertical="center" wrapText="1"/>
    </xf>
    <xf numFmtId="1" fontId="57" fillId="12" borderId="30" xfId="0" applyNumberFormat="1" applyFont="1" applyFill="1" applyBorder="1" applyAlignment="1">
      <alignment horizontal="center" vertical="center" wrapText="1"/>
    </xf>
    <xf numFmtId="1" fontId="60" fillId="12" borderId="48" xfId="0" applyNumberFormat="1" applyFont="1" applyFill="1" applyBorder="1" applyAlignment="1">
      <alignment horizontal="center" vertical="center" wrapText="1"/>
    </xf>
    <xf numFmtId="1" fontId="60" fillId="12" borderId="61" xfId="0" applyNumberFormat="1" applyFont="1" applyFill="1" applyBorder="1" applyAlignment="1">
      <alignment horizontal="center" vertical="center" wrapText="1"/>
    </xf>
    <xf numFmtId="1" fontId="60" fillId="12" borderId="18" xfId="0" applyNumberFormat="1" applyFont="1" applyFill="1" applyBorder="1" applyAlignment="1">
      <alignment horizontal="center" vertical="center" wrapText="1"/>
    </xf>
    <xf numFmtId="1" fontId="9" fillId="21" borderId="56" xfId="0" applyNumberFormat="1" applyFont="1" applyFill="1" applyBorder="1" applyAlignment="1">
      <alignment horizontal="center" vertical="center"/>
    </xf>
    <xf numFmtId="1" fontId="9" fillId="21" borderId="0" xfId="0" applyNumberFormat="1" applyFont="1" applyFill="1" applyBorder="1" applyAlignment="1">
      <alignment horizontal="center" vertical="center"/>
    </xf>
    <xf numFmtId="1" fontId="9" fillId="21" borderId="61" xfId="0" applyNumberFormat="1" applyFont="1" applyFill="1" applyBorder="1" applyAlignment="1">
      <alignment horizontal="center" vertical="center"/>
    </xf>
    <xf numFmtId="1" fontId="9" fillId="21" borderId="45" xfId="0" applyNumberFormat="1" applyFont="1" applyFill="1" applyBorder="1" applyAlignment="1">
      <alignment horizontal="center" vertical="center"/>
    </xf>
    <xf numFmtId="1" fontId="9" fillId="21" borderId="34" xfId="0" applyNumberFormat="1" applyFont="1" applyFill="1" applyBorder="1" applyAlignment="1">
      <alignment horizontal="center" vertical="center"/>
    </xf>
    <xf numFmtId="1" fontId="9" fillId="21" borderId="199" xfId="0" applyNumberFormat="1" applyFont="1" applyFill="1" applyBorder="1" applyAlignment="1">
      <alignment horizontal="center" vertical="center"/>
    </xf>
    <xf numFmtId="1" fontId="57" fillId="12" borderId="56" xfId="0" applyNumberFormat="1" applyFont="1" applyFill="1" applyBorder="1" applyAlignment="1">
      <alignment horizontal="center" vertical="center" wrapText="1"/>
    </xf>
    <xf numFmtId="1" fontId="57" fillId="12" borderId="66" xfId="0" applyNumberFormat="1" applyFont="1" applyFill="1" applyBorder="1" applyAlignment="1">
      <alignment horizontal="center" vertical="center" wrapText="1"/>
    </xf>
    <xf numFmtId="1" fontId="57" fillId="12" borderId="34" xfId="0" applyNumberFormat="1" applyFont="1" applyFill="1" applyBorder="1" applyAlignment="1">
      <alignment horizontal="center" vertical="center" wrapText="1"/>
    </xf>
    <xf numFmtId="1" fontId="52" fillId="12" borderId="19" xfId="0" applyNumberFormat="1" applyFont="1" applyFill="1" applyBorder="1" applyAlignment="1">
      <alignment horizontal="center" vertical="center"/>
    </xf>
    <xf numFmtId="1" fontId="52" fillId="12" borderId="86" xfId="0" applyNumberFormat="1" applyFont="1" applyFill="1" applyBorder="1" applyAlignment="1">
      <alignment horizontal="center" vertical="center"/>
    </xf>
    <xf numFmtId="1" fontId="52" fillId="12" borderId="16" xfId="0" applyNumberFormat="1" applyFont="1" applyFill="1" applyBorder="1" applyAlignment="1">
      <alignment horizontal="center" vertical="center"/>
    </xf>
    <xf numFmtId="1" fontId="57" fillId="21" borderId="52" xfId="0" applyNumberFormat="1" applyFont="1" applyFill="1" applyBorder="1" applyAlignment="1">
      <alignment horizontal="center" vertical="center" wrapText="1"/>
    </xf>
    <xf numFmtId="1" fontId="57" fillId="21" borderId="0" xfId="0" applyNumberFormat="1" applyFont="1" applyFill="1" applyBorder="1" applyAlignment="1">
      <alignment horizontal="center" vertical="center" wrapText="1"/>
    </xf>
    <xf numFmtId="1" fontId="57" fillId="21" borderId="61" xfId="0" applyNumberFormat="1" applyFont="1" applyFill="1" applyBorder="1" applyAlignment="1">
      <alignment horizontal="center" vertical="center" wrapText="1"/>
    </xf>
    <xf numFmtId="1" fontId="9" fillId="21" borderId="101" xfId="0" applyNumberFormat="1" applyFont="1" applyFill="1" applyBorder="1" applyAlignment="1">
      <alignment horizontal="center" vertical="center"/>
    </xf>
    <xf numFmtId="1" fontId="9" fillId="21" borderId="80" xfId="0" applyNumberFormat="1" applyFont="1" applyFill="1" applyBorder="1" applyAlignment="1">
      <alignment horizontal="center" vertical="center"/>
    </xf>
    <xf numFmtId="1" fontId="9" fillId="21" borderId="18" xfId="0" applyNumberFormat="1" applyFont="1" applyFill="1" applyBorder="1" applyAlignment="1">
      <alignment horizontal="center" vertical="center"/>
    </xf>
    <xf numFmtId="1" fontId="9" fillId="21" borderId="79" xfId="0" applyNumberFormat="1" applyFont="1" applyFill="1" applyBorder="1" applyAlignment="1">
      <alignment horizontal="center" vertical="center"/>
    </xf>
    <xf numFmtId="1" fontId="9" fillId="21" borderId="21" xfId="0" applyNumberFormat="1" applyFont="1" applyFill="1" applyBorder="1" applyAlignment="1">
      <alignment horizontal="center" vertical="center"/>
    </xf>
    <xf numFmtId="1" fontId="9" fillId="21" borderId="103" xfId="0" applyNumberFormat="1" applyFont="1" applyFill="1" applyBorder="1" applyAlignment="1">
      <alignment horizontal="center" vertical="center"/>
    </xf>
    <xf numFmtId="1" fontId="9" fillId="21" borderId="102" xfId="0" applyNumberFormat="1" applyFont="1" applyFill="1" applyBorder="1" applyAlignment="1">
      <alignment horizontal="center" vertical="center"/>
    </xf>
    <xf numFmtId="1" fontId="9" fillId="21" borderId="52" xfId="0" applyNumberFormat="1" applyFont="1" applyFill="1" applyBorder="1" applyAlignment="1">
      <alignment horizontal="center" vertical="center"/>
    </xf>
    <xf numFmtId="1" fontId="9" fillId="21" borderId="42" xfId="0" applyNumberFormat="1" applyFont="1" applyFill="1" applyBorder="1" applyAlignment="1">
      <alignment horizontal="center" vertical="center"/>
    </xf>
    <xf numFmtId="1" fontId="9" fillId="21" borderId="31" xfId="0" applyNumberFormat="1" applyFont="1" applyFill="1" applyBorder="1" applyAlignment="1">
      <alignment horizontal="center" vertical="center"/>
    </xf>
    <xf numFmtId="1" fontId="9" fillId="21" borderId="35" xfId="0" applyNumberFormat="1" applyFont="1" applyFill="1" applyBorder="1" applyAlignment="1">
      <alignment horizontal="center" vertical="center"/>
    </xf>
    <xf numFmtId="1" fontId="60" fillId="12" borderId="49" xfId="0" applyNumberFormat="1" applyFont="1" applyFill="1" applyBorder="1" applyAlignment="1">
      <alignment horizontal="center" vertical="center" wrapText="1"/>
    </xf>
    <xf numFmtId="1" fontId="60" fillId="12" borderId="86" xfId="0" applyNumberFormat="1" applyFont="1" applyFill="1" applyBorder="1" applyAlignment="1">
      <alignment horizontal="center" vertical="center" wrapText="1"/>
    </xf>
    <xf numFmtId="1" fontId="60" fillId="12" borderId="16" xfId="0" applyNumberFormat="1" applyFont="1" applyFill="1" applyBorder="1" applyAlignment="1">
      <alignment horizontal="center" vertical="center" wrapText="1"/>
    </xf>
    <xf numFmtId="1" fontId="57" fillId="12" borderId="201" xfId="0" applyNumberFormat="1" applyFont="1" applyFill="1" applyBorder="1" applyAlignment="1">
      <alignment horizontal="center" vertical="center" wrapText="1"/>
    </xf>
    <xf numFmtId="1" fontId="57" fillId="12" borderId="202" xfId="0" applyNumberFormat="1" applyFont="1" applyFill="1" applyBorder="1" applyAlignment="1">
      <alignment horizontal="center" vertical="center" wrapText="1"/>
    </xf>
    <xf numFmtId="1" fontId="57" fillId="12" borderId="38" xfId="0" applyNumberFormat="1" applyFont="1" applyFill="1" applyBorder="1" applyAlignment="1">
      <alignment horizontal="center" vertical="center" wrapText="1"/>
    </xf>
    <xf numFmtId="1" fontId="57" fillId="12" borderId="60" xfId="0" applyNumberFormat="1" applyFont="1" applyFill="1" applyBorder="1" applyAlignment="1">
      <alignment horizontal="center" vertical="center" wrapText="1"/>
    </xf>
    <xf numFmtId="1" fontId="57" fillId="12" borderId="59" xfId="0" applyNumberFormat="1" applyFont="1" applyFill="1" applyBorder="1" applyAlignment="1">
      <alignment horizontal="center" vertical="center" wrapText="1"/>
    </xf>
    <xf numFmtId="1" fontId="57" fillId="12" borderId="68" xfId="0" applyNumberFormat="1" applyFont="1" applyFill="1" applyBorder="1" applyAlignment="1">
      <alignment horizontal="center" vertical="center" wrapText="1"/>
    </xf>
    <xf numFmtId="1" fontId="57" fillId="12" borderId="63" xfId="0" applyNumberFormat="1" applyFont="1" applyFill="1" applyBorder="1" applyAlignment="1">
      <alignment horizontal="center" vertical="center" wrapText="1"/>
    </xf>
    <xf numFmtId="1" fontId="69" fillId="12" borderId="76" xfId="0" applyNumberFormat="1" applyFont="1" applyFill="1" applyBorder="1" applyAlignment="1">
      <alignment horizontal="center" vertical="center" wrapText="1"/>
    </xf>
    <xf numFmtId="3" fontId="37" fillId="12" borderId="183" xfId="0" applyNumberFormat="1" applyFont="1" applyFill="1" applyBorder="1" applyAlignment="1">
      <alignment horizontal="center" vertical="center" wrapText="1"/>
    </xf>
    <xf numFmtId="3" fontId="37" fillId="12" borderId="14" xfId="0" applyNumberFormat="1" applyFont="1" applyFill="1" applyBorder="1" applyAlignment="1">
      <alignment horizontal="center" vertical="top" wrapText="1"/>
    </xf>
    <xf numFmtId="3" fontId="37" fillId="12" borderId="28" xfId="0" applyNumberFormat="1" applyFont="1" applyFill="1" applyBorder="1" applyAlignment="1">
      <alignment horizontal="center" vertical="top" wrapText="1"/>
    </xf>
    <xf numFmtId="3" fontId="38" fillId="12" borderId="8" xfId="0" applyNumberFormat="1" applyFont="1" applyFill="1" applyBorder="1" applyAlignment="1">
      <alignment horizontal="center" vertical="center" wrapText="1"/>
    </xf>
    <xf numFmtId="3" fontId="38" fillId="12" borderId="11" xfId="0" applyNumberFormat="1" applyFont="1" applyFill="1" applyBorder="1" applyAlignment="1">
      <alignment horizontal="center" vertical="center" wrapText="1"/>
    </xf>
    <xf numFmtId="3" fontId="38" fillId="12" borderId="9" xfId="0" applyNumberFormat="1" applyFont="1" applyFill="1" applyBorder="1" applyAlignment="1">
      <alignment horizontal="center" vertical="center" wrapText="1"/>
    </xf>
    <xf numFmtId="3" fontId="38" fillId="12" borderId="13" xfId="0" applyNumberFormat="1" applyFont="1" applyFill="1" applyBorder="1" applyAlignment="1">
      <alignment horizontal="center" vertical="center" wrapText="1"/>
    </xf>
    <xf numFmtId="3" fontId="38" fillId="12" borderId="10" xfId="0" applyNumberFormat="1" applyFont="1" applyFill="1" applyBorder="1" applyAlignment="1">
      <alignment horizontal="center" vertical="center" wrapText="1"/>
    </xf>
    <xf numFmtId="3" fontId="38" fillId="12" borderId="12" xfId="0" applyNumberFormat="1" applyFont="1" applyFill="1" applyBorder="1" applyAlignment="1">
      <alignment horizontal="center" vertical="center" wrapText="1"/>
    </xf>
    <xf numFmtId="3" fontId="118" fillId="12" borderId="183" xfId="0" applyNumberFormat="1" applyFont="1" applyFill="1" applyBorder="1" applyAlignment="1">
      <alignment horizontal="center" vertical="center" wrapText="1"/>
    </xf>
    <xf numFmtId="3" fontId="118" fillId="12" borderId="14" xfId="0" applyNumberFormat="1" applyFont="1" applyFill="1" applyBorder="1" applyAlignment="1">
      <alignment horizontal="center" vertical="top" wrapText="1"/>
    </xf>
    <xf numFmtId="3" fontId="118" fillId="12" borderId="28" xfId="0" applyNumberFormat="1" applyFont="1" applyFill="1" applyBorder="1" applyAlignment="1">
      <alignment horizontal="center" vertical="top" wrapText="1"/>
    </xf>
    <xf numFmtId="3" fontId="118" fillId="12" borderId="8" xfId="0" applyNumberFormat="1" applyFont="1" applyFill="1" applyBorder="1" applyAlignment="1">
      <alignment horizontal="center" vertical="center" wrapText="1"/>
    </xf>
    <xf numFmtId="3" fontId="118" fillId="12" borderId="11" xfId="0" applyNumberFormat="1" applyFont="1" applyFill="1" applyBorder="1" applyAlignment="1">
      <alignment horizontal="center" vertical="center" wrapText="1"/>
    </xf>
    <xf numFmtId="3" fontId="118" fillId="12" borderId="9" xfId="0" applyNumberFormat="1" applyFont="1" applyFill="1" applyBorder="1" applyAlignment="1">
      <alignment horizontal="center" vertical="center" wrapText="1"/>
    </xf>
    <xf numFmtId="3" fontId="118" fillId="12" borderId="13" xfId="0" applyNumberFormat="1" applyFont="1" applyFill="1" applyBorder="1" applyAlignment="1">
      <alignment horizontal="center" vertical="center" wrapText="1"/>
    </xf>
    <xf numFmtId="3" fontId="118" fillId="12" borderId="10" xfId="0" applyNumberFormat="1" applyFont="1" applyFill="1" applyBorder="1" applyAlignment="1">
      <alignment horizontal="center" vertical="center" wrapText="1"/>
    </xf>
    <xf numFmtId="3" fontId="118" fillId="12" borderId="12" xfId="0" applyNumberFormat="1" applyFont="1" applyFill="1" applyBorder="1" applyAlignment="1">
      <alignment horizontal="center" vertical="center" wrapText="1"/>
    </xf>
    <xf numFmtId="1" fontId="44" fillId="12" borderId="183" xfId="0" applyNumberFormat="1" applyFont="1" applyFill="1" applyBorder="1" applyAlignment="1">
      <alignment horizontal="left" vertical="center" wrapText="1"/>
    </xf>
    <xf numFmtId="1" fontId="44" fillId="12" borderId="183" xfId="0" applyNumberFormat="1" applyFont="1" applyFill="1" applyBorder="1" applyAlignment="1">
      <alignment horizontal="center" vertical="center" wrapText="1"/>
    </xf>
    <xf numFmtId="1" fontId="122" fillId="12" borderId="183" xfId="0" applyNumberFormat="1" applyFont="1" applyFill="1" applyBorder="1" applyAlignment="1">
      <alignment horizontal="center" vertical="center"/>
    </xf>
    <xf numFmtId="1" fontId="23" fillId="12" borderId="183" xfId="0" applyNumberFormat="1" applyFont="1" applyFill="1" applyBorder="1" applyAlignment="1">
      <alignment horizontal="center" vertical="center" wrapText="1"/>
    </xf>
    <xf numFmtId="1" fontId="126" fillId="12" borderId="183" xfId="0" applyNumberFormat="1" applyFont="1" applyFill="1" applyBorder="1" applyAlignment="1">
      <alignment horizontal="center" vertical="center" wrapText="1"/>
    </xf>
    <xf numFmtId="3" fontId="37" fillId="12" borderId="15" xfId="0" applyNumberFormat="1" applyFont="1" applyFill="1" applyBorder="1" applyAlignment="1">
      <alignment horizontal="center" vertical="center" wrapText="1"/>
    </xf>
    <xf numFmtId="3" fontId="37" fillId="12" borderId="25" xfId="0" applyNumberFormat="1" applyFont="1" applyFill="1" applyBorder="1" applyAlignment="1">
      <alignment horizontal="center" vertical="top" wrapText="1"/>
    </xf>
    <xf numFmtId="3" fontId="37" fillId="12" borderId="26" xfId="0" applyNumberFormat="1" applyFont="1" applyFill="1" applyBorder="1" applyAlignment="1">
      <alignment horizontal="center" vertical="top" wrapText="1"/>
    </xf>
    <xf numFmtId="3" fontId="38" fillId="12" borderId="6" xfId="0" applyNumberFormat="1" applyFont="1" applyFill="1" applyBorder="1" applyAlignment="1">
      <alignment horizontal="center" vertical="center" wrapText="1"/>
    </xf>
    <xf numFmtId="3" fontId="38" fillId="12" borderId="27" xfId="0" applyNumberFormat="1" applyFont="1" applyFill="1" applyBorder="1" applyAlignment="1">
      <alignment horizontal="center" vertical="center" wrapText="1"/>
    </xf>
    <xf numFmtId="3" fontId="38" fillId="12" borderId="14" xfId="0" applyNumberFormat="1" applyFont="1" applyFill="1" applyBorder="1" applyAlignment="1">
      <alignment horizontal="center" vertical="center" wrapText="1"/>
    </xf>
    <xf numFmtId="3" fontId="38" fillId="12" borderId="28" xfId="0" applyNumberFormat="1" applyFont="1" applyFill="1" applyBorder="1" applyAlignment="1">
      <alignment horizontal="center" vertical="center" wrapText="1"/>
    </xf>
    <xf numFmtId="3" fontId="87" fillId="0" borderId="0" xfId="0" applyNumberFormat="1" applyFont="1" applyBorder="1" applyAlignment="1">
      <alignment horizontal="center" vertical="top"/>
    </xf>
    <xf numFmtId="3" fontId="60" fillId="0" borderId="0" xfId="0" applyNumberFormat="1" applyFont="1" applyFill="1" applyBorder="1" applyAlignment="1">
      <alignment horizontal="center" vertical="center" wrapText="1"/>
    </xf>
    <xf numFmtId="3" fontId="98" fillId="0" borderId="0" xfId="0" applyNumberFormat="1" applyFont="1" applyFill="1" applyBorder="1" applyAlignment="1">
      <alignment horizontal="center" vertical="center" wrapText="1"/>
    </xf>
    <xf numFmtId="0" fontId="7" fillId="23" borderId="3" xfId="2" applyNumberFormat="1" applyFont="1" applyFill="1" applyBorder="1" applyAlignment="1">
      <alignment horizontal="center" vertical="center"/>
    </xf>
    <xf numFmtId="0" fontId="8" fillId="23" borderId="5" xfId="2" applyNumberFormat="1" applyFont="1" applyFill="1" applyBorder="1" applyAlignment="1">
      <alignment horizontal="center" vertical="center"/>
    </xf>
    <xf numFmtId="0" fontId="8" fillId="23" borderId="7" xfId="2" applyNumberFormat="1" applyFont="1" applyFill="1" applyBorder="1" applyAlignment="1">
      <alignment horizontal="center" vertical="center"/>
    </xf>
    <xf numFmtId="0" fontId="8" fillId="23" borderId="0" xfId="2" applyNumberFormat="1" applyFont="1" applyFill="1" applyBorder="1" applyAlignment="1">
      <alignment horizontal="center" vertical="center"/>
    </xf>
    <xf numFmtId="0" fontId="8" fillId="23" borderId="10" xfId="2" applyNumberFormat="1" applyFont="1" applyFill="1" applyBorder="1" applyAlignment="1">
      <alignment horizontal="center" vertical="center"/>
    </xf>
    <xf numFmtId="0" fontId="8" fillId="23" borderId="12" xfId="2" applyNumberFormat="1" applyFont="1" applyFill="1" applyBorder="1" applyAlignment="1">
      <alignment horizontal="center" vertical="center"/>
    </xf>
    <xf numFmtId="170" fontId="52" fillId="12" borderId="19" xfId="0" applyFont="1" applyFill="1" applyBorder="1" applyAlignment="1">
      <alignment horizontal="left" vertical="center" wrapText="1"/>
    </xf>
    <xf numFmtId="170" fontId="52" fillId="12" borderId="86" xfId="0" applyFont="1" applyFill="1" applyBorder="1" applyAlignment="1">
      <alignment horizontal="left" vertical="center" wrapText="1"/>
    </xf>
    <xf numFmtId="0" fontId="37" fillId="12" borderId="15" xfId="0" applyNumberFormat="1" applyFont="1" applyFill="1" applyBorder="1" applyAlignment="1">
      <alignment horizontal="center" vertical="center" wrapText="1"/>
    </xf>
    <xf numFmtId="0" fontId="37" fillId="12" borderId="25" xfId="0" applyNumberFormat="1" applyFont="1" applyFill="1" applyBorder="1" applyAlignment="1">
      <alignment horizontal="center" vertical="top" wrapText="1"/>
    </xf>
    <xf numFmtId="0" fontId="37" fillId="12" borderId="26" xfId="0" applyNumberFormat="1" applyFont="1" applyFill="1" applyBorder="1" applyAlignment="1">
      <alignment horizontal="center" vertical="top" wrapText="1"/>
    </xf>
    <xf numFmtId="0" fontId="38" fillId="12" borderId="6" xfId="0" applyNumberFormat="1" applyFont="1" applyFill="1" applyBorder="1" applyAlignment="1">
      <alignment horizontal="center" vertical="center" wrapText="1"/>
    </xf>
    <xf numFmtId="0" fontId="38" fillId="12" borderId="13" xfId="0" applyNumberFormat="1" applyFont="1" applyFill="1" applyBorder="1" applyAlignment="1">
      <alignment horizontal="center" vertical="center" wrapText="1"/>
    </xf>
    <xf numFmtId="0" fontId="38" fillId="12" borderId="27" xfId="0" applyNumberFormat="1" applyFont="1" applyFill="1" applyBorder="1" applyAlignment="1">
      <alignment horizontal="center" vertical="center" wrapText="1"/>
    </xf>
    <xf numFmtId="0" fontId="38" fillId="12" borderId="14" xfId="0" applyNumberFormat="1" applyFont="1" applyFill="1" applyBorder="1" applyAlignment="1">
      <alignment horizontal="center" vertical="center" wrapText="1"/>
    </xf>
    <xf numFmtId="0" fontId="38" fillId="12" borderId="28" xfId="0" applyNumberFormat="1" applyFont="1" applyFill="1" applyBorder="1" applyAlignment="1">
      <alignment horizontal="center" vertical="center" wrapText="1"/>
    </xf>
    <xf numFmtId="170" fontId="37" fillId="12" borderId="89" xfId="0" applyFont="1" applyFill="1" applyBorder="1" applyAlignment="1">
      <alignment horizontal="center" vertical="center" wrapText="1"/>
    </xf>
    <xf numFmtId="170" fontId="37" fillId="12" borderId="91" xfId="0" applyFont="1" applyFill="1" applyBorder="1" applyAlignment="1">
      <alignment horizontal="center" vertical="center" wrapText="1"/>
    </xf>
    <xf numFmtId="170" fontId="37" fillId="12" borderId="93" xfId="0" applyFont="1" applyFill="1" applyBorder="1" applyAlignment="1">
      <alignment horizontal="center" vertical="center" wrapText="1"/>
    </xf>
    <xf numFmtId="170" fontId="37" fillId="12" borderId="90" xfId="0" applyFont="1" applyFill="1" applyBorder="1" applyAlignment="1">
      <alignment horizontal="center" vertical="center" wrapText="1"/>
    </xf>
    <xf numFmtId="170" fontId="37" fillId="12" borderId="92" xfId="0" applyFont="1" applyFill="1" applyBorder="1" applyAlignment="1">
      <alignment horizontal="center" vertical="center" wrapText="1"/>
    </xf>
    <xf numFmtId="170" fontId="37" fillId="12" borderId="17" xfId="0" applyFont="1" applyFill="1" applyBorder="1" applyAlignment="1">
      <alignment horizontal="center" vertical="center" wrapText="1"/>
    </xf>
    <xf numFmtId="170" fontId="37" fillId="12" borderId="15" xfId="0" applyFont="1" applyFill="1" applyBorder="1" applyAlignment="1">
      <alignment horizontal="center" vertical="center" wrapText="1"/>
    </xf>
    <xf numFmtId="170" fontId="37" fillId="12" borderId="25" xfId="0" applyFont="1" applyFill="1" applyBorder="1" applyAlignment="1">
      <alignment horizontal="center" vertical="top" wrapText="1"/>
    </xf>
    <xf numFmtId="170" fontId="37" fillId="12" borderId="26" xfId="0" applyFont="1" applyFill="1" applyBorder="1" applyAlignment="1">
      <alignment horizontal="center" vertical="top" wrapText="1"/>
    </xf>
    <xf numFmtId="170" fontId="38" fillId="12" borderId="6" xfId="0" applyFont="1" applyFill="1" applyBorder="1" applyAlignment="1">
      <alignment horizontal="center" vertical="center" wrapText="1"/>
    </xf>
    <xf numFmtId="170" fontId="38" fillId="12" borderId="13" xfId="0" applyFont="1" applyFill="1" applyBorder="1" applyAlignment="1">
      <alignment horizontal="center" vertical="center" wrapText="1"/>
    </xf>
    <xf numFmtId="170" fontId="38" fillId="12" borderId="27" xfId="0" applyFont="1" applyFill="1" applyBorder="1" applyAlignment="1">
      <alignment horizontal="center" vertical="center" wrapText="1"/>
    </xf>
    <xf numFmtId="170" fontId="38" fillId="12" borderId="14" xfId="0" applyFont="1" applyFill="1" applyBorder="1" applyAlignment="1">
      <alignment horizontal="center" vertical="center" wrapText="1"/>
    </xf>
    <xf numFmtId="170" fontId="38" fillId="12" borderId="28" xfId="0" applyFont="1" applyFill="1" applyBorder="1" applyAlignment="1">
      <alignment horizontal="center" vertical="center" wrapText="1"/>
    </xf>
    <xf numFmtId="0" fontId="38" fillId="12" borderId="42" xfId="0" applyNumberFormat="1" applyFont="1" applyFill="1" applyBorder="1" applyAlignment="1" applyProtection="1">
      <alignment horizontal="center" vertical="center" wrapText="1"/>
    </xf>
    <xf numFmtId="0" fontId="38" fillId="12" borderId="31" xfId="0" applyNumberFormat="1" applyFont="1" applyFill="1" applyBorder="1" applyAlignment="1" applyProtection="1">
      <alignment horizontal="center" vertical="center" wrapText="1"/>
    </xf>
    <xf numFmtId="0" fontId="38" fillId="12" borderId="35" xfId="0" applyNumberFormat="1" applyFont="1" applyFill="1" applyBorder="1" applyAlignment="1" applyProtection="1">
      <alignment horizontal="center" vertical="center" wrapText="1"/>
    </xf>
    <xf numFmtId="0" fontId="38" fillId="12" borderId="29" xfId="0" applyNumberFormat="1" applyFont="1" applyFill="1" applyBorder="1" applyAlignment="1" applyProtection="1">
      <alignment horizontal="center" vertical="center" wrapText="1"/>
    </xf>
    <xf numFmtId="0" fontId="38" fillId="12" borderId="72" xfId="0" applyNumberFormat="1" applyFont="1" applyFill="1" applyBorder="1" applyAlignment="1" applyProtection="1">
      <alignment horizontal="center" vertical="center" wrapText="1"/>
    </xf>
    <xf numFmtId="170" fontId="31" fillId="12" borderId="48" xfId="0" applyFont="1" applyFill="1" applyBorder="1" applyAlignment="1" applyProtection="1">
      <alignment horizontal="center" vertical="center" wrapText="1"/>
    </xf>
    <xf numFmtId="170" fontId="31" fillId="12" borderId="61" xfId="0" applyFont="1" applyFill="1" applyBorder="1" applyAlignment="1" applyProtection="1">
      <alignment horizontal="center" vertical="center" wrapText="1"/>
    </xf>
    <xf numFmtId="170" fontId="31" fillId="12" borderId="18" xfId="0" applyFont="1" applyFill="1" applyBorder="1" applyAlignment="1" applyProtection="1">
      <alignment horizontal="center" vertical="center" wrapText="1"/>
    </xf>
    <xf numFmtId="0" fontId="38" fillId="12" borderId="8" xfId="0" applyNumberFormat="1" applyFont="1" applyFill="1" applyBorder="1" applyAlignment="1" applyProtection="1">
      <alignment horizontal="center" vertical="center" wrapText="1"/>
    </xf>
    <xf numFmtId="0" fontId="38" fillId="12" borderId="68" xfId="0" applyNumberFormat="1" applyFont="1" applyFill="1" applyBorder="1" applyAlignment="1" applyProtection="1">
      <alignment horizontal="center" vertical="center" wrapText="1"/>
    </xf>
    <xf numFmtId="0" fontId="38" fillId="12" borderId="9" xfId="0" applyNumberFormat="1" applyFont="1" applyFill="1" applyBorder="1" applyAlignment="1" applyProtection="1">
      <alignment horizontal="center" vertical="center" wrapText="1"/>
    </xf>
    <xf numFmtId="0" fontId="38" fillId="12" borderId="37" xfId="0" applyNumberFormat="1" applyFont="1" applyFill="1" applyBorder="1" applyAlignment="1" applyProtection="1">
      <alignment horizontal="center" vertical="center" wrapText="1"/>
    </xf>
    <xf numFmtId="0" fontId="37" fillId="12" borderId="19" xfId="0" applyNumberFormat="1" applyFont="1" applyFill="1" applyBorder="1" applyAlignment="1" applyProtection="1">
      <alignment horizontal="center" vertical="center"/>
    </xf>
    <xf numFmtId="0" fontId="37" fillId="12" borderId="86" xfId="0" applyNumberFormat="1" applyFont="1" applyFill="1" applyBorder="1" applyAlignment="1" applyProtection="1">
      <alignment horizontal="center" vertical="center"/>
    </xf>
    <xf numFmtId="0" fontId="37" fillId="12" borderId="16" xfId="0" applyNumberFormat="1" applyFont="1" applyFill="1" applyBorder="1" applyAlignment="1" applyProtection="1">
      <alignment horizontal="center" vertical="center"/>
    </xf>
    <xf numFmtId="0" fontId="38" fillId="12" borderId="45" xfId="0" applyNumberFormat="1" applyFont="1" applyFill="1" applyBorder="1" applyAlignment="1" applyProtection="1">
      <alignment horizontal="center" vertical="center" wrapText="1"/>
    </xf>
    <xf numFmtId="0" fontId="38" fillId="12" borderId="34" xfId="0" applyNumberFormat="1" applyFont="1" applyFill="1" applyBorder="1" applyAlignment="1" applyProtection="1">
      <alignment horizontal="center" vertical="center" wrapText="1"/>
    </xf>
    <xf numFmtId="0" fontId="38" fillId="12" borderId="41" xfId="0" applyNumberFormat="1" applyFont="1" applyFill="1" applyBorder="1" applyAlignment="1" applyProtection="1">
      <alignment horizontal="center" vertical="center" wrapText="1"/>
    </xf>
    <xf numFmtId="0" fontId="38" fillId="12" borderId="66" xfId="0" applyNumberFormat="1" applyFont="1" applyFill="1" applyBorder="1" applyAlignment="1" applyProtection="1">
      <alignment horizontal="center" vertical="center" wrapText="1"/>
    </xf>
    <xf numFmtId="170" fontId="38" fillId="19" borderId="97" xfId="0" applyFont="1" applyFill="1" applyBorder="1" applyAlignment="1" applyProtection="1">
      <alignment horizontal="center" vertical="center"/>
    </xf>
    <xf numFmtId="170" fontId="38" fillId="19" borderId="96" xfId="0" applyFont="1" applyFill="1" applyBorder="1" applyAlignment="1" applyProtection="1">
      <alignment horizontal="center" vertical="center"/>
    </xf>
    <xf numFmtId="170" fontId="38" fillId="0" borderId="0" xfId="0" applyFont="1" applyFill="1" applyBorder="1" applyAlignment="1" applyProtection="1">
      <alignment horizontal="center" vertical="center" wrapText="1"/>
    </xf>
    <xf numFmtId="170" fontId="38" fillId="19" borderId="81" xfId="0" applyFont="1" applyFill="1" applyBorder="1" applyAlignment="1" applyProtection="1">
      <alignment horizontal="center" vertical="center"/>
    </xf>
    <xf numFmtId="170" fontId="38" fillId="19" borderId="46" xfId="0" applyFont="1" applyFill="1" applyBorder="1" applyAlignment="1" applyProtection="1">
      <alignment horizontal="center" vertical="center"/>
    </xf>
    <xf numFmtId="0" fontId="38" fillId="12" borderId="63" xfId="0" applyNumberFormat="1" applyFont="1" applyFill="1" applyBorder="1" applyAlignment="1" applyProtection="1">
      <alignment horizontal="center" vertical="center" wrapText="1"/>
    </xf>
    <xf numFmtId="0" fontId="38" fillId="12" borderId="76" xfId="0" applyNumberFormat="1" applyFont="1" applyFill="1" applyBorder="1" applyAlignment="1" applyProtection="1">
      <alignment horizontal="center" vertical="center" wrapText="1"/>
    </xf>
    <xf numFmtId="2" fontId="42" fillId="21" borderId="29" xfId="0" applyNumberFormat="1" applyFont="1" applyFill="1" applyBorder="1" applyAlignment="1" applyProtection="1">
      <alignment horizontal="center" vertical="center"/>
    </xf>
    <xf numFmtId="2" fontId="42" fillId="21" borderId="66" xfId="0" applyNumberFormat="1" applyFont="1" applyFill="1" applyBorder="1" applyAlignment="1" applyProtection="1">
      <alignment horizontal="center" vertical="center"/>
    </xf>
    <xf numFmtId="2" fontId="42" fillId="21" borderId="67" xfId="0" applyNumberFormat="1" applyFont="1" applyFill="1" applyBorder="1" applyAlignment="1" applyProtection="1">
      <alignment horizontal="center" vertical="center"/>
    </xf>
    <xf numFmtId="2" fontId="42" fillId="21" borderId="56" xfId="0" applyNumberFormat="1" applyFont="1" applyFill="1" applyBorder="1" applyAlignment="1" applyProtection="1">
      <alignment horizontal="center" vertical="center"/>
    </xf>
    <xf numFmtId="2" fontId="42" fillId="21" borderId="0" xfId="0" applyNumberFormat="1" applyFont="1" applyFill="1" applyBorder="1" applyAlignment="1" applyProtection="1">
      <alignment horizontal="center" vertical="center"/>
    </xf>
    <xf numFmtId="2" fontId="42" fillId="21" borderId="12" xfId="0" applyNumberFormat="1" applyFont="1" applyFill="1" applyBorder="1" applyAlignment="1" applyProtection="1">
      <alignment horizontal="center" vertical="center"/>
    </xf>
    <xf numFmtId="2" fontId="38" fillId="21" borderId="56" xfId="0" applyNumberFormat="1" applyFont="1" applyFill="1" applyBorder="1" applyAlignment="1" applyProtection="1">
      <alignment horizontal="center" vertical="center" wrapText="1"/>
    </xf>
    <xf numFmtId="2" fontId="38" fillId="21" borderId="0" xfId="0" applyNumberFormat="1" applyFont="1" applyFill="1" applyBorder="1" applyAlignment="1" applyProtection="1">
      <alignment horizontal="center" vertical="center" wrapText="1"/>
    </xf>
    <xf numFmtId="2" fontId="38" fillId="21" borderId="12" xfId="0" applyNumberFormat="1" applyFont="1" applyFill="1" applyBorder="1" applyAlignment="1" applyProtection="1">
      <alignment horizontal="center" vertical="center" wrapText="1"/>
    </xf>
    <xf numFmtId="2" fontId="42" fillId="21" borderId="78" xfId="0" applyNumberFormat="1" applyFont="1" applyFill="1" applyBorder="1" applyAlignment="1" applyProtection="1">
      <alignment horizontal="center" vertical="center"/>
    </xf>
    <xf numFmtId="2" fontId="42" fillId="21" borderId="80" xfId="0" applyNumberFormat="1" applyFont="1" applyFill="1" applyBorder="1" applyAlignment="1" applyProtection="1">
      <alignment horizontal="center" vertical="center"/>
    </xf>
    <xf numFmtId="2" fontId="42" fillId="21" borderId="82" xfId="0" applyNumberFormat="1" applyFont="1" applyFill="1" applyBorder="1" applyAlignment="1" applyProtection="1">
      <alignment horizontal="center" vertical="center"/>
    </xf>
    <xf numFmtId="2" fontId="42" fillId="21" borderId="79" xfId="0" applyNumberFormat="1" applyFont="1" applyFill="1" applyBorder="1" applyAlignment="1" applyProtection="1">
      <alignment horizontal="center" vertical="center"/>
    </xf>
    <xf numFmtId="2" fontId="42" fillId="21" borderId="21" xfId="0" applyNumberFormat="1" applyFont="1" applyFill="1" applyBorder="1" applyAlignment="1" applyProtection="1">
      <alignment horizontal="center" vertical="center"/>
    </xf>
    <xf numFmtId="2" fontId="42" fillId="21" borderId="83" xfId="0" applyNumberFormat="1" applyFont="1" applyFill="1" applyBorder="1" applyAlignment="1" applyProtection="1">
      <alignment horizontal="center" vertical="center"/>
    </xf>
    <xf numFmtId="170" fontId="38" fillId="19" borderId="155" xfId="0" applyFont="1" applyFill="1" applyBorder="1" applyAlignment="1" applyProtection="1">
      <alignment horizontal="center" vertical="center"/>
    </xf>
    <xf numFmtId="170" fontId="38" fillId="19" borderId="44" xfId="0" applyFont="1" applyFill="1" applyBorder="1" applyAlignment="1" applyProtection="1">
      <alignment horizontal="center" vertical="center"/>
    </xf>
    <xf numFmtId="170" fontId="38" fillId="0" borderId="0" xfId="0" applyFont="1" applyFill="1" applyBorder="1" applyAlignment="1" applyProtection="1">
      <alignment horizontal="right" vertical="center"/>
    </xf>
    <xf numFmtId="0" fontId="37" fillId="12" borderId="29" xfId="0" applyNumberFormat="1" applyFont="1" applyFill="1" applyBorder="1" applyAlignment="1" applyProtection="1">
      <alignment horizontal="center" vertical="center"/>
    </xf>
    <xf numFmtId="0" fontId="37" fillId="12" borderId="56" xfId="0" applyNumberFormat="1" applyFont="1" applyFill="1" applyBorder="1" applyAlignment="1" applyProtection="1">
      <alignment horizontal="center" vertical="center"/>
    </xf>
    <xf numFmtId="0" fontId="37" fillId="12" borderId="45" xfId="0" applyNumberFormat="1" applyFont="1" applyFill="1" applyBorder="1" applyAlignment="1" applyProtection="1">
      <alignment horizontal="center" vertical="center"/>
    </xf>
    <xf numFmtId="0" fontId="31" fillId="12" borderId="49" xfId="0" applyNumberFormat="1" applyFont="1" applyFill="1" applyBorder="1" applyAlignment="1" applyProtection="1">
      <alignment horizontal="center" vertical="center" wrapText="1"/>
    </xf>
    <xf numFmtId="0" fontId="31" fillId="12" borderId="86" xfId="0" applyNumberFormat="1" applyFont="1" applyFill="1" applyBorder="1" applyAlignment="1" applyProtection="1">
      <alignment horizontal="center" vertical="center" wrapText="1"/>
    </xf>
    <xf numFmtId="0" fontId="31" fillId="12" borderId="16" xfId="0" applyNumberFormat="1" applyFont="1" applyFill="1" applyBorder="1" applyAlignment="1" applyProtection="1">
      <alignment horizontal="center" vertical="center" wrapText="1"/>
    </xf>
    <xf numFmtId="0" fontId="38" fillId="12" borderId="59" xfId="0" applyNumberFormat="1" applyFont="1" applyFill="1" applyBorder="1" applyAlignment="1" applyProtection="1">
      <alignment horizontal="center" vertical="center" wrapText="1"/>
    </xf>
    <xf numFmtId="170" fontId="42" fillId="0" borderId="66" xfId="0" applyFont="1" applyBorder="1" applyAlignment="1" applyProtection="1">
      <alignment horizontal="right" vertical="center"/>
    </xf>
    <xf numFmtId="170" fontId="42" fillId="0" borderId="0" xfId="0" applyFont="1" applyBorder="1" applyAlignment="1" applyProtection="1">
      <alignment horizontal="right" vertical="center"/>
    </xf>
    <xf numFmtId="170" fontId="42" fillId="0" borderId="0" xfId="0" applyFont="1" applyFill="1" applyBorder="1" applyAlignment="1" applyProtection="1">
      <alignment horizontal="right" vertical="center"/>
    </xf>
    <xf numFmtId="170" fontId="38" fillId="0" borderId="0" xfId="0" applyFont="1" applyFill="1" applyBorder="1" applyAlignment="1" applyProtection="1">
      <alignment horizontal="center" vertical="center"/>
    </xf>
    <xf numFmtId="170" fontId="38" fillId="19" borderId="28" xfId="0" applyFont="1" applyFill="1" applyBorder="1" applyAlignment="1" applyProtection="1">
      <alignment horizontal="right" vertical="center"/>
    </xf>
    <xf numFmtId="170" fontId="38" fillId="19" borderId="54" xfId="0" applyFont="1" applyFill="1" applyBorder="1" applyAlignment="1" applyProtection="1">
      <alignment horizontal="right" vertical="center"/>
    </xf>
    <xf numFmtId="170" fontId="38" fillId="19" borderId="100" xfId="0" applyFont="1" applyFill="1" applyBorder="1" applyAlignment="1" applyProtection="1">
      <alignment horizontal="right" vertical="center"/>
    </xf>
    <xf numFmtId="170" fontId="38" fillId="19" borderId="40" xfId="0" applyFont="1" applyFill="1" applyBorder="1" applyAlignment="1" applyProtection="1">
      <alignment horizontal="right" vertical="center"/>
    </xf>
    <xf numFmtId="170" fontId="38" fillId="19" borderId="11" xfId="0" applyFont="1" applyFill="1" applyBorder="1" applyAlignment="1" applyProtection="1">
      <alignment horizontal="center" vertical="center"/>
    </xf>
    <xf numFmtId="170" fontId="38" fillId="19" borderId="88" xfId="0" applyFont="1" applyFill="1" applyBorder="1" applyAlignment="1" applyProtection="1">
      <alignment horizontal="center" vertical="center"/>
    </xf>
    <xf numFmtId="0" fontId="88" fillId="23" borderId="123" xfId="221" applyFont="1" applyFill="1" applyBorder="1"/>
    <xf numFmtId="0" fontId="44" fillId="23" borderId="123" xfId="221" applyFont="1" applyFill="1" applyBorder="1"/>
    <xf numFmtId="0" fontId="44" fillId="23" borderId="131" xfId="221" applyFont="1" applyFill="1" applyBorder="1"/>
    <xf numFmtId="0" fontId="83" fillId="0" borderId="0" xfId="220" applyFont="1" applyBorder="1"/>
    <xf numFmtId="0" fontId="84" fillId="0" borderId="0" xfId="204" applyFont="1" applyBorder="1"/>
    <xf numFmtId="0" fontId="89" fillId="23" borderId="102" xfId="220" applyFont="1" applyFill="1" applyBorder="1"/>
    <xf numFmtId="0" fontId="44" fillId="23" borderId="122" xfId="221" applyFont="1" applyFill="1" applyBorder="1"/>
    <xf numFmtId="0" fontId="44" fillId="23" borderId="123" xfId="221" applyFont="1" applyFill="1" applyBorder="1" applyAlignment="1">
      <alignment horizontal="left"/>
    </xf>
    <xf numFmtId="0" fontId="23" fillId="0" borderId="111" xfId="222" applyFont="1" applyBorder="1"/>
    <xf numFmtId="179" fontId="0" fillId="0" borderId="111" xfId="21833" applyNumberFormat="1" applyFont="1" applyBorder="1"/>
    <xf numFmtId="0" fontId="44" fillId="23" borderId="124" xfId="221" applyFont="1" applyFill="1" applyBorder="1"/>
    <xf numFmtId="0" fontId="44" fillId="23" borderId="125" xfId="221" applyFont="1" applyFill="1" applyBorder="1"/>
    <xf numFmtId="0" fontId="44" fillId="23" borderId="126" xfId="221" applyFont="1" applyFill="1" applyBorder="1"/>
    <xf numFmtId="0" fontId="23" fillId="0" borderId="0" xfId="222" applyFont="1"/>
    <xf numFmtId="179" fontId="0" fillId="0" borderId="0" xfId="21833" applyNumberFormat="1" applyFont="1"/>
    <xf numFmtId="0" fontId="23" fillId="0" borderId="0" xfId="222" applyFont="1" applyBorder="1"/>
    <xf numFmtId="179" fontId="23" fillId="0" borderId="0" xfId="21833" applyNumberFormat="1" applyFont="1" applyBorder="1"/>
    <xf numFmtId="179" fontId="23" fillId="0" borderId="111" xfId="21833" applyNumberFormat="1" applyFont="1" applyBorder="1"/>
    <xf numFmtId="0" fontId="44" fillId="23" borderId="127" xfId="222" applyFont="1" applyFill="1" applyBorder="1"/>
    <xf numFmtId="0" fontId="44" fillId="23" borderId="117" xfId="222" applyFont="1" applyFill="1" applyBorder="1"/>
    <xf numFmtId="0" fontId="44" fillId="23" borderId="128" xfId="222" applyFont="1" applyFill="1" applyBorder="1"/>
    <xf numFmtId="0" fontId="44" fillId="23" borderId="124" xfId="222" applyFont="1" applyFill="1" applyBorder="1"/>
    <xf numFmtId="0" fontId="44" fillId="23" borderId="125" xfId="222" applyFont="1" applyFill="1" applyBorder="1"/>
    <xf numFmtId="0" fontId="44" fillId="23" borderId="126" xfId="222" applyFont="1" applyFill="1" applyBorder="1"/>
    <xf numFmtId="0" fontId="89" fillId="23" borderId="21" xfId="220" applyFont="1" applyFill="1" applyBorder="1"/>
    <xf numFmtId="0" fontId="44" fillId="23" borderId="125" xfId="21834" applyNumberFormat="1" applyFont="1" applyFill="1" applyBorder="1" applyAlignment="1">
      <alignment horizontal="left"/>
    </xf>
    <xf numFmtId="0" fontId="44" fillId="23" borderId="125" xfId="221" applyFont="1" applyFill="1" applyBorder="1" applyAlignment="1">
      <alignment horizontal="left"/>
    </xf>
    <xf numFmtId="0" fontId="4" fillId="0" borderId="0" xfId="217" applyNumberFormat="1"/>
    <xf numFmtId="179" fontId="0" fillId="0" borderId="0" xfId="21833" applyNumberFormat="1" applyFont="1" applyFill="1"/>
    <xf numFmtId="179" fontId="23" fillId="0" borderId="111" xfId="21833" applyNumberFormat="1" applyFont="1" applyFill="1" applyBorder="1"/>
    <xf numFmtId="3" fontId="23" fillId="0" borderId="111" xfId="222" applyNumberFormat="1" applyFont="1" applyBorder="1"/>
    <xf numFmtId="0" fontId="80" fillId="0" borderId="0" xfId="222" applyFont="1"/>
    <xf numFmtId="0" fontId="23" fillId="23" borderId="52" xfId="222" applyFont="1" applyFill="1" applyBorder="1"/>
    <xf numFmtId="0" fontId="3" fillId="0" borderId="0" xfId="222"/>
    <xf numFmtId="0" fontId="23" fillId="0" borderId="218" xfId="222" applyFont="1" applyBorder="1"/>
    <xf numFmtId="179" fontId="0" fillId="0" borderId="218" xfId="21833" applyNumberFormat="1" applyFont="1" applyBorder="1"/>
    <xf numFmtId="179" fontId="0" fillId="0" borderId="0" xfId="21833" applyNumberFormat="1" applyFont="1" applyBorder="1"/>
    <xf numFmtId="0" fontId="0" fillId="0" borderId="218" xfId="0" applyNumberFormat="1" applyBorder="1"/>
  </cellXfs>
  <cellStyles count="21835">
    <cellStyle name="20% - Accent1" xfId="172" builtinId="30" customBuiltin="1"/>
    <cellStyle name="20% - Accent1 2" xfId="207"/>
    <cellStyle name="20% - Accent2" xfId="176" builtinId="34" customBuiltin="1"/>
    <cellStyle name="20% - Accent3" xfId="180" builtinId="38" customBuiltin="1"/>
    <cellStyle name="20% - Accent4" xfId="184" builtinId="42" customBuiltin="1"/>
    <cellStyle name="20% - Accent5" xfId="188" builtinId="46" customBuiltin="1"/>
    <cellStyle name="20% - Accent6" xfId="192" builtinId="50" customBuiltin="1"/>
    <cellStyle name="2x indented GHG Textfiels" xfId="223"/>
    <cellStyle name="2x indented GHG Textfiels 10" xfId="3457"/>
    <cellStyle name="2x indented GHG Textfiels 10 2" xfId="7677"/>
    <cellStyle name="2x indented GHG Textfiels 10 2 2" xfId="17959"/>
    <cellStyle name="2x indented GHG Textfiels 10 3" xfId="13399"/>
    <cellStyle name="2x indented GHG Textfiels 11" xfId="3218"/>
    <cellStyle name="2x indented GHG Textfiels 11 2" xfId="7453"/>
    <cellStyle name="2x indented GHG Textfiels 11 2 2" xfId="17723"/>
    <cellStyle name="2x indented GHG Textfiels 11 3" xfId="13265"/>
    <cellStyle name="2x indented GHG Textfiels 12" xfId="2402"/>
    <cellStyle name="2x indented GHG Textfiels 12 2" xfId="13182"/>
    <cellStyle name="2x indented GHG Textfiels 13" xfId="12582"/>
    <cellStyle name="2x indented GHG Textfiels 2" xfId="350"/>
    <cellStyle name="2x indented GHG Textfiels 2 10" xfId="3315"/>
    <cellStyle name="2x indented GHG Textfiels 2 10 2" xfId="7536"/>
    <cellStyle name="2x indented GHG Textfiels 2 10 2 2" xfId="17819"/>
    <cellStyle name="2x indented GHG Textfiels 2 10 3" xfId="16349"/>
    <cellStyle name="2x indented GHG Textfiels 2 11" xfId="6077"/>
    <cellStyle name="2x indented GHG Textfiels 2 11 2" xfId="10296"/>
    <cellStyle name="2x indented GHG Textfiels 2 11 2 2" xfId="20576"/>
    <cellStyle name="2x indented GHG Textfiels 2 12" xfId="1960"/>
    <cellStyle name="2x indented GHG Textfiels 2 12 2" xfId="16667"/>
    <cellStyle name="2x indented GHG Textfiels 2 13" xfId="16227"/>
    <cellStyle name="2x indented GHG Textfiels 2 2" xfId="374"/>
    <cellStyle name="2x indented GHG Textfiels 2 2 10" xfId="13240"/>
    <cellStyle name="2x indented GHG Textfiels 2 2 2" xfId="997"/>
    <cellStyle name="2x indented GHG Textfiels 2 2 2 2" xfId="1317"/>
    <cellStyle name="2x indented GHG Textfiels 2 2 2 2 2" xfId="5780"/>
    <cellStyle name="2x indented GHG Textfiels 2 2 2 2 2 2" xfId="10000"/>
    <cellStyle name="2x indented GHG Textfiels 2 2 2 2 2 2 2" xfId="20282"/>
    <cellStyle name="2x indented GHG Textfiels 2 2 2 2 2 3" xfId="14244"/>
    <cellStyle name="2x indented GHG Textfiels 2 2 2 2 3" xfId="7192"/>
    <cellStyle name="2x indented GHG Textfiels 2 2 2 2 3 2" xfId="11411"/>
    <cellStyle name="2x indented GHG Textfiels 2 2 2 2 3 2 2" xfId="21636"/>
    <cellStyle name="2x indented GHG Textfiels 2 2 2 2 3 3" xfId="14359"/>
    <cellStyle name="2x indented GHG Textfiels 2 2 2 2 4" xfId="4551"/>
    <cellStyle name="2x indented GHG Textfiels 2 2 2 2 4 2" xfId="8771"/>
    <cellStyle name="2x indented GHG Textfiels 2 2 2 2 4 2 2" xfId="19053"/>
    <cellStyle name="2x indented GHG Textfiels 2 2 2 2 5" xfId="2993"/>
    <cellStyle name="2x indented GHG Textfiels 2 2 2 2 5 2" xfId="17487"/>
    <cellStyle name="2x indented GHG Textfiels 2 2 2 2 6" xfId="16622"/>
    <cellStyle name="2x indented GHG Textfiels 2 2 2 3" xfId="4261"/>
    <cellStyle name="2x indented GHG Textfiels 2 2 2 3 2" xfId="8481"/>
    <cellStyle name="2x indented GHG Textfiels 2 2 2 3 2 2" xfId="18763"/>
    <cellStyle name="2x indented GHG Textfiels 2 2 2 3 3" xfId="12713"/>
    <cellStyle name="2x indented GHG Textfiels 2 2 2 4" xfId="5461"/>
    <cellStyle name="2x indented GHG Textfiels 2 2 2 4 2" xfId="9681"/>
    <cellStyle name="2x indented GHG Textfiels 2 2 2 4 2 2" xfId="19963"/>
    <cellStyle name="2x indented GHG Textfiels 2 2 2 4 3" xfId="13753"/>
    <cellStyle name="2x indented GHG Textfiels 2 2 2 5" xfId="6875"/>
    <cellStyle name="2x indented GHG Textfiels 2 2 2 5 2" xfId="11094"/>
    <cellStyle name="2x indented GHG Textfiels 2 2 2 5 2 2" xfId="21337"/>
    <cellStyle name="2x indented GHG Textfiels 2 2 2 5 3" xfId="12662"/>
    <cellStyle name="2x indented GHG Textfiels 2 2 2 6" xfId="3424"/>
    <cellStyle name="2x indented GHG Textfiels 2 2 2 6 2" xfId="7644"/>
    <cellStyle name="2x indented GHG Textfiels 2 2 2 6 2 2" xfId="17926"/>
    <cellStyle name="2x indented GHG Textfiels 2 2 2 6 3" xfId="15273"/>
    <cellStyle name="2x indented GHG Textfiels 2 2 2 7" xfId="2714"/>
    <cellStyle name="2x indented GHG Textfiels 2 2 2 7 2" xfId="14836"/>
    <cellStyle name="2x indented GHG Textfiels 2 2 2 8" xfId="14434"/>
    <cellStyle name="2x indented GHG Textfiels 2 2 3" xfId="914"/>
    <cellStyle name="2x indented GHG Textfiels 2 2 3 2" xfId="5378"/>
    <cellStyle name="2x indented GHG Textfiels 2 2 3 2 2" xfId="9598"/>
    <cellStyle name="2x indented GHG Textfiels 2 2 3 2 2 2" xfId="19880"/>
    <cellStyle name="2x indented GHG Textfiels 2 2 3 2 3" xfId="13229"/>
    <cellStyle name="2x indented GHG Textfiels 2 2 3 3" xfId="6794"/>
    <cellStyle name="2x indented GHG Textfiels 2 2 3 3 2" xfId="11013"/>
    <cellStyle name="2x indented GHG Textfiels 2 2 3 3 2 2" xfId="21262"/>
    <cellStyle name="2x indented GHG Textfiels 2 2 3 3 3" xfId="13612"/>
    <cellStyle name="2x indented GHG Textfiels 2 2 3 4" xfId="4193"/>
    <cellStyle name="2x indented GHG Textfiels 2 2 3 4 2" xfId="8413"/>
    <cellStyle name="2x indented GHG Textfiels 2 2 3 4 2 2" xfId="18695"/>
    <cellStyle name="2x indented GHG Textfiels 2 2 3 5" xfId="2299"/>
    <cellStyle name="2x indented GHG Textfiels 2 2 3 5 2" xfId="15695"/>
    <cellStyle name="2x indented GHG Textfiels 2 2 3 6" xfId="12752"/>
    <cellStyle name="2x indented GHG Textfiels 2 2 4" xfId="699"/>
    <cellStyle name="2x indented GHG Textfiels 2 2 4 2" xfId="5164"/>
    <cellStyle name="2x indented GHG Textfiels 2 2 4 2 2" xfId="9384"/>
    <cellStyle name="2x indented GHG Textfiels 2 2 4 2 2 2" xfId="19666"/>
    <cellStyle name="2x indented GHG Textfiels 2 2 4 2 3" xfId="15624"/>
    <cellStyle name="2x indented GHG Textfiels 2 2 4 3" xfId="6587"/>
    <cellStyle name="2x indented GHG Textfiels 2 2 4 3 2" xfId="10806"/>
    <cellStyle name="2x indented GHG Textfiels 2 2 4 3 2 2" xfId="21071"/>
    <cellStyle name="2x indented GHG Textfiels 2 2 4 3 3" xfId="12093"/>
    <cellStyle name="2x indented GHG Textfiels 2 2 4 4" xfId="4000"/>
    <cellStyle name="2x indented GHG Textfiels 2 2 4 4 2" xfId="8220"/>
    <cellStyle name="2x indented GHG Textfiels 2 2 4 4 2 2" xfId="18502"/>
    <cellStyle name="2x indented GHG Textfiels 2 2 4 5" xfId="2004"/>
    <cellStyle name="2x indented GHG Textfiels 2 2 4 5 2" xfId="16020"/>
    <cellStyle name="2x indented GHG Textfiels 2 2 4 6" xfId="11888"/>
    <cellStyle name="2x indented GHG Textfiels 2 2 5" xfId="736"/>
    <cellStyle name="2x indented GHG Textfiels 2 2 5 2" xfId="5201"/>
    <cellStyle name="2x indented GHG Textfiels 2 2 5 2 2" xfId="9421"/>
    <cellStyle name="2x indented GHG Textfiels 2 2 5 2 2 2" xfId="19703"/>
    <cellStyle name="2x indented GHG Textfiels 2 2 5 2 3" xfId="13728"/>
    <cellStyle name="2x indented GHG Textfiels 2 2 5 3" xfId="6621"/>
    <cellStyle name="2x indented GHG Textfiels 2 2 5 3 2" xfId="10840"/>
    <cellStyle name="2x indented GHG Textfiels 2 2 5 3 2 2" xfId="21101"/>
    <cellStyle name="2x indented GHG Textfiels 2 2 5 3 3" xfId="14400"/>
    <cellStyle name="2x indented GHG Textfiels 2 2 5 4" xfId="4033"/>
    <cellStyle name="2x indented GHG Textfiels 2 2 5 4 2" xfId="8253"/>
    <cellStyle name="2x indented GHG Textfiels 2 2 5 4 2 2" xfId="18535"/>
    <cellStyle name="2x indented GHG Textfiels 2 2 5 5" xfId="2304"/>
    <cellStyle name="2x indented GHG Textfiels 2 2 5 5 2" xfId="12352"/>
    <cellStyle name="2x indented GHG Textfiels 2 2 5 6" xfId="15208"/>
    <cellStyle name="2x indented GHG Textfiels 2 2 6" xfId="1614"/>
    <cellStyle name="2x indented GHG Textfiels 2 2 6 2" xfId="6268"/>
    <cellStyle name="2x indented GHG Textfiels 2 2 6 2 2" xfId="10487"/>
    <cellStyle name="2x indented GHG Textfiels 2 2 6 2 2 2" xfId="20763"/>
    <cellStyle name="2x indented GHG Textfiels 2 2 6 2 3" xfId="13812"/>
    <cellStyle name="2x indented GHG Textfiels 2 2 6 3" xfId="3690"/>
    <cellStyle name="2x indented GHG Textfiels 2 2 6 3 2" xfId="7910"/>
    <cellStyle name="2x indented GHG Textfiels 2 2 6 3 2 2" xfId="18192"/>
    <cellStyle name="2x indented GHG Textfiels 2 2 6 4" xfId="2351"/>
    <cellStyle name="2x indented GHG Textfiels 2 2 6 4 2" xfId="15465"/>
    <cellStyle name="2x indented GHG Textfiels 2 2 6 5" xfId="12058"/>
    <cellStyle name="2x indented GHG Textfiels 2 2 7" xfId="4843"/>
    <cellStyle name="2x indented GHG Textfiels 2 2 7 2" xfId="9063"/>
    <cellStyle name="2x indented GHG Textfiels 2 2 7 2 2" xfId="19345"/>
    <cellStyle name="2x indented GHG Textfiels 2 2 7 3" xfId="12701"/>
    <cellStyle name="2x indented GHG Textfiels 2 2 8" xfId="6153"/>
    <cellStyle name="2x indented GHG Textfiels 2 2 8 2" xfId="10372"/>
    <cellStyle name="2x indented GHG Textfiels 2 2 8 2 2" xfId="20650"/>
    <cellStyle name="2x indented GHG Textfiels 2 2 8 3" xfId="12712"/>
    <cellStyle name="2x indented GHG Textfiels 2 2 9" xfId="1779"/>
    <cellStyle name="2x indented GHG Textfiels 2 2 9 2" xfId="13402"/>
    <cellStyle name="2x indented GHG Textfiels 2 3" xfId="424"/>
    <cellStyle name="2x indented GHG Textfiels 2 3 2" xfId="1350"/>
    <cellStyle name="2x indented GHG Textfiels 2 3 2 2" xfId="5813"/>
    <cellStyle name="2x indented GHG Textfiels 2 3 2 2 2" xfId="10033"/>
    <cellStyle name="2x indented GHG Textfiels 2 3 2 2 2 2" xfId="20315"/>
    <cellStyle name="2x indented GHG Textfiels 2 3 2 2 3" xfId="15111"/>
    <cellStyle name="2x indented GHG Textfiels 2 3 2 3" xfId="7225"/>
    <cellStyle name="2x indented GHG Textfiels 2 3 2 3 2" xfId="11444"/>
    <cellStyle name="2x indented GHG Textfiels 2 3 2 3 2 2" xfId="21667"/>
    <cellStyle name="2x indented GHG Textfiels 2 3 2 3 3" xfId="12102"/>
    <cellStyle name="2x indented GHG Textfiels 2 3 2 4" xfId="4582"/>
    <cellStyle name="2x indented GHG Textfiels 2 3 2 4 2" xfId="8802"/>
    <cellStyle name="2x indented GHG Textfiels 2 3 2 4 2 2" xfId="19084"/>
    <cellStyle name="2x indented GHG Textfiels 2 3 2 5" xfId="2490"/>
    <cellStyle name="2x indented GHG Textfiels 2 3 2 5 2" xfId="17518"/>
    <cellStyle name="2x indented GHG Textfiels 2 3 2 6" xfId="13290"/>
    <cellStyle name="2x indented GHG Textfiels 2 3 3" xfId="798"/>
    <cellStyle name="2x indented GHG Textfiels 2 3 3 2" xfId="5263"/>
    <cellStyle name="2x indented GHG Textfiels 2 3 3 2 2" xfId="9483"/>
    <cellStyle name="2x indented GHG Textfiels 2 3 3 2 2 2" xfId="19765"/>
    <cellStyle name="2x indented GHG Textfiels 2 3 3 2 3" xfId="16440"/>
    <cellStyle name="2x indented GHG Textfiels 2 3 3 3" xfId="6683"/>
    <cellStyle name="2x indented GHG Textfiels 2 3 3 3 2" xfId="10902"/>
    <cellStyle name="2x indented GHG Textfiels 2 3 3 3 2 2" xfId="21158"/>
    <cellStyle name="2x indented GHG Textfiels 2 3 3 3 3" xfId="13287"/>
    <cellStyle name="2x indented GHG Textfiels 2 3 3 4" xfId="4089"/>
    <cellStyle name="2x indented GHG Textfiels 2 3 3 4 2" xfId="8309"/>
    <cellStyle name="2x indented GHG Textfiels 2 3 3 4 2 2" xfId="18591"/>
    <cellStyle name="2x indented GHG Textfiels 2 3 3 5" xfId="2900"/>
    <cellStyle name="2x indented GHG Textfiels 2 3 3 5 2" xfId="11788"/>
    <cellStyle name="2x indented GHG Textfiels 2 3 3 6" xfId="14099"/>
    <cellStyle name="2x indented GHG Textfiels 2 3 4" xfId="3738"/>
    <cellStyle name="2x indented GHG Textfiels 2 3 4 2" xfId="7958"/>
    <cellStyle name="2x indented GHG Textfiels 2 3 4 2 2" xfId="18240"/>
    <cellStyle name="2x indented GHG Textfiels 2 3 4 3" xfId="13325"/>
    <cellStyle name="2x indented GHG Textfiels 2 3 5" xfId="4891"/>
    <cellStyle name="2x indented GHG Textfiels 2 3 5 2" xfId="9111"/>
    <cellStyle name="2x indented GHG Textfiels 2 3 5 2 2" xfId="19393"/>
    <cellStyle name="2x indented GHG Textfiels 2 3 5 3" xfId="17004"/>
    <cellStyle name="2x indented GHG Textfiels 2 3 6" xfId="6316"/>
    <cellStyle name="2x indented GHG Textfiels 2 3 6 2" xfId="10535"/>
    <cellStyle name="2x indented GHG Textfiels 2 3 6 2 2" xfId="20811"/>
    <cellStyle name="2x indented GHG Textfiels 2 3 6 3" xfId="15809"/>
    <cellStyle name="2x indented GHG Textfiels 2 3 7" xfId="3472"/>
    <cellStyle name="2x indented GHG Textfiels 2 3 7 2" xfId="7692"/>
    <cellStyle name="2x indented GHG Textfiels 2 3 7 2 2" xfId="17974"/>
    <cellStyle name="2x indented GHG Textfiels 2 3 7 3" xfId="13100"/>
    <cellStyle name="2x indented GHG Textfiels 2 3 8" xfId="3134"/>
    <cellStyle name="2x indented GHG Textfiels 2 3 8 2" xfId="14212"/>
    <cellStyle name="2x indented GHG Textfiels 2 3 9" xfId="11736"/>
    <cellStyle name="2x indented GHG Textfiels 2 4" xfId="488"/>
    <cellStyle name="2x indented GHG Textfiels 2 4 2" xfId="1414"/>
    <cellStyle name="2x indented GHG Textfiels 2 4 2 2" xfId="5877"/>
    <cellStyle name="2x indented GHG Textfiels 2 4 2 2 2" xfId="10097"/>
    <cellStyle name="2x indented GHG Textfiels 2 4 2 2 2 2" xfId="20379"/>
    <cellStyle name="2x indented GHG Textfiels 2 4 2 2 3" xfId="13434"/>
    <cellStyle name="2x indented GHG Textfiels 2 4 2 3" xfId="7289"/>
    <cellStyle name="2x indented GHG Textfiels 2 4 2 3 2" xfId="11508"/>
    <cellStyle name="2x indented GHG Textfiels 2 4 2 3 2 2" xfId="21727"/>
    <cellStyle name="2x indented GHG Textfiels 2 4 2 3 3" xfId="13688"/>
    <cellStyle name="2x indented GHG Textfiels 2 4 2 4" xfId="4642"/>
    <cellStyle name="2x indented GHG Textfiels 2 4 2 4 2" xfId="8862"/>
    <cellStyle name="2x indented GHG Textfiels 2 4 2 4 2 2" xfId="19144"/>
    <cellStyle name="2x indented GHG Textfiels 2 4 2 5" xfId="1878"/>
    <cellStyle name="2x indented GHG Textfiels 2 4 2 5 2" xfId="17578"/>
    <cellStyle name="2x indented GHG Textfiels 2 4 2 6" xfId="12452"/>
    <cellStyle name="2x indented GHG Textfiels 2 4 3" xfId="1096"/>
    <cellStyle name="2x indented GHG Textfiels 2 4 3 2" xfId="5560"/>
    <cellStyle name="2x indented GHG Textfiels 2 4 3 2 2" xfId="9780"/>
    <cellStyle name="2x indented GHG Textfiels 2 4 3 2 2 2" xfId="20062"/>
    <cellStyle name="2x indented GHG Textfiels 2 4 3 2 3" xfId="12491"/>
    <cellStyle name="2x indented GHG Textfiels 2 4 3 3" xfId="6973"/>
    <cellStyle name="2x indented GHG Textfiels 2 4 3 3 2" xfId="11192"/>
    <cellStyle name="2x indented GHG Textfiels 2 4 3 3 2 2" xfId="21431"/>
    <cellStyle name="2x indented GHG Textfiels 2 4 3 3 3" xfId="13423"/>
    <cellStyle name="2x indented GHG Textfiels 2 4 3 4" xfId="4358"/>
    <cellStyle name="2x indented GHG Textfiels 2 4 3 4 2" xfId="8578"/>
    <cellStyle name="2x indented GHG Textfiels 2 4 3 4 2 2" xfId="18860"/>
    <cellStyle name="2x indented GHG Textfiels 2 4 3 5" xfId="2507"/>
    <cellStyle name="2x indented GHG Textfiels 2 4 3 5 2" xfId="17282"/>
    <cellStyle name="2x indented GHG Textfiels 2 4 3 6" xfId="14810"/>
    <cellStyle name="2x indented GHG Textfiels 2 4 4" xfId="3799"/>
    <cellStyle name="2x indented GHG Textfiels 2 4 4 2" xfId="8019"/>
    <cellStyle name="2x indented GHG Textfiels 2 4 4 2 2" xfId="18301"/>
    <cellStyle name="2x indented GHG Textfiels 2 4 4 3" xfId="14615"/>
    <cellStyle name="2x indented GHG Textfiels 2 4 5" xfId="4955"/>
    <cellStyle name="2x indented GHG Textfiels 2 4 5 2" xfId="9175"/>
    <cellStyle name="2x indented GHG Textfiels 2 4 5 2 2" xfId="19457"/>
    <cellStyle name="2x indented GHG Textfiels 2 4 5 3" xfId="13872"/>
    <cellStyle name="2x indented GHG Textfiels 2 4 6" xfId="6380"/>
    <cellStyle name="2x indented GHG Textfiels 2 4 6 2" xfId="10599"/>
    <cellStyle name="2x indented GHG Textfiels 2 4 6 2 2" xfId="20872"/>
    <cellStyle name="2x indented GHG Textfiels 2 4 6 3" xfId="12820"/>
    <cellStyle name="2x indented GHG Textfiels 2 4 7" xfId="3506"/>
    <cellStyle name="2x indented GHG Textfiels 2 4 7 2" xfId="7726"/>
    <cellStyle name="2x indented GHG Textfiels 2 4 7 2 2" xfId="18008"/>
    <cellStyle name="2x indented GHG Textfiels 2 4 7 3" xfId="14976"/>
    <cellStyle name="2x indented GHG Textfiels 2 4 8" xfId="2970"/>
    <cellStyle name="2x indented GHG Textfiels 2 4 8 2" xfId="16425"/>
    <cellStyle name="2x indented GHG Textfiels 2 4 9" xfId="13604"/>
    <cellStyle name="2x indented GHG Textfiels 2 5" xfId="550"/>
    <cellStyle name="2x indented GHG Textfiels 2 5 2" xfId="1476"/>
    <cellStyle name="2x indented GHG Textfiels 2 5 2 2" xfId="5939"/>
    <cellStyle name="2x indented GHG Textfiels 2 5 2 2 2" xfId="10159"/>
    <cellStyle name="2x indented GHG Textfiels 2 5 2 2 2 2" xfId="20441"/>
    <cellStyle name="2x indented GHG Textfiels 2 5 2 2 3" xfId="11909"/>
    <cellStyle name="2x indented GHG Textfiels 2 5 2 3" xfId="7351"/>
    <cellStyle name="2x indented GHG Textfiels 2 5 2 3 2" xfId="11570"/>
    <cellStyle name="2x indented GHG Textfiels 2 5 2 3 2 2" xfId="21786"/>
    <cellStyle name="2x indented GHG Textfiels 2 5 2 3 3" xfId="12883"/>
    <cellStyle name="2x indented GHG Textfiels 2 5 2 4" xfId="4701"/>
    <cellStyle name="2x indented GHG Textfiels 2 5 2 4 2" xfId="8921"/>
    <cellStyle name="2x indented GHG Textfiels 2 5 2 4 2 2" xfId="19203"/>
    <cellStyle name="2x indented GHG Textfiels 2 5 2 5" xfId="2474"/>
    <cellStyle name="2x indented GHG Textfiels 2 5 2 5 2" xfId="17637"/>
    <cellStyle name="2x indented GHG Textfiels 2 5 2 6" xfId="15303"/>
    <cellStyle name="2x indented GHG Textfiels 2 5 3" xfId="1154"/>
    <cellStyle name="2x indented GHG Textfiels 2 5 3 2" xfId="5617"/>
    <cellStyle name="2x indented GHG Textfiels 2 5 3 2 2" xfId="9837"/>
    <cellStyle name="2x indented GHG Textfiels 2 5 3 2 2 2" xfId="20119"/>
    <cellStyle name="2x indented GHG Textfiels 2 5 3 2 3" xfId="15834"/>
    <cellStyle name="2x indented GHG Textfiels 2 5 3 3" xfId="7029"/>
    <cellStyle name="2x indented GHG Textfiels 2 5 3 3 2" xfId="11248"/>
    <cellStyle name="2x indented GHG Textfiels 2 5 3 3 2 2" xfId="21484"/>
    <cellStyle name="2x indented GHG Textfiels 2 5 3 3 3" xfId="13571"/>
    <cellStyle name="2x indented GHG Textfiels 2 5 3 4" xfId="4412"/>
    <cellStyle name="2x indented GHG Textfiels 2 5 3 4 2" xfId="8632"/>
    <cellStyle name="2x indented GHG Textfiels 2 5 3 4 2 2" xfId="18914"/>
    <cellStyle name="2x indented GHG Textfiels 2 5 3 5" xfId="2370"/>
    <cellStyle name="2x indented GHG Textfiels 2 5 3 5 2" xfId="17335"/>
    <cellStyle name="2x indented GHG Textfiels 2 5 3 6" xfId="15123"/>
    <cellStyle name="2x indented GHG Textfiels 2 5 4" xfId="3861"/>
    <cellStyle name="2x indented GHG Textfiels 2 5 4 2" xfId="8081"/>
    <cellStyle name="2x indented GHG Textfiels 2 5 4 2 2" xfId="18363"/>
    <cellStyle name="2x indented GHG Textfiels 2 5 4 3" xfId="13601"/>
    <cellStyle name="2x indented GHG Textfiels 2 5 5" xfId="5017"/>
    <cellStyle name="2x indented GHG Textfiels 2 5 5 2" xfId="9237"/>
    <cellStyle name="2x indented GHG Textfiels 2 5 5 2 2" xfId="19519"/>
    <cellStyle name="2x indented GHG Textfiels 2 5 5 3" xfId="14471"/>
    <cellStyle name="2x indented GHG Textfiels 2 5 6" xfId="6442"/>
    <cellStyle name="2x indented GHG Textfiels 2 5 6 2" xfId="10661"/>
    <cellStyle name="2x indented GHG Textfiels 2 5 6 2 2" xfId="20934"/>
    <cellStyle name="2x indented GHG Textfiels 2 5 6 3" xfId="16684"/>
    <cellStyle name="2x indented GHG Textfiels 2 5 7" xfId="3565"/>
    <cellStyle name="2x indented GHG Textfiels 2 5 7 2" xfId="7785"/>
    <cellStyle name="2x indented GHG Textfiels 2 5 7 2 2" xfId="18067"/>
    <cellStyle name="2x indented GHG Textfiels 2 5 7 3" xfId="15635"/>
    <cellStyle name="2x indented GHG Textfiels 2 5 8" xfId="2870"/>
    <cellStyle name="2x indented GHG Textfiels 2 5 8 2" xfId="17039"/>
    <cellStyle name="2x indented GHG Textfiels 2 5 9" xfId="12669"/>
    <cellStyle name="2x indented GHG Textfiels 2 6" xfId="978"/>
    <cellStyle name="2x indented GHG Textfiels 2 6 2" xfId="4242"/>
    <cellStyle name="2x indented GHG Textfiels 2 6 2 2" xfId="8462"/>
    <cellStyle name="2x indented GHG Textfiels 2 6 2 2 2" xfId="18744"/>
    <cellStyle name="2x indented GHG Textfiels 2 6 2 3" xfId="13892"/>
    <cellStyle name="2x indented GHG Textfiels 2 6 3" xfId="5442"/>
    <cellStyle name="2x indented GHG Textfiels 2 6 3 2" xfId="9662"/>
    <cellStyle name="2x indented GHG Textfiels 2 6 3 2 2" xfId="19944"/>
    <cellStyle name="2x indented GHG Textfiels 2 6 3 3" xfId="15285"/>
    <cellStyle name="2x indented GHG Textfiels 2 6 4" xfId="6856"/>
    <cellStyle name="2x indented GHG Textfiels 2 6 4 2" xfId="11075"/>
    <cellStyle name="2x indented GHG Textfiels 2 6 4 2 2" xfId="21318"/>
    <cellStyle name="2x indented GHG Textfiels 2 6 4 3" xfId="13505"/>
    <cellStyle name="2x indented GHG Textfiels 2 6 5" xfId="3405"/>
    <cellStyle name="2x indented GHG Textfiels 2 6 5 2" xfId="7625"/>
    <cellStyle name="2x indented GHG Textfiels 2 6 5 2 2" xfId="17907"/>
    <cellStyle name="2x indented GHG Textfiels 2 6 6" xfId="2895"/>
    <cellStyle name="2x indented GHG Textfiels 2 6 6 2" xfId="16491"/>
    <cellStyle name="2x indented GHG Textfiels 2 6 7" xfId="16474"/>
    <cellStyle name="2x indented GHG Textfiels 2 7" xfId="657"/>
    <cellStyle name="2x indented GHG Textfiels 2 7 2" xfId="5123"/>
    <cellStyle name="2x indented GHG Textfiels 2 7 2 2" xfId="9343"/>
    <cellStyle name="2x indented GHG Textfiels 2 7 2 2 2" xfId="19625"/>
    <cellStyle name="2x indented GHG Textfiels 2 7 2 3" xfId="12860"/>
    <cellStyle name="2x indented GHG Textfiels 2 7 3" xfId="6547"/>
    <cellStyle name="2x indented GHG Textfiels 2 7 3 2" xfId="10766"/>
    <cellStyle name="2x indented GHG Textfiels 2 7 3 2 2" xfId="21036"/>
    <cellStyle name="2x indented GHG Textfiels 2 7 3 3" xfId="14589"/>
    <cellStyle name="2x indented GHG Textfiels 2 7 4" xfId="3964"/>
    <cellStyle name="2x indented GHG Textfiels 2 7 4 2" xfId="8184"/>
    <cellStyle name="2x indented GHG Textfiels 2 7 4 2 2" xfId="18466"/>
    <cellStyle name="2x indented GHG Textfiels 2 7 5" xfId="2394"/>
    <cellStyle name="2x indented GHG Textfiels 2 7 5 2" xfId="15797"/>
    <cellStyle name="2x indented GHG Textfiels 2 7 6" xfId="11864"/>
    <cellStyle name="2x indented GHG Textfiels 2 8" xfId="1573"/>
    <cellStyle name="2x indented GHG Textfiels 2 8 2" xfId="6069"/>
    <cellStyle name="2x indented GHG Textfiels 2 8 2 2" xfId="10288"/>
    <cellStyle name="2x indented GHG Textfiels 2 8 2 2 2" xfId="20568"/>
    <cellStyle name="2x indented GHG Textfiels 2 8 2 3" xfId="15292"/>
    <cellStyle name="2x indented GHG Textfiels 2 8 3" xfId="3667"/>
    <cellStyle name="2x indented GHG Textfiels 2 8 3 2" xfId="7887"/>
    <cellStyle name="2x indented GHG Textfiels 2 8 3 2 2" xfId="18169"/>
    <cellStyle name="2x indented GHG Textfiels 2 8 4" xfId="2416"/>
    <cellStyle name="2x indented GHG Textfiels 2 8 4 2" xfId="16697"/>
    <cellStyle name="2x indented GHG Textfiels 2 8 5" xfId="14076"/>
    <cellStyle name="2x indented GHG Textfiels 2 9" xfId="4820"/>
    <cellStyle name="2x indented GHG Textfiels 2 9 2" xfId="9040"/>
    <cellStyle name="2x indented GHG Textfiels 2 9 2 2" xfId="19322"/>
    <cellStyle name="2x indented GHG Textfiels 2 9 3" xfId="14223"/>
    <cellStyle name="2x indented GHG Textfiels 3" xfId="307"/>
    <cellStyle name="2x indented GHG Textfiels 3 10" xfId="4782"/>
    <cellStyle name="2x indented GHG Textfiels 3 10 2" xfId="9002"/>
    <cellStyle name="2x indented GHG Textfiels 3 10 2 2" xfId="19284"/>
    <cellStyle name="2x indented GHG Textfiels 3 10 3" xfId="12214"/>
    <cellStyle name="2x indented GHG Textfiels 3 11" xfId="3280"/>
    <cellStyle name="2x indented GHG Textfiels 3 11 2" xfId="7502"/>
    <cellStyle name="2x indented GHG Textfiels 3 11 2 2" xfId="17784"/>
    <cellStyle name="2x indented GHG Textfiels 3 11 3" xfId="15984"/>
    <cellStyle name="2x indented GHG Textfiels 3 12" xfId="6117"/>
    <cellStyle name="2x indented GHG Textfiels 3 12 2" xfId="10336"/>
    <cellStyle name="2x indented GHG Textfiels 3 12 2 2" xfId="20614"/>
    <cellStyle name="2x indented GHG Textfiels 3 13" xfId="1772"/>
    <cellStyle name="2x indented GHG Textfiels 3 13 2" xfId="14677"/>
    <cellStyle name="2x indented GHG Textfiels 3 14" xfId="11658"/>
    <cellStyle name="2x indented GHG Textfiels 3 2" xfId="402"/>
    <cellStyle name="2x indented GHG Textfiels 3 2 2" xfId="1025"/>
    <cellStyle name="2x indented GHG Textfiels 3 2 2 2" xfId="4289"/>
    <cellStyle name="2x indented GHG Textfiels 3 2 2 2 2" xfId="8509"/>
    <cellStyle name="2x indented GHG Textfiels 3 2 2 2 2 2" xfId="18791"/>
    <cellStyle name="2x indented GHG Textfiels 3 2 2 2 3" xfId="13789"/>
    <cellStyle name="2x indented GHG Textfiels 3 2 2 3" xfId="5489"/>
    <cellStyle name="2x indented GHG Textfiels 3 2 2 3 2" xfId="9709"/>
    <cellStyle name="2x indented GHG Textfiels 3 2 2 3 2 2" xfId="19991"/>
    <cellStyle name="2x indented GHG Textfiels 3 2 2 3 3" xfId="15653"/>
    <cellStyle name="2x indented GHG Textfiels 3 2 2 4" xfId="6903"/>
    <cellStyle name="2x indented GHG Textfiels 3 2 2 4 2" xfId="11122"/>
    <cellStyle name="2x indented GHG Textfiels 3 2 2 4 2 2" xfId="21364"/>
    <cellStyle name="2x indented GHG Textfiels 3 2 2 4 3" xfId="13404"/>
    <cellStyle name="2x indented GHG Textfiels 3 2 2 5" xfId="3451"/>
    <cellStyle name="2x indented GHG Textfiels 3 2 2 5 2" xfId="7671"/>
    <cellStyle name="2x indented GHG Textfiels 3 2 2 5 2 2" xfId="17953"/>
    <cellStyle name="2x indented GHG Textfiels 3 2 2 6" xfId="2207"/>
    <cellStyle name="2x indented GHG Textfiels 3 2 2 6 2" xfId="13596"/>
    <cellStyle name="2x indented GHG Textfiels 3 2 2 7" xfId="12569"/>
    <cellStyle name="2x indented GHG Textfiels 3 2 3" xfId="1229"/>
    <cellStyle name="2x indented GHG Textfiels 3 2 3 2" xfId="5692"/>
    <cellStyle name="2x indented GHG Textfiels 3 2 3 2 2" xfId="9912"/>
    <cellStyle name="2x indented GHG Textfiels 3 2 3 2 2 2" xfId="20194"/>
    <cellStyle name="2x indented GHG Textfiels 3 2 3 2 3" xfId="15804"/>
    <cellStyle name="2x indented GHG Textfiels 3 2 3 3" xfId="7104"/>
    <cellStyle name="2x indented GHG Textfiels 3 2 3 3 2" xfId="11323"/>
    <cellStyle name="2x indented GHG Textfiels 3 2 3 3 2 2" xfId="21556"/>
    <cellStyle name="2x indented GHG Textfiels 3 2 3 3 3" xfId="14975"/>
    <cellStyle name="2x indented GHG Textfiels 3 2 3 4" xfId="4484"/>
    <cellStyle name="2x indented GHG Textfiels 3 2 3 4 2" xfId="8704"/>
    <cellStyle name="2x indented GHG Textfiels 3 2 3 4 2 2" xfId="18986"/>
    <cellStyle name="2x indented GHG Textfiels 3 2 3 5" xfId="2620"/>
    <cellStyle name="2x indented GHG Textfiels 3 2 3 5 2" xfId="17407"/>
    <cellStyle name="2x indented GHG Textfiels 3 2 3 6" xfId="12157"/>
    <cellStyle name="2x indented GHG Textfiels 3 2 4" xfId="778"/>
    <cellStyle name="2x indented GHG Textfiels 3 2 4 2" xfId="5243"/>
    <cellStyle name="2x indented GHG Textfiels 3 2 4 2 2" xfId="9463"/>
    <cellStyle name="2x indented GHG Textfiels 3 2 4 2 2 2" xfId="19745"/>
    <cellStyle name="2x indented GHG Textfiels 3 2 4 2 3" xfId="15788"/>
    <cellStyle name="2x indented GHG Textfiels 3 2 4 3" xfId="6663"/>
    <cellStyle name="2x indented GHG Textfiels 3 2 4 3 2" xfId="10882"/>
    <cellStyle name="2x indented GHG Textfiels 3 2 4 3 2 2" xfId="21139"/>
    <cellStyle name="2x indented GHG Textfiels 3 2 4 3 3" xfId="12354"/>
    <cellStyle name="2x indented GHG Textfiels 3 2 4 4" xfId="4070"/>
    <cellStyle name="2x indented GHG Textfiels 3 2 4 4 2" xfId="8290"/>
    <cellStyle name="2x indented GHG Textfiels 3 2 4 4 2 2" xfId="18572"/>
    <cellStyle name="2x indented GHG Textfiels 3 2 4 5" xfId="2907"/>
    <cellStyle name="2x indented GHG Textfiels 3 2 4 5 2" xfId="11772"/>
    <cellStyle name="2x indented GHG Textfiels 3 2 4 6" xfId="17015"/>
    <cellStyle name="2x indented GHG Textfiels 3 2 5" xfId="1641"/>
    <cellStyle name="2x indented GHG Textfiels 3 2 5 2" xfId="6296"/>
    <cellStyle name="2x indented GHG Textfiels 3 2 5 2 2" xfId="10515"/>
    <cellStyle name="2x indented GHG Textfiels 3 2 5 2 2 2" xfId="20791"/>
    <cellStyle name="2x indented GHG Textfiels 3 2 5 2 3" xfId="15132"/>
    <cellStyle name="2x indented GHG Textfiels 3 2 5 3" xfId="3718"/>
    <cellStyle name="2x indented GHG Textfiels 3 2 5 3 2" xfId="7938"/>
    <cellStyle name="2x indented GHG Textfiels 3 2 5 3 2 2" xfId="18220"/>
    <cellStyle name="2x indented GHG Textfiels 3 2 5 4" xfId="2429"/>
    <cellStyle name="2x indented GHG Textfiels 3 2 5 4 2" xfId="15313"/>
    <cellStyle name="2x indented GHG Textfiels 3 2 5 5" xfId="14984"/>
    <cellStyle name="2x indented GHG Textfiels 3 2 6" xfId="4871"/>
    <cellStyle name="2x indented GHG Textfiels 3 2 6 2" xfId="9091"/>
    <cellStyle name="2x indented GHG Textfiels 3 2 6 2 2" xfId="19373"/>
    <cellStyle name="2x indented GHG Textfiels 3 2 6 3" xfId="15681"/>
    <cellStyle name="2x indented GHG Textfiels 3 2 7" xfId="6206"/>
    <cellStyle name="2x indented GHG Textfiels 3 2 7 2" xfId="10425"/>
    <cellStyle name="2x indented GHG Textfiels 3 2 7 2 2" xfId="20703"/>
    <cellStyle name="2x indented GHG Textfiels 3 2 7 3" xfId="14781"/>
    <cellStyle name="2x indented GHG Textfiels 3 2 8" xfId="2009"/>
    <cellStyle name="2x indented GHG Textfiels 3 2 8 2" xfId="12696"/>
    <cellStyle name="2x indented GHG Textfiels 3 2 9" xfId="11724"/>
    <cellStyle name="2x indented GHG Textfiels 3 3" xfId="452"/>
    <cellStyle name="2x indented GHG Textfiels 3 3 10" xfId="15727"/>
    <cellStyle name="2x indented GHG Textfiels 3 3 2" xfId="1063"/>
    <cellStyle name="2x indented GHG Textfiels 3 3 2 2" xfId="1378"/>
    <cellStyle name="2x indented GHG Textfiels 3 3 2 2 2" xfId="5841"/>
    <cellStyle name="2x indented GHG Textfiels 3 3 2 2 2 2" xfId="10061"/>
    <cellStyle name="2x indented GHG Textfiels 3 3 2 2 2 2 2" xfId="20343"/>
    <cellStyle name="2x indented GHG Textfiels 3 3 2 2 2 3" xfId="14646"/>
    <cellStyle name="2x indented GHG Textfiels 3 3 2 2 3" xfId="7253"/>
    <cellStyle name="2x indented GHG Textfiels 3 3 2 2 3 2" xfId="11472"/>
    <cellStyle name="2x indented GHG Textfiels 3 3 2 2 3 2 2" xfId="21694"/>
    <cellStyle name="2x indented GHG Textfiels 3 3 2 2 3 3" xfId="15242"/>
    <cellStyle name="2x indented GHG Textfiels 3 3 2 2 4" xfId="4609"/>
    <cellStyle name="2x indented GHG Textfiels 3 3 2 2 4 2" xfId="8829"/>
    <cellStyle name="2x indented GHG Textfiels 3 3 2 2 4 2 2" xfId="19111"/>
    <cellStyle name="2x indented GHG Textfiels 3 3 2 2 5" xfId="2624"/>
    <cellStyle name="2x indented GHG Textfiels 3 3 2 2 5 2" xfId="17545"/>
    <cellStyle name="2x indented GHG Textfiels 3 3 2 2 6" xfId="12082"/>
    <cellStyle name="2x indented GHG Textfiels 3 3 2 3" xfId="5527"/>
    <cellStyle name="2x indented GHG Textfiels 3 3 2 3 2" xfId="9747"/>
    <cellStyle name="2x indented GHG Textfiels 3 3 2 3 2 2" xfId="20029"/>
    <cellStyle name="2x indented GHG Textfiels 3 3 2 3 3" xfId="12948"/>
    <cellStyle name="2x indented GHG Textfiels 3 3 2 4" xfId="6940"/>
    <cellStyle name="2x indented GHG Textfiels 3 3 2 4 2" xfId="11159"/>
    <cellStyle name="2x indented GHG Textfiels 3 3 2 4 2 2" xfId="21399"/>
    <cellStyle name="2x indented GHG Textfiels 3 3 2 4 3" xfId="15800"/>
    <cellStyle name="2x indented GHG Textfiels 3 3 2 5" xfId="4325"/>
    <cellStyle name="2x indented GHG Textfiels 3 3 2 5 2" xfId="8545"/>
    <cellStyle name="2x indented GHG Textfiels 3 3 2 5 2 2" xfId="18827"/>
    <cellStyle name="2x indented GHG Textfiels 3 3 2 6" xfId="2407"/>
    <cellStyle name="2x indented GHG Textfiels 3 3 2 6 2" xfId="11796"/>
    <cellStyle name="2x indented GHG Textfiels 3 3 2 7" xfId="12959"/>
    <cellStyle name="2x indented GHG Textfiels 3 3 3" xfId="715"/>
    <cellStyle name="2x indented GHG Textfiels 3 3 3 2" xfId="5180"/>
    <cellStyle name="2x indented GHG Textfiels 3 3 3 2 2" xfId="9400"/>
    <cellStyle name="2x indented GHG Textfiels 3 3 3 2 2 2" xfId="19682"/>
    <cellStyle name="2x indented GHG Textfiels 3 3 3 2 3" xfId="12704"/>
    <cellStyle name="2x indented GHG Textfiels 3 3 3 3" xfId="6601"/>
    <cellStyle name="2x indented GHG Textfiels 3 3 3 3 2" xfId="10820"/>
    <cellStyle name="2x indented GHG Textfiels 3 3 3 3 2 2" xfId="21084"/>
    <cellStyle name="2x indented GHG Textfiels 3 3 3 3 3" xfId="16299"/>
    <cellStyle name="2x indented GHG Textfiels 3 3 3 4" xfId="4015"/>
    <cellStyle name="2x indented GHG Textfiels 3 3 3 4 2" xfId="8235"/>
    <cellStyle name="2x indented GHG Textfiels 3 3 3 4 2 2" xfId="18517"/>
    <cellStyle name="2x indented GHG Textfiels 3 3 3 5" xfId="2332"/>
    <cellStyle name="2x indented GHG Textfiels 3 3 3 5 2" xfId="15962"/>
    <cellStyle name="2x indented GHG Textfiels 3 3 3 6" xfId="13868"/>
    <cellStyle name="2x indented GHG Textfiels 3 3 4" xfId="836"/>
    <cellStyle name="2x indented GHG Textfiels 3 3 4 2" xfId="5301"/>
    <cellStyle name="2x indented GHG Textfiels 3 3 4 2 2" xfId="9521"/>
    <cellStyle name="2x indented GHG Textfiels 3 3 4 2 2 2" xfId="19803"/>
    <cellStyle name="2x indented GHG Textfiels 3 3 4 2 3" xfId="12731"/>
    <cellStyle name="2x indented GHG Textfiels 3 3 4 3" xfId="6721"/>
    <cellStyle name="2x indented GHG Textfiels 3 3 4 3 2" xfId="10940"/>
    <cellStyle name="2x indented GHG Textfiels 3 3 4 3 2 2" xfId="21194"/>
    <cellStyle name="2x indented GHG Textfiels 3 3 4 3 3" xfId="13160"/>
    <cellStyle name="2x indented GHG Textfiels 3 3 4 4" xfId="4125"/>
    <cellStyle name="2x indented GHG Textfiels 3 3 4 4 2" xfId="8345"/>
    <cellStyle name="2x indented GHG Textfiels 3 3 4 4 2 2" xfId="18627"/>
    <cellStyle name="2x indented GHG Textfiels 3 3 4 5" xfId="2415"/>
    <cellStyle name="2x indented GHG Textfiels 3 3 4 5 2" xfId="12272"/>
    <cellStyle name="2x indented GHG Textfiels 3 3 4 6" xfId="12393"/>
    <cellStyle name="2x indented GHG Textfiels 3 3 5" xfId="3766"/>
    <cellStyle name="2x indented GHG Textfiels 3 3 5 2" xfId="7986"/>
    <cellStyle name="2x indented GHG Textfiels 3 3 5 2 2" xfId="18268"/>
    <cellStyle name="2x indented GHG Textfiels 3 3 5 3" xfId="15978"/>
    <cellStyle name="2x indented GHG Textfiels 3 3 6" xfId="4919"/>
    <cellStyle name="2x indented GHG Textfiels 3 3 6 2" xfId="9139"/>
    <cellStyle name="2x indented GHG Textfiels 3 3 6 2 2" xfId="19421"/>
    <cellStyle name="2x indented GHG Textfiels 3 3 6 3" xfId="17211"/>
    <cellStyle name="2x indented GHG Textfiels 3 3 7" xfId="6344"/>
    <cellStyle name="2x indented GHG Textfiels 3 3 7 2" xfId="10563"/>
    <cellStyle name="2x indented GHG Textfiels 3 3 7 2 2" xfId="20839"/>
    <cellStyle name="2x indented GHG Textfiels 3 3 7 3" xfId="13310"/>
    <cellStyle name="2x indented GHG Textfiels 3 3 8" xfId="3491"/>
    <cellStyle name="2x indented GHG Textfiels 3 3 8 2" xfId="7711"/>
    <cellStyle name="2x indented GHG Textfiels 3 3 8 2 2" xfId="17993"/>
    <cellStyle name="2x indented GHG Textfiels 3 3 8 3" xfId="15871"/>
    <cellStyle name="2x indented GHG Textfiels 3 3 9" xfId="2554"/>
    <cellStyle name="2x indented GHG Textfiels 3 3 9 2" xfId="16985"/>
    <cellStyle name="2x indented GHG Textfiels 3 4" xfId="516"/>
    <cellStyle name="2x indented GHG Textfiels 3 4 2" xfId="1442"/>
    <cellStyle name="2x indented GHG Textfiels 3 4 2 2" xfId="5905"/>
    <cellStyle name="2x indented GHG Textfiels 3 4 2 2 2" xfId="10125"/>
    <cellStyle name="2x indented GHG Textfiels 3 4 2 2 2 2" xfId="20407"/>
    <cellStyle name="2x indented GHG Textfiels 3 4 2 2 3" xfId="15380"/>
    <cellStyle name="2x indented GHG Textfiels 3 4 2 3" xfId="7317"/>
    <cellStyle name="2x indented GHG Textfiels 3 4 2 3 2" xfId="11536"/>
    <cellStyle name="2x indented GHG Textfiels 3 4 2 3 2 2" xfId="21754"/>
    <cellStyle name="2x indented GHG Textfiels 3 4 2 3 3" xfId="16596"/>
    <cellStyle name="2x indented GHG Textfiels 3 4 2 4" xfId="4669"/>
    <cellStyle name="2x indented GHG Textfiels 3 4 2 4 2" xfId="8889"/>
    <cellStyle name="2x indented GHG Textfiels 3 4 2 4 2 2" xfId="19171"/>
    <cellStyle name="2x indented GHG Textfiels 3 4 2 5" xfId="2399"/>
    <cellStyle name="2x indented GHG Textfiels 3 4 2 5 2" xfId="17605"/>
    <cellStyle name="2x indented GHG Textfiels 3 4 2 6" xfId="13909"/>
    <cellStyle name="2x indented GHG Textfiels 3 4 3" xfId="1124"/>
    <cellStyle name="2x indented GHG Textfiels 3 4 3 2" xfId="5588"/>
    <cellStyle name="2x indented GHG Textfiels 3 4 3 2 2" xfId="9808"/>
    <cellStyle name="2x indented GHG Textfiels 3 4 3 2 2 2" xfId="20090"/>
    <cellStyle name="2x indented GHG Textfiels 3 4 3 2 3" xfId="13483"/>
    <cellStyle name="2x indented GHG Textfiels 3 4 3 3" xfId="7001"/>
    <cellStyle name="2x indented GHG Textfiels 3 4 3 3 2" xfId="11220"/>
    <cellStyle name="2x indented GHG Textfiels 3 4 3 3 2 2" xfId="21458"/>
    <cellStyle name="2x indented GHG Textfiels 3 4 3 3 3" xfId="15900"/>
    <cellStyle name="2x indented GHG Textfiels 3 4 3 4" xfId="4385"/>
    <cellStyle name="2x indented GHG Textfiels 3 4 3 4 2" xfId="8605"/>
    <cellStyle name="2x indented GHG Textfiels 3 4 3 4 2 2" xfId="18887"/>
    <cellStyle name="2x indented GHG Textfiels 3 4 3 5" xfId="1840"/>
    <cellStyle name="2x indented GHG Textfiels 3 4 3 5 2" xfId="17309"/>
    <cellStyle name="2x indented GHG Textfiels 3 4 3 6" xfId="11823"/>
    <cellStyle name="2x indented GHG Textfiels 3 4 4" xfId="3827"/>
    <cellStyle name="2x indented GHG Textfiels 3 4 4 2" xfId="8047"/>
    <cellStyle name="2x indented GHG Textfiels 3 4 4 2 2" xfId="18329"/>
    <cellStyle name="2x indented GHG Textfiels 3 4 4 3" xfId="12878"/>
    <cellStyle name="2x indented GHG Textfiels 3 4 5" xfId="4983"/>
    <cellStyle name="2x indented GHG Textfiels 3 4 5 2" xfId="9203"/>
    <cellStyle name="2x indented GHG Textfiels 3 4 5 2 2" xfId="19485"/>
    <cellStyle name="2x indented GHG Textfiels 3 4 5 3" xfId="13447"/>
    <cellStyle name="2x indented GHG Textfiels 3 4 6" xfId="6408"/>
    <cellStyle name="2x indented GHG Textfiels 3 4 6 2" xfId="10627"/>
    <cellStyle name="2x indented GHG Textfiels 3 4 6 2 2" xfId="20900"/>
    <cellStyle name="2x indented GHG Textfiels 3 4 6 3" xfId="16556"/>
    <cellStyle name="2x indented GHG Textfiels 3 4 7" xfId="3533"/>
    <cellStyle name="2x indented GHG Textfiels 3 4 7 2" xfId="7753"/>
    <cellStyle name="2x indented GHG Textfiels 3 4 7 2 2" xfId="18035"/>
    <cellStyle name="2x indented GHG Textfiels 3 4 7 3" xfId="13583"/>
    <cellStyle name="2x indented GHG Textfiels 3 4 8" xfId="2497"/>
    <cellStyle name="2x indented GHG Textfiels 3 4 8 2" xfId="13360"/>
    <cellStyle name="2x indented GHG Textfiels 3 4 9" xfId="11995"/>
    <cellStyle name="2x indented GHG Textfiels 3 5" xfId="578"/>
    <cellStyle name="2x indented GHG Textfiels 3 5 2" xfId="1504"/>
    <cellStyle name="2x indented GHG Textfiels 3 5 2 2" xfId="5967"/>
    <cellStyle name="2x indented GHG Textfiels 3 5 2 2 2" xfId="10187"/>
    <cellStyle name="2x indented GHG Textfiels 3 5 2 2 2 2" xfId="20469"/>
    <cellStyle name="2x indented GHG Textfiels 3 5 2 2 3" xfId="14104"/>
    <cellStyle name="2x indented GHG Textfiels 3 5 2 3" xfId="7379"/>
    <cellStyle name="2x indented GHG Textfiels 3 5 2 3 2" xfId="11598"/>
    <cellStyle name="2x indented GHG Textfiels 3 5 2 3 2 2" xfId="21813"/>
    <cellStyle name="2x indented GHG Textfiels 3 5 2 3 3" xfId="15412"/>
    <cellStyle name="2x indented GHG Textfiels 3 5 2 4" xfId="4728"/>
    <cellStyle name="2x indented GHG Textfiels 3 5 2 4 2" xfId="8948"/>
    <cellStyle name="2x indented GHG Textfiels 3 5 2 4 2 2" xfId="19230"/>
    <cellStyle name="2x indented GHG Textfiels 3 5 2 5" xfId="7432"/>
    <cellStyle name="2x indented GHG Textfiels 3 5 2 5 2" xfId="17664"/>
    <cellStyle name="2x indented GHG Textfiels 3 5 2 6" xfId="14100"/>
    <cellStyle name="2x indented GHG Textfiels 3 5 3" xfId="1182"/>
    <cellStyle name="2x indented GHG Textfiels 3 5 3 2" xfId="5645"/>
    <cellStyle name="2x indented GHG Textfiels 3 5 3 2 2" xfId="9865"/>
    <cellStyle name="2x indented GHG Textfiels 3 5 3 2 2 2" xfId="20147"/>
    <cellStyle name="2x indented GHG Textfiels 3 5 3 2 3" xfId="14457"/>
    <cellStyle name="2x indented GHG Textfiels 3 5 3 3" xfId="7057"/>
    <cellStyle name="2x indented GHG Textfiels 3 5 3 3 2" xfId="11276"/>
    <cellStyle name="2x indented GHG Textfiels 3 5 3 3 2 2" xfId="21511"/>
    <cellStyle name="2x indented GHG Textfiels 3 5 3 3 3" xfId="11753"/>
    <cellStyle name="2x indented GHG Textfiels 3 5 3 4" xfId="4439"/>
    <cellStyle name="2x indented GHG Textfiels 3 5 3 4 2" xfId="8659"/>
    <cellStyle name="2x indented GHG Textfiels 3 5 3 4 2 2" xfId="18941"/>
    <cellStyle name="2x indented GHG Textfiels 3 5 3 5" xfId="1957"/>
    <cellStyle name="2x indented GHG Textfiels 3 5 3 5 2" xfId="17362"/>
    <cellStyle name="2x indented GHG Textfiels 3 5 3 6" xfId="14980"/>
    <cellStyle name="2x indented GHG Textfiels 3 5 4" xfId="3889"/>
    <cellStyle name="2x indented GHG Textfiels 3 5 4 2" xfId="8109"/>
    <cellStyle name="2x indented GHG Textfiels 3 5 4 2 2" xfId="18391"/>
    <cellStyle name="2x indented GHG Textfiels 3 5 4 3" xfId="11992"/>
    <cellStyle name="2x indented GHG Textfiels 3 5 5" xfId="5045"/>
    <cellStyle name="2x indented GHG Textfiels 3 5 5 2" xfId="9265"/>
    <cellStyle name="2x indented GHG Textfiels 3 5 5 2 2" xfId="19547"/>
    <cellStyle name="2x indented GHG Textfiels 3 5 5 3" xfId="16583"/>
    <cellStyle name="2x indented GHG Textfiels 3 5 6" xfId="6470"/>
    <cellStyle name="2x indented GHG Textfiels 3 5 6 2" xfId="10689"/>
    <cellStyle name="2x indented GHG Textfiels 3 5 6 2 2" xfId="20962"/>
    <cellStyle name="2x indented GHG Textfiels 3 5 6 3" xfId="16635"/>
    <cellStyle name="2x indented GHG Textfiels 3 5 7" xfId="3592"/>
    <cellStyle name="2x indented GHG Textfiels 3 5 7 2" xfId="7812"/>
    <cellStyle name="2x indented GHG Textfiels 3 5 7 2 2" xfId="18094"/>
    <cellStyle name="2x indented GHG Textfiels 3 5 7 3" xfId="16495"/>
    <cellStyle name="2x indented GHG Textfiels 3 5 8" xfId="2217"/>
    <cellStyle name="2x indented GHG Textfiels 3 5 8 2" xfId="11881"/>
    <cellStyle name="2x indented GHG Textfiels 3 5 9" xfId="12257"/>
    <cellStyle name="2x indented GHG Textfiels 3 6" xfId="950"/>
    <cellStyle name="2x indented GHG Textfiels 3 6 2" xfId="4225"/>
    <cellStyle name="2x indented GHG Textfiels 3 6 2 2" xfId="8445"/>
    <cellStyle name="2x indented GHG Textfiels 3 6 2 2 2" xfId="18727"/>
    <cellStyle name="2x indented GHG Textfiels 3 6 2 3" xfId="15186"/>
    <cellStyle name="2x indented GHG Textfiels 3 6 3" xfId="5414"/>
    <cellStyle name="2x indented GHG Textfiels 3 6 3 2" xfId="9634"/>
    <cellStyle name="2x indented GHG Textfiels 3 6 3 2 2" xfId="19916"/>
    <cellStyle name="2x indented GHG Textfiels 3 6 3 3" xfId="15948"/>
    <cellStyle name="2x indented GHG Textfiels 3 6 4" xfId="6828"/>
    <cellStyle name="2x indented GHG Textfiels 3 6 4 2" xfId="11047"/>
    <cellStyle name="2x indented GHG Textfiels 3 6 4 2 2" xfId="21292"/>
    <cellStyle name="2x indented GHG Textfiels 3 6 4 3" xfId="13704"/>
    <cellStyle name="2x indented GHG Textfiels 3 6 5" xfId="3374"/>
    <cellStyle name="2x indented GHG Textfiels 3 6 5 2" xfId="7594"/>
    <cellStyle name="2x indented GHG Textfiels 3 6 5 2 2" xfId="17876"/>
    <cellStyle name="2x indented GHG Textfiels 3 6 6" xfId="2258"/>
    <cellStyle name="2x indented GHG Textfiels 3 6 6 2" xfId="13871"/>
    <cellStyle name="2x indented GHG Textfiels 3 6 7" xfId="12256"/>
    <cellStyle name="2x indented GHG Textfiels 3 7" xfId="883"/>
    <cellStyle name="2x indented GHG Textfiels 3 7 2" xfId="5348"/>
    <cellStyle name="2x indented GHG Textfiels 3 7 2 2" xfId="9568"/>
    <cellStyle name="2x indented GHG Textfiels 3 7 2 2 2" xfId="19850"/>
    <cellStyle name="2x indented GHG Textfiels 3 7 2 3" xfId="15086"/>
    <cellStyle name="2x indented GHG Textfiels 3 7 3" xfId="6768"/>
    <cellStyle name="2x indented GHG Textfiels 3 7 3 2" xfId="10987"/>
    <cellStyle name="2x indented GHG Textfiels 3 7 3 2 2" xfId="21238"/>
    <cellStyle name="2x indented GHG Textfiels 3 7 3 3" xfId="12833"/>
    <cellStyle name="2x indented GHG Textfiels 3 7 4" xfId="4168"/>
    <cellStyle name="2x indented GHG Textfiels 3 7 4 2" xfId="8388"/>
    <cellStyle name="2x indented GHG Textfiels 3 7 4 2 2" xfId="18670"/>
    <cellStyle name="2x indented GHG Textfiels 3 7 5" xfId="2435"/>
    <cellStyle name="2x indented GHG Textfiels 3 7 5 2" xfId="16245"/>
    <cellStyle name="2x indented GHG Textfiels 3 7 6" xfId="12855"/>
    <cellStyle name="2x indented GHG Textfiels 3 8" xfId="605"/>
    <cellStyle name="2x indented GHG Textfiels 3 8 2" xfId="5072"/>
    <cellStyle name="2x indented GHG Textfiels 3 8 2 2" xfId="9292"/>
    <cellStyle name="2x indented GHG Textfiels 3 8 2 2 2" xfId="19574"/>
    <cellStyle name="2x indented GHG Textfiels 3 8 2 3" xfId="14779"/>
    <cellStyle name="2x indented GHG Textfiels 3 8 3" xfId="6497"/>
    <cellStyle name="2x indented GHG Textfiels 3 8 3 2" xfId="10716"/>
    <cellStyle name="2x indented GHG Textfiels 3 8 3 2 2" xfId="20988"/>
    <cellStyle name="2x indented GHG Textfiels 3 8 3 3" xfId="17043"/>
    <cellStyle name="2x indented GHG Textfiels 3 8 4" xfId="3915"/>
    <cellStyle name="2x indented GHG Textfiels 3 8 4 2" xfId="8135"/>
    <cellStyle name="2x indented GHG Textfiels 3 8 4 2 2" xfId="18417"/>
    <cellStyle name="2x indented GHG Textfiels 3 8 5" xfId="3082"/>
    <cellStyle name="2x indented GHG Textfiels 3 8 5 2" xfId="16046"/>
    <cellStyle name="2x indented GHG Textfiels 3 8 6" xfId="11693"/>
    <cellStyle name="2x indented GHG Textfiels 3 9" xfId="1596"/>
    <cellStyle name="2x indented GHG Textfiels 3 9 2" xfId="6247"/>
    <cellStyle name="2x indented GHG Textfiels 3 9 2 2" xfId="10466"/>
    <cellStyle name="2x indented GHG Textfiels 3 9 2 2 2" xfId="20742"/>
    <cellStyle name="2x indented GHG Textfiels 3 9 2 3" xfId="12334"/>
    <cellStyle name="2x indented GHG Textfiels 3 9 3" xfId="3628"/>
    <cellStyle name="2x indented GHG Textfiels 3 9 3 2" xfId="7848"/>
    <cellStyle name="2x indented GHG Textfiels 3 9 3 2 2" xfId="18130"/>
    <cellStyle name="2x indented GHG Textfiels 3 9 4" xfId="3172"/>
    <cellStyle name="2x indented GHG Textfiels 3 9 4 2" xfId="13897"/>
    <cellStyle name="2x indented GHG Textfiels 3 9 5" xfId="13965"/>
    <cellStyle name="2x indented GHG Textfiels 4" xfId="290"/>
    <cellStyle name="2x indented GHG Textfiels 4 10" xfId="15773"/>
    <cellStyle name="2x indented GHG Textfiels 4 2" xfId="903"/>
    <cellStyle name="2x indented GHG Textfiels 4 2 2" xfId="1280"/>
    <cellStyle name="2x indented GHG Textfiels 4 2 2 2" xfId="5743"/>
    <cellStyle name="2x indented GHG Textfiels 4 2 2 2 2" xfId="9963"/>
    <cellStyle name="2x indented GHG Textfiels 4 2 2 2 2 2" xfId="20245"/>
    <cellStyle name="2x indented GHG Textfiels 4 2 2 2 3" xfId="16651"/>
    <cellStyle name="2x indented GHG Textfiels 4 2 2 3" xfId="7155"/>
    <cellStyle name="2x indented GHG Textfiels 4 2 2 3 2" xfId="11374"/>
    <cellStyle name="2x indented GHG Textfiels 4 2 2 3 2 2" xfId="21601"/>
    <cellStyle name="2x indented GHG Textfiels 4 2 2 3 3" xfId="17071"/>
    <cellStyle name="2x indented GHG Textfiels 4 2 2 4" xfId="4526"/>
    <cellStyle name="2x indented GHG Textfiels 4 2 2 4 2" xfId="8746"/>
    <cellStyle name="2x indented GHG Textfiels 4 2 2 4 2 2" xfId="19028"/>
    <cellStyle name="2x indented GHG Textfiels 4 2 2 5" xfId="2946"/>
    <cellStyle name="2x indented GHG Textfiels 4 2 2 5 2" xfId="17452"/>
    <cellStyle name="2x indented GHG Textfiels 4 2 2 6" xfId="14144"/>
    <cellStyle name="2x indented GHG Textfiels 4 2 3" xfId="1704"/>
    <cellStyle name="2x indented GHG Textfiels 4 2 3 2" xfId="6785"/>
    <cellStyle name="2x indented GHG Textfiels 4 2 3 2 2" xfId="11004"/>
    <cellStyle name="2x indented GHG Textfiels 4 2 3 2 2 2" xfId="21254"/>
    <cellStyle name="2x indented GHG Textfiels 4 2 3 2 3" xfId="14460"/>
    <cellStyle name="2x indented GHG Textfiels 4 2 3 3" xfId="5368"/>
    <cellStyle name="2x indented GHG Textfiels 4 2 3 3 2" xfId="9588"/>
    <cellStyle name="2x indented GHG Textfiels 4 2 3 3 2 2" xfId="19870"/>
    <cellStyle name="2x indented GHG Textfiels 4 2 3 4" xfId="2151"/>
    <cellStyle name="2x indented GHG Textfiels 4 2 3 4 2" xfId="14863"/>
    <cellStyle name="2x indented GHG Textfiels 4 2 3 5" xfId="12366"/>
    <cellStyle name="2x indented GHG Textfiels 4 2 4" xfId="6160"/>
    <cellStyle name="2x indented GHG Textfiels 4 2 4 2" xfId="10379"/>
    <cellStyle name="2x indented GHG Textfiels 4 2 4 2 2" xfId="20657"/>
    <cellStyle name="2x indented GHG Textfiels 4 2 4 3" xfId="14096"/>
    <cellStyle name="2x indented GHG Textfiels 4 2 5" xfId="1774"/>
    <cellStyle name="2x indented GHG Textfiels 4 2 5 2" xfId="12516"/>
    <cellStyle name="2x indented GHG Textfiels 4 2 6" xfId="14762"/>
    <cellStyle name="2x indented GHG Textfiels 4 3" xfId="1211"/>
    <cellStyle name="2x indented GHG Textfiels 4 3 2" xfId="5674"/>
    <cellStyle name="2x indented GHG Textfiels 4 3 2 2" xfId="9894"/>
    <cellStyle name="2x indented GHG Textfiels 4 3 2 2 2" xfId="20176"/>
    <cellStyle name="2x indented GHG Textfiels 4 3 2 3" xfId="15697"/>
    <cellStyle name="2x indented GHG Textfiels 4 3 3" xfId="7086"/>
    <cellStyle name="2x indented GHG Textfiels 4 3 3 2" xfId="11305"/>
    <cellStyle name="2x indented GHG Textfiels 4 3 3 2 2" xfId="21539"/>
    <cellStyle name="2x indented GHG Textfiels 4 3 3 3" xfId="14885"/>
    <cellStyle name="2x indented GHG Textfiels 4 3 4" xfId="4467"/>
    <cellStyle name="2x indented GHG Textfiels 4 3 4 2" xfId="8687"/>
    <cellStyle name="2x indented GHG Textfiels 4 3 4 2 2" xfId="18969"/>
    <cellStyle name="2x indented GHG Textfiels 4 3 5" xfId="2302"/>
    <cellStyle name="2x indented GHG Textfiels 4 3 5 2" xfId="17390"/>
    <cellStyle name="2x indented GHG Textfiels 4 3 6" xfId="13463"/>
    <cellStyle name="2x indented GHG Textfiels 4 4" xfId="691"/>
    <cellStyle name="2x indented GHG Textfiels 4 4 2" xfId="5157"/>
    <cellStyle name="2x indented GHG Textfiels 4 4 2 2" xfId="9377"/>
    <cellStyle name="2x indented GHG Textfiels 4 4 2 2 2" xfId="19659"/>
    <cellStyle name="2x indented GHG Textfiels 4 4 2 3" xfId="14226"/>
    <cellStyle name="2x indented GHG Textfiels 4 4 3" xfId="6580"/>
    <cellStyle name="2x indented GHG Textfiels 4 4 3 2" xfId="10799"/>
    <cellStyle name="2x indented GHG Textfiels 4 4 3 2 2" xfId="21064"/>
    <cellStyle name="2x indented GHG Textfiels 4 4 3 3" xfId="15651"/>
    <cellStyle name="2x indented GHG Textfiels 4 4 4" xfId="3993"/>
    <cellStyle name="2x indented GHG Textfiels 4 4 4 2" xfId="8213"/>
    <cellStyle name="2x indented GHG Textfiels 4 4 4 2 2" xfId="18495"/>
    <cellStyle name="2x indented GHG Textfiels 4 4 5" xfId="3132"/>
    <cellStyle name="2x indented GHG Textfiels 4 4 5 2" xfId="14013"/>
    <cellStyle name="2x indented GHG Textfiels 4 4 6" xfId="14884"/>
    <cellStyle name="2x indented GHG Textfiels 4 5" xfId="1557"/>
    <cellStyle name="2x indented GHG Textfiels 4 5 2" xfId="6045"/>
    <cellStyle name="2x indented GHG Textfiels 4 5 2 2" xfId="10264"/>
    <cellStyle name="2x indented GHG Textfiels 4 5 2 2 2" xfId="20544"/>
    <cellStyle name="2x indented GHG Textfiels 4 5 2 3" xfId="15916"/>
    <cellStyle name="2x indented GHG Textfiels 4 5 3" xfId="3613"/>
    <cellStyle name="2x indented GHG Textfiels 4 5 3 2" xfId="7833"/>
    <cellStyle name="2x indented GHG Textfiels 4 5 3 2 2" xfId="18115"/>
    <cellStyle name="2x indented GHG Textfiels 4 5 4" xfId="1961"/>
    <cellStyle name="2x indented GHG Textfiels 4 5 4 2" xfId="15098"/>
    <cellStyle name="2x indented GHG Textfiels 4 5 5" xfId="15202"/>
    <cellStyle name="2x indented GHG Textfiels 4 6" xfId="4767"/>
    <cellStyle name="2x indented GHG Textfiels 4 6 2" xfId="8987"/>
    <cellStyle name="2x indented GHG Textfiels 4 6 2 2" xfId="19269"/>
    <cellStyle name="2x indented GHG Textfiels 4 6 3" xfId="14384"/>
    <cellStyle name="2x indented GHG Textfiels 4 7" xfId="3343"/>
    <cellStyle name="2x indented GHG Textfiels 4 7 2" xfId="7563"/>
    <cellStyle name="2x indented GHG Textfiels 4 7 2 2" xfId="17847"/>
    <cellStyle name="2x indented GHG Textfiels 4 7 3" xfId="14500"/>
    <cellStyle name="2x indented GHG Textfiels 4 8" xfId="1973"/>
    <cellStyle name="2x indented GHG Textfiels 4 8 2" xfId="12164"/>
    <cellStyle name="2x indented GHG Textfiels 4 9" xfId="16098"/>
    <cellStyle name="2x indented GHG Textfiels 4 9 2" xfId="13995"/>
    <cellStyle name="2x indented GHG Textfiels 5" xfId="280"/>
    <cellStyle name="2x indented GHG Textfiels 5 2" xfId="1272"/>
    <cellStyle name="2x indented GHG Textfiels 5 2 2" xfId="5735"/>
    <cellStyle name="2x indented GHG Textfiels 5 2 2 2" xfId="9955"/>
    <cellStyle name="2x indented GHG Textfiels 5 2 2 2 2" xfId="20237"/>
    <cellStyle name="2x indented GHG Textfiels 5 2 2 3" xfId="13947"/>
    <cellStyle name="2x indented GHG Textfiels 5 2 3" xfId="7147"/>
    <cellStyle name="2x indented GHG Textfiels 5 2 3 2" xfId="11366"/>
    <cellStyle name="2x indented GHG Textfiels 5 2 3 2 2" xfId="21595"/>
    <cellStyle name="2x indented GHG Textfiels 5 2 3 3" xfId="15147"/>
    <cellStyle name="2x indented GHG Textfiels 5 2 4" xfId="4521"/>
    <cellStyle name="2x indented GHG Textfiels 5 2 4 2" xfId="8741"/>
    <cellStyle name="2x indented GHG Textfiels 5 2 4 2 2" xfId="19023"/>
    <cellStyle name="2x indented GHG Textfiels 5 2 5" xfId="2694"/>
    <cellStyle name="2x indented GHG Textfiels 5 2 5 2" xfId="17446"/>
    <cellStyle name="2x indented GHG Textfiels 5 2 6" xfId="13818"/>
    <cellStyle name="2x indented GHG Textfiels 5 3" xfId="681"/>
    <cellStyle name="2x indented GHG Textfiels 5 3 2" xfId="5147"/>
    <cellStyle name="2x indented GHG Textfiels 5 3 2 2" xfId="9367"/>
    <cellStyle name="2x indented GHG Textfiels 5 3 2 2 2" xfId="19649"/>
    <cellStyle name="2x indented GHG Textfiels 5 3 2 3" xfId="14488"/>
    <cellStyle name="2x indented GHG Textfiels 5 3 3" xfId="6571"/>
    <cellStyle name="2x indented GHG Textfiels 5 3 3 2" xfId="10790"/>
    <cellStyle name="2x indented GHG Textfiels 5 3 3 2 2" xfId="21058"/>
    <cellStyle name="2x indented GHG Textfiels 5 3 3 3" xfId="16659"/>
    <cellStyle name="2x indented GHG Textfiels 5 3 4" xfId="3985"/>
    <cellStyle name="2x indented GHG Textfiels 5 3 4 2" xfId="8205"/>
    <cellStyle name="2x indented GHG Textfiels 5 3 4 2 2" xfId="18487"/>
    <cellStyle name="2x indented GHG Textfiels 5 3 5" xfId="2935"/>
    <cellStyle name="2x indented GHG Textfiels 5 3 5 2" xfId="15570"/>
    <cellStyle name="2x indented GHG Textfiels 5 3 6" xfId="15231"/>
    <cellStyle name="2x indented GHG Textfiels 5 4" xfId="1572"/>
    <cellStyle name="2x indented GHG Textfiels 5 4 2" xfId="6068"/>
    <cellStyle name="2x indented GHG Textfiels 5 4 2 2" xfId="10287"/>
    <cellStyle name="2x indented GHG Textfiels 5 4 2 2 2" xfId="20567"/>
    <cellStyle name="2x indented GHG Textfiels 5 4 2 3" xfId="16496"/>
    <cellStyle name="2x indented GHG Textfiels 5 4 3" xfId="3297"/>
    <cellStyle name="2x indented GHG Textfiels 5 4 3 2" xfId="7518"/>
    <cellStyle name="2x indented GHG Textfiels 5 4 3 2 2" xfId="17801"/>
    <cellStyle name="2x indented GHG Textfiels 5 4 4" xfId="2166"/>
    <cellStyle name="2x indented GHG Textfiels 5 4 4 2" xfId="12245"/>
    <cellStyle name="2x indented GHG Textfiels 5 4 5" xfId="12327"/>
    <cellStyle name="2x indented GHG Textfiels 5 5" xfId="4757"/>
    <cellStyle name="2x indented GHG Textfiels 5 5 2" xfId="8977"/>
    <cellStyle name="2x indented GHG Textfiels 5 5 2 2" xfId="19259"/>
    <cellStyle name="2x indented GHG Textfiels 5 5 3" xfId="16458"/>
    <cellStyle name="2x indented GHG Textfiels 5 6" xfId="6047"/>
    <cellStyle name="2x indented GHG Textfiels 5 6 2" xfId="10266"/>
    <cellStyle name="2x indented GHG Textfiels 5 6 2 2" xfId="20546"/>
    <cellStyle name="2x indented GHG Textfiels 5 6 3" xfId="13973"/>
    <cellStyle name="2x indented GHG Textfiels 5 7" xfId="2958"/>
    <cellStyle name="2x indented GHG Textfiels 5 7 2" xfId="13616"/>
    <cellStyle name="2x indented GHG Textfiels 5 8" xfId="16090"/>
    <cellStyle name="2x indented GHG Textfiels 5 8 2" xfId="16748"/>
    <cellStyle name="2x indented GHG Textfiels 5 9" xfId="15920"/>
    <cellStyle name="2x indented GHG Textfiels 6" xfId="278"/>
    <cellStyle name="2x indented GHG Textfiels 6 2" xfId="1270"/>
    <cellStyle name="2x indented GHG Textfiels 6 2 2" xfId="5733"/>
    <cellStyle name="2x indented GHG Textfiels 6 2 2 2" xfId="9953"/>
    <cellStyle name="2x indented GHG Textfiels 6 2 2 2 2" xfId="20235"/>
    <cellStyle name="2x indented GHG Textfiels 6 2 2 3" xfId="12171"/>
    <cellStyle name="2x indented GHG Textfiels 6 2 3" xfId="7145"/>
    <cellStyle name="2x indented GHG Textfiels 6 2 3 2" xfId="11364"/>
    <cellStyle name="2x indented GHG Textfiels 6 2 3 2 2" xfId="21594"/>
    <cellStyle name="2x indented GHG Textfiels 6 2 3 3" xfId="13734"/>
    <cellStyle name="2x indented GHG Textfiels 6 2 4" xfId="4520"/>
    <cellStyle name="2x indented GHG Textfiels 6 2 4 2" xfId="8740"/>
    <cellStyle name="2x indented GHG Textfiels 6 2 4 2 2" xfId="19022"/>
    <cellStyle name="2x indented GHG Textfiels 6 2 5" xfId="2405"/>
    <cellStyle name="2x indented GHG Textfiels 6 2 5 2" xfId="17445"/>
    <cellStyle name="2x indented GHG Textfiels 6 2 6" xfId="17241"/>
    <cellStyle name="2x indented GHG Textfiels 6 3" xfId="660"/>
    <cellStyle name="2x indented GHG Textfiels 6 3 2" xfId="5126"/>
    <cellStyle name="2x indented GHG Textfiels 6 3 2 2" xfId="9346"/>
    <cellStyle name="2x indented GHG Textfiels 6 3 2 2 2" xfId="19628"/>
    <cellStyle name="2x indented GHG Textfiels 6 3 2 3" xfId="14544"/>
    <cellStyle name="2x indented GHG Textfiels 6 3 3" xfId="6550"/>
    <cellStyle name="2x indented GHG Textfiels 6 3 3 2" xfId="10769"/>
    <cellStyle name="2x indented GHG Textfiels 6 3 3 2 2" xfId="21039"/>
    <cellStyle name="2x indented GHG Textfiels 6 3 3 3" xfId="16049"/>
    <cellStyle name="2x indented GHG Textfiels 6 3 4" xfId="3967"/>
    <cellStyle name="2x indented GHG Textfiels 6 3 4 2" xfId="8187"/>
    <cellStyle name="2x indented GHG Textfiels 6 3 4 2 2" xfId="18469"/>
    <cellStyle name="2x indented GHG Textfiels 6 3 5" xfId="1953"/>
    <cellStyle name="2x indented GHG Textfiels 6 3 5 2" xfId="16295"/>
    <cellStyle name="2x indented GHG Textfiels 6 3 6" xfId="13197"/>
    <cellStyle name="2x indented GHG Textfiels 6 4" xfId="3251"/>
    <cellStyle name="2x indented GHG Textfiels 6 4 2" xfId="7473"/>
    <cellStyle name="2x indented GHG Textfiels 6 4 2 2" xfId="17755"/>
    <cellStyle name="2x indented GHG Textfiels 6 4 3" xfId="15240"/>
    <cellStyle name="2x indented GHG Textfiels 6 5" xfId="4755"/>
    <cellStyle name="2x indented GHG Textfiels 6 5 2" xfId="8975"/>
    <cellStyle name="2x indented GHG Textfiels 6 5 2 2" xfId="19257"/>
    <cellStyle name="2x indented GHG Textfiels 6 5 3" xfId="14946"/>
    <cellStyle name="2x indented GHG Textfiels 6 6" xfId="6046"/>
    <cellStyle name="2x indented GHG Textfiels 6 6 2" xfId="10265"/>
    <cellStyle name="2x indented GHG Textfiels 6 6 2 2" xfId="20545"/>
    <cellStyle name="2x indented GHG Textfiels 6 6 3" xfId="12926"/>
    <cellStyle name="2x indented GHG Textfiels 6 7" xfId="3253"/>
    <cellStyle name="2x indented GHG Textfiels 6 7 2" xfId="7475"/>
    <cellStyle name="2x indented GHG Textfiels 6 7 2 2" xfId="17757"/>
    <cellStyle name="2x indented GHG Textfiels 6 7 3" xfId="14744"/>
    <cellStyle name="2x indented GHG Textfiels 6 8" xfId="2626"/>
    <cellStyle name="2x indented GHG Textfiels 6 8 2" xfId="12790"/>
    <cellStyle name="2x indented GHG Textfiels 6 9" xfId="14469"/>
    <cellStyle name="2x indented GHG Textfiels 7" xfId="859"/>
    <cellStyle name="2x indented GHG Textfiels 7 2" xfId="1283"/>
    <cellStyle name="2x indented GHG Textfiels 7 2 2" xfId="5746"/>
    <cellStyle name="2x indented GHG Textfiels 7 2 2 2" xfId="9966"/>
    <cellStyle name="2x indented GHG Textfiels 7 2 2 2 2" xfId="20248"/>
    <cellStyle name="2x indented GHG Textfiels 7 2 2 3" xfId="13136"/>
    <cellStyle name="2x indented GHG Textfiels 7 2 3" xfId="7158"/>
    <cellStyle name="2x indented GHG Textfiels 7 2 3 2" xfId="11377"/>
    <cellStyle name="2x indented GHG Textfiels 7 2 3 2 2" xfId="21604"/>
    <cellStyle name="2x indented GHG Textfiels 7 2 3 3" xfId="13675"/>
    <cellStyle name="2x indented GHG Textfiels 7 2 4" xfId="4528"/>
    <cellStyle name="2x indented GHG Textfiels 7 2 4 2" xfId="8748"/>
    <cellStyle name="2x indented GHG Textfiels 7 2 4 2 2" xfId="19030"/>
    <cellStyle name="2x indented GHG Textfiels 7 2 5" xfId="2270"/>
    <cellStyle name="2x indented GHG Textfiels 7 2 5 2" xfId="17455"/>
    <cellStyle name="2x indented GHG Textfiels 7 2 6" xfId="15574"/>
    <cellStyle name="2x indented GHG Textfiels 7 3" xfId="4148"/>
    <cellStyle name="2x indented GHG Textfiels 7 3 2" xfId="8368"/>
    <cellStyle name="2x indented GHG Textfiels 7 3 2 2" xfId="18650"/>
    <cellStyle name="2x indented GHG Textfiels 7 3 3" xfId="15331"/>
    <cellStyle name="2x indented GHG Textfiels 7 4" xfId="5324"/>
    <cellStyle name="2x indented GHG Textfiels 7 4 2" xfId="9544"/>
    <cellStyle name="2x indented GHG Textfiels 7 4 2 2" xfId="19826"/>
    <cellStyle name="2x indented GHG Textfiels 7 4 3" xfId="15739"/>
    <cellStyle name="2x indented GHG Textfiels 7 5" xfId="6744"/>
    <cellStyle name="2x indented GHG Textfiels 7 5 2" xfId="10963"/>
    <cellStyle name="2x indented GHG Textfiels 7 5 2 2" xfId="21217"/>
    <cellStyle name="2x indented GHG Textfiels 7 5 3" xfId="15595"/>
    <cellStyle name="2x indented GHG Textfiels 7 6" xfId="3284"/>
    <cellStyle name="2x indented GHG Textfiels 7 6 2" xfId="7506"/>
    <cellStyle name="2x indented GHG Textfiels 7 6 2 2" xfId="17788"/>
    <cellStyle name="2x indented GHG Textfiels 7 7" xfId="2800"/>
    <cellStyle name="2x indented GHG Textfiels 7 7 2" xfId="14961"/>
    <cellStyle name="2x indented GHG Textfiels 7 8" xfId="13920"/>
    <cellStyle name="2x indented GHG Textfiels 8" xfId="942"/>
    <cellStyle name="2x indented GHG Textfiels 8 2" xfId="5406"/>
    <cellStyle name="2x indented GHG Textfiels 8 2 2" xfId="9626"/>
    <cellStyle name="2x indented GHG Textfiels 8 2 2 2" xfId="19908"/>
    <cellStyle name="2x indented GHG Textfiels 8 2 3" xfId="16530"/>
    <cellStyle name="2x indented GHG Textfiels 8 3" xfId="6820"/>
    <cellStyle name="2x indented GHG Textfiels 8 3 2" xfId="11039"/>
    <cellStyle name="2x indented GHG Textfiels 8 3 2 2" xfId="21286"/>
    <cellStyle name="2x indented GHG Textfiels 8 3 3" xfId="12865"/>
    <cellStyle name="2x indented GHG Textfiels 8 4" xfId="4219"/>
    <cellStyle name="2x indented GHG Textfiels 8 4 2" xfId="8439"/>
    <cellStyle name="2x indented GHG Textfiels 8 4 2 2" xfId="18721"/>
    <cellStyle name="2x indented GHG Textfiels 8 5" xfId="3012"/>
    <cellStyle name="2x indented GHG Textfiels 8 5 2" xfId="15921"/>
    <cellStyle name="2x indented GHG Textfiels 8 6" xfId="15315"/>
    <cellStyle name="2x indented GHG Textfiels 9" xfId="1594"/>
    <cellStyle name="2x indented GHG Textfiels 9 2" xfId="6245"/>
    <cellStyle name="2x indented GHG Textfiels 9 2 2" xfId="10464"/>
    <cellStyle name="2x indented GHG Textfiels 9 2 2 2" xfId="20740"/>
    <cellStyle name="2x indented GHG Textfiels 9 2 3" xfId="13350"/>
    <cellStyle name="2x indented GHG Textfiels 9 3" xfId="3353"/>
    <cellStyle name="2x indented GHG Textfiels 9 3 2" xfId="7573"/>
    <cellStyle name="2x indented GHG Textfiels 9 3 2 2" xfId="17855"/>
    <cellStyle name="2x indented GHG Textfiels 9 4" xfId="2698"/>
    <cellStyle name="2x indented GHG Textfiels 9 4 2" xfId="15073"/>
    <cellStyle name="2x indented GHG Textfiels 9 5" xfId="13569"/>
    <cellStyle name="40% - Accent1" xfId="173" builtinId="31" customBuiltin="1"/>
    <cellStyle name="40% - Accent2" xfId="177" builtinId="35" customBuiltin="1"/>
    <cellStyle name="40% - Accent3" xfId="181" builtinId="39" customBuiltin="1"/>
    <cellStyle name="40% - Accent4" xfId="185" builtinId="43" customBuiltin="1"/>
    <cellStyle name="40% - Accent5" xfId="189" builtinId="47" customBuiltin="1"/>
    <cellStyle name="40% - Accent6" xfId="193" builtinId="51" customBuiltin="1"/>
    <cellStyle name="5x indented GHG Textfiels" xfId="224"/>
    <cellStyle name="60% - Accent1" xfId="174" builtinId="32" customBuiltin="1"/>
    <cellStyle name="60% - Accent1 2" xfId="298"/>
    <cellStyle name="60% - Accent2" xfId="178" builtinId="36" customBuiltin="1"/>
    <cellStyle name="60% - Accent2 2" xfId="296"/>
    <cellStyle name="60% - Accent3" xfId="182" builtinId="40" customBuiltin="1"/>
    <cellStyle name="60% - Accent3 2" xfId="328"/>
    <cellStyle name="60% - Accent4" xfId="186" builtinId="44" customBuiltin="1"/>
    <cellStyle name="60% - Accent4 2" xfId="330"/>
    <cellStyle name="60% - Accent5" xfId="190" builtinId="48" customBuiltin="1"/>
    <cellStyle name="60% - Accent5 2" xfId="272"/>
    <cellStyle name="60% - Accent6" xfId="194" builtinId="52" customBuiltin="1"/>
    <cellStyle name="60% - Accent6 2" xfId="329"/>
    <cellStyle name="Accent1" xfId="171" builtinId="29" customBuiltin="1"/>
    <cellStyle name="Accent2" xfId="175" builtinId="33" customBuiltin="1"/>
    <cellStyle name="Accent3" xfId="179" builtinId="37" customBuiltin="1"/>
    <cellStyle name="Accent4" xfId="183" builtinId="41" customBuiltin="1"/>
    <cellStyle name="Accent5" xfId="187" builtinId="45" customBuiltin="1"/>
    <cellStyle name="Accent6" xfId="191" builtinId="49" customBuiltin="1"/>
    <cellStyle name="AggCels_T(2)" xfId="6"/>
    <cellStyle name="Background table" xfId="7"/>
    <cellStyle name="Bad" xfId="160" builtinId="27" customBuiltin="1"/>
    <cellStyle name="Bad 3" xfId="8"/>
    <cellStyle name="Bold GHG Numbers (0.00)" xfId="225"/>
    <cellStyle name="Bron" xfId="9"/>
    <cellStyle name="Calc cel" xfId="10"/>
    <cellStyle name="Calc cel 2" xfId="11"/>
    <cellStyle name="Calc cel 2 2" xfId="250"/>
    <cellStyle name="Calc cel 2 2 10" xfId="3390"/>
    <cellStyle name="Calc cel 2 2 10 2" xfId="7610"/>
    <cellStyle name="Calc cel 2 2 10 2 2" xfId="17892"/>
    <cellStyle name="Calc cel 2 2 10 3" xfId="12312"/>
    <cellStyle name="Calc cel 2 2 11" xfId="3238"/>
    <cellStyle name="Calc cel 2 2 11 2" xfId="7461"/>
    <cellStyle name="Calc cel 2 2 11 2 2" xfId="17742"/>
    <cellStyle name="Calc cel 2 2 11 3" xfId="14207"/>
    <cellStyle name="Calc cel 2 2 12" xfId="3084"/>
    <cellStyle name="Calc cel 2 2 12 2" xfId="11894"/>
    <cellStyle name="Calc cel 2 2 13" xfId="12037"/>
    <cellStyle name="Calc cel 2 2 2" xfId="359"/>
    <cellStyle name="Calc cel 2 2 2 10" xfId="3324"/>
    <cellStyle name="Calc cel 2 2 2 10 2" xfId="7545"/>
    <cellStyle name="Calc cel 2 2 2 10 2 2" xfId="17828"/>
    <cellStyle name="Calc cel 2 2 2 10 3" xfId="14390"/>
    <cellStyle name="Calc cel 2 2 2 11" xfId="6094"/>
    <cellStyle name="Calc cel 2 2 2 11 2" xfId="10313"/>
    <cellStyle name="Calc cel 2 2 2 11 2 2" xfId="20592"/>
    <cellStyle name="Calc cel 2 2 2 12" xfId="2260"/>
    <cellStyle name="Calc cel 2 2 2 12 2" xfId="15116"/>
    <cellStyle name="Calc cel 2 2 2 13" xfId="16669"/>
    <cellStyle name="Calc cel 2 2 2 2" xfId="383"/>
    <cellStyle name="Calc cel 2 2 2 2 10" xfId="16472"/>
    <cellStyle name="Calc cel 2 2 2 2 2" xfId="1006"/>
    <cellStyle name="Calc cel 2 2 2 2 2 2" xfId="1325"/>
    <cellStyle name="Calc cel 2 2 2 2 2 2 2" xfId="5788"/>
    <cellStyle name="Calc cel 2 2 2 2 2 2 2 2" xfId="10008"/>
    <cellStyle name="Calc cel 2 2 2 2 2 2 2 2 2" xfId="20290"/>
    <cellStyle name="Calc cel 2 2 2 2 2 2 2 3" xfId="12636"/>
    <cellStyle name="Calc cel 2 2 2 2 2 2 3" xfId="7200"/>
    <cellStyle name="Calc cel 2 2 2 2 2 2 3 2" xfId="11419"/>
    <cellStyle name="Calc cel 2 2 2 2 2 2 3 2 2" xfId="21644"/>
    <cellStyle name="Calc cel 2 2 2 2 2 2 3 3" xfId="12583"/>
    <cellStyle name="Calc cel 2 2 2 2 2 2 4" xfId="4559"/>
    <cellStyle name="Calc cel 2 2 2 2 2 2 4 2" xfId="8779"/>
    <cellStyle name="Calc cel 2 2 2 2 2 2 4 2 2" xfId="19061"/>
    <cellStyle name="Calc cel 2 2 2 2 2 2 5" xfId="2752"/>
    <cellStyle name="Calc cel 2 2 2 2 2 2 5 2" xfId="17495"/>
    <cellStyle name="Calc cel 2 2 2 2 2 2 6" xfId="17005"/>
    <cellStyle name="Calc cel 2 2 2 2 2 3" xfId="4270"/>
    <cellStyle name="Calc cel 2 2 2 2 2 3 2" xfId="8490"/>
    <cellStyle name="Calc cel 2 2 2 2 2 3 2 2" xfId="18772"/>
    <cellStyle name="Calc cel 2 2 2 2 2 3 3" xfId="16701"/>
    <cellStyle name="Calc cel 2 2 2 2 2 4" xfId="5470"/>
    <cellStyle name="Calc cel 2 2 2 2 2 4 2" xfId="9690"/>
    <cellStyle name="Calc cel 2 2 2 2 2 4 2 2" xfId="19972"/>
    <cellStyle name="Calc cel 2 2 2 2 2 4 3" xfId="13407"/>
    <cellStyle name="Calc cel 2 2 2 2 2 5" xfId="6884"/>
    <cellStyle name="Calc cel 2 2 2 2 2 5 2" xfId="11103"/>
    <cellStyle name="Calc cel 2 2 2 2 2 5 2 2" xfId="21346"/>
    <cellStyle name="Calc cel 2 2 2 2 2 5 3" xfId="16247"/>
    <cellStyle name="Calc cel 2 2 2 2 2 6" xfId="3433"/>
    <cellStyle name="Calc cel 2 2 2 2 2 6 2" xfId="7653"/>
    <cellStyle name="Calc cel 2 2 2 2 2 6 2 2" xfId="17935"/>
    <cellStyle name="Calc cel 2 2 2 2 2 6 3" xfId="12632"/>
    <cellStyle name="Calc cel 2 2 2 2 2 7" xfId="2246"/>
    <cellStyle name="Calc cel 2 2 2 2 2 7 2" xfId="14499"/>
    <cellStyle name="Calc cel 2 2 2 2 2 8" xfId="16356"/>
    <cellStyle name="Calc cel 2 2 2 2 3" xfId="923"/>
    <cellStyle name="Calc cel 2 2 2 2 3 2" xfId="5387"/>
    <cellStyle name="Calc cel 2 2 2 2 3 2 2" xfId="9607"/>
    <cellStyle name="Calc cel 2 2 2 2 3 2 2 2" xfId="19889"/>
    <cellStyle name="Calc cel 2 2 2 2 3 2 3" xfId="12868"/>
    <cellStyle name="Calc cel 2 2 2 2 3 3" xfId="6803"/>
    <cellStyle name="Calc cel 2 2 2 2 3 3 2" xfId="11022"/>
    <cellStyle name="Calc cel 2 2 2 2 3 3 2 2" xfId="21271"/>
    <cellStyle name="Calc cel 2 2 2 2 3 3 3" xfId="12228"/>
    <cellStyle name="Calc cel 2 2 2 2 3 4" xfId="4202"/>
    <cellStyle name="Calc cel 2 2 2 2 3 4 2" xfId="8422"/>
    <cellStyle name="Calc cel 2 2 2 2 3 4 2 2" xfId="18704"/>
    <cellStyle name="Calc cel 2 2 2 2 3 5" xfId="2728"/>
    <cellStyle name="Calc cel 2 2 2 2 3 5 2" xfId="12506"/>
    <cellStyle name="Calc cel 2 2 2 2 3 6" xfId="16300"/>
    <cellStyle name="Calc cel 2 2 2 2 4" xfId="713"/>
    <cellStyle name="Calc cel 2 2 2 2 4 2" xfId="5178"/>
    <cellStyle name="Calc cel 2 2 2 2 4 2 2" xfId="9398"/>
    <cellStyle name="Calc cel 2 2 2 2 4 2 2 2" xfId="19680"/>
    <cellStyle name="Calc cel 2 2 2 2 4 2 3" xfId="16363"/>
    <cellStyle name="Calc cel 2 2 2 2 4 3" xfId="6599"/>
    <cellStyle name="Calc cel 2 2 2 2 4 3 2" xfId="10818"/>
    <cellStyle name="Calc cel 2 2 2 2 4 3 2 2" xfId="21082"/>
    <cellStyle name="Calc cel 2 2 2 2 4 3 3" xfId="14627"/>
    <cellStyle name="Calc cel 2 2 2 2 4 4" xfId="4013"/>
    <cellStyle name="Calc cel 2 2 2 2 4 4 2" xfId="8233"/>
    <cellStyle name="Calc cel 2 2 2 2 4 4 2 2" xfId="18515"/>
    <cellStyle name="Calc cel 2 2 2 2 4 5" xfId="2847"/>
    <cellStyle name="Calc cel 2 2 2 2 4 5 2" xfId="13375"/>
    <cellStyle name="Calc cel 2 2 2 2 4 6" xfId="13563"/>
    <cellStyle name="Calc cel 2 2 2 2 5" xfId="745"/>
    <cellStyle name="Calc cel 2 2 2 2 5 2" xfId="5210"/>
    <cellStyle name="Calc cel 2 2 2 2 5 2 2" xfId="9430"/>
    <cellStyle name="Calc cel 2 2 2 2 5 2 2 2" xfId="19712"/>
    <cellStyle name="Calc cel 2 2 2 2 5 2 3" xfId="13381"/>
    <cellStyle name="Calc cel 2 2 2 2 5 3" xfId="6630"/>
    <cellStyle name="Calc cel 2 2 2 2 5 3 2" xfId="10849"/>
    <cellStyle name="Calc cel 2 2 2 2 5 3 2 2" xfId="21110"/>
    <cellStyle name="Calc cel 2 2 2 2 5 3 3" xfId="14561"/>
    <cellStyle name="Calc cel 2 2 2 2 5 4" xfId="4042"/>
    <cellStyle name="Calc cel 2 2 2 2 5 4 2" xfId="8262"/>
    <cellStyle name="Calc cel 2 2 2 2 5 4 2 2" xfId="18544"/>
    <cellStyle name="Calc cel 2 2 2 2 5 5" xfId="2733"/>
    <cellStyle name="Calc cel 2 2 2 2 5 5 2" xfId="16536"/>
    <cellStyle name="Calc cel 2 2 2 2 5 6" xfId="16035"/>
    <cellStyle name="Calc cel 2 2 2 2 6" xfId="1623"/>
    <cellStyle name="Calc cel 2 2 2 2 6 2" xfId="6277"/>
    <cellStyle name="Calc cel 2 2 2 2 6 2 2" xfId="10496"/>
    <cellStyle name="Calc cel 2 2 2 2 6 2 2 2" xfId="20772"/>
    <cellStyle name="Calc cel 2 2 2 2 6 2 3" xfId="13161"/>
    <cellStyle name="Calc cel 2 2 2 2 6 3" xfId="3699"/>
    <cellStyle name="Calc cel 2 2 2 2 6 3 2" xfId="7919"/>
    <cellStyle name="Calc cel 2 2 2 2 6 3 2 2" xfId="18201"/>
    <cellStyle name="Calc cel 2 2 2 2 6 4" xfId="2505"/>
    <cellStyle name="Calc cel 2 2 2 2 6 4 2" xfId="14415"/>
    <cellStyle name="Calc cel 2 2 2 2 6 5" xfId="13012"/>
    <cellStyle name="Calc cel 2 2 2 2 7" xfId="4852"/>
    <cellStyle name="Calc cel 2 2 2 2 7 2" xfId="9072"/>
    <cellStyle name="Calc cel 2 2 2 2 7 2 2" xfId="19354"/>
    <cellStyle name="Calc cel 2 2 2 2 7 3" xfId="12427"/>
    <cellStyle name="Calc cel 2 2 2 2 8" xfId="6174"/>
    <cellStyle name="Calc cel 2 2 2 2 8 2" xfId="10393"/>
    <cellStyle name="Calc cel 2 2 2 2 8 2 2" xfId="20671"/>
    <cellStyle name="Calc cel 2 2 2 2 8 3" xfId="16700"/>
    <cellStyle name="Calc cel 2 2 2 2 9" xfId="2426"/>
    <cellStyle name="Calc cel 2 2 2 2 9 2" xfId="17027"/>
    <cellStyle name="Calc cel 2 2 2 3" xfId="433"/>
    <cellStyle name="Calc cel 2 2 2 3 2" xfId="1359"/>
    <cellStyle name="Calc cel 2 2 2 3 2 2" xfId="5822"/>
    <cellStyle name="Calc cel 2 2 2 3 2 2 2" xfId="10042"/>
    <cellStyle name="Calc cel 2 2 2 3 2 2 2 2" xfId="20324"/>
    <cellStyle name="Calc cel 2 2 2 3 2 2 3" xfId="15938"/>
    <cellStyle name="Calc cel 2 2 2 3 2 3" xfId="7234"/>
    <cellStyle name="Calc cel 2 2 2 3 2 3 2" xfId="11453"/>
    <cellStyle name="Calc cel 2 2 2 3 2 3 2 2" xfId="21676"/>
    <cellStyle name="Calc cel 2 2 2 3 2 3 3" xfId="12953"/>
    <cellStyle name="Calc cel 2 2 2 3 2 4" xfId="4591"/>
    <cellStyle name="Calc cel 2 2 2 3 2 4 2" xfId="8811"/>
    <cellStyle name="Calc cel 2 2 2 3 2 4 2 2" xfId="19093"/>
    <cellStyle name="Calc cel 2 2 2 3 2 5" xfId="2693"/>
    <cellStyle name="Calc cel 2 2 2 3 2 5 2" xfId="17527"/>
    <cellStyle name="Calc cel 2 2 2 3 2 6" xfId="16441"/>
    <cellStyle name="Calc cel 2 2 2 3 3" xfId="807"/>
    <cellStyle name="Calc cel 2 2 2 3 3 2" xfId="5272"/>
    <cellStyle name="Calc cel 2 2 2 3 3 2 2" xfId="9492"/>
    <cellStyle name="Calc cel 2 2 2 3 3 2 2 2" xfId="19774"/>
    <cellStyle name="Calc cel 2 2 2 3 3 2 3" xfId="12381"/>
    <cellStyle name="Calc cel 2 2 2 3 3 3" xfId="6692"/>
    <cellStyle name="Calc cel 2 2 2 3 3 3 2" xfId="10911"/>
    <cellStyle name="Calc cel 2 2 2 3 3 3 2 2" xfId="21167"/>
    <cellStyle name="Calc cel 2 2 2 3 3 3 3" xfId="11947"/>
    <cellStyle name="Calc cel 2 2 2 3 3 4" xfId="4098"/>
    <cellStyle name="Calc cel 2 2 2 3 3 4 2" xfId="8318"/>
    <cellStyle name="Calc cel 2 2 2 3 3 4 2 2" xfId="18600"/>
    <cellStyle name="Calc cel 2 2 2 3 3 5" xfId="2278"/>
    <cellStyle name="Calc cel 2 2 2 3 3 5 2" xfId="13225"/>
    <cellStyle name="Calc cel 2 2 2 3 3 6" xfId="14197"/>
    <cellStyle name="Calc cel 2 2 2 3 4" xfId="3747"/>
    <cellStyle name="Calc cel 2 2 2 3 4 2" xfId="7967"/>
    <cellStyle name="Calc cel 2 2 2 3 4 2 2" xfId="18249"/>
    <cellStyle name="Calc cel 2 2 2 3 4 3" xfId="12897"/>
    <cellStyle name="Calc cel 2 2 2 3 5" xfId="4900"/>
    <cellStyle name="Calc cel 2 2 2 3 5 2" xfId="9120"/>
    <cellStyle name="Calc cel 2 2 2 3 5 2 2" xfId="19402"/>
    <cellStyle name="Calc cel 2 2 2 3 5 3" xfId="12724"/>
    <cellStyle name="Calc cel 2 2 2 3 6" xfId="6325"/>
    <cellStyle name="Calc cel 2 2 2 3 6 2" xfId="10544"/>
    <cellStyle name="Calc cel 2 2 2 3 6 2 2" xfId="20820"/>
    <cellStyle name="Calc cel 2 2 2 3 6 3" xfId="13629"/>
    <cellStyle name="Calc cel 2 2 2 3 7" xfId="3481"/>
    <cellStyle name="Calc cel 2 2 2 3 7 2" xfId="7701"/>
    <cellStyle name="Calc cel 2 2 2 3 7 2 2" xfId="17983"/>
    <cellStyle name="Calc cel 2 2 2 3 7 3" xfId="15027"/>
    <cellStyle name="Calc cel 2 2 2 3 8" xfId="2902"/>
    <cellStyle name="Calc cel 2 2 2 3 8 2" xfId="15053"/>
    <cellStyle name="Calc cel 2 2 2 3 9" xfId="16949"/>
    <cellStyle name="Calc cel 2 2 2 4" xfId="497"/>
    <cellStyle name="Calc cel 2 2 2 4 2" xfId="1423"/>
    <cellStyle name="Calc cel 2 2 2 4 2 2" xfId="5886"/>
    <cellStyle name="Calc cel 2 2 2 4 2 2 2" xfId="10106"/>
    <cellStyle name="Calc cel 2 2 2 4 2 2 2 2" xfId="20388"/>
    <cellStyle name="Calc cel 2 2 2 4 2 2 3" xfId="12831"/>
    <cellStyle name="Calc cel 2 2 2 4 2 3" xfId="7298"/>
    <cellStyle name="Calc cel 2 2 2 4 2 3 2" xfId="11517"/>
    <cellStyle name="Calc cel 2 2 2 4 2 3 2 2" xfId="21736"/>
    <cellStyle name="Calc cel 2 2 2 4 2 3 3" xfId="13139"/>
    <cellStyle name="Calc cel 2 2 2 4 2 4" xfId="4651"/>
    <cellStyle name="Calc cel 2 2 2 4 2 4 2" xfId="8871"/>
    <cellStyle name="Calc cel 2 2 2 4 2 4 2 2" xfId="19153"/>
    <cellStyle name="Calc cel 2 2 2 4 2 5" xfId="2173"/>
    <cellStyle name="Calc cel 2 2 2 4 2 5 2" xfId="17587"/>
    <cellStyle name="Calc cel 2 2 2 4 2 6" xfId="17127"/>
    <cellStyle name="Calc cel 2 2 2 4 3" xfId="1105"/>
    <cellStyle name="Calc cel 2 2 2 4 3 2" xfId="5569"/>
    <cellStyle name="Calc cel 2 2 2 4 3 2 2" xfId="9789"/>
    <cellStyle name="Calc cel 2 2 2 4 3 2 2 2" xfId="20071"/>
    <cellStyle name="Calc cel 2 2 2 4 3 2 3" xfId="14312"/>
    <cellStyle name="Calc cel 2 2 2 4 3 3" xfId="6982"/>
    <cellStyle name="Calc cel 2 2 2 4 3 3 2" xfId="11201"/>
    <cellStyle name="Calc cel 2 2 2 4 3 3 2 2" xfId="21440"/>
    <cellStyle name="Calc cel 2 2 2 4 3 3 3" xfId="12821"/>
    <cellStyle name="Calc cel 2 2 2 4 3 4" xfId="4367"/>
    <cellStyle name="Calc cel 2 2 2 4 3 4 2" xfId="8587"/>
    <cellStyle name="Calc cel 2 2 2 4 3 4 2 2" xfId="18869"/>
    <cellStyle name="Calc cel 2 2 2 4 3 5" xfId="1837"/>
    <cellStyle name="Calc cel 2 2 2 4 3 5 2" xfId="17291"/>
    <cellStyle name="Calc cel 2 2 2 4 3 6" xfId="15441"/>
    <cellStyle name="Calc cel 2 2 2 4 4" xfId="3808"/>
    <cellStyle name="Calc cel 2 2 2 4 4 2" xfId="8028"/>
    <cellStyle name="Calc cel 2 2 2 4 4 2 2" xfId="18310"/>
    <cellStyle name="Calc cel 2 2 2 4 4 3" xfId="12246"/>
    <cellStyle name="Calc cel 2 2 2 4 5" xfId="4964"/>
    <cellStyle name="Calc cel 2 2 2 4 5 2" xfId="9184"/>
    <cellStyle name="Calc cel 2 2 2 4 5 2 2" xfId="19466"/>
    <cellStyle name="Calc cel 2 2 2 4 5 3" xfId="15489"/>
    <cellStyle name="Calc cel 2 2 2 4 6" xfId="6389"/>
    <cellStyle name="Calc cel 2 2 2 4 6 2" xfId="10608"/>
    <cellStyle name="Calc cel 2 2 2 4 6 2 2" xfId="20881"/>
    <cellStyle name="Calc cel 2 2 2 4 6 3" xfId="12117"/>
    <cellStyle name="Calc cel 2 2 2 4 7" xfId="3515"/>
    <cellStyle name="Calc cel 2 2 2 4 7 2" xfId="7735"/>
    <cellStyle name="Calc cel 2 2 2 4 7 2 2" xfId="18017"/>
    <cellStyle name="Calc cel 2 2 2 4 7 3" xfId="16640"/>
    <cellStyle name="Calc cel 2 2 2 4 8" xfId="3153"/>
    <cellStyle name="Calc cel 2 2 2 4 8 2" xfId="14634"/>
    <cellStyle name="Calc cel 2 2 2 4 9" xfId="14179"/>
    <cellStyle name="Calc cel 2 2 2 5" xfId="559"/>
    <cellStyle name="Calc cel 2 2 2 5 2" xfId="1485"/>
    <cellStyle name="Calc cel 2 2 2 5 2 2" xfId="5948"/>
    <cellStyle name="Calc cel 2 2 2 5 2 2 2" xfId="10168"/>
    <cellStyle name="Calc cel 2 2 2 5 2 2 2 2" xfId="20450"/>
    <cellStyle name="Calc cel 2 2 2 5 2 2 3" xfId="14074"/>
    <cellStyle name="Calc cel 2 2 2 5 2 3" xfId="7360"/>
    <cellStyle name="Calc cel 2 2 2 5 2 3 2" xfId="11579"/>
    <cellStyle name="Calc cel 2 2 2 5 2 3 2 2" xfId="21795"/>
    <cellStyle name="Calc cel 2 2 2 5 2 3 3" xfId="12183"/>
    <cellStyle name="Calc cel 2 2 2 5 2 4" xfId="4710"/>
    <cellStyle name="Calc cel 2 2 2 5 2 4 2" xfId="8930"/>
    <cellStyle name="Calc cel 2 2 2 5 2 4 2 2" xfId="19212"/>
    <cellStyle name="Calc cel 2 2 2 5 2 5" xfId="1857"/>
    <cellStyle name="Calc cel 2 2 2 5 2 5 2" xfId="17646"/>
    <cellStyle name="Calc cel 2 2 2 5 2 6" xfId="15374"/>
    <cellStyle name="Calc cel 2 2 2 5 3" xfId="1163"/>
    <cellStyle name="Calc cel 2 2 2 5 3 2" xfId="5626"/>
    <cellStyle name="Calc cel 2 2 2 5 3 2 2" xfId="9846"/>
    <cellStyle name="Calc cel 2 2 2 5 3 2 2 2" xfId="20128"/>
    <cellStyle name="Calc cel 2 2 2 5 3 2 3" xfId="15480"/>
    <cellStyle name="Calc cel 2 2 2 5 3 3" xfId="7038"/>
    <cellStyle name="Calc cel 2 2 2 5 3 3 2" xfId="11257"/>
    <cellStyle name="Calc cel 2 2 2 5 3 3 2 2" xfId="21493"/>
    <cellStyle name="Calc cel 2 2 2 5 3 3 3" xfId="11640"/>
    <cellStyle name="Calc cel 2 2 2 5 3 4" xfId="4421"/>
    <cellStyle name="Calc cel 2 2 2 5 3 4 2" xfId="8641"/>
    <cellStyle name="Calc cel 2 2 2 5 3 4 2 2" xfId="18923"/>
    <cellStyle name="Calc cel 2 2 2 5 3 5" xfId="2046"/>
    <cellStyle name="Calc cel 2 2 2 5 3 5 2" xfId="17344"/>
    <cellStyle name="Calc cel 2 2 2 5 3 6" xfId="13150"/>
    <cellStyle name="Calc cel 2 2 2 5 4" xfId="3870"/>
    <cellStyle name="Calc cel 2 2 2 5 4 2" xfId="8090"/>
    <cellStyle name="Calc cel 2 2 2 5 4 2 2" xfId="18372"/>
    <cellStyle name="Calc cel 2 2 2 5 4 3" xfId="14176"/>
    <cellStyle name="Calc cel 2 2 2 5 5" xfId="5026"/>
    <cellStyle name="Calc cel 2 2 2 5 5 2" xfId="9246"/>
    <cellStyle name="Calc cel 2 2 2 5 5 2 2" xfId="19528"/>
    <cellStyle name="Calc cel 2 2 2 5 5 3" xfId="11931"/>
    <cellStyle name="Calc cel 2 2 2 5 6" xfId="6451"/>
    <cellStyle name="Calc cel 2 2 2 5 6 2" xfId="10670"/>
    <cellStyle name="Calc cel 2 2 2 5 6 2 2" xfId="20943"/>
    <cellStyle name="Calc cel 2 2 2 5 6 3" xfId="12077"/>
    <cellStyle name="Calc cel 2 2 2 5 7" xfId="3574"/>
    <cellStyle name="Calc cel 2 2 2 5 7 2" xfId="7794"/>
    <cellStyle name="Calc cel 2 2 2 5 7 2 2" xfId="18076"/>
    <cellStyle name="Calc cel 2 2 2 5 7 3" xfId="14745"/>
    <cellStyle name="Calc cel 2 2 2 5 8" xfId="2248"/>
    <cellStyle name="Calc cel 2 2 2 5 8 2" xfId="12271"/>
    <cellStyle name="Calc cel 2 2 2 5 9" xfId="12052"/>
    <cellStyle name="Calc cel 2 2 2 6" xfId="987"/>
    <cellStyle name="Calc cel 2 2 2 6 2" xfId="4251"/>
    <cellStyle name="Calc cel 2 2 2 6 2 2" xfId="8471"/>
    <cellStyle name="Calc cel 2 2 2 6 2 2 2" xfId="18753"/>
    <cellStyle name="Calc cel 2 2 2 6 2 3" xfId="13495"/>
    <cellStyle name="Calc cel 2 2 2 6 3" xfId="5451"/>
    <cellStyle name="Calc cel 2 2 2 6 3 2" xfId="9671"/>
    <cellStyle name="Calc cel 2 2 2 6 3 2 2" xfId="19953"/>
    <cellStyle name="Calc cel 2 2 2 6 3 3" xfId="12633"/>
    <cellStyle name="Calc cel 2 2 2 6 4" xfId="6865"/>
    <cellStyle name="Calc cel 2 2 2 6 4 2" xfId="11084"/>
    <cellStyle name="Calc cel 2 2 2 6 4 2 2" xfId="21327"/>
    <cellStyle name="Calc cel 2 2 2 6 4 3" xfId="13243"/>
    <cellStyle name="Calc cel 2 2 2 6 5" xfId="3414"/>
    <cellStyle name="Calc cel 2 2 2 6 5 2" xfId="7634"/>
    <cellStyle name="Calc cel 2 2 2 6 5 2 2" xfId="17916"/>
    <cellStyle name="Calc cel 2 2 2 6 6" xfId="2792"/>
    <cellStyle name="Calc cel 2 2 2 6 6 2" xfId="15184"/>
    <cellStyle name="Calc cel 2 2 2 6 7" xfId="17168"/>
    <cellStyle name="Calc cel 2 2 2 7" xfId="873"/>
    <cellStyle name="Calc cel 2 2 2 7 2" xfId="5338"/>
    <cellStyle name="Calc cel 2 2 2 7 2 2" xfId="9558"/>
    <cellStyle name="Calc cel 2 2 2 7 2 2 2" xfId="19840"/>
    <cellStyle name="Calc cel 2 2 2 7 2 3" xfId="14519"/>
    <cellStyle name="Calc cel 2 2 2 7 3" xfId="6758"/>
    <cellStyle name="Calc cel 2 2 2 7 3 2" xfId="10977"/>
    <cellStyle name="Calc cel 2 2 2 7 3 2 2" xfId="21229"/>
    <cellStyle name="Calc cel 2 2 2 7 3 3" xfId="14567"/>
    <cellStyle name="Calc cel 2 2 2 7 4" xfId="4160"/>
    <cellStyle name="Calc cel 2 2 2 7 4 2" xfId="8380"/>
    <cellStyle name="Calc cel 2 2 2 7 4 2 2" xfId="18662"/>
    <cellStyle name="Calc cel 2 2 2 7 5" xfId="2080"/>
    <cellStyle name="Calc cel 2 2 2 7 5 2" xfId="12653"/>
    <cellStyle name="Calc cel 2 2 2 7 6" xfId="14590"/>
    <cellStyle name="Calc cel 2 2 2 8" xfId="1548"/>
    <cellStyle name="Calc cel 2 2 2 8 2" xfId="6020"/>
    <cellStyle name="Calc cel 2 2 2 8 2 2" xfId="10239"/>
    <cellStyle name="Calc cel 2 2 2 8 2 2 2" xfId="20519"/>
    <cellStyle name="Calc cel 2 2 2 8 2 3" xfId="12135"/>
    <cellStyle name="Calc cel 2 2 2 8 3" xfId="3676"/>
    <cellStyle name="Calc cel 2 2 2 8 3 2" xfId="7896"/>
    <cellStyle name="Calc cel 2 2 2 8 3 2 2" xfId="18178"/>
    <cellStyle name="Calc cel 2 2 2 8 4" xfId="1980"/>
    <cellStyle name="Calc cel 2 2 2 8 4 2" xfId="16856"/>
    <cellStyle name="Calc cel 2 2 2 8 5" xfId="13481"/>
    <cellStyle name="Calc cel 2 2 2 9" xfId="4829"/>
    <cellStyle name="Calc cel 2 2 2 9 2" xfId="9049"/>
    <cellStyle name="Calc cel 2 2 2 9 2 2" xfId="19331"/>
    <cellStyle name="Calc cel 2 2 2 9 3" xfId="13319"/>
    <cellStyle name="Calc cel 2 2 3" xfId="338"/>
    <cellStyle name="Calc cel 2 2 3 10" xfId="4808"/>
    <cellStyle name="Calc cel 2 2 3 10 2" xfId="9028"/>
    <cellStyle name="Calc cel 2 2 3 10 2 2" xfId="19310"/>
    <cellStyle name="Calc cel 2 2 3 10 3" xfId="16759"/>
    <cellStyle name="Calc cel 2 2 3 11" xfId="3303"/>
    <cellStyle name="Calc cel 2 2 3 11 2" xfId="7524"/>
    <cellStyle name="Calc cel 2 2 3 11 2 2" xfId="17807"/>
    <cellStyle name="Calc cel 2 2 3 11 3" xfId="13491"/>
    <cellStyle name="Calc cel 2 2 3 12" xfId="6126"/>
    <cellStyle name="Calc cel 2 2 3 12 2" xfId="10345"/>
    <cellStyle name="Calc cel 2 2 3 12 2 2" xfId="20623"/>
    <cellStyle name="Calc cel 2 2 3 13" xfId="1807"/>
    <cellStyle name="Calc cel 2 2 3 13 2" xfId="15425"/>
    <cellStyle name="Calc cel 2 2 3 14" xfId="12101"/>
    <cellStyle name="Calc cel 2 2 3 2" xfId="412"/>
    <cellStyle name="Calc cel 2 2 3 2 2" xfId="1034"/>
    <cellStyle name="Calc cel 2 2 3 2 2 2" xfId="4298"/>
    <cellStyle name="Calc cel 2 2 3 2 2 2 2" xfId="8518"/>
    <cellStyle name="Calc cel 2 2 3 2 2 2 2 2" xfId="18800"/>
    <cellStyle name="Calc cel 2 2 3 2 2 2 3" xfId="15840"/>
    <cellStyle name="Calc cel 2 2 3 2 2 3" xfId="5498"/>
    <cellStyle name="Calc cel 2 2 3 2 2 3 2" xfId="9718"/>
    <cellStyle name="Calc cel 2 2 3 2 2 3 2 2" xfId="20000"/>
    <cellStyle name="Calc cel 2 2 3 2 2 3 3" xfId="16603"/>
    <cellStyle name="Calc cel 2 2 3 2 2 4" xfId="6912"/>
    <cellStyle name="Calc cel 2 2 3 2 2 4 2" xfId="11131"/>
    <cellStyle name="Calc cel 2 2 3 2 2 4 2 2" xfId="21373"/>
    <cellStyle name="Calc cel 2 2 3 2 2 4 3" xfId="12797"/>
    <cellStyle name="Calc cel 2 2 3 2 2 5" xfId="3461"/>
    <cellStyle name="Calc cel 2 2 3 2 2 5 2" xfId="7681"/>
    <cellStyle name="Calc cel 2 2 3 2 2 5 2 2" xfId="17963"/>
    <cellStyle name="Calc cel 2 2 3 2 2 6" xfId="2824"/>
    <cellStyle name="Calc cel 2 2 3 2 2 6 2" xfId="14171"/>
    <cellStyle name="Calc cel 2 2 3 2 2 7" xfId="13687"/>
    <cellStyle name="Calc cel 2 2 3 2 3" xfId="1238"/>
    <cellStyle name="Calc cel 2 2 3 2 3 2" xfId="5701"/>
    <cellStyle name="Calc cel 2 2 3 2 3 2 2" xfId="9921"/>
    <cellStyle name="Calc cel 2 2 3 2 3 2 2 2" xfId="20203"/>
    <cellStyle name="Calc cel 2 2 3 2 3 2 3" xfId="13624"/>
    <cellStyle name="Calc cel 2 2 3 2 3 3" xfId="7113"/>
    <cellStyle name="Calc cel 2 2 3 2 3 3 2" xfId="11332"/>
    <cellStyle name="Calc cel 2 2 3 2 3 3 2 2" xfId="21564"/>
    <cellStyle name="Calc cel 2 2 3 2 3 3 3" xfId="16639"/>
    <cellStyle name="Calc cel 2 2 3 2 3 4" xfId="4492"/>
    <cellStyle name="Calc cel 2 2 3 2 3 4 2" xfId="8712"/>
    <cellStyle name="Calc cel 2 2 3 2 3 4 2 2" xfId="18994"/>
    <cellStyle name="Calc cel 2 2 3 2 3 5" xfId="2751"/>
    <cellStyle name="Calc cel 2 2 3 2 3 5 2" xfId="17415"/>
    <cellStyle name="Calc cel 2 2 3 2 3 6" xfId="17034"/>
    <cellStyle name="Calc cel 2 2 3 2 4" xfId="787"/>
    <cellStyle name="Calc cel 2 2 3 2 4 2" xfId="5252"/>
    <cellStyle name="Calc cel 2 2 3 2 4 2 2" xfId="9472"/>
    <cellStyle name="Calc cel 2 2 3 2 4 2 2 2" xfId="19754"/>
    <cellStyle name="Calc cel 2 2 3 2 4 2 3" xfId="14424"/>
    <cellStyle name="Calc cel 2 2 3 2 4 3" xfId="6672"/>
    <cellStyle name="Calc cel 2 2 3 2 4 3 2" xfId="10891"/>
    <cellStyle name="Calc cel 2 2 3 2 4 3 2 2" xfId="21147"/>
    <cellStyle name="Calc cel 2 2 3 2 4 3 3" xfId="16590"/>
    <cellStyle name="Calc cel 2 2 3 2 4 4" xfId="4078"/>
    <cellStyle name="Calc cel 2 2 3 2 4 4 2" xfId="8298"/>
    <cellStyle name="Calc cel 2 2 3 2 4 4 2 2" xfId="18580"/>
    <cellStyle name="Calc cel 2 2 3 2 4 5" xfId="2806"/>
    <cellStyle name="Calc cel 2 2 3 2 4 5 2" xfId="11780"/>
    <cellStyle name="Calc cel 2 2 3 2 4 6" xfId="11804"/>
    <cellStyle name="Calc cel 2 2 3 2 5" xfId="1650"/>
    <cellStyle name="Calc cel 2 2 3 2 5 2" xfId="6305"/>
    <cellStyle name="Calc cel 2 2 3 2 5 2 2" xfId="10524"/>
    <cellStyle name="Calc cel 2 2 3 2 5 2 2 2" xfId="20800"/>
    <cellStyle name="Calc cel 2 2 3 2 5 2 3" xfId="15959"/>
    <cellStyle name="Calc cel 2 2 3 2 5 3" xfId="3727"/>
    <cellStyle name="Calc cel 2 2 3 2 5 3 2" xfId="7947"/>
    <cellStyle name="Calc cel 2 2 3 2 5 3 2 2" xfId="18229"/>
    <cellStyle name="Calc cel 2 2 3 2 5 4" xfId="2264"/>
    <cellStyle name="Calc cel 2 2 3 2 5 4 2" xfId="17184"/>
    <cellStyle name="Calc cel 2 2 3 2 5 5" xfId="11892"/>
    <cellStyle name="Calc cel 2 2 3 2 6" xfId="4880"/>
    <cellStyle name="Calc cel 2 2 3 2 6 2" xfId="9100"/>
    <cellStyle name="Calc cel 2 2 3 2 6 2 2" xfId="19382"/>
    <cellStyle name="Calc cel 2 2 3 2 6 3" xfId="12492"/>
    <cellStyle name="Calc cel 2 2 3 2 7" xfId="6218"/>
    <cellStyle name="Calc cel 2 2 3 2 7 2" xfId="10437"/>
    <cellStyle name="Calc cel 2 2 3 2 7 2 2" xfId="20714"/>
    <cellStyle name="Calc cel 2 2 3 2 7 3" xfId="14228"/>
    <cellStyle name="Calc cel 2 2 3 2 8" xfId="2259"/>
    <cellStyle name="Calc cel 2 2 3 2 8 2" xfId="12602"/>
    <cellStyle name="Calc cel 2 2 3 2 9" xfId="14073"/>
    <cellStyle name="Calc cel 2 2 3 3" xfId="462"/>
    <cellStyle name="Calc cel 2 2 3 3 10" xfId="13720"/>
    <cellStyle name="Calc cel 2 2 3 3 2" xfId="1073"/>
    <cellStyle name="Calc cel 2 2 3 3 2 2" xfId="1388"/>
    <cellStyle name="Calc cel 2 2 3 3 2 2 2" xfId="5851"/>
    <cellStyle name="Calc cel 2 2 3 3 2 2 2 2" xfId="10071"/>
    <cellStyle name="Calc cel 2 2 3 3 2 2 2 2 2" xfId="20353"/>
    <cellStyle name="Calc cel 2 2 3 3 2 2 2 3" xfId="12478"/>
    <cellStyle name="Calc cel 2 2 3 3 2 2 3" xfId="7263"/>
    <cellStyle name="Calc cel 2 2 3 3 2 2 3 2" xfId="11482"/>
    <cellStyle name="Calc cel 2 2 3 3 2 2 3 2 2" xfId="21703"/>
    <cellStyle name="Calc cel 2 2 3 3 2 2 3 3" xfId="13244"/>
    <cellStyle name="Calc cel 2 2 3 3 2 2 4" xfId="4618"/>
    <cellStyle name="Calc cel 2 2 3 3 2 2 4 2" xfId="8838"/>
    <cellStyle name="Calc cel 2 2 3 3 2 2 4 2 2" xfId="19120"/>
    <cellStyle name="Calc cel 2 2 3 3 2 2 5" xfId="2244"/>
    <cellStyle name="Calc cel 2 2 3 3 2 2 5 2" xfId="17554"/>
    <cellStyle name="Calc cel 2 2 3 3 2 2 6" xfId="14955"/>
    <cellStyle name="Calc cel 2 2 3 3 2 3" xfId="5537"/>
    <cellStyle name="Calc cel 2 2 3 3 2 3 2" xfId="9757"/>
    <cellStyle name="Calc cel 2 2 3 3 2 3 2 2" xfId="20039"/>
    <cellStyle name="Calc cel 2 2 3 3 2 3 3" xfId="16836"/>
    <cellStyle name="Calc cel 2 2 3 3 2 4" xfId="6950"/>
    <cellStyle name="Calc cel 2 2 3 3 2 4 2" xfId="11169"/>
    <cellStyle name="Calc cel 2 2 3 3 2 4 2 2" xfId="21409"/>
    <cellStyle name="Calc cel 2 2 3 3 2 4 3" xfId="12286"/>
    <cellStyle name="Calc cel 2 2 3 3 2 5" xfId="4335"/>
    <cellStyle name="Calc cel 2 2 3 3 2 5 2" xfId="8555"/>
    <cellStyle name="Calc cel 2 2 3 3 2 5 2 2" xfId="18837"/>
    <cellStyle name="Calc cel 2 2 3 3 2 6" xfId="2948"/>
    <cellStyle name="Calc cel 2 2 3 3 2 6 2" xfId="17261"/>
    <cellStyle name="Calc cel 2 2 3 3 2 7" xfId="15214"/>
    <cellStyle name="Calc cel 2 2 3 3 3" xfId="1254"/>
    <cellStyle name="Calc cel 2 2 3 3 3 2" xfId="5717"/>
    <cellStyle name="Calc cel 2 2 3 3 3 2 2" xfId="9937"/>
    <cellStyle name="Calc cel 2 2 3 3 3 2 2 2" xfId="20219"/>
    <cellStyle name="Calc cel 2 2 3 3 3 2 3" xfId="15771"/>
    <cellStyle name="Calc cel 2 2 3 3 3 3" xfId="7129"/>
    <cellStyle name="Calc cel 2 2 3 3 3 3 2" xfId="11348"/>
    <cellStyle name="Calc cel 2 2 3 3 3 3 2 2" xfId="21579"/>
    <cellStyle name="Calc cel 2 2 3 3 3 3 3" xfId="16978"/>
    <cellStyle name="Calc cel 2 2 3 3 3 4" xfId="4507"/>
    <cellStyle name="Calc cel 2 2 3 3 3 4 2" xfId="8727"/>
    <cellStyle name="Calc cel 2 2 3 3 3 4 2 2" xfId="19009"/>
    <cellStyle name="Calc cel 2 2 3 3 3 5" xfId="2446"/>
    <cellStyle name="Calc cel 2 2 3 3 3 5 2" xfId="17430"/>
    <cellStyle name="Calc cel 2 2 3 3 3 6" xfId="14224"/>
    <cellStyle name="Calc cel 2 2 3 3 4" xfId="847"/>
    <cellStyle name="Calc cel 2 2 3 3 4 2" xfId="5312"/>
    <cellStyle name="Calc cel 2 2 3 3 4 2 2" xfId="9532"/>
    <cellStyle name="Calc cel 2 2 3 3 4 2 2 2" xfId="19814"/>
    <cellStyle name="Calc cel 2 2 3 3 4 2 3" xfId="14428"/>
    <cellStyle name="Calc cel 2 2 3 3 4 3" xfId="6732"/>
    <cellStyle name="Calc cel 2 2 3 3 4 3 2" xfId="10951"/>
    <cellStyle name="Calc cel 2 2 3 3 4 3 2 2" xfId="21205"/>
    <cellStyle name="Calc cel 2 2 3 3 4 3 3" xfId="15428"/>
    <cellStyle name="Calc cel 2 2 3 3 4 4" xfId="4136"/>
    <cellStyle name="Calc cel 2 2 3 3 4 4 2" xfId="8356"/>
    <cellStyle name="Calc cel 2 2 3 3 4 4 2 2" xfId="18638"/>
    <cellStyle name="Calc cel 2 2 3 3 4 5" xfId="2501"/>
    <cellStyle name="Calc cel 2 2 3 3 4 5 2" xfId="13771"/>
    <cellStyle name="Calc cel 2 2 3 3 4 6" xfId="15542"/>
    <cellStyle name="Calc cel 2 2 3 3 5" xfId="3775"/>
    <cellStyle name="Calc cel 2 2 3 3 5 2" xfId="7995"/>
    <cellStyle name="Calc cel 2 2 3 3 5 2 2" xfId="18277"/>
    <cellStyle name="Calc cel 2 2 3 3 5 3" xfId="14260"/>
    <cellStyle name="Calc cel 2 2 3 3 6" xfId="4929"/>
    <cellStyle name="Calc cel 2 2 3 3 6 2" xfId="9149"/>
    <cellStyle name="Calc cel 2 2 3 3 6 2 2" xfId="19431"/>
    <cellStyle name="Calc cel 2 2 3 3 6 3" xfId="12654"/>
    <cellStyle name="Calc cel 2 2 3 3 7" xfId="6354"/>
    <cellStyle name="Calc cel 2 2 3 3 7 2" xfId="10573"/>
    <cellStyle name="Calc cel 2 2 3 3 7 2 2" xfId="20848"/>
    <cellStyle name="Calc cel 2 2 3 3 7 3" xfId="12692"/>
    <cellStyle name="Calc cel 2 2 3 3 8" xfId="3495"/>
    <cellStyle name="Calc cel 2 2 3 3 8 2" xfId="7715"/>
    <cellStyle name="Calc cel 2 2 3 3 8 2 2" xfId="17997"/>
    <cellStyle name="Calc cel 2 2 3 3 8 3" xfId="11855"/>
    <cellStyle name="Calc cel 2 2 3 3 9" xfId="3149"/>
    <cellStyle name="Calc cel 2 2 3 3 9 2" xfId="16857"/>
    <cellStyle name="Calc cel 2 2 3 4" xfId="526"/>
    <cellStyle name="Calc cel 2 2 3 4 2" xfId="1452"/>
    <cellStyle name="Calc cel 2 2 3 4 2 2" xfId="5915"/>
    <cellStyle name="Calc cel 2 2 3 4 2 2 2" xfId="10135"/>
    <cellStyle name="Calc cel 2 2 3 4 2 2 2 2" xfId="20417"/>
    <cellStyle name="Calc cel 2 2 3 4 2 2 3" xfId="16382"/>
    <cellStyle name="Calc cel 2 2 3 4 2 3" xfId="7327"/>
    <cellStyle name="Calc cel 2 2 3 4 2 3 2" xfId="11546"/>
    <cellStyle name="Calc cel 2 2 3 4 2 3 2 2" xfId="21763"/>
    <cellStyle name="Calc cel 2 2 3 4 2 3 3" xfId="14443"/>
    <cellStyle name="Calc cel 2 2 3 4 2 4" xfId="4678"/>
    <cellStyle name="Calc cel 2 2 3 4 2 4 2" xfId="8898"/>
    <cellStyle name="Calc cel 2 2 3 4 2 4 2 2" xfId="19180"/>
    <cellStyle name="Calc cel 2 2 3 4 2 5" xfId="2485"/>
    <cellStyle name="Calc cel 2 2 3 4 2 5 2" xfId="17614"/>
    <cellStyle name="Calc cel 2 2 3 4 2 6" xfId="14454"/>
    <cellStyle name="Calc cel 2 2 3 4 3" xfId="1134"/>
    <cellStyle name="Calc cel 2 2 3 4 3 2" xfId="5598"/>
    <cellStyle name="Calc cel 2 2 3 4 3 2 2" xfId="9818"/>
    <cellStyle name="Calc cel 2 2 3 4 3 2 2 2" xfId="20100"/>
    <cellStyle name="Calc cel 2 2 3 4 3 2 3" xfId="11999"/>
    <cellStyle name="Calc cel 2 2 3 4 3 3" xfId="7011"/>
    <cellStyle name="Calc cel 2 2 3 4 3 3 2" xfId="11230"/>
    <cellStyle name="Calc cel 2 2 3 4 3 3 2 2" xfId="21467"/>
    <cellStyle name="Calc cel 2 2 3 4 3 3 3" xfId="15350"/>
    <cellStyle name="Calc cel 2 2 3 4 3 4" xfId="4394"/>
    <cellStyle name="Calc cel 2 2 3 4 3 4 2" xfId="8614"/>
    <cellStyle name="Calc cel 2 2 3 4 3 4 2 2" xfId="18896"/>
    <cellStyle name="Calc cel 2 2 3 4 3 5" xfId="1845"/>
    <cellStyle name="Calc cel 2 2 3 4 3 5 2" xfId="17318"/>
    <cellStyle name="Calc cel 2 2 3 4 3 6" xfId="15421"/>
    <cellStyle name="Calc cel 2 2 3 4 4" xfId="3837"/>
    <cellStyle name="Calc cel 2 2 3 4 4 2" xfId="8057"/>
    <cellStyle name="Calc cel 2 2 3 4 4 2 2" xfId="18339"/>
    <cellStyle name="Calc cel 2 2 3 4 4 3" xfId="15131"/>
    <cellStyle name="Calc cel 2 2 3 4 5" xfId="4993"/>
    <cellStyle name="Calc cel 2 2 3 4 5 2" xfId="9213"/>
    <cellStyle name="Calc cel 2 2 3 4 5 2 2" xfId="19495"/>
    <cellStyle name="Calc cel 2 2 3 4 5 3" xfId="16799"/>
    <cellStyle name="Calc cel 2 2 3 4 6" xfId="6418"/>
    <cellStyle name="Calc cel 2 2 3 4 6 2" xfId="10637"/>
    <cellStyle name="Calc cel 2 2 3 4 6 2 2" xfId="20910"/>
    <cellStyle name="Calc cel 2 2 3 4 6 3" xfId="14334"/>
    <cellStyle name="Calc cel 2 2 3 4 7" xfId="3542"/>
    <cellStyle name="Calc cel 2 2 3 4 7 2" xfId="7762"/>
    <cellStyle name="Calc cel 2 2 3 4 7 2 2" xfId="18044"/>
    <cellStyle name="Calc cel 2 2 3 4 7 3" xfId="17131"/>
    <cellStyle name="Calc cel 2 2 3 4 8" xfId="1999"/>
    <cellStyle name="Calc cel 2 2 3 4 8 2" xfId="12273"/>
    <cellStyle name="Calc cel 2 2 3 4 9" xfId="11653"/>
    <cellStyle name="Calc cel 2 2 3 5" xfId="587"/>
    <cellStyle name="Calc cel 2 2 3 5 2" xfId="1513"/>
    <cellStyle name="Calc cel 2 2 3 5 2 2" xfId="5976"/>
    <cellStyle name="Calc cel 2 2 3 5 2 2 2" xfId="10196"/>
    <cellStyle name="Calc cel 2 2 3 5 2 2 2 2" xfId="20478"/>
    <cellStyle name="Calc cel 2 2 3 5 2 2 3" xfId="15042"/>
    <cellStyle name="Calc cel 2 2 3 5 2 3" xfId="7388"/>
    <cellStyle name="Calc cel 2 2 3 5 2 3 2" xfId="11607"/>
    <cellStyle name="Calc cel 2 2 3 5 2 3 2 2" xfId="21822"/>
    <cellStyle name="Calc cel 2 2 3 5 2 3 3" xfId="13855"/>
    <cellStyle name="Calc cel 2 2 3 5 2 4" xfId="4737"/>
    <cellStyle name="Calc cel 2 2 3 5 2 4 2" xfId="8957"/>
    <cellStyle name="Calc cel 2 2 3 5 2 4 2 2" xfId="19239"/>
    <cellStyle name="Calc cel 2 2 3 5 2 5" xfId="7441"/>
    <cellStyle name="Calc cel 2 2 3 5 2 5 2" xfId="17673"/>
    <cellStyle name="Calc cel 2 2 3 5 2 6" xfId="13363"/>
    <cellStyle name="Calc cel 2 2 3 5 3" xfId="1191"/>
    <cellStyle name="Calc cel 2 2 3 5 3 2" xfId="5654"/>
    <cellStyle name="Calc cel 2 2 3 5 3 2 2" xfId="9874"/>
    <cellStyle name="Calc cel 2 2 3 5 3 2 2 2" xfId="20156"/>
    <cellStyle name="Calc cel 2 2 3 5 3 2 3" xfId="13586"/>
    <cellStyle name="Calc cel 2 2 3 5 3 3" xfId="7066"/>
    <cellStyle name="Calc cel 2 2 3 5 3 3 2" xfId="11285"/>
    <cellStyle name="Calc cel 2 2 3 5 3 3 2 2" xfId="21520"/>
    <cellStyle name="Calc cel 2 2 3 5 3 3 3" xfId="11927"/>
    <cellStyle name="Calc cel 2 2 3 5 3 4" xfId="4448"/>
    <cellStyle name="Calc cel 2 2 3 5 3 4 2" xfId="8668"/>
    <cellStyle name="Calc cel 2 2 3 5 3 4 2 2" xfId="18950"/>
    <cellStyle name="Calc cel 2 2 3 5 3 5" xfId="2325"/>
    <cellStyle name="Calc cel 2 2 3 5 3 5 2" xfId="17371"/>
    <cellStyle name="Calc cel 2 2 3 5 3 6" xfId="16459"/>
    <cellStyle name="Calc cel 2 2 3 5 4" xfId="3898"/>
    <cellStyle name="Calc cel 2 2 3 5 4 2" xfId="8118"/>
    <cellStyle name="Calc cel 2 2 3 5 4 2 2" xfId="18400"/>
    <cellStyle name="Calc cel 2 2 3 5 4 3" xfId="11764"/>
    <cellStyle name="Calc cel 2 2 3 5 5" xfId="5054"/>
    <cellStyle name="Calc cel 2 2 3 5 5 2" xfId="9274"/>
    <cellStyle name="Calc cel 2 2 3 5 5 2 2" xfId="19556"/>
    <cellStyle name="Calc cel 2 2 3 5 5 3" xfId="12535"/>
    <cellStyle name="Calc cel 2 2 3 5 6" xfId="6479"/>
    <cellStyle name="Calc cel 2 2 3 5 6 2" xfId="10698"/>
    <cellStyle name="Calc cel 2 2 3 5 6 2 2" xfId="20971"/>
    <cellStyle name="Calc cel 2 2 3 5 6 3" xfId="15524"/>
    <cellStyle name="Calc cel 2 2 3 5 7" xfId="3601"/>
    <cellStyle name="Calc cel 2 2 3 5 7 2" xfId="7821"/>
    <cellStyle name="Calc cel 2 2 3 5 7 2 2" xfId="18103"/>
    <cellStyle name="Calc cel 2 2 3 5 7 3" xfId="16822"/>
    <cellStyle name="Calc cel 2 2 3 5 8" xfId="3107"/>
    <cellStyle name="Calc cel 2 2 3 5 8 2" xfId="15316"/>
    <cellStyle name="Calc cel 2 2 3 5 9" xfId="14966"/>
    <cellStyle name="Calc cel 2 2 3 6" xfId="966"/>
    <cellStyle name="Calc cel 2 2 3 6 2" xfId="4231"/>
    <cellStyle name="Calc cel 2 2 3 6 2 2" xfId="8451"/>
    <cellStyle name="Calc cel 2 2 3 6 2 2 2" xfId="18733"/>
    <cellStyle name="Calc cel 2 2 3 6 2 3" xfId="12819"/>
    <cellStyle name="Calc cel 2 2 3 6 3" xfId="5430"/>
    <cellStyle name="Calc cel 2 2 3 6 3 2" xfId="9650"/>
    <cellStyle name="Calc cel 2 2 3 6 3 2 2" xfId="19932"/>
    <cellStyle name="Calc cel 2 2 3 6 3 3" xfId="15477"/>
    <cellStyle name="Calc cel 2 2 3 6 4" xfId="6844"/>
    <cellStyle name="Calc cel 2 2 3 6 4 2" xfId="11063"/>
    <cellStyle name="Calc cel 2 2 3 6 4 2 2" xfId="21306"/>
    <cellStyle name="Calc cel 2 2 3 6 4 3" xfId="12399"/>
    <cellStyle name="Calc cel 2 2 3 6 5" xfId="3393"/>
    <cellStyle name="Calc cel 2 2 3 6 5 2" xfId="7613"/>
    <cellStyle name="Calc cel 2 2 3 6 5 2 2" xfId="17895"/>
    <cellStyle name="Calc cel 2 2 3 6 6" xfId="2082"/>
    <cellStyle name="Calc cel 2 2 3 6 6 2" xfId="14435"/>
    <cellStyle name="Calc cel 2 2 3 6 7" xfId="14154"/>
    <cellStyle name="Calc cel 2 2 3 7" xfId="698"/>
    <cellStyle name="Calc cel 2 2 3 7 2" xfId="5163"/>
    <cellStyle name="Calc cel 2 2 3 7 2 2" xfId="9383"/>
    <cellStyle name="Calc cel 2 2 3 7 2 2 2" xfId="19665"/>
    <cellStyle name="Calc cel 2 2 3 7 2 3" xfId="16305"/>
    <cellStyle name="Calc cel 2 2 3 7 3" xfId="6586"/>
    <cellStyle name="Calc cel 2 2 3 7 3 2" xfId="10805"/>
    <cellStyle name="Calc cel 2 2 3 7 3 2 2" xfId="21070"/>
    <cellStyle name="Calc cel 2 2 3 7 3 3" xfId="13351"/>
    <cellStyle name="Calc cel 2 2 3 7 4" xfId="3999"/>
    <cellStyle name="Calc cel 2 2 3 7 4 2" xfId="8219"/>
    <cellStyle name="Calc cel 2 2 3 7 4 2 2" xfId="18501"/>
    <cellStyle name="Calc cel 2 2 3 7 5" xfId="2084"/>
    <cellStyle name="Calc cel 2 2 3 7 5 2" xfId="17117"/>
    <cellStyle name="Calc cel 2 2 3 7 6" xfId="14213"/>
    <cellStyle name="Calc cel 2 2 3 8" xfId="611"/>
    <cellStyle name="Calc cel 2 2 3 8 2" xfId="5078"/>
    <cellStyle name="Calc cel 2 2 3 8 2 2" xfId="9298"/>
    <cellStyle name="Calc cel 2 2 3 8 2 2 2" xfId="19580"/>
    <cellStyle name="Calc cel 2 2 3 8 2 3" xfId="16311"/>
    <cellStyle name="Calc cel 2 2 3 8 3" xfId="6503"/>
    <cellStyle name="Calc cel 2 2 3 8 3 2" xfId="10722"/>
    <cellStyle name="Calc cel 2 2 3 8 3 2 2" xfId="20994"/>
    <cellStyle name="Calc cel 2 2 3 8 3 3" xfId="13797"/>
    <cellStyle name="Calc cel 2 2 3 8 4" xfId="3921"/>
    <cellStyle name="Calc cel 2 2 3 8 4 2" xfId="8141"/>
    <cellStyle name="Calc cel 2 2 3 8 4 2 2" xfId="18423"/>
    <cellStyle name="Calc cel 2 2 3 8 5" xfId="2114"/>
    <cellStyle name="Calc cel 2 2 3 8 5 2" xfId="13983"/>
    <cellStyle name="Calc cel 2 2 3 8 6" xfId="11687"/>
    <cellStyle name="Calc cel 2 2 3 9" xfId="1551"/>
    <cellStyle name="Calc cel 2 2 3 9 2" xfId="6024"/>
    <cellStyle name="Calc cel 2 2 3 9 2 2" xfId="10243"/>
    <cellStyle name="Calc cel 2 2 3 9 2 2 2" xfId="20523"/>
    <cellStyle name="Calc cel 2 2 3 9 2 3" xfId="15087"/>
    <cellStyle name="Calc cel 2 2 3 9 3" xfId="3655"/>
    <cellStyle name="Calc cel 2 2 3 9 3 2" xfId="7875"/>
    <cellStyle name="Calc cel 2 2 3 9 3 2 2" xfId="18157"/>
    <cellStyle name="Calc cel 2 2 3 9 4" xfId="3139"/>
    <cellStyle name="Calc cel 2 2 3 9 4 2" xfId="17139"/>
    <cellStyle name="Calc cel 2 2 3 9 5" xfId="13613"/>
    <cellStyle name="Calc cel 2 2 4" xfId="281"/>
    <cellStyle name="Calc cel 2 2 4 10" xfId="11737"/>
    <cellStyle name="Calc cel 2 2 4 2" xfId="666"/>
    <cellStyle name="Calc cel 2 2 4 2 2" xfId="1273"/>
    <cellStyle name="Calc cel 2 2 4 2 2 2" xfId="5736"/>
    <cellStyle name="Calc cel 2 2 4 2 2 2 2" xfId="9956"/>
    <cellStyle name="Calc cel 2 2 4 2 2 2 2 2" xfId="20238"/>
    <cellStyle name="Calc cel 2 2 4 2 2 2 3" xfId="16437"/>
    <cellStyle name="Calc cel 2 2 4 2 2 3" xfId="7148"/>
    <cellStyle name="Calc cel 2 2 4 2 2 3 2" xfId="11367"/>
    <cellStyle name="Calc cel 2 2 4 2 2 3 2 2" xfId="21596"/>
    <cellStyle name="Calc cel 2 2 4 2 2 3 3" xfId="12557"/>
    <cellStyle name="Calc cel 2 2 4 2 2 4" xfId="4522"/>
    <cellStyle name="Calc cel 2 2 4 2 2 4 2" xfId="8742"/>
    <cellStyle name="Calc cel 2 2 4 2 2 4 2 2" xfId="19024"/>
    <cellStyle name="Calc cel 2 2 4 2 2 5" xfId="2892"/>
    <cellStyle name="Calc cel 2 2 4 2 2 5 2" xfId="17447"/>
    <cellStyle name="Calc cel 2 2 4 2 2 6" xfId="11973"/>
    <cellStyle name="Calc cel 2 2 4 2 3" xfId="1697"/>
    <cellStyle name="Calc cel 2 2 4 2 3 2" xfId="6556"/>
    <cellStyle name="Calc cel 2 2 4 2 3 2 2" xfId="10775"/>
    <cellStyle name="Calc cel 2 2 4 2 3 2 2 2" xfId="21043"/>
    <cellStyle name="Calc cel 2 2 4 2 3 2 3" xfId="13987"/>
    <cellStyle name="Calc cel 2 2 4 2 3 3" xfId="5132"/>
    <cellStyle name="Calc cel 2 2 4 2 3 3 2" xfId="9352"/>
    <cellStyle name="Calc cel 2 2 4 2 3 3 2 2" xfId="19634"/>
    <cellStyle name="Calc cel 2 2 4 2 3 4" xfId="2095"/>
    <cellStyle name="Calc cel 2 2 4 2 3 4 2" xfId="12470"/>
    <cellStyle name="Calc cel 2 2 4 2 3 5" xfId="12159"/>
    <cellStyle name="Calc cel 2 2 4 2 4" xfId="6194"/>
    <cellStyle name="Calc cel 2 2 4 2 4 2" xfId="10413"/>
    <cellStyle name="Calc cel 2 2 4 2 4 2 2" xfId="20691"/>
    <cellStyle name="Calc cel 2 2 4 2 4 3" xfId="13750"/>
    <cellStyle name="Calc cel 2 2 4 2 5" xfId="1766"/>
    <cellStyle name="Calc cel 2 2 4 2 5 2" xfId="15615"/>
    <cellStyle name="Calc cel 2 2 4 2 6" xfId="11808"/>
    <cellStyle name="Calc cel 2 2 4 3" xfId="893"/>
    <cellStyle name="Calc cel 2 2 4 3 2" xfId="5358"/>
    <cellStyle name="Calc cel 2 2 4 3 2 2" xfId="9578"/>
    <cellStyle name="Calc cel 2 2 4 3 2 2 2" xfId="19860"/>
    <cellStyle name="Calc cel 2 2 4 3 2 3" xfId="16737"/>
    <cellStyle name="Calc cel 2 2 4 3 3" xfId="6776"/>
    <cellStyle name="Calc cel 2 2 4 3 3 2" xfId="10995"/>
    <cellStyle name="Calc cel 2 2 4 3 3 2 2" xfId="21246"/>
    <cellStyle name="Calc cel 2 2 4 3 3 3" xfId="13671"/>
    <cellStyle name="Calc cel 2 2 4 3 4" xfId="4178"/>
    <cellStyle name="Calc cel 2 2 4 3 4 2" xfId="8398"/>
    <cellStyle name="Calc cel 2 2 4 3 4 2 2" xfId="18680"/>
    <cellStyle name="Calc cel 2 2 4 3 5" xfId="2604"/>
    <cellStyle name="Calc cel 2 2 4 3 5 2" xfId="12899"/>
    <cellStyle name="Calc cel 2 2 4 3 6" xfId="15107"/>
    <cellStyle name="Calc cel 2 2 4 4" xfId="722"/>
    <cellStyle name="Calc cel 2 2 4 4 2" xfId="5187"/>
    <cellStyle name="Calc cel 2 2 4 4 2 2" xfId="9407"/>
    <cellStyle name="Calc cel 2 2 4 4 2 2 2" xfId="19689"/>
    <cellStyle name="Calc cel 2 2 4 4 2 3" xfId="14405"/>
    <cellStyle name="Calc cel 2 2 4 4 3" xfId="6608"/>
    <cellStyle name="Calc cel 2 2 4 4 3 2" xfId="10827"/>
    <cellStyle name="Calc cel 2 2 4 4 3 2 2" xfId="21089"/>
    <cellStyle name="Calc cel 2 2 4 4 3 3" xfId="12287"/>
    <cellStyle name="Calc cel 2 2 4 4 4" xfId="4019"/>
    <cellStyle name="Calc cel 2 2 4 4 4 2" xfId="8239"/>
    <cellStyle name="Calc cel 2 2 4 4 4 2 2" xfId="18521"/>
    <cellStyle name="Calc cel 2 2 4 4 5" xfId="2951"/>
    <cellStyle name="Calc cel 2 2 4 4 5 2" xfId="12488"/>
    <cellStyle name="Calc cel 2 2 4 4 6" xfId="13002"/>
    <cellStyle name="Calc cel 2 2 4 5" xfId="1580"/>
    <cellStyle name="Calc cel 2 2 4 5 2" xfId="6151"/>
    <cellStyle name="Calc cel 2 2 4 5 2 2" xfId="10370"/>
    <cellStyle name="Calc cel 2 2 4 5 2 2 2" xfId="20648"/>
    <cellStyle name="Calc cel 2 2 4 5 2 3" xfId="14950"/>
    <cellStyle name="Calc cel 2 2 4 5 3" xfId="3296"/>
    <cellStyle name="Calc cel 2 2 4 5 3 2" xfId="7517"/>
    <cellStyle name="Calc cel 2 2 4 5 3 2 2" xfId="17800"/>
    <cellStyle name="Calc cel 2 2 4 5 4" xfId="1781"/>
    <cellStyle name="Calc cel 2 2 4 5 4 2" xfId="15705"/>
    <cellStyle name="Calc cel 2 2 4 5 5" xfId="12087"/>
    <cellStyle name="Calc cel 2 2 4 6" xfId="4758"/>
    <cellStyle name="Calc cel 2 2 4 6 2" xfId="8978"/>
    <cellStyle name="Calc cel 2 2 4 6 2 2" xfId="19260"/>
    <cellStyle name="Calc cel 2 2 4 6 3" xfId="15250"/>
    <cellStyle name="Calc cel 2 2 4 7" xfId="3272"/>
    <cellStyle name="Calc cel 2 2 4 7 2" xfId="7494"/>
    <cellStyle name="Calc cel 2 2 4 7 2 2" xfId="17776"/>
    <cellStyle name="Calc cel 2 2 4 7 3" xfId="13743"/>
    <cellStyle name="Calc cel 2 2 4 8" xfId="2508"/>
    <cellStyle name="Calc cel 2 2 4 8 2" xfId="16320"/>
    <cellStyle name="Calc cel 2 2 4 9" xfId="16113"/>
    <cellStyle name="Calc cel 2 2 4 9 2" xfId="14159"/>
    <cellStyle name="Calc cel 2 2 5" xfId="476"/>
    <cellStyle name="Calc cel 2 2 5 2" xfId="1402"/>
    <cellStyle name="Calc cel 2 2 5 2 2" xfId="5865"/>
    <cellStyle name="Calc cel 2 2 5 2 2 2" xfId="10085"/>
    <cellStyle name="Calc cel 2 2 5 2 2 2 2" xfId="20367"/>
    <cellStyle name="Calc cel 2 2 5 2 2 3" xfId="16275"/>
    <cellStyle name="Calc cel 2 2 5 2 3" xfId="7277"/>
    <cellStyle name="Calc cel 2 2 5 2 3 2" xfId="11496"/>
    <cellStyle name="Calc cel 2 2 5 2 3 2 2" xfId="21716"/>
    <cellStyle name="Calc cel 2 2 5 2 3 3" xfId="12207"/>
    <cellStyle name="Calc cel 2 2 5 2 4" xfId="4631"/>
    <cellStyle name="Calc cel 2 2 5 2 4 2" xfId="8851"/>
    <cellStyle name="Calc cel 2 2 5 2 4 2 2" xfId="19133"/>
    <cellStyle name="Calc cel 2 2 5 2 5" xfId="1749"/>
    <cellStyle name="Calc cel 2 2 5 2 5 2" xfId="17567"/>
    <cellStyle name="Calc cel 2 2 5 2 6" xfId="16508"/>
    <cellStyle name="Calc cel 2 2 5 3" xfId="759"/>
    <cellStyle name="Calc cel 2 2 5 3 2" xfId="5224"/>
    <cellStyle name="Calc cel 2 2 5 3 2 2" xfId="9444"/>
    <cellStyle name="Calc cel 2 2 5 3 2 2 2" xfId="19726"/>
    <cellStyle name="Calc cel 2 2 5 3 2 3" xfId="16531"/>
    <cellStyle name="Calc cel 2 2 5 3 3" xfId="6644"/>
    <cellStyle name="Calc cel 2 2 5 3 3 2" xfId="10863"/>
    <cellStyle name="Calc cel 2 2 5 3 3 2 2" xfId="21122"/>
    <cellStyle name="Calc cel 2 2 5 3 3 3" xfId="13376"/>
    <cellStyle name="Calc cel 2 2 5 3 4" xfId="4054"/>
    <cellStyle name="Calc cel 2 2 5 3 4 2" xfId="8274"/>
    <cellStyle name="Calc cel 2 2 5 3 4 2 2" xfId="18556"/>
    <cellStyle name="Calc cel 2 2 5 3 5" xfId="2218"/>
    <cellStyle name="Calc cel 2 2 5 3 5 2" xfId="16969"/>
    <cellStyle name="Calc cel 2 2 5 3 6" xfId="14804"/>
    <cellStyle name="Calc cel 2 2 5 4" xfId="1678"/>
    <cellStyle name="Calc cel 2 2 5 4 2" xfId="6368"/>
    <cellStyle name="Calc cel 2 2 5 4 2 2" xfId="10587"/>
    <cellStyle name="Calc cel 2 2 5 4 2 2 2" xfId="20861"/>
    <cellStyle name="Calc cel 2 2 5 4 2 3" xfId="15276"/>
    <cellStyle name="Calc cel 2 2 5 4 3" xfId="3788"/>
    <cellStyle name="Calc cel 2 2 5 4 3 2" xfId="8008"/>
    <cellStyle name="Calc cel 2 2 5 4 3 2 2" xfId="18290"/>
    <cellStyle name="Calc cel 2 2 5 4 4" xfId="2119"/>
    <cellStyle name="Calc cel 2 2 5 4 4 2" xfId="16804"/>
    <cellStyle name="Calc cel 2 2 5 4 5" xfId="12083"/>
    <cellStyle name="Calc cel 2 2 5 5" xfId="4943"/>
    <cellStyle name="Calc cel 2 2 5 5 2" xfId="9163"/>
    <cellStyle name="Calc cel 2 2 5 5 2 2" xfId="19445"/>
    <cellStyle name="Calc cel 2 2 5 5 3" xfId="14890"/>
    <cellStyle name="Calc cel 2 2 5 6" xfId="6140"/>
    <cellStyle name="Calc cel 2 2 5 6 2" xfId="10359"/>
    <cellStyle name="Calc cel 2 2 5 6 2 2" xfId="20637"/>
    <cellStyle name="Calc cel 2 2 5 6 3" xfId="16827"/>
    <cellStyle name="Calc cel 2 2 5 7" xfId="1792"/>
    <cellStyle name="Calc cel 2 2 5 7 2" xfId="14982"/>
    <cellStyle name="Calc cel 2 2 5 8" xfId="16122"/>
    <cellStyle name="Calc cel 2 2 5 8 2" xfId="13456"/>
    <cellStyle name="Calc cel 2 2 5 9" xfId="12122"/>
    <cellStyle name="Calc cel 2 2 6" xfId="539"/>
    <cellStyle name="Calc cel 2 2 6 2" xfId="1465"/>
    <cellStyle name="Calc cel 2 2 6 2 2" xfId="5928"/>
    <cellStyle name="Calc cel 2 2 6 2 2 2" xfId="10148"/>
    <cellStyle name="Calc cel 2 2 6 2 2 2 2" xfId="20430"/>
    <cellStyle name="Calc cel 2 2 6 2 2 3" xfId="14346"/>
    <cellStyle name="Calc cel 2 2 6 2 3" xfId="7340"/>
    <cellStyle name="Calc cel 2 2 6 2 3 2" xfId="11559"/>
    <cellStyle name="Calc cel 2 2 6 2 3 2 2" xfId="21775"/>
    <cellStyle name="Calc cel 2 2 6 2 3 3" xfId="15307"/>
    <cellStyle name="Calc cel 2 2 6 2 4" xfId="4690"/>
    <cellStyle name="Calc cel 2 2 6 2 4 2" xfId="8910"/>
    <cellStyle name="Calc cel 2 2 6 2 4 2 2" xfId="19192"/>
    <cellStyle name="Calc cel 2 2 6 2 5" xfId="2859"/>
    <cellStyle name="Calc cel 2 2 6 2 5 2" xfId="17626"/>
    <cellStyle name="Calc cel 2 2 6 2 6" xfId="11878"/>
    <cellStyle name="Calc cel 2 2 6 3" xfId="1147"/>
    <cellStyle name="Calc cel 2 2 6 3 2" xfId="5611"/>
    <cellStyle name="Calc cel 2 2 6 3 2 2" xfId="9831"/>
    <cellStyle name="Calc cel 2 2 6 3 2 2 2" xfId="20113"/>
    <cellStyle name="Calc cel 2 2 6 3 2 3" xfId="14886"/>
    <cellStyle name="Calc cel 2 2 6 3 3" xfId="7024"/>
    <cellStyle name="Calc cel 2 2 6 3 3 2" xfId="11243"/>
    <cellStyle name="Calc cel 2 2 6 3 3 2 2" xfId="21479"/>
    <cellStyle name="Calc cel 2 2 6 3 3 3" xfId="14412"/>
    <cellStyle name="Calc cel 2 2 6 3 4" xfId="4406"/>
    <cellStyle name="Calc cel 2 2 6 3 4 2" xfId="8626"/>
    <cellStyle name="Calc cel 2 2 6 3 4 2 2" xfId="18908"/>
    <cellStyle name="Calc cel 2 2 6 3 5" xfId="2623"/>
    <cellStyle name="Calc cel 2 2 6 3 5 2" xfId="17330"/>
    <cellStyle name="Calc cel 2 2 6 3 6" xfId="16008"/>
    <cellStyle name="Calc cel 2 2 6 4" xfId="3850"/>
    <cellStyle name="Calc cel 2 2 6 4 2" xfId="8070"/>
    <cellStyle name="Calc cel 2 2 6 4 2 2" xfId="18352"/>
    <cellStyle name="Calc cel 2 2 6 4 3" xfId="15071"/>
    <cellStyle name="Calc cel 2 2 6 5" xfId="5006"/>
    <cellStyle name="Calc cel 2 2 6 5 2" xfId="9226"/>
    <cellStyle name="Calc cel 2 2 6 5 2 2" xfId="19508"/>
    <cellStyle name="Calc cel 2 2 6 5 3" xfId="12786"/>
    <cellStyle name="Calc cel 2 2 6 6" xfId="6431"/>
    <cellStyle name="Calc cel 2 2 6 6 2" xfId="10650"/>
    <cellStyle name="Calc cel 2 2 6 6 2 2" xfId="20923"/>
    <cellStyle name="Calc cel 2 2 6 6 3" xfId="12296"/>
    <cellStyle name="Calc cel 2 2 6 7" xfId="3554"/>
    <cellStyle name="Calc cel 2 2 6 7 2" xfId="7774"/>
    <cellStyle name="Calc cel 2 2 6 7 2 2" xfId="18056"/>
    <cellStyle name="Calc cel 2 2 6 7 3" xfId="17072"/>
    <cellStyle name="Calc cel 2 2 6 8" xfId="2276"/>
    <cellStyle name="Calc cel 2 2 6 8 2" xfId="13701"/>
    <cellStyle name="Calc cel 2 2 6 9" xfId="15495"/>
    <cellStyle name="Calc cel 2 2 7" xfId="874"/>
    <cellStyle name="Calc cel 2 2 7 2" xfId="641"/>
    <cellStyle name="Calc cel 2 2 7 2 2" xfId="5107"/>
    <cellStyle name="Calc cel 2 2 7 2 2 2" xfId="9327"/>
    <cellStyle name="Calc cel 2 2 7 2 2 2 2" xfId="19609"/>
    <cellStyle name="Calc cel 2 2 7 2 2 3" xfId="15230"/>
    <cellStyle name="Calc cel 2 2 7 2 3" xfId="6531"/>
    <cellStyle name="Calc cel 2 2 7 2 3 2" xfId="10750"/>
    <cellStyle name="Calc cel 2 2 7 2 3 2 2" xfId="21021"/>
    <cellStyle name="Calc cel 2 2 7 2 3 3" xfId="12933"/>
    <cellStyle name="Calc cel 2 2 7 2 4" xfId="3949"/>
    <cellStyle name="Calc cel 2 2 7 2 4 2" xfId="8169"/>
    <cellStyle name="Calc cel 2 2 7 2 4 2 2" xfId="18451"/>
    <cellStyle name="Calc cel 2 2 7 2 5" xfId="2823"/>
    <cellStyle name="Calc cel 2 2 7 2 5 2" xfId="15930"/>
    <cellStyle name="Calc cel 2 2 7 2 6" xfId="11648"/>
    <cellStyle name="Calc cel 2 2 7 3" xfId="4161"/>
    <cellStyle name="Calc cel 2 2 7 3 2" xfId="8381"/>
    <cellStyle name="Calc cel 2 2 7 3 2 2" xfId="18663"/>
    <cellStyle name="Calc cel 2 2 7 3 3" xfId="13460"/>
    <cellStyle name="Calc cel 2 2 7 4" xfId="5339"/>
    <cellStyle name="Calc cel 2 2 7 4 2" xfId="9559"/>
    <cellStyle name="Calc cel 2 2 7 4 2 2" xfId="19841"/>
    <cellStyle name="Calc cel 2 2 7 4 3" xfId="13385"/>
    <cellStyle name="Calc cel 2 2 7 5" xfId="6759"/>
    <cellStyle name="Calc cel 2 2 7 5 2" xfId="10978"/>
    <cellStyle name="Calc cel 2 2 7 5 2 2" xfId="21230"/>
    <cellStyle name="Calc cel 2 2 7 5 3" xfId="13436"/>
    <cellStyle name="Calc cel 2 2 7 6" xfId="3298"/>
    <cellStyle name="Calc cel 2 2 7 6 2" xfId="7519"/>
    <cellStyle name="Calc cel 2 2 7 6 2 2" xfId="17802"/>
    <cellStyle name="Calc cel 2 2 7 7" xfId="2001"/>
    <cellStyle name="Calc cel 2 2 7 7 2" xfId="16445"/>
    <cellStyle name="Calc cel 2 2 7 8" xfId="13874"/>
    <cellStyle name="Calc cel 2 2 8" xfId="1088"/>
    <cellStyle name="Calc cel 2 2 8 2" xfId="5552"/>
    <cellStyle name="Calc cel 2 2 8 2 2" xfId="9772"/>
    <cellStyle name="Calc cel 2 2 8 2 2 2" xfId="20054"/>
    <cellStyle name="Calc cel 2 2 8 2 3" xfId="14511"/>
    <cellStyle name="Calc cel 2 2 8 3" xfId="6965"/>
    <cellStyle name="Calc cel 2 2 8 3 2" xfId="11184"/>
    <cellStyle name="Calc cel 2 2 8 3 2 2" xfId="21424"/>
    <cellStyle name="Calc cel 2 2 8 3 3" xfId="12418"/>
    <cellStyle name="Calc cel 2 2 8 4" xfId="4350"/>
    <cellStyle name="Calc cel 2 2 8 4 2" xfId="8570"/>
    <cellStyle name="Calc cel 2 2 8 4 2 2" xfId="18852"/>
    <cellStyle name="Calc cel 2 2 8 5" xfId="2353"/>
    <cellStyle name="Calc cel 2 2 8 5 2" xfId="17275"/>
    <cellStyle name="Calc cel 2 2 8 6" xfId="13977"/>
    <cellStyle name="Calc cel 2 2 9" xfId="1600"/>
    <cellStyle name="Calc cel 2 2 9 2" xfId="6251"/>
    <cellStyle name="Calc cel 2 2 9 2 2" xfId="10470"/>
    <cellStyle name="Calc cel 2 2 9 2 2 2" xfId="20746"/>
    <cellStyle name="Calc cel 2 2 9 2 3" xfId="12749"/>
    <cellStyle name="Calc cel 2 2 9 3" xfId="3289"/>
    <cellStyle name="Calc cel 2 2 9 3 2" xfId="7510"/>
    <cellStyle name="Calc cel 2 2 9 3 2 2" xfId="17793"/>
    <cellStyle name="Calc cel 2 2 9 4" xfId="2331"/>
    <cellStyle name="Calc cel 2 2 9 4 2" xfId="14234"/>
    <cellStyle name="Calc cel 2 2 9 5" xfId="14266"/>
    <cellStyle name="Calc cel 2 3" xfId="318"/>
    <cellStyle name="Calc cel 2 3 10" xfId="3193"/>
    <cellStyle name="Calc cel 2 3 10 2" xfId="16162"/>
    <cellStyle name="Calc cel 2 3 10 3" xfId="17698"/>
    <cellStyle name="Calc cel 2 3 11" xfId="1866"/>
    <cellStyle name="Calc cel 2 3 11 2" xfId="12086"/>
    <cellStyle name="Calc cel 2 3 11 3" xfId="16074"/>
    <cellStyle name="Calc cel 2 3 2" xfId="409"/>
    <cellStyle name="Calc cel 2 3 2 10" xfId="4877"/>
    <cellStyle name="Calc cel 2 3 2 10 2" xfId="9097"/>
    <cellStyle name="Calc cel 2 3 2 10 2 2" xfId="19379"/>
    <cellStyle name="Calc cel 2 3 2 10 3" xfId="13667"/>
    <cellStyle name="Calc cel 2 3 2 11" xfId="3367"/>
    <cellStyle name="Calc cel 2 3 2 11 2" xfId="7587"/>
    <cellStyle name="Calc cel 2 3 2 11 2 2" xfId="17869"/>
    <cellStyle name="Calc cel 2 3 2 11 3" xfId="16218"/>
    <cellStyle name="Calc cel 2 3 2 12" xfId="6123"/>
    <cellStyle name="Calc cel 2 3 2 12 2" xfId="10342"/>
    <cellStyle name="Calc cel 2 3 2 12 2 2" xfId="20620"/>
    <cellStyle name="Calc cel 2 3 2 13" xfId="1812"/>
    <cellStyle name="Calc cel 2 3 2 13 2" xfId="16452"/>
    <cellStyle name="Calc cel 2 3 2 14" xfId="14897"/>
    <cellStyle name="Calc cel 2 3 2 2" xfId="459"/>
    <cellStyle name="Calc cel 2 3 2 2 10" xfId="14675"/>
    <cellStyle name="Calc cel 2 3 2 2 2" xfId="1385"/>
    <cellStyle name="Calc cel 2 3 2 2 2 2" xfId="5848"/>
    <cellStyle name="Calc cel 2 3 2 2 2 2 2" xfId="10068"/>
    <cellStyle name="Calc cel 2 3 2 2 2 2 2 2" xfId="20350"/>
    <cellStyle name="Calc cel 2 3 2 2 2 2 3" xfId="15894"/>
    <cellStyle name="Calc cel 2 3 2 2 2 3" xfId="7260"/>
    <cellStyle name="Calc cel 2 3 2 2 2 3 2" xfId="11479"/>
    <cellStyle name="Calc cel 2 3 2 2 2 3 2 2" xfId="21700"/>
    <cellStyle name="Calc cel 2 3 2 2 2 3 3" xfId="16248"/>
    <cellStyle name="Calc cel 2 3 2 2 2 4" xfId="4615"/>
    <cellStyle name="Calc cel 2 3 2 2 2 4 2" xfId="8835"/>
    <cellStyle name="Calc cel 2 3 2 2 2 4 2 2" xfId="19117"/>
    <cellStyle name="Calc cel 2 3 2 2 2 5" xfId="2301"/>
    <cellStyle name="Calc cel 2 3 2 2 2 5 2" xfId="17551"/>
    <cellStyle name="Calc cel 2 3 2 2 2 6" xfId="15468"/>
    <cellStyle name="Calc cel 2 3 2 2 3" xfId="1251"/>
    <cellStyle name="Calc cel 2 3 2 2 3 2" xfId="5714"/>
    <cellStyle name="Calc cel 2 3 2 2 3 2 2" xfId="9934"/>
    <cellStyle name="Calc cel 2 3 2 2 3 2 2 2" xfId="20216"/>
    <cellStyle name="Calc cel 2 3 2 2 3 2 3" xfId="14362"/>
    <cellStyle name="Calc cel 2 3 2 2 3 3" xfId="7126"/>
    <cellStyle name="Calc cel 2 3 2 2 3 3 2" xfId="11345"/>
    <cellStyle name="Calc cel 2 3 2 2 3 3 2 2" xfId="21576"/>
    <cellStyle name="Calc cel 2 3 2 2 3 3 3" xfId="15600"/>
    <cellStyle name="Calc cel 2 3 2 2 3 4" xfId="4504"/>
    <cellStyle name="Calc cel 2 3 2 2 3 4 2" xfId="8724"/>
    <cellStyle name="Calc cel 2 3 2 2 3 4 2 2" xfId="19006"/>
    <cellStyle name="Calc cel 2 3 2 2 3 5" xfId="1955"/>
    <cellStyle name="Calc cel 2 3 2 2 3 5 2" xfId="17427"/>
    <cellStyle name="Calc cel 2 3 2 2 3 6" xfId="12755"/>
    <cellStyle name="Calc cel 2 3 2 2 4" xfId="1070"/>
    <cellStyle name="Calc cel 2 3 2 2 4 2" xfId="5534"/>
    <cellStyle name="Calc cel 2 3 2 2 4 2 2" xfId="9754"/>
    <cellStyle name="Calc cel 2 3 2 2 4 2 2 2" xfId="20036"/>
    <cellStyle name="Calc cel 2 3 2 2 4 2 3" xfId="12607"/>
    <cellStyle name="Calc cel 2 3 2 2 4 3" xfId="6947"/>
    <cellStyle name="Calc cel 2 3 2 2 4 3 2" xfId="11166"/>
    <cellStyle name="Calc cel 2 3 2 2 4 3 2 2" xfId="21406"/>
    <cellStyle name="Calc cel 2 3 2 2 4 3 3" xfId="12473"/>
    <cellStyle name="Calc cel 2 3 2 2 4 4" xfId="4332"/>
    <cellStyle name="Calc cel 2 3 2 2 4 4 2" xfId="8552"/>
    <cellStyle name="Calc cel 2 3 2 2 4 4 2 2" xfId="18834"/>
    <cellStyle name="Calc cel 2 3 2 2 4 5" xfId="3117"/>
    <cellStyle name="Calc cel 2 3 2 2 4 5 2" xfId="11781"/>
    <cellStyle name="Calc cel 2 3 2 2 4 6" xfId="14715"/>
    <cellStyle name="Calc cel 2 3 2 2 5" xfId="1674"/>
    <cellStyle name="Calc cel 2 3 2 2 5 2" xfId="6351"/>
    <cellStyle name="Calc cel 2 3 2 2 5 2 2" xfId="10570"/>
    <cellStyle name="Calc cel 2 3 2 2 5 2 2 2" xfId="20845"/>
    <cellStyle name="Calc cel 2 3 2 2 5 2 3" xfId="11945"/>
    <cellStyle name="Calc cel 2 3 2 2 5 3" xfId="3772"/>
    <cellStyle name="Calc cel 2 3 2 2 5 3 2" xfId="7992"/>
    <cellStyle name="Calc cel 2 3 2 2 5 3 2 2" xfId="18274"/>
    <cellStyle name="Calc cel 2 3 2 2 5 4" xfId="2477"/>
    <cellStyle name="Calc cel 2 3 2 2 5 4 2" xfId="12626"/>
    <cellStyle name="Calc cel 2 3 2 2 5 5" xfId="12783"/>
    <cellStyle name="Calc cel 2 3 2 2 6" xfId="4926"/>
    <cellStyle name="Calc cel 2 3 2 2 6 2" xfId="9146"/>
    <cellStyle name="Calc cel 2 3 2 2 6 2 2" xfId="19428"/>
    <cellStyle name="Calc cel 2 3 2 2 6 3" xfId="14055"/>
    <cellStyle name="Calc cel 2 3 2 2 7" xfId="6213"/>
    <cellStyle name="Calc cel 2 3 2 2 7 2" xfId="10432"/>
    <cellStyle name="Calc cel 2 3 2 2 7 2 2" xfId="20709"/>
    <cellStyle name="Calc cel 2 3 2 2 7 3" xfId="13825"/>
    <cellStyle name="Calc cel 2 3 2 2 8" xfId="3157"/>
    <cellStyle name="Calc cel 2 3 2 2 8 2" xfId="15104"/>
    <cellStyle name="Calc cel 2 3 2 2 9" xfId="16145"/>
    <cellStyle name="Calc cel 2 3 2 2 9 2" xfId="15568"/>
    <cellStyle name="Calc cel 2 3 2 3" xfId="523"/>
    <cellStyle name="Calc cel 2 3 2 3 2" xfId="1449"/>
    <cellStyle name="Calc cel 2 3 2 3 2 2" xfId="5912"/>
    <cellStyle name="Calc cel 2 3 2 3 2 2 2" xfId="10132"/>
    <cellStyle name="Calc cel 2 3 2 3 2 2 2 2" xfId="20414"/>
    <cellStyle name="Calc cel 2 3 2 3 2 2 3" xfId="12006"/>
    <cellStyle name="Calc cel 2 3 2 3 2 3" xfId="7324"/>
    <cellStyle name="Calc cel 2 3 2 3 2 3 2" xfId="11543"/>
    <cellStyle name="Calc cel 2 3 2 3 2 3 2 2" xfId="21760"/>
    <cellStyle name="Calc cel 2 3 2 3 2 3 3" xfId="13497"/>
    <cellStyle name="Calc cel 2 3 2 3 2 4" xfId="4675"/>
    <cellStyle name="Calc cel 2 3 2 3 2 4 2" xfId="8895"/>
    <cellStyle name="Calc cel 2 3 2 3 2 4 2 2" xfId="19177"/>
    <cellStyle name="Calc cel 2 3 2 3 2 5" xfId="3106"/>
    <cellStyle name="Calc cel 2 3 2 3 2 5 2" xfId="17611"/>
    <cellStyle name="Calc cel 2 3 2 3 2 6" xfId="13121"/>
    <cellStyle name="Calc cel 2 3 2 3 3" xfId="1131"/>
    <cellStyle name="Calc cel 2 3 2 3 3 2" xfId="5595"/>
    <cellStyle name="Calc cel 2 3 2 3 3 2 2" xfId="9815"/>
    <cellStyle name="Calc cel 2 3 2 3 3 2 2 2" xfId="20097"/>
    <cellStyle name="Calc cel 2 3 2 3 3 2 3" xfId="14420"/>
    <cellStyle name="Calc cel 2 3 2 3 3 3" xfId="7008"/>
    <cellStyle name="Calc cel 2 3 2 3 3 3 2" xfId="11227"/>
    <cellStyle name="Calc cel 2 3 2 3 3 3 2 2" xfId="21464"/>
    <cellStyle name="Calc cel 2 3 2 3 3 3 3" xfId="15025"/>
    <cellStyle name="Calc cel 2 3 2 3 3 4" xfId="4391"/>
    <cellStyle name="Calc cel 2 3 2 3 3 4 2" xfId="8611"/>
    <cellStyle name="Calc cel 2 3 2 3 3 4 2 2" xfId="18893"/>
    <cellStyle name="Calc cel 2 3 2 3 3 5" xfId="1826"/>
    <cellStyle name="Calc cel 2 3 2 3 3 5 2" xfId="17315"/>
    <cellStyle name="Calc cel 2 3 2 3 3 6" xfId="14092"/>
    <cellStyle name="Calc cel 2 3 2 3 4" xfId="3834"/>
    <cellStyle name="Calc cel 2 3 2 3 4 2" xfId="8054"/>
    <cellStyle name="Calc cel 2 3 2 3 4 2 2" xfId="18336"/>
    <cellStyle name="Calc cel 2 3 2 3 4 3" xfId="14841"/>
    <cellStyle name="Calc cel 2 3 2 3 5" xfId="4990"/>
    <cellStyle name="Calc cel 2 3 2 3 5 2" xfId="9210"/>
    <cellStyle name="Calc cel 2 3 2 3 5 2 2" xfId="19492"/>
    <cellStyle name="Calc cel 2 3 2 3 5 3" xfId="12563"/>
    <cellStyle name="Calc cel 2 3 2 3 6" xfId="6415"/>
    <cellStyle name="Calc cel 2 3 2 3 6 2" xfId="10634"/>
    <cellStyle name="Calc cel 2 3 2 3 6 2 2" xfId="20907"/>
    <cellStyle name="Calc cel 2 3 2 3 6 3" xfId="13070"/>
    <cellStyle name="Calc cel 2 3 2 3 7" xfId="3539"/>
    <cellStyle name="Calc cel 2 3 2 3 7 2" xfId="7759"/>
    <cellStyle name="Calc cel 2 3 2 3 7 2 2" xfId="18041"/>
    <cellStyle name="Calc cel 2 3 2 3 7 3" xfId="15742"/>
    <cellStyle name="Calc cel 2 3 2 3 8" xfId="2684"/>
    <cellStyle name="Calc cel 2 3 2 3 8 2" xfId="15269"/>
    <cellStyle name="Calc cel 2 3 2 3 9" xfId="11774"/>
    <cellStyle name="Calc cel 2 3 2 4" xfId="584"/>
    <cellStyle name="Calc cel 2 3 2 4 2" xfId="1510"/>
    <cellStyle name="Calc cel 2 3 2 4 2 2" xfId="5973"/>
    <cellStyle name="Calc cel 2 3 2 4 2 2 2" xfId="10193"/>
    <cellStyle name="Calc cel 2 3 2 4 2 2 2 2" xfId="20475"/>
    <cellStyle name="Calc cel 2 3 2 4 2 2 3" xfId="13548"/>
    <cellStyle name="Calc cel 2 3 2 4 2 3" xfId="7385"/>
    <cellStyle name="Calc cel 2 3 2 4 2 3 2" xfId="11604"/>
    <cellStyle name="Calc cel 2 3 2 4 2 3 2 2" xfId="21819"/>
    <cellStyle name="Calc cel 2 3 2 4 2 3 3" xfId="13606"/>
    <cellStyle name="Calc cel 2 3 2 4 2 4" xfId="4734"/>
    <cellStyle name="Calc cel 2 3 2 4 2 4 2" xfId="8954"/>
    <cellStyle name="Calc cel 2 3 2 4 2 4 2 2" xfId="19236"/>
    <cellStyle name="Calc cel 2 3 2 4 2 5" xfId="7438"/>
    <cellStyle name="Calc cel 2 3 2 4 2 5 2" xfId="17670"/>
    <cellStyle name="Calc cel 2 3 2 4 2 6" xfId="15949"/>
    <cellStyle name="Calc cel 2 3 2 4 3" xfId="1188"/>
    <cellStyle name="Calc cel 2 3 2 4 3 2" xfId="5651"/>
    <cellStyle name="Calc cel 2 3 2 4 3 2 2" xfId="9871"/>
    <cellStyle name="Calc cel 2 3 2 4 3 2 2 2" xfId="20153"/>
    <cellStyle name="Calc cel 2 3 2 4 3 2 3" xfId="16982"/>
    <cellStyle name="Calc cel 2 3 2 4 3 3" xfId="7063"/>
    <cellStyle name="Calc cel 2 3 2 4 3 3 2" xfId="11282"/>
    <cellStyle name="Calc cel 2 3 2 4 3 3 2 2" xfId="21517"/>
    <cellStyle name="Calc cel 2 3 2 4 3 3 3" xfId="11752"/>
    <cellStyle name="Calc cel 2 3 2 4 3 4" xfId="4445"/>
    <cellStyle name="Calc cel 2 3 2 4 3 4 2" xfId="8665"/>
    <cellStyle name="Calc cel 2 3 2 4 3 4 2 2" xfId="18947"/>
    <cellStyle name="Calc cel 2 3 2 4 3 5" xfId="2381"/>
    <cellStyle name="Calc cel 2 3 2 4 3 5 2" xfId="17368"/>
    <cellStyle name="Calc cel 2 3 2 4 3 6" xfId="16344"/>
    <cellStyle name="Calc cel 2 3 2 4 4" xfId="3895"/>
    <cellStyle name="Calc cel 2 3 2 4 4 2" xfId="8115"/>
    <cellStyle name="Calc cel 2 3 2 4 4 2 2" xfId="18397"/>
    <cellStyle name="Calc cel 2 3 2 4 4 3" xfId="11838"/>
    <cellStyle name="Calc cel 2 3 2 4 5" xfId="5051"/>
    <cellStyle name="Calc cel 2 3 2 4 5 2" xfId="9271"/>
    <cellStyle name="Calc cel 2 3 2 4 5 2 2" xfId="19553"/>
    <cellStyle name="Calc cel 2 3 2 4 5 3" xfId="14835"/>
    <cellStyle name="Calc cel 2 3 2 4 6" xfId="6476"/>
    <cellStyle name="Calc cel 2 3 2 4 6 2" xfId="10695"/>
    <cellStyle name="Calc cel 2 3 2 4 6 2 2" xfId="20968"/>
    <cellStyle name="Calc cel 2 3 2 4 6 3" xfId="14247"/>
    <cellStyle name="Calc cel 2 3 2 4 7" xfId="3598"/>
    <cellStyle name="Calc cel 2 3 2 4 7 2" xfId="7818"/>
    <cellStyle name="Calc cel 2 3 2 4 7 2 2" xfId="18100"/>
    <cellStyle name="Calc cel 2 3 2 4 7 3" xfId="12588"/>
    <cellStyle name="Calc cel 2 3 2 4 8" xfId="3160"/>
    <cellStyle name="Calc cel 2 3 2 4 8 2" xfId="14062"/>
    <cellStyle name="Calc cel 2 3 2 4 9" xfId="15467"/>
    <cellStyle name="Calc cel 2 3 2 5" xfId="1031"/>
    <cellStyle name="Calc cel 2 3 2 5 2" xfId="1343"/>
    <cellStyle name="Calc cel 2 3 2 5 2 2" xfId="5806"/>
    <cellStyle name="Calc cel 2 3 2 5 2 2 2" xfId="10026"/>
    <cellStyle name="Calc cel 2 3 2 5 2 2 2 2" xfId="20308"/>
    <cellStyle name="Calc cel 2 3 2 5 2 2 3" xfId="14543"/>
    <cellStyle name="Calc cel 2 3 2 5 2 3" xfId="7218"/>
    <cellStyle name="Calc cel 2 3 2 5 2 3 2" xfId="11437"/>
    <cellStyle name="Calc cel 2 3 2 5 2 3 2 2" xfId="21660"/>
    <cellStyle name="Calc cel 2 3 2 5 2 3 3" xfId="15366"/>
    <cellStyle name="Calc cel 2 3 2 5 2 4" xfId="4575"/>
    <cellStyle name="Calc cel 2 3 2 5 2 4 2" xfId="8795"/>
    <cellStyle name="Calc cel 2 3 2 5 2 4 2 2" xfId="19077"/>
    <cellStyle name="Calc cel 2 3 2 5 2 5" xfId="3126"/>
    <cellStyle name="Calc cel 2 3 2 5 2 5 2" xfId="17511"/>
    <cellStyle name="Calc cel 2 3 2 5 2 6" xfId="16712"/>
    <cellStyle name="Calc cel 2 3 2 5 3" xfId="4295"/>
    <cellStyle name="Calc cel 2 3 2 5 3 2" xfId="8515"/>
    <cellStyle name="Calc cel 2 3 2 5 3 2 2" xfId="18797"/>
    <cellStyle name="Calc cel 2 3 2 5 3 3" xfId="16942"/>
    <cellStyle name="Calc cel 2 3 2 5 4" xfId="5495"/>
    <cellStyle name="Calc cel 2 3 2 5 4 2" xfId="9715"/>
    <cellStyle name="Calc cel 2 3 2 5 4 2 2" xfId="19997"/>
    <cellStyle name="Calc cel 2 3 2 5 4 3" xfId="16408"/>
    <cellStyle name="Calc cel 2 3 2 5 5" xfId="6909"/>
    <cellStyle name="Calc cel 2 3 2 5 5 2" xfId="11128"/>
    <cellStyle name="Calc cel 2 3 2 5 5 2 2" xfId="21370"/>
    <cellStyle name="Calc cel 2 3 2 5 5 3" xfId="15105"/>
    <cellStyle name="Calc cel 2 3 2 5 6" xfId="3458"/>
    <cellStyle name="Calc cel 2 3 2 5 6 2" xfId="7678"/>
    <cellStyle name="Calc cel 2 3 2 5 6 2 2" xfId="17960"/>
    <cellStyle name="Calc cel 2 3 2 5 7" xfId="2874"/>
    <cellStyle name="Calc cel 2 3 2 5 7 2" xfId="12711"/>
    <cellStyle name="Calc cel 2 3 2 5 8" xfId="17083"/>
    <cellStyle name="Calc cel 2 3 2 6" xfId="946"/>
    <cellStyle name="Calc cel 2 3 2 6 2" xfId="5410"/>
    <cellStyle name="Calc cel 2 3 2 6 2 2" xfId="9630"/>
    <cellStyle name="Calc cel 2 3 2 6 2 2 2" xfId="19912"/>
    <cellStyle name="Calc cel 2 3 2 6 2 3" xfId="16768"/>
    <cellStyle name="Calc cel 2 3 2 6 3" xfId="6824"/>
    <cellStyle name="Calc cel 2 3 2 6 3 2" xfId="11043"/>
    <cellStyle name="Calc cel 2 3 2 6 3 2 2" xfId="21289"/>
    <cellStyle name="Calc cel 2 3 2 6 3 3" xfId="13416"/>
    <cellStyle name="Calc cel 2 3 2 6 4" xfId="4222"/>
    <cellStyle name="Calc cel 2 3 2 6 4 2" xfId="8442"/>
    <cellStyle name="Calc cel 2 3 2 6 4 2 2" xfId="18724"/>
    <cellStyle name="Calc cel 2 3 2 6 5" xfId="2371"/>
    <cellStyle name="Calc cel 2 3 2 6 5 2" xfId="13339"/>
    <cellStyle name="Calc cel 2 3 2 6 6" xfId="15563"/>
    <cellStyle name="Calc cel 2 3 2 7" xfId="816"/>
    <cellStyle name="Calc cel 2 3 2 7 2" xfId="5281"/>
    <cellStyle name="Calc cel 2 3 2 7 2 2" xfId="9501"/>
    <cellStyle name="Calc cel 2 3 2 7 2 2 2" xfId="19783"/>
    <cellStyle name="Calc cel 2 3 2 7 2 3" xfId="14650"/>
    <cellStyle name="Calc cel 2 3 2 7 3" xfId="6701"/>
    <cellStyle name="Calc cel 2 3 2 7 3 2" xfId="10920"/>
    <cellStyle name="Calc cel 2 3 2 7 3 2 2" xfId="21176"/>
    <cellStyle name="Calc cel 2 3 2 7 3 3" xfId="14149"/>
    <cellStyle name="Calc cel 2 3 2 7 4" xfId="4107"/>
    <cellStyle name="Calc cel 2 3 2 7 4 2" xfId="8327"/>
    <cellStyle name="Calc cel 2 3 2 7 4 2 2" xfId="18609"/>
    <cellStyle name="Calc cel 2 3 2 7 5" xfId="2468"/>
    <cellStyle name="Calc cel 2 3 2 7 5 2" xfId="12255"/>
    <cellStyle name="Calc cel 2 3 2 7 6" xfId="16433"/>
    <cellStyle name="Calc cel 2 3 2 8" xfId="844"/>
    <cellStyle name="Calc cel 2 3 2 8 2" xfId="5309"/>
    <cellStyle name="Calc cel 2 3 2 8 2 2" xfId="9529"/>
    <cellStyle name="Calc cel 2 3 2 8 2 2 2" xfId="19811"/>
    <cellStyle name="Calc cel 2 3 2 8 2 3" xfId="13193"/>
    <cellStyle name="Calc cel 2 3 2 8 3" xfId="6729"/>
    <cellStyle name="Calc cel 2 3 2 8 3 2" xfId="10948"/>
    <cellStyle name="Calc cel 2 3 2 8 3 2 2" xfId="21202"/>
    <cellStyle name="Calc cel 2 3 2 8 3 3" xfId="15038"/>
    <cellStyle name="Calc cel 2 3 2 8 4" xfId="4133"/>
    <cellStyle name="Calc cel 2 3 2 8 4 2" xfId="8353"/>
    <cellStyle name="Calc cel 2 3 2 8 4 2 2" xfId="18635"/>
    <cellStyle name="Calc cel 2 3 2 8 5" xfId="2011"/>
    <cellStyle name="Calc cel 2 3 2 8 5 2" xfId="13528"/>
    <cellStyle name="Calc cel 2 3 2 8 6" xfId="13069"/>
    <cellStyle name="Calc cel 2 3 2 9" xfId="1647"/>
    <cellStyle name="Calc cel 2 3 2 9 2" xfId="6302"/>
    <cellStyle name="Calc cel 2 3 2 9 2 2" xfId="10521"/>
    <cellStyle name="Calc cel 2 3 2 9 2 2 2" xfId="20797"/>
    <cellStyle name="Calc cel 2 3 2 9 2 3" xfId="14505"/>
    <cellStyle name="Calc cel 2 3 2 9 3" xfId="3724"/>
    <cellStyle name="Calc cel 2 3 2 9 3 2" xfId="7944"/>
    <cellStyle name="Calc cel 2 3 2 9 3 2 2" xfId="18226"/>
    <cellStyle name="Calc cel 2 3 2 9 4" xfId="2836"/>
    <cellStyle name="Calc cel 2 3 2 9 4 2" xfId="13328"/>
    <cellStyle name="Calc cel 2 3 2 9 5" xfId="14686"/>
    <cellStyle name="Calc cel 2 3 3" xfId="372"/>
    <cellStyle name="Calc cel 2 3 3 2" xfId="1315"/>
    <cellStyle name="Calc cel 2 3 3 2 2" xfId="1737"/>
    <cellStyle name="Calc cel 2 3 3 2 2 2" xfId="7190"/>
    <cellStyle name="Calc cel 2 3 3 2 2 2 2" xfId="11409"/>
    <cellStyle name="Calc cel 2 3 3 2 2 2 2 2" xfId="21634"/>
    <cellStyle name="Calc cel 2 3 3 2 2 2 3" xfId="16240"/>
    <cellStyle name="Calc cel 2 3 3 2 2 3" xfId="5778"/>
    <cellStyle name="Calc cel 2 3 3 2 2 3 2" xfId="9998"/>
    <cellStyle name="Calc cel 2 3 3 2 2 3 2 2" xfId="20280"/>
    <cellStyle name="Calc cel 2 3 3 2 2 4" xfId="2189"/>
    <cellStyle name="Calc cel 2 3 3 2 2 4 2" xfId="17485"/>
    <cellStyle name="Calc cel 2 3 3 2 2 5" xfId="16625"/>
    <cellStyle name="Calc cel 2 3 3 2 3" xfId="6231"/>
    <cellStyle name="Calc cel 2 3 3 2 3 2" xfId="10450"/>
    <cellStyle name="Calc cel 2 3 3 2 3 2 2" xfId="20727"/>
    <cellStyle name="Calc cel 2 3 3 2 3 3" xfId="15451"/>
    <cellStyle name="Calc cel 2 3 3 2 4" xfId="2286"/>
    <cellStyle name="Calc cel 2 3 3 2 4 2" xfId="12543"/>
    <cellStyle name="Calc cel 2 3 3 2 5" xfId="13904"/>
    <cellStyle name="Calc cel 2 3 3 3" xfId="783"/>
    <cellStyle name="Calc cel 2 3 3 3 2" xfId="5248"/>
    <cellStyle name="Calc cel 2 3 3 3 2 2" xfId="9468"/>
    <cellStyle name="Calc cel 2 3 3 3 2 2 2" xfId="19750"/>
    <cellStyle name="Calc cel 2 3 3 3 2 3" xfId="14347"/>
    <cellStyle name="Calc cel 2 3 3 3 3" xfId="6668"/>
    <cellStyle name="Calc cel 2 3 3 3 3 2" xfId="10887"/>
    <cellStyle name="Calc cel 2 3 3 3 3 2 2" xfId="21143"/>
    <cellStyle name="Calc cel 2 3 3 3 3 3" xfId="16564"/>
    <cellStyle name="Calc cel 2 3 3 3 4" xfId="4074"/>
    <cellStyle name="Calc cel 2 3 3 3 4 2" xfId="8294"/>
    <cellStyle name="Calc cel 2 3 3 3 4 2 2" xfId="18576"/>
    <cellStyle name="Calc cel 2 3 3 3 5" xfId="2290"/>
    <cellStyle name="Calc cel 2 3 3 3 5 2" xfId="11792"/>
    <cellStyle name="Calc cel 2 3 3 3 6" xfId="11962"/>
    <cellStyle name="Calc cel 2 3 3 4" xfId="1612"/>
    <cellStyle name="Calc cel 2 3 3 4 2" xfId="6266"/>
    <cellStyle name="Calc cel 2 3 3 4 2 2" xfId="10485"/>
    <cellStyle name="Calc cel 2 3 3 4 2 2 2" xfId="20761"/>
    <cellStyle name="Calc cel 2 3 3 4 2 3" xfId="17235"/>
    <cellStyle name="Calc cel 2 3 3 4 3" xfId="3688"/>
    <cellStyle name="Calc cel 2 3 3 4 3 2" xfId="7908"/>
    <cellStyle name="Calc cel 2 3 3 4 3 2 2" xfId="18190"/>
    <cellStyle name="Calc cel 2 3 3 4 4" xfId="2860"/>
    <cellStyle name="Calc cel 2 3 3 4 4 2" xfId="13046"/>
    <cellStyle name="Calc cel 2 3 3 4 5" xfId="14689"/>
    <cellStyle name="Calc cel 2 3 3 5" xfId="4841"/>
    <cellStyle name="Calc cel 2 3 3 5 2" xfId="9061"/>
    <cellStyle name="Calc cel 2 3 3 5 2 2" xfId="19343"/>
    <cellStyle name="Calc cel 2 3 3 5 3" xfId="16361"/>
    <cellStyle name="Calc cel 2 3 3 6" xfId="6138"/>
    <cellStyle name="Calc cel 2 3 3 6 2" xfId="10357"/>
    <cellStyle name="Calc cel 2 3 3 6 2 2" xfId="20635"/>
    <cellStyle name="Calc cel 2 3 3 6 3" xfId="11733"/>
    <cellStyle name="Calc cel 2 3 3 7" xfId="1794"/>
    <cellStyle name="Calc cel 2 3 3 7 2" xfId="15791"/>
    <cellStyle name="Calc cel 2 3 3 8" xfId="16120"/>
    <cellStyle name="Calc cel 2 3 3 8 2" xfId="15756"/>
    <cellStyle name="Calc cel 2 3 3 9" xfId="13445"/>
    <cellStyle name="Calc cel 2 3 4" xfId="1293"/>
    <cellStyle name="Calc cel 2 3 4 2" xfId="1726"/>
    <cellStyle name="Calc cel 2 3 4 2 2" xfId="7168"/>
    <cellStyle name="Calc cel 2 3 4 2 2 2" xfId="11387"/>
    <cellStyle name="Calc cel 2 3 4 2 2 2 2" xfId="21613"/>
    <cellStyle name="Calc cel 2 3 4 2 2 3" xfId="13334"/>
    <cellStyle name="Calc cel 2 3 4 2 3" xfId="5756"/>
    <cellStyle name="Calc cel 2 3 4 2 3 2" xfId="9976"/>
    <cellStyle name="Calc cel 2 3 4 2 3 2 2" xfId="20258"/>
    <cellStyle name="Calc cel 2 3 4 2 4" xfId="2865"/>
    <cellStyle name="Calc cel 2 3 4 2 4 2" xfId="17464"/>
    <cellStyle name="Calc cel 2 3 4 2 5" xfId="12316"/>
    <cellStyle name="Calc cel 2 3 4 3" xfId="6032"/>
    <cellStyle name="Calc cel 2 3 4 3 2" xfId="10251"/>
    <cellStyle name="Calc cel 2 3 4 3 2 2" xfId="20531"/>
    <cellStyle name="Calc cel 2 3 4 3 3" xfId="14564"/>
    <cellStyle name="Calc cel 2 3 4 4" xfId="4535"/>
    <cellStyle name="Calc cel 2 3 4 4 2" xfId="8755"/>
    <cellStyle name="Calc cel 2 3 4 4 2 2" xfId="19037"/>
    <cellStyle name="Calc cel 2 3 4 5" xfId="2194"/>
    <cellStyle name="Calc cel 2 3 4 5 2" xfId="12846"/>
    <cellStyle name="Calc cel 2 3 4 6" xfId="11707"/>
    <cellStyle name="Calc cel 2 3 5" xfId="1051"/>
    <cellStyle name="Calc cel 2 3 5 2" xfId="5515"/>
    <cellStyle name="Calc cel 2 3 5 2 2" xfId="9735"/>
    <cellStyle name="Calc cel 2 3 5 2 2 2" xfId="20017"/>
    <cellStyle name="Calc cel 2 3 5 2 3" xfId="12032"/>
    <cellStyle name="Calc cel 2 3 5 3" xfId="6014"/>
    <cellStyle name="Calc cel 2 3 5 3 2" xfId="10234"/>
    <cellStyle name="Calc cel 2 3 5 3 2 2" xfId="20515"/>
    <cellStyle name="Calc cel 2 3 5 3 3" xfId="14520"/>
    <cellStyle name="Calc cel 2 3 5 4" xfId="4314"/>
    <cellStyle name="Calc cel 2 3 5 4 2" xfId="8534"/>
    <cellStyle name="Calc cel 2 3 5 4 2 2" xfId="18816"/>
    <cellStyle name="Calc cel 2 3 5 5" xfId="2223"/>
    <cellStyle name="Calc cel 2 3 5 5 2" xfId="12465"/>
    <cellStyle name="Calc cel 2 3 5 6" xfId="12005"/>
    <cellStyle name="Calc cel 2 3 6" xfId="694"/>
    <cellStyle name="Calc cel 2 3 6 2" xfId="5160"/>
    <cellStyle name="Calc cel 2 3 6 2 2" xfId="9380"/>
    <cellStyle name="Calc cel 2 3 6 2 2 2" xfId="19662"/>
    <cellStyle name="Calc cel 2 3 6 2 3" xfId="15821"/>
    <cellStyle name="Calc cel 2 3 6 3" xfId="6583"/>
    <cellStyle name="Calc cel 2 3 6 3 2" xfId="10802"/>
    <cellStyle name="Calc cel 2 3 6 3 2 2" xfId="21067"/>
    <cellStyle name="Calc cel 2 3 6 3 3" xfId="15934"/>
    <cellStyle name="Calc cel 2 3 6 4" xfId="3996"/>
    <cellStyle name="Calc cel 2 3 6 4 2" xfId="8216"/>
    <cellStyle name="Calc cel 2 3 6 4 2 2" xfId="18498"/>
    <cellStyle name="Calc cel 2 3 6 5" xfId="2496"/>
    <cellStyle name="Calc cel 2 3 6 5 2" xfId="15728"/>
    <cellStyle name="Calc cel 2 3 6 6" xfId="16594"/>
    <cellStyle name="Calc cel 2 3 7" xfId="3637"/>
    <cellStyle name="Calc cel 2 3 7 2" xfId="7857"/>
    <cellStyle name="Calc cel 2 3 7 2 2" xfId="18139"/>
    <cellStyle name="Calc cel 2 3 7 3" xfId="13672"/>
    <cellStyle name="Calc cel 2 3 8" xfId="4791"/>
    <cellStyle name="Calc cel 2 3 8 2" xfId="9011"/>
    <cellStyle name="Calc cel 2 3 8 2 2" xfId="19293"/>
    <cellStyle name="Calc cel 2 3 8 3" xfId="17092"/>
    <cellStyle name="Calc cel 2 3 9" xfId="3215"/>
    <cellStyle name="Calc cel 2 3 9 2" xfId="16184"/>
    <cellStyle name="Calc cel 2 3 9 2 2" xfId="17720"/>
    <cellStyle name="Calc cel 2 3 9 3" xfId="12040"/>
    <cellStyle name="Calc cel 2 3 9 4" xfId="12955"/>
    <cellStyle name="Calc cel 2 4" xfId="3285"/>
    <cellStyle name="Calc cel 2 4 2" xfId="16217"/>
    <cellStyle name="Calc cel 2 4 3" xfId="17789"/>
    <cellStyle name="Calc cel 2 5" xfId="3179"/>
    <cellStyle name="Calc cel 2 5 2" xfId="16149"/>
    <cellStyle name="Calc cel 2 5 3" xfId="17685"/>
    <cellStyle name="Calc cel 2 6" xfId="1753"/>
    <cellStyle name="Calc cel 2 6 2" xfId="14341"/>
    <cellStyle name="Calc cel 2 6 3" xfId="16059"/>
    <cellStyle name="Calc cel 3" xfId="12"/>
    <cellStyle name="Calc cel 3 2" xfId="251"/>
    <cellStyle name="Calc cel 3 2 10" xfId="3391"/>
    <cellStyle name="Calc cel 3 2 10 2" xfId="7611"/>
    <cellStyle name="Calc cel 3 2 10 2 2" xfId="17893"/>
    <cellStyle name="Calc cel 3 2 10 3" xfId="16539"/>
    <cellStyle name="Calc cel 3 2 11" xfId="3239"/>
    <cellStyle name="Calc cel 3 2 11 2" xfId="7462"/>
    <cellStyle name="Calc cel 3 2 11 2 2" xfId="17743"/>
    <cellStyle name="Calc cel 3 2 11 3" xfId="15267"/>
    <cellStyle name="Calc cel 3 2 12" xfId="2294"/>
    <cellStyle name="Calc cel 3 2 12 2" xfId="12266"/>
    <cellStyle name="Calc cel 3 2 13" xfId="12004"/>
    <cellStyle name="Calc cel 3 2 2" xfId="357"/>
    <cellStyle name="Calc cel 3 2 2 10" xfId="3322"/>
    <cellStyle name="Calc cel 3 2 2 10 2" xfId="7543"/>
    <cellStyle name="Calc cel 3 2 2 10 2 2" xfId="17826"/>
    <cellStyle name="Calc cel 3 2 2 10 3" xfId="16261"/>
    <cellStyle name="Calc cel 3 2 2 11" xfId="6092"/>
    <cellStyle name="Calc cel 3 2 2 11 2" xfId="10311"/>
    <cellStyle name="Calc cel 3 2 2 11 2 2" xfId="20590"/>
    <cellStyle name="Calc cel 3 2 2 12" xfId="2450"/>
    <cellStyle name="Calc cel 3 2 2 12 2" xfId="12528"/>
    <cellStyle name="Calc cel 3 2 2 13" xfId="15466"/>
    <cellStyle name="Calc cel 3 2 2 2" xfId="381"/>
    <cellStyle name="Calc cel 3 2 2 2 10" xfId="14060"/>
    <cellStyle name="Calc cel 3 2 2 2 2" xfId="1004"/>
    <cellStyle name="Calc cel 3 2 2 2 2 2" xfId="1323"/>
    <cellStyle name="Calc cel 3 2 2 2 2 2 2" xfId="5786"/>
    <cellStyle name="Calc cel 3 2 2 2 2 2 2 2" xfId="10006"/>
    <cellStyle name="Calc cel 3 2 2 2 2 2 2 2 2" xfId="20288"/>
    <cellStyle name="Calc cel 3 2 2 2 2 2 2 3" xfId="12412"/>
    <cellStyle name="Calc cel 3 2 2 2 2 2 3" xfId="7198"/>
    <cellStyle name="Calc cel 3 2 2 2 2 2 3 2" xfId="11417"/>
    <cellStyle name="Calc cel 3 2 2 2 2 2 3 2 2" xfId="21642"/>
    <cellStyle name="Calc cel 3 2 2 2 2 2 3 3" xfId="12376"/>
    <cellStyle name="Calc cel 3 2 2 2 2 2 4" xfId="4557"/>
    <cellStyle name="Calc cel 3 2 2 2 2 2 4 2" xfId="8777"/>
    <cellStyle name="Calc cel 3 2 2 2 2 2 4 2 2" xfId="19059"/>
    <cellStyle name="Calc cel 3 2 2 2 2 2 5" xfId="2679"/>
    <cellStyle name="Calc cel 3 2 2 2 2 2 5 2" xfId="17493"/>
    <cellStyle name="Calc cel 3 2 2 2 2 2 6" xfId="14102"/>
    <cellStyle name="Calc cel 3 2 2 2 2 3" xfId="4268"/>
    <cellStyle name="Calc cel 3 2 2 2 2 3 2" xfId="8488"/>
    <cellStyle name="Calc cel 3 2 2 2 2 3 2 2" xfId="18770"/>
    <cellStyle name="Calc cel 3 2 2 2 2 3 3" xfId="14609"/>
    <cellStyle name="Calc cel 3 2 2 2 2 4" xfId="5468"/>
    <cellStyle name="Calc cel 3 2 2 2 2 4 2" xfId="9688"/>
    <cellStyle name="Calc cel 3 2 2 2 2 4 2 2" xfId="19970"/>
    <cellStyle name="Calc cel 3 2 2 2 2 4 3" xfId="15710"/>
    <cellStyle name="Calc cel 3 2 2 2 2 5" xfId="6882"/>
    <cellStyle name="Calc cel 3 2 2 2 2 5 2" xfId="11101"/>
    <cellStyle name="Calc cel 3 2 2 2 2 5 2 2" xfId="21344"/>
    <cellStyle name="Calc cel 3 2 2 2 2 5 3" xfId="14328"/>
    <cellStyle name="Calc cel 3 2 2 2 2 6" xfId="3431"/>
    <cellStyle name="Calc cel 3 2 2 2 2 6 2" xfId="7651"/>
    <cellStyle name="Calc cel 3 2 2 2 2 6 2 2" xfId="17933"/>
    <cellStyle name="Calc cel 3 2 2 2 2 6 3" xfId="12407"/>
    <cellStyle name="Calc cel 3 2 2 2 2 7" xfId="2567"/>
    <cellStyle name="Calc cel 3 2 2 2 2 7 2" xfId="16773"/>
    <cellStyle name="Calc cel 3 2 2 2 2 8" xfId="11913"/>
    <cellStyle name="Calc cel 3 2 2 2 3" xfId="921"/>
    <cellStyle name="Calc cel 3 2 2 2 3 2" xfId="5385"/>
    <cellStyle name="Calc cel 3 2 2 2 3 2 2" xfId="9605"/>
    <cellStyle name="Calc cel 3 2 2 2 3 2 2 2" xfId="19887"/>
    <cellStyle name="Calc cel 3 2 2 2 3 2 3" xfId="12590"/>
    <cellStyle name="Calc cel 3 2 2 2 3 3" xfId="6801"/>
    <cellStyle name="Calc cel 3 2 2 2 3 3 2" xfId="11020"/>
    <cellStyle name="Calc cel 3 2 2 2 3 3 2 2" xfId="21269"/>
    <cellStyle name="Calc cel 3 2 2 2 3 3 3" xfId="16204"/>
    <cellStyle name="Calc cel 3 2 2 2 3 4" xfId="4200"/>
    <cellStyle name="Calc cel 3 2 2 2 3 4 2" xfId="8420"/>
    <cellStyle name="Calc cel 3 2 2 2 3 4 2 2" xfId="18702"/>
    <cellStyle name="Calc cel 3 2 2 2 3 5" xfId="2659"/>
    <cellStyle name="Calc cel 3 2 2 2 3 5 2" xfId="12141"/>
    <cellStyle name="Calc cel 3 2 2 2 3 6" xfId="14642"/>
    <cellStyle name="Calc cel 3 2 2 2 4" xfId="863"/>
    <cellStyle name="Calc cel 3 2 2 2 4 2" xfId="5328"/>
    <cellStyle name="Calc cel 3 2 2 2 4 2 2" xfId="9548"/>
    <cellStyle name="Calc cel 3 2 2 2 4 2 2 2" xfId="19830"/>
    <cellStyle name="Calc cel 3 2 2 2 4 2 3" xfId="16031"/>
    <cellStyle name="Calc cel 3 2 2 2 4 3" xfId="6748"/>
    <cellStyle name="Calc cel 3 2 2 2 4 3 2" xfId="10967"/>
    <cellStyle name="Calc cel 3 2 2 2 4 3 2 2" xfId="21221"/>
    <cellStyle name="Calc cel 3 2 2 2 4 3 3" xfId="15878"/>
    <cellStyle name="Calc cel 3 2 2 2 4 4" xfId="4152"/>
    <cellStyle name="Calc cel 3 2 2 2 4 4 2" xfId="8372"/>
    <cellStyle name="Calc cel 3 2 2 2 4 4 2 2" xfId="18654"/>
    <cellStyle name="Calc cel 3 2 2 2 4 5" xfId="2181"/>
    <cellStyle name="Calc cel 3 2 2 2 4 5 2" xfId="16937"/>
    <cellStyle name="Calc cel 3 2 2 2 4 6" xfId="15554"/>
    <cellStyle name="Calc cel 3 2 2 2 5" xfId="743"/>
    <cellStyle name="Calc cel 3 2 2 2 5 2" xfId="5208"/>
    <cellStyle name="Calc cel 3 2 2 2 5 2 2" xfId="9428"/>
    <cellStyle name="Calc cel 3 2 2 2 5 2 2 2" xfId="19710"/>
    <cellStyle name="Calc cel 3 2 2 2 5 2 3" xfId="15684"/>
    <cellStyle name="Calc cel 3 2 2 2 5 3" xfId="6628"/>
    <cellStyle name="Calc cel 3 2 2 2 5 3 2" xfId="10847"/>
    <cellStyle name="Calc cel 3 2 2 2 5 3 2 2" xfId="21108"/>
    <cellStyle name="Calc cel 3 2 2 2 5 3 3" xfId="16835"/>
    <cellStyle name="Calc cel 3 2 2 2 5 4" xfId="4040"/>
    <cellStyle name="Calc cel 3 2 2 2 5 4 2" xfId="8260"/>
    <cellStyle name="Calc cel 3 2 2 2 5 4 2 2" xfId="18542"/>
    <cellStyle name="Calc cel 3 2 2 2 5 5" xfId="2919"/>
    <cellStyle name="Calc cel 3 2 2 2 5 5 2" xfId="14180"/>
    <cellStyle name="Calc cel 3 2 2 2 5 6" xfId="13443"/>
    <cellStyle name="Calc cel 3 2 2 2 6" xfId="1621"/>
    <cellStyle name="Calc cel 3 2 2 2 6 2" xfId="6275"/>
    <cellStyle name="Calc cel 3 2 2 2 6 2 2" xfId="10494"/>
    <cellStyle name="Calc cel 3 2 2 2 6 2 2 2" xfId="20770"/>
    <cellStyle name="Calc cel 3 2 2 2 6 2 3" xfId="15471"/>
    <cellStyle name="Calc cel 3 2 2 2 6 3" xfId="3697"/>
    <cellStyle name="Calc cel 3 2 2 2 6 3 2" xfId="7917"/>
    <cellStyle name="Calc cel 3 2 2 2 6 3 2 2" xfId="18199"/>
    <cellStyle name="Calc cel 3 2 2 2 6 4" xfId="2238"/>
    <cellStyle name="Calc cel 3 2 2 2 6 4 2" xfId="15585"/>
    <cellStyle name="Calc cel 3 2 2 2 6 5" xfId="15321"/>
    <cellStyle name="Calc cel 3 2 2 2 7" xfId="4850"/>
    <cellStyle name="Calc cel 3 2 2 2 7 2" xfId="9070"/>
    <cellStyle name="Calc cel 3 2 2 2 7 2 2" xfId="19352"/>
    <cellStyle name="Calc cel 3 2 2 2 7 3" xfId="14402"/>
    <cellStyle name="Calc cel 3 2 2 2 8" xfId="6171"/>
    <cellStyle name="Calc cel 3 2 2 2 8 2" xfId="10390"/>
    <cellStyle name="Calc cel 3 2 2 2 8 2 2" xfId="20668"/>
    <cellStyle name="Calc cel 3 2 2 2 8 3" xfId="14249"/>
    <cellStyle name="Calc cel 3 2 2 2 9" xfId="1921"/>
    <cellStyle name="Calc cel 3 2 2 2 9 2" xfId="16753"/>
    <cellStyle name="Calc cel 3 2 2 3" xfId="431"/>
    <cellStyle name="Calc cel 3 2 2 3 2" xfId="1357"/>
    <cellStyle name="Calc cel 3 2 2 3 2 2" xfId="5820"/>
    <cellStyle name="Calc cel 3 2 2 3 2 2 2" xfId="10040"/>
    <cellStyle name="Calc cel 3 2 2 3 2 2 2 2" xfId="20322"/>
    <cellStyle name="Calc cel 3 2 2 3 2 2 3" xfId="13148"/>
    <cellStyle name="Calc cel 3 2 2 3 2 3" xfId="7232"/>
    <cellStyle name="Calc cel 3 2 2 3 2 3 2" xfId="11451"/>
    <cellStyle name="Calc cel 3 2 2 3 2 3 2 2" xfId="21674"/>
    <cellStyle name="Calc cel 3 2 2 3 2 3 3" xfId="15266"/>
    <cellStyle name="Calc cel 3 2 2 3 2 4" xfId="4589"/>
    <cellStyle name="Calc cel 3 2 2 3 2 4 2" xfId="8809"/>
    <cellStyle name="Calc cel 3 2 2 3 2 4 2 2" xfId="19091"/>
    <cellStyle name="Calc cel 3 2 2 3 2 5" xfId="2404"/>
    <cellStyle name="Calc cel 3 2 2 3 2 5 2" xfId="17525"/>
    <cellStyle name="Calc cel 3 2 2 3 2 6" xfId="11861"/>
    <cellStyle name="Calc cel 3 2 2 3 3" xfId="805"/>
    <cellStyle name="Calc cel 3 2 2 3 3 2" xfId="5270"/>
    <cellStyle name="Calc cel 3 2 2 3 3 2 2" xfId="9490"/>
    <cellStyle name="Calc cel 3 2 2 3 3 2 2 2" xfId="19772"/>
    <cellStyle name="Calc cel 3 2 2 3 3 2 3" xfId="12649"/>
    <cellStyle name="Calc cel 3 2 2 3 3 3" xfId="6690"/>
    <cellStyle name="Calc cel 3 2 2 3 3 3 2" xfId="10909"/>
    <cellStyle name="Calc cel 3 2 2 3 3 3 2 2" xfId="21165"/>
    <cellStyle name="Calc cel 3 2 2 3 3 3 3" xfId="17209"/>
    <cellStyle name="Calc cel 3 2 2 3 3 4" xfId="4096"/>
    <cellStyle name="Calc cel 3 2 2 3 3 4 2" xfId="8316"/>
    <cellStyle name="Calc cel 3 2 2 3 3 4 2 2" xfId="18598"/>
    <cellStyle name="Calc cel 3 2 2 3 3 5" xfId="3069"/>
    <cellStyle name="Calc cel 3 2 2 3 3 5 2" xfId="15528"/>
    <cellStyle name="Calc cel 3 2 2 3 3 6" xfId="16578"/>
    <cellStyle name="Calc cel 3 2 2 3 4" xfId="3745"/>
    <cellStyle name="Calc cel 3 2 2 3 4 2" xfId="7965"/>
    <cellStyle name="Calc cel 3 2 2 3 4 2 2" xfId="18247"/>
    <cellStyle name="Calc cel 3 2 2 3 4 3" xfId="12619"/>
    <cellStyle name="Calc cel 3 2 2 3 5" xfId="4898"/>
    <cellStyle name="Calc cel 3 2 2 3 5 2" xfId="9118"/>
    <cellStyle name="Calc cel 3 2 2 3 5 2 2" xfId="19400"/>
    <cellStyle name="Calc cel 3 2 2 3 5 3" xfId="16380"/>
    <cellStyle name="Calc cel 3 2 2 3 6" xfId="6323"/>
    <cellStyle name="Calc cel 3 2 2 3 6 2" xfId="10542"/>
    <cellStyle name="Calc cel 3 2 2 3 6 2 2" xfId="20818"/>
    <cellStyle name="Calc cel 3 2 2 3 6 3" xfId="15928"/>
    <cellStyle name="Calc cel 3 2 2 3 7" xfId="3479"/>
    <cellStyle name="Calc cel 3 2 2 3 7 2" xfId="7699"/>
    <cellStyle name="Calc cel 3 2 2 3 7 2 2" xfId="17981"/>
    <cellStyle name="Calc cel 3 2 2 3 7 3" xfId="13851"/>
    <cellStyle name="Calc cel 3 2 2 3 8" xfId="2086"/>
    <cellStyle name="Calc cel 3 2 2 3 8 2" xfId="12012"/>
    <cellStyle name="Calc cel 3 2 2 3 9" xfId="15113"/>
    <cellStyle name="Calc cel 3 2 2 4" xfId="495"/>
    <cellStyle name="Calc cel 3 2 2 4 2" xfId="1421"/>
    <cellStyle name="Calc cel 3 2 2 4 2 2" xfId="5884"/>
    <cellStyle name="Calc cel 3 2 2 4 2 2 2" xfId="10104"/>
    <cellStyle name="Calc cel 3 2 2 4 2 2 2 2" xfId="20386"/>
    <cellStyle name="Calc cel 3 2 2 4 2 2 3" xfId="12550"/>
    <cellStyle name="Calc cel 3 2 2 4 2 3" xfId="7296"/>
    <cellStyle name="Calc cel 3 2 2 4 2 3 2" xfId="11515"/>
    <cellStyle name="Calc cel 3 2 2 4 2 3 2 2" xfId="21734"/>
    <cellStyle name="Calc cel 3 2 2 4 2 3 3" xfId="15448"/>
    <cellStyle name="Calc cel 3 2 2 4 2 4" xfId="4649"/>
    <cellStyle name="Calc cel 3 2 2 4 2 4 2" xfId="8869"/>
    <cellStyle name="Calc cel 3 2 2 4 2 4 2 2" xfId="19151"/>
    <cellStyle name="Calc cel 3 2 2 4 2 5" xfId="1852"/>
    <cellStyle name="Calc cel 3 2 2 4 2 5 2" xfId="17585"/>
    <cellStyle name="Calc cel 3 2 2 4 2 6" xfId="14569"/>
    <cellStyle name="Calc cel 3 2 2 4 3" xfId="1103"/>
    <cellStyle name="Calc cel 3 2 2 4 3 2" xfId="5567"/>
    <cellStyle name="Calc cel 3 2 2 4 3 2 2" xfId="9787"/>
    <cellStyle name="Calc cel 3 2 2 4 3 2 2 2" xfId="20069"/>
    <cellStyle name="Calc cel 3 2 2 4 3 2 3" xfId="16688"/>
    <cellStyle name="Calc cel 3 2 2 4 3 3" xfId="6980"/>
    <cellStyle name="Calc cel 3 2 2 4 3 3 2" xfId="11199"/>
    <cellStyle name="Calc cel 3 2 2 4 3 3 2 2" xfId="21438"/>
    <cellStyle name="Calc cel 3 2 2 4 3 3 3" xfId="12540"/>
    <cellStyle name="Calc cel 3 2 2 4 3 4" xfId="4365"/>
    <cellStyle name="Calc cel 3 2 2 4 3 4 2" xfId="8585"/>
    <cellStyle name="Calc cel 3 2 2 4 3 4 2 2" xfId="18867"/>
    <cellStyle name="Calc cel 3 2 2 4 3 5" xfId="1912"/>
    <cellStyle name="Calc cel 3 2 2 4 3 5 2" xfId="17289"/>
    <cellStyle name="Calc cel 3 2 2 4 3 6" xfId="12788"/>
    <cellStyle name="Calc cel 3 2 2 4 4" xfId="3806"/>
    <cellStyle name="Calc cel 3 2 2 4 4 2" xfId="8026"/>
    <cellStyle name="Calc cel 3 2 2 4 4 2 2" xfId="18308"/>
    <cellStyle name="Calc cel 3 2 2 4 4 3" xfId="11980"/>
    <cellStyle name="Calc cel 3 2 2 4 5" xfId="4962"/>
    <cellStyle name="Calc cel 3 2 2 4 5 2" xfId="9182"/>
    <cellStyle name="Calc cel 3 2 2 4 5 2 2" xfId="19464"/>
    <cellStyle name="Calc cel 3 2 2 4 5 3" xfId="12985"/>
    <cellStyle name="Calc cel 3 2 2 4 6" xfId="6387"/>
    <cellStyle name="Calc cel 3 2 2 4 6 2" xfId="10606"/>
    <cellStyle name="Calc cel 3 2 2 4 6 2 2" xfId="20879"/>
    <cellStyle name="Calc cel 3 2 2 4 6 3" xfId="14783"/>
    <cellStyle name="Calc cel 3 2 2 4 7" xfId="3513"/>
    <cellStyle name="Calc cel 3 2 2 4 7 2" xfId="7733"/>
    <cellStyle name="Calc cel 3 2 2 4 7 2 2" xfId="18015"/>
    <cellStyle name="Calc cel 3 2 2 4 7 3" xfId="15044"/>
    <cellStyle name="Calc cel 3 2 2 4 8" xfId="2740"/>
    <cellStyle name="Calc cel 3 2 2 4 8 2" xfId="16916"/>
    <cellStyle name="Calc cel 3 2 2 4 9" xfId="16561"/>
    <cellStyle name="Calc cel 3 2 2 5" xfId="557"/>
    <cellStyle name="Calc cel 3 2 2 5 2" xfId="1483"/>
    <cellStyle name="Calc cel 3 2 2 5 2 2" xfId="5946"/>
    <cellStyle name="Calc cel 3 2 2 5 2 2 2" xfId="10166"/>
    <cellStyle name="Calc cel 3 2 2 5 2 2 2 2" xfId="20448"/>
    <cellStyle name="Calc cel 3 2 2 5 2 2 3" xfId="16463"/>
    <cellStyle name="Calc cel 3 2 2 5 2 3" xfId="7358"/>
    <cellStyle name="Calc cel 3 2 2 5 2 3 2" xfId="11577"/>
    <cellStyle name="Calc cel 3 2 2 5 2 3 2 2" xfId="21793"/>
    <cellStyle name="Calc cel 3 2 2 5 2 3 3" xfId="14846"/>
    <cellStyle name="Calc cel 3 2 2 5 2 4" xfId="4708"/>
    <cellStyle name="Calc cel 3 2 2 5 2 4 2" xfId="8928"/>
    <cellStyle name="Calc cel 3 2 2 5 2 4 2 2" xfId="19210"/>
    <cellStyle name="Calc cel 3 2 2 5 2 5" xfId="1863"/>
    <cellStyle name="Calc cel 3 2 2 5 2 5 2" xfId="17644"/>
    <cellStyle name="Calc cel 3 2 2 5 2 6" xfId="12869"/>
    <cellStyle name="Calc cel 3 2 2 5 3" xfId="1161"/>
    <cellStyle name="Calc cel 3 2 2 5 3 2" xfId="5624"/>
    <cellStyle name="Calc cel 3 2 2 5 3 2 2" xfId="9844"/>
    <cellStyle name="Calc cel 3 2 2 5 3 2 2 2" xfId="20126"/>
    <cellStyle name="Calc cel 3 2 2 5 3 2 3" xfId="12675"/>
    <cellStyle name="Calc cel 3 2 2 5 3 3" xfId="7036"/>
    <cellStyle name="Calc cel 3 2 2 5 3 3 2" xfId="11255"/>
    <cellStyle name="Calc cel 3 2 2 5 3 3 2 2" xfId="21491"/>
    <cellStyle name="Calc cel 3 2 2 5 3 3 3" xfId="12237"/>
    <cellStyle name="Calc cel 3 2 2 5 3 4" xfId="4419"/>
    <cellStyle name="Calc cel 3 2 2 5 3 4 2" xfId="8639"/>
    <cellStyle name="Calc cel 3 2 2 5 3 4 2 2" xfId="18921"/>
    <cellStyle name="Calc cel 3 2 2 5 3 5" xfId="3046"/>
    <cellStyle name="Calc cel 3 2 2 5 3 5 2" xfId="17342"/>
    <cellStyle name="Calc cel 3 2 2 5 3 6" xfId="15460"/>
    <cellStyle name="Calc cel 3 2 2 5 4" xfId="3868"/>
    <cellStyle name="Calc cel 3 2 2 5 4 2" xfId="8088"/>
    <cellStyle name="Calc cel 3 2 2 5 4 2 2" xfId="18370"/>
    <cellStyle name="Calc cel 3 2 2 5 4 3" xfId="16558"/>
    <cellStyle name="Calc cel 3 2 2 5 5" xfId="5024"/>
    <cellStyle name="Calc cel 3 2 2 5 5 2" xfId="9244"/>
    <cellStyle name="Calc cel 3 2 2 5 5 2 2" xfId="19526"/>
    <cellStyle name="Calc cel 3 2 2 5 5 3" xfId="17225"/>
    <cellStyle name="Calc cel 3 2 2 5 6" xfId="6449"/>
    <cellStyle name="Calc cel 3 2 2 5 6 2" xfId="10668"/>
    <cellStyle name="Calc cel 3 2 2 5 6 2 2" xfId="20941"/>
    <cellStyle name="Calc cel 3 2 2 5 6 3" xfId="15856"/>
    <cellStyle name="Calc cel 3 2 2 5 7" xfId="3572"/>
    <cellStyle name="Calc cel 3 2 2 5 7 2" xfId="7792"/>
    <cellStyle name="Calc cel 3 2 2 5 7 2 2" xfId="18074"/>
    <cellStyle name="Calc cel 3 2 2 5 7 3" xfId="17014"/>
    <cellStyle name="Calc cel 3 2 2 5 8" xfId="2770"/>
    <cellStyle name="Calc cel 3 2 2 5 8 2" xfId="16224"/>
    <cellStyle name="Calc cel 3 2 2 5 9" xfId="14676"/>
    <cellStyle name="Calc cel 3 2 2 6" xfId="985"/>
    <cellStyle name="Calc cel 3 2 2 6 2" xfId="4249"/>
    <cellStyle name="Calc cel 3 2 2 6 2 2" xfId="8469"/>
    <cellStyle name="Calc cel 3 2 2 6 2 2 2" xfId="18751"/>
    <cellStyle name="Calc cel 3 2 2 6 2 3" xfId="15794"/>
    <cellStyle name="Calc cel 3 2 2 6 3" xfId="5449"/>
    <cellStyle name="Calc cel 3 2 2 6 3 2" xfId="9669"/>
    <cellStyle name="Calc cel 3 2 2 6 3 2 2" xfId="19951"/>
    <cellStyle name="Calc cel 3 2 2 6 3 3" xfId="12409"/>
    <cellStyle name="Calc cel 3 2 2 6 4" xfId="6863"/>
    <cellStyle name="Calc cel 3 2 2 6 4 2" xfId="11082"/>
    <cellStyle name="Calc cel 3 2 2 6 4 2 2" xfId="21325"/>
    <cellStyle name="Calc cel 3 2 2 6 4 3" xfId="14678"/>
    <cellStyle name="Calc cel 3 2 2 6 5" xfId="3412"/>
    <cellStyle name="Calc cel 3 2 2 6 5 2" xfId="7632"/>
    <cellStyle name="Calc cel 3 2 2 6 5 2 2" xfId="17914"/>
    <cellStyle name="Calc cel 3 2 2 6 6" xfId="2949"/>
    <cellStyle name="Calc cel 3 2 2 6 6 2" xfId="13257"/>
    <cellStyle name="Calc cel 3 2 2 6 7" xfId="13470"/>
    <cellStyle name="Calc cel 3 2 2 7" xfId="702"/>
    <cellStyle name="Calc cel 3 2 2 7 2" xfId="5167"/>
    <cellStyle name="Calc cel 3 2 2 7 2 2" xfId="9387"/>
    <cellStyle name="Calc cel 3 2 2 7 2 2 2" xfId="19669"/>
    <cellStyle name="Calc cel 3 2 2 7 2 3" xfId="16991"/>
    <cellStyle name="Calc cel 3 2 2 7 3" xfId="6589"/>
    <cellStyle name="Calc cel 3 2 2 7 3 2" xfId="10808"/>
    <cellStyle name="Calc cel 3 2 2 7 3 2 2" xfId="21073"/>
    <cellStyle name="Calc cel 3 2 2 7 3 3" xfId="13883"/>
    <cellStyle name="Calc cel 3 2 2 7 4" xfId="4003"/>
    <cellStyle name="Calc cel 3 2 2 7 4 2" xfId="8223"/>
    <cellStyle name="Calc cel 3 2 2 7 4 2 2" xfId="18505"/>
    <cellStyle name="Calc cel 3 2 2 7 5" xfId="2628"/>
    <cellStyle name="Calc cel 3 2 2 7 5 2" xfId="13721"/>
    <cellStyle name="Calc cel 3 2 2 7 6" xfId="16364"/>
    <cellStyle name="Calc cel 3 2 2 8" xfId="1602"/>
    <cellStyle name="Calc cel 3 2 2 8 2" xfId="6253"/>
    <cellStyle name="Calc cel 3 2 2 8 2 2" xfId="10472"/>
    <cellStyle name="Calc cel 3 2 2 8 2 2 2" xfId="20748"/>
    <cellStyle name="Calc cel 3 2 2 8 2 3" xfId="15393"/>
    <cellStyle name="Calc cel 3 2 2 8 3" xfId="3674"/>
    <cellStyle name="Calc cel 3 2 2 8 3 2" xfId="7894"/>
    <cellStyle name="Calc cel 3 2 2 8 3 2 2" xfId="18176"/>
    <cellStyle name="Calc cel 3 2 2 8 4" xfId="3065"/>
    <cellStyle name="Calc cel 3 2 2 8 4 2" xfId="16999"/>
    <cellStyle name="Calc cel 3 2 2 8 5" xfId="15782"/>
    <cellStyle name="Calc cel 3 2 2 9" xfId="4827"/>
    <cellStyle name="Calc cel 3 2 2 9 2" xfId="9047"/>
    <cellStyle name="Calc cel 3 2 2 9 2 2" xfId="19329"/>
    <cellStyle name="Calc cel 3 2 2 9 3" xfId="15621"/>
    <cellStyle name="Calc cel 3 2 3" xfId="339"/>
    <cellStyle name="Calc cel 3 2 3 10" xfId="4809"/>
    <cellStyle name="Calc cel 3 2 3 10 2" xfId="9029"/>
    <cellStyle name="Calc cel 3 2 3 10 2 2" xfId="19311"/>
    <cellStyle name="Calc cel 3 2 3 10 3" xfId="15654"/>
    <cellStyle name="Calc cel 3 2 3 11" xfId="3304"/>
    <cellStyle name="Calc cel 3 2 3 11 2" xfId="7525"/>
    <cellStyle name="Calc cel 3 2 3 11 2 2" xfId="17808"/>
    <cellStyle name="Calc cel 3 2 3 11 3" xfId="16290"/>
    <cellStyle name="Calc cel 3 2 3 12" xfId="6127"/>
    <cellStyle name="Calc cel 3 2 3 12 2" xfId="10346"/>
    <cellStyle name="Calc cel 3 2 3 12 2 2" xfId="20624"/>
    <cellStyle name="Calc cel 3 2 3 13" xfId="1806"/>
    <cellStyle name="Calc cel 3 2 3 13 2" xfId="14250"/>
    <cellStyle name="Calc cel 3 2 3 14" xfId="12395"/>
    <cellStyle name="Calc cel 3 2 3 2" xfId="413"/>
    <cellStyle name="Calc cel 3 2 3 2 2" xfId="1035"/>
    <cellStyle name="Calc cel 3 2 3 2 2 2" xfId="4299"/>
    <cellStyle name="Calc cel 3 2 3 2 2 2 2" xfId="8519"/>
    <cellStyle name="Calc cel 3 2 3 2 2 2 2 2" xfId="18801"/>
    <cellStyle name="Calc cel 3 2 3 2 2 2 3" xfId="14667"/>
    <cellStyle name="Calc cel 3 2 3 2 2 3" xfId="5499"/>
    <cellStyle name="Calc cel 3 2 3 2 2 3 2" xfId="9719"/>
    <cellStyle name="Calc cel 3 2 3 2 2 3 2 2" xfId="20001"/>
    <cellStyle name="Calc cel 3 2 3 2 2 3 3" xfId="15397"/>
    <cellStyle name="Calc cel 3 2 3 2 2 4" xfId="6913"/>
    <cellStyle name="Calc cel 3 2 3 2 2 4 2" xfId="11132"/>
    <cellStyle name="Calc cel 3 2 3 2 2 4 2 2" xfId="21374"/>
    <cellStyle name="Calc cel 3 2 3 2 2 4 3" xfId="16658"/>
    <cellStyle name="Calc cel 3 2 3 2 2 5" xfId="3462"/>
    <cellStyle name="Calc cel 3 2 3 2 2 5 2" xfId="7682"/>
    <cellStyle name="Calc cel 3 2 3 2 2 5 2 2" xfId="17964"/>
    <cellStyle name="Calc cel 3 2 3 2 2 6" xfId="3097"/>
    <cellStyle name="Calc cel 3 2 3 2 2 6 2" xfId="13039"/>
    <cellStyle name="Calc cel 3 2 3 2 2 7" xfId="12148"/>
    <cellStyle name="Calc cel 3 2 3 2 3" xfId="1239"/>
    <cellStyle name="Calc cel 3 2 3 2 3 2" xfId="5702"/>
    <cellStyle name="Calc cel 3 2 3 2 3 2 2" xfId="9922"/>
    <cellStyle name="Calc cel 3 2 3 2 3 2 2 2" xfId="20204"/>
    <cellStyle name="Calc cel 3 2 3 2 3 2 3" xfId="13341"/>
    <cellStyle name="Calc cel 3 2 3 2 3 3" xfId="7114"/>
    <cellStyle name="Calc cel 3 2 3 2 3 3 2" xfId="11333"/>
    <cellStyle name="Calc cel 3 2 3 2 3 3 2 2" xfId="21565"/>
    <cellStyle name="Calc cel 3 2 3 2 3 3 3" xfId="15433"/>
    <cellStyle name="Calc cel 3 2 3 2 3 4" xfId="4493"/>
    <cellStyle name="Calc cel 3 2 3 2 3 4 2" xfId="8713"/>
    <cellStyle name="Calc cel 3 2 3 2 3 4 2 2" xfId="18995"/>
    <cellStyle name="Calc cel 3 2 3 2 3 5" xfId="2887"/>
    <cellStyle name="Calc cel 3 2 3 2 3 5 2" xfId="17416"/>
    <cellStyle name="Calc cel 3 2 3 2 3 6" xfId="15937"/>
    <cellStyle name="Calc cel 3 2 3 2 4" xfId="788"/>
    <cellStyle name="Calc cel 3 2 3 2 4 2" xfId="5253"/>
    <cellStyle name="Calc cel 3 2 3 2 4 2 2" xfId="9473"/>
    <cellStyle name="Calc cel 3 2 3 2 4 2 2 2" xfId="19755"/>
    <cellStyle name="Calc cel 3 2 3 2 4 2 3" xfId="13292"/>
    <cellStyle name="Calc cel 3 2 3 2 4 3" xfId="6673"/>
    <cellStyle name="Calc cel 3 2 3 2 4 3 2" xfId="10892"/>
    <cellStyle name="Calc cel 3 2 3 2 4 3 2 2" xfId="21148"/>
    <cellStyle name="Calc cel 3 2 3 2 4 3 3" xfId="15385"/>
    <cellStyle name="Calc cel 3 2 3 2 4 4" xfId="4079"/>
    <cellStyle name="Calc cel 3 2 3 2 4 4 2" xfId="8299"/>
    <cellStyle name="Calc cel 3 2 3 2 4 4 2 2" xfId="18581"/>
    <cellStyle name="Calc cel 3 2 3 2 4 5" xfId="2087"/>
    <cellStyle name="Calc cel 3 2 3 2 4 5 2" xfId="11815"/>
    <cellStyle name="Calc cel 3 2 3 2 4 6" xfId="12254"/>
    <cellStyle name="Calc cel 3 2 3 2 5" xfId="1651"/>
    <cellStyle name="Calc cel 3 2 3 2 5 2" xfId="6306"/>
    <cellStyle name="Calc cel 3 2 3 2 5 2 2" xfId="10525"/>
    <cellStyle name="Calc cel 3 2 3 2 5 2 2 2" xfId="20801"/>
    <cellStyle name="Calc cel 3 2 3 2 5 2 3" xfId="14786"/>
    <cellStyle name="Calc cel 3 2 3 2 5 3" xfId="3728"/>
    <cellStyle name="Calc cel 3 2 3 2 5 3 2" xfId="7948"/>
    <cellStyle name="Calc cel 3 2 3 2 5 3 2 2" xfId="18230"/>
    <cellStyle name="Calc cel 3 2 3 2 5 4" xfId="2594"/>
    <cellStyle name="Calc cel 3 2 3 2 5 4 2" xfId="15844"/>
    <cellStyle name="Calc cel 3 2 3 2 5 5" xfId="16312"/>
    <cellStyle name="Calc cel 3 2 3 2 6" xfId="4881"/>
    <cellStyle name="Calc cel 3 2 3 2 6 2" xfId="9101"/>
    <cellStyle name="Calc cel 3 2 3 2 6 2 2" xfId="19383"/>
    <cellStyle name="Calc cel 3 2 3 2 6 3" xfId="13903"/>
    <cellStyle name="Calc cel 3 2 3 2 7" xfId="6219"/>
    <cellStyle name="Calc cel 3 2 3 2 7 2" xfId="10438"/>
    <cellStyle name="Calc cel 3 2 3 2 7 2 2" xfId="20715"/>
    <cellStyle name="Calc cel 3 2 3 2 7 3" xfId="13095"/>
    <cellStyle name="Calc cel 3 2 3 2 8" xfId="2589"/>
    <cellStyle name="Calc cel 3 2 3 2 8 2" xfId="14011"/>
    <cellStyle name="Calc cel 3 2 3 2 9" xfId="11727"/>
    <cellStyle name="Calc cel 3 2 3 3" xfId="463"/>
    <cellStyle name="Calc cel 3 2 3 3 10" xfId="12181"/>
    <cellStyle name="Calc cel 3 2 3 3 2" xfId="1074"/>
    <cellStyle name="Calc cel 3 2 3 3 2 2" xfId="1389"/>
    <cellStyle name="Calc cel 3 2 3 3 2 2 2" xfId="5852"/>
    <cellStyle name="Calc cel 3 2 3 3 2 2 2 2" xfId="10072"/>
    <cellStyle name="Calc cel 3 2 3 3 2 2 2 2 2" xfId="20354"/>
    <cellStyle name="Calc cel 3 2 3 3 2 2 2 3" xfId="12035"/>
    <cellStyle name="Calc cel 3 2 3 3 2 2 3" xfId="7264"/>
    <cellStyle name="Calc cel 3 2 3 3 2 2 3 2" xfId="11483"/>
    <cellStyle name="Calc cel 3 2 3 3 2 2 3 2 2" xfId="21704"/>
    <cellStyle name="Calc cel 3 2 3 3 2 2 3 3" xfId="12403"/>
    <cellStyle name="Calc cel 3 2 3 3 2 2 4" xfId="4619"/>
    <cellStyle name="Calc cel 3 2 3 3 2 2 4 2" xfId="8839"/>
    <cellStyle name="Calc cel 3 2 3 3 2 2 4 2 2" xfId="19121"/>
    <cellStyle name="Calc cel 3 2 3 3 2 2 5" xfId="2199"/>
    <cellStyle name="Calc cel 3 2 3 3 2 2 5 2" xfId="17555"/>
    <cellStyle name="Calc cel 3 2 3 3 2 2 6" xfId="17180"/>
    <cellStyle name="Calc cel 3 2 3 3 2 3" xfId="5538"/>
    <cellStyle name="Calc cel 3 2 3 3 2 3 2" xfId="9758"/>
    <cellStyle name="Calc cel 3 2 3 3 2 3 2 2" xfId="20040"/>
    <cellStyle name="Calc cel 3 2 3 3 2 3 3" xfId="15731"/>
    <cellStyle name="Calc cel 3 2 3 3 2 4" xfId="6951"/>
    <cellStyle name="Calc cel 3 2 3 3 2 4 2" xfId="11170"/>
    <cellStyle name="Calc cel 3 2 3 3 2 4 2 2" xfId="21410"/>
    <cellStyle name="Calc cel 3 2 3 3 2 4 3" xfId="13813"/>
    <cellStyle name="Calc cel 3 2 3 3 2 5" xfId="4336"/>
    <cellStyle name="Calc cel 3 2 3 3 2 5 2" xfId="8556"/>
    <cellStyle name="Calc cel 3 2 3 3 2 5 2 2" xfId="18838"/>
    <cellStyle name="Calc cel 3 2 3 3 2 6" xfId="3063"/>
    <cellStyle name="Calc cel 3 2 3 3 2 6 2" xfId="17262"/>
    <cellStyle name="Calc cel 3 2 3 3 2 7" xfId="12624"/>
    <cellStyle name="Calc cel 3 2 3 3 3" xfId="1255"/>
    <cellStyle name="Calc cel 3 2 3 3 3 2" xfId="5718"/>
    <cellStyle name="Calc cel 3 2 3 3 3 2 2" xfId="9938"/>
    <cellStyle name="Calc cel 3 2 3 3 3 2 2 2" xfId="20220"/>
    <cellStyle name="Calc cel 3 2 3 3 3 2 3" xfId="14601"/>
    <cellStyle name="Calc cel 3 2 3 3 3 3" xfId="7130"/>
    <cellStyle name="Calc cel 3 2 3 3 3 3 2" xfId="11349"/>
    <cellStyle name="Calc cel 3 2 3 3 3 3 2 2" xfId="21580"/>
    <cellStyle name="Calc cel 3 2 3 3 3 3 3" xfId="15883"/>
    <cellStyle name="Calc cel 3 2 3 3 3 4" xfId="4508"/>
    <cellStyle name="Calc cel 3 2 3 3 3 4 2" xfId="8728"/>
    <cellStyle name="Calc cel 3 2 3 3 3 4 2 2" xfId="19010"/>
    <cellStyle name="Calc cel 3 2 3 3 3 5" xfId="2854"/>
    <cellStyle name="Calc cel 3 2 3 3 3 5 2" xfId="17431"/>
    <cellStyle name="Calc cel 3 2 3 3 3 6" xfId="13091"/>
    <cellStyle name="Calc cel 3 2 3 3 4" xfId="848"/>
    <cellStyle name="Calc cel 3 2 3 3 4 2" xfId="5313"/>
    <cellStyle name="Calc cel 3 2 3 3 4 2 2" xfId="9533"/>
    <cellStyle name="Calc cel 3 2 3 3 4 2 2 2" xfId="19815"/>
    <cellStyle name="Calc cel 3 2 3 3 4 2 3" xfId="13296"/>
    <cellStyle name="Calc cel 3 2 3 3 4 3" xfId="6733"/>
    <cellStyle name="Calc cel 3 2 3 3 4 3 2" xfId="10952"/>
    <cellStyle name="Calc cel 3 2 3 3 4 3 2 2" xfId="21206"/>
    <cellStyle name="Calc cel 3 2 3 3 4 3 3" xfId="14253"/>
    <cellStyle name="Calc cel 3 2 3 3 4 4" xfId="4137"/>
    <cellStyle name="Calc cel 3 2 3 3 4 4 2" xfId="8357"/>
    <cellStyle name="Calc cel 3 2 3 3 4 4 2 2" xfId="18639"/>
    <cellStyle name="Calc cel 3 2 3 3 4 5" xfId="2673"/>
    <cellStyle name="Calc cel 3 2 3 3 4 5 2" xfId="16307"/>
    <cellStyle name="Calc cel 3 2 3 3 4 6" xfId="14370"/>
    <cellStyle name="Calc cel 3 2 3 3 5" xfId="3776"/>
    <cellStyle name="Calc cel 3 2 3 3 5 2" xfId="7996"/>
    <cellStyle name="Calc cel 3 2 3 3 5 2 2" xfId="18278"/>
    <cellStyle name="Calc cel 3 2 3 3 5 3" xfId="13127"/>
    <cellStyle name="Calc cel 3 2 3 3 6" xfId="4930"/>
    <cellStyle name="Calc cel 3 2 3 3 6 2" xfId="9150"/>
    <cellStyle name="Calc cel 3 2 3 3 6 2 2" xfId="19432"/>
    <cellStyle name="Calc cel 3 2 3 3 6 3" xfId="16525"/>
    <cellStyle name="Calc cel 3 2 3 3 7" xfId="6355"/>
    <cellStyle name="Calc cel 3 2 3 3 7 2" xfId="10574"/>
    <cellStyle name="Calc cel 3 2 3 3 7 2 2" xfId="20849"/>
    <cellStyle name="Calc cel 3 2 3 3 7 3" xfId="16571"/>
    <cellStyle name="Calc cel 3 2 3 3 8" xfId="3496"/>
    <cellStyle name="Calc cel 3 2 3 3 8 2" xfId="7716"/>
    <cellStyle name="Calc cel 3 2 3 3 8 2 2" xfId="17998"/>
    <cellStyle name="Calc cel 3 2 3 3 8 3" xfId="13776"/>
    <cellStyle name="Calc cel 3 2 3 3 9" xfId="2362"/>
    <cellStyle name="Calc cel 3 2 3 3 9 2" xfId="15752"/>
    <cellStyle name="Calc cel 3 2 3 4" xfId="527"/>
    <cellStyle name="Calc cel 3 2 3 4 2" xfId="1453"/>
    <cellStyle name="Calc cel 3 2 3 4 2 2" xfId="5916"/>
    <cellStyle name="Calc cel 3 2 3 4 2 2 2" xfId="10136"/>
    <cellStyle name="Calc cel 3 2 3 4 2 2 2 2" xfId="20418"/>
    <cellStyle name="Calc cel 3 2 3 4 2 2 3" xfId="15036"/>
    <cellStyle name="Calc cel 3 2 3 4 2 3" xfId="7328"/>
    <cellStyle name="Calc cel 3 2 3 4 2 3 2" xfId="11547"/>
    <cellStyle name="Calc cel 3 2 3 4 2 3 2 2" xfId="21764"/>
    <cellStyle name="Calc cel 3 2 3 4 2 3 3" xfId="13311"/>
    <cellStyle name="Calc cel 3 2 3 4 2 4" xfId="4679"/>
    <cellStyle name="Calc cel 3 2 3 4 2 4 2" xfId="8899"/>
    <cellStyle name="Calc cel 3 2 3 4 2 4 2 2" xfId="19181"/>
    <cellStyle name="Calc cel 3 2 3 4 2 5" xfId="3051"/>
    <cellStyle name="Calc cel 3 2 3 4 2 5 2" xfId="17615"/>
    <cellStyle name="Calc cel 3 2 3 4 2 6" xfId="13323"/>
    <cellStyle name="Calc cel 3 2 3 4 3" xfId="1135"/>
    <cellStyle name="Calc cel 3 2 3 4 3 2" xfId="5599"/>
    <cellStyle name="Calc cel 3 2 3 4 3 2 2" xfId="9819"/>
    <cellStyle name="Calc cel 3 2 3 4 3 2 2 2" xfId="20101"/>
    <cellStyle name="Calc cel 3 2 3 4 3 2 3" xfId="17210"/>
    <cellStyle name="Calc cel 3 2 3 4 3 3" xfId="7012"/>
    <cellStyle name="Calc cel 3 2 3 4 3 3 2" xfId="11231"/>
    <cellStyle name="Calc cel 3 2 3 4 3 3 2 2" xfId="21468"/>
    <cellStyle name="Calc cel 3 2 3 4 3 3 3" xfId="14175"/>
    <cellStyle name="Calc cel 3 2 3 4 3 4" xfId="4395"/>
    <cellStyle name="Calc cel 3 2 3 4 3 4 2" xfId="8615"/>
    <cellStyle name="Calc cel 3 2 3 4 3 4 2 2" xfId="18897"/>
    <cellStyle name="Calc cel 3 2 3 4 3 5" xfId="1843"/>
    <cellStyle name="Calc cel 3 2 3 4 3 5 2" xfId="17319"/>
    <cellStyle name="Calc cel 3 2 3 4 3 6" xfId="14246"/>
    <cellStyle name="Calc cel 3 2 3 4 4" xfId="3838"/>
    <cellStyle name="Calc cel 3 2 3 4 4 2" xfId="8058"/>
    <cellStyle name="Calc cel 3 2 3 4 4 2 2" xfId="18340"/>
    <cellStyle name="Calc cel 3 2 3 4 4 3" xfId="12541"/>
    <cellStyle name="Calc cel 3 2 3 4 5" xfId="4994"/>
    <cellStyle name="Calc cel 3 2 3 4 5 2" xfId="9214"/>
    <cellStyle name="Calc cel 3 2 3 4 5 2 2" xfId="19496"/>
    <cellStyle name="Calc cel 3 2 3 4 5 3" xfId="15696"/>
    <cellStyle name="Calc cel 3 2 3 4 6" xfId="6419"/>
    <cellStyle name="Calc cel 3 2 3 4 6 2" xfId="10638"/>
    <cellStyle name="Calc cel 3 2 3 4 6 2 2" xfId="20911"/>
    <cellStyle name="Calc cel 3 2 3 4 6 3" xfId="13202"/>
    <cellStyle name="Calc cel 3 2 3 4 7" xfId="3543"/>
    <cellStyle name="Calc cel 3 2 3 4 7 2" xfId="7763"/>
    <cellStyle name="Calc cel 3 2 3 4 7 2 2" xfId="18045"/>
    <cellStyle name="Calc cel 3 2 3 4 7 3" xfId="16034"/>
    <cellStyle name="Calc cel 3 2 3 4 8" xfId="2411"/>
    <cellStyle name="Calc cel 3 2 3 4 8 2" xfId="15173"/>
    <cellStyle name="Calc cel 3 2 3 4 9" xfId="11778"/>
    <cellStyle name="Calc cel 3 2 3 5" xfId="588"/>
    <cellStyle name="Calc cel 3 2 3 5 2" xfId="1514"/>
    <cellStyle name="Calc cel 3 2 3 5 2 2" xfId="5977"/>
    <cellStyle name="Calc cel 3 2 3 5 2 2 2" xfId="10197"/>
    <cellStyle name="Calc cel 3 2 3 5 2 2 2 2" xfId="20479"/>
    <cellStyle name="Calc cel 3 2 3 5 2 2 3" xfId="12732"/>
    <cellStyle name="Calc cel 3 2 3 5 2 3" xfId="7389"/>
    <cellStyle name="Calc cel 3 2 3 5 2 3 2" xfId="11608"/>
    <cellStyle name="Calc cel 3 2 3 5 2 3 2 2" xfId="21823"/>
    <cellStyle name="Calc cel 3 2 3 5 2 3 3" xfId="16377"/>
    <cellStyle name="Calc cel 3 2 3 5 2 4" xfId="4738"/>
    <cellStyle name="Calc cel 3 2 3 5 2 4 2" xfId="8958"/>
    <cellStyle name="Calc cel 3 2 3 5 2 4 2 2" xfId="19240"/>
    <cellStyle name="Calc cel 3 2 3 5 2 5" xfId="7442"/>
    <cellStyle name="Calc cel 3 2 3 5 2 5 2" xfId="17674"/>
    <cellStyle name="Calc cel 3 2 3 5 2 6" xfId="12110"/>
    <cellStyle name="Calc cel 3 2 3 5 3" xfId="1192"/>
    <cellStyle name="Calc cel 3 2 3 5 3 2" xfId="5655"/>
    <cellStyle name="Calc cel 3 2 3 5 3 2 2" xfId="9875"/>
    <cellStyle name="Calc cel 3 2 3 5 3 2 2 2" xfId="20157"/>
    <cellStyle name="Calc cel 3 2 3 5 3 2 3" xfId="12462"/>
    <cellStyle name="Calc cel 3 2 3 5 3 3" xfId="7067"/>
    <cellStyle name="Calc cel 3 2 3 5 3 3 2" xfId="11286"/>
    <cellStyle name="Calc cel 3 2 3 5 3 3 2 2" xfId="21521"/>
    <cellStyle name="Calc cel 3 2 3 5 3 3 3" xfId="11771"/>
    <cellStyle name="Calc cel 3 2 3 5 3 4" xfId="4449"/>
    <cellStyle name="Calc cel 3 2 3 5 3 4 2" xfId="8669"/>
    <cellStyle name="Calc cel 3 2 3 5 3 4 2 2" xfId="18951"/>
    <cellStyle name="Calc cel 3 2 3 5 3 5" xfId="2601"/>
    <cellStyle name="Calc cel 3 2 3 5 3 5 2" xfId="17372"/>
    <cellStyle name="Calc cel 3 2 3 5 3 6" xfId="15251"/>
    <cellStyle name="Calc cel 3 2 3 5 4" xfId="3899"/>
    <cellStyle name="Calc cel 3 2 3 5 4 2" xfId="8119"/>
    <cellStyle name="Calc cel 3 2 3 5 4 2 2" xfId="18401"/>
    <cellStyle name="Calc cel 3 2 3 5 4 3" xfId="11749"/>
    <cellStyle name="Calc cel 3 2 3 5 5" xfId="5055"/>
    <cellStyle name="Calc cel 3 2 3 5 5 2" xfId="9275"/>
    <cellStyle name="Calc cel 3 2 3 5 5 2 2" xfId="19557"/>
    <cellStyle name="Calc cel 3 2 3 5 5 3" xfId="13948"/>
    <cellStyle name="Calc cel 3 2 3 5 6" xfId="6480"/>
    <cellStyle name="Calc cel 3 2 3 5 6 2" xfId="10699"/>
    <cellStyle name="Calc cel 3 2 3 5 6 2 2" xfId="20972"/>
    <cellStyle name="Calc cel 3 2 3 5 6 3" xfId="14351"/>
    <cellStyle name="Calc cel 3 2 3 5 7" xfId="3602"/>
    <cellStyle name="Calc cel 3 2 3 5 7 2" xfId="7822"/>
    <cellStyle name="Calc cel 3 2 3 5 7 2 2" xfId="18104"/>
    <cellStyle name="Calc cel 3 2 3 5 7 3" xfId="15719"/>
    <cellStyle name="Calc cel 3 2 3 5 8" xfId="2319"/>
    <cellStyle name="Calc cel 3 2 3 5 8 2" xfId="14138"/>
    <cellStyle name="Calc cel 3 2 3 5 9" xfId="17156"/>
    <cellStyle name="Calc cel 3 2 3 6" xfId="967"/>
    <cellStyle name="Calc cel 3 2 3 6 2" xfId="4232"/>
    <cellStyle name="Calc cel 3 2 3 6 2 2" xfId="8452"/>
    <cellStyle name="Calc cel 3 2 3 6 2 2 2" xfId="18734"/>
    <cellStyle name="Calc cel 3 2 3 6 2 3" xfId="16775"/>
    <cellStyle name="Calc cel 3 2 3 6 3" xfId="5431"/>
    <cellStyle name="Calc cel 3 2 3 6 3 2" xfId="9651"/>
    <cellStyle name="Calc cel 3 2 3 6 3 2 2" xfId="19933"/>
    <cellStyle name="Calc cel 3 2 3 6 3 3" xfId="14300"/>
    <cellStyle name="Calc cel 3 2 3 6 4" xfId="6845"/>
    <cellStyle name="Calc cel 3 2 3 6 4 2" xfId="11064"/>
    <cellStyle name="Calc cel 3 2 3 6 4 2 2" xfId="21307"/>
    <cellStyle name="Calc cel 3 2 3 6 4 3" xfId="13804"/>
    <cellStyle name="Calc cel 3 2 3 6 5" xfId="3394"/>
    <cellStyle name="Calc cel 3 2 3 6 5 2" xfId="7614"/>
    <cellStyle name="Calc cel 3 2 3 6 5 2 2" xfId="17896"/>
    <cellStyle name="Calc cel 3 2 3 6 6" xfId="1934"/>
    <cellStyle name="Calc cel 3 2 3 6 6 2" xfId="13303"/>
    <cellStyle name="Calc cel 3 2 3 6 7" xfId="13022"/>
    <cellStyle name="Calc cel 3 2 3 7" xfId="822"/>
    <cellStyle name="Calc cel 3 2 3 7 2" xfId="5287"/>
    <cellStyle name="Calc cel 3 2 3 7 2 2" xfId="9507"/>
    <cellStyle name="Calc cel 3 2 3 7 2 2 2" xfId="19789"/>
    <cellStyle name="Calc cel 3 2 3 7 2 3" xfId="12674"/>
    <cellStyle name="Calc cel 3 2 3 7 3" xfId="6707"/>
    <cellStyle name="Calc cel 3 2 3 7 3 2" xfId="10926"/>
    <cellStyle name="Calc cel 3 2 3 7 3 2 2" xfId="21181"/>
    <cellStyle name="Calc cel 3 2 3 7 3 3" xfId="16958"/>
    <cellStyle name="Calc cel 3 2 3 7 4" xfId="4112"/>
    <cellStyle name="Calc cel 3 2 3 7 4 2" xfId="8332"/>
    <cellStyle name="Calc cel 3 2 3 7 4 2 2" xfId="18614"/>
    <cellStyle name="Calc cel 3 2 3 7 5" xfId="3095"/>
    <cellStyle name="Calc cel 3 2 3 7 5 2" xfId="16494"/>
    <cellStyle name="Calc cel 3 2 3 7 6" xfId="13031"/>
    <cellStyle name="Calc cel 3 2 3 8" xfId="612"/>
    <cellStyle name="Calc cel 3 2 3 8 2" xfId="5079"/>
    <cellStyle name="Calc cel 3 2 3 8 2 2" xfId="9299"/>
    <cellStyle name="Calc cel 3 2 3 8 2 2 2" xfId="19581"/>
    <cellStyle name="Calc cel 3 2 3 8 2 3" xfId="14973"/>
    <cellStyle name="Calc cel 3 2 3 8 3" xfId="6504"/>
    <cellStyle name="Calc cel 3 2 3 8 3 2" xfId="10723"/>
    <cellStyle name="Calc cel 3 2 3 8 3 2 2" xfId="20995"/>
    <cellStyle name="Calc cel 3 2 3 8 3 3" xfId="16324"/>
    <cellStyle name="Calc cel 3 2 3 8 4" xfId="3922"/>
    <cellStyle name="Calc cel 3 2 3 8 4 2" xfId="8142"/>
    <cellStyle name="Calc cel 3 2 3 8 4 2 2" xfId="18424"/>
    <cellStyle name="Calc cel 3 2 3 8 5" xfId="2028"/>
    <cellStyle name="Calc cel 3 2 3 8 5 2" xfId="12850"/>
    <cellStyle name="Calc cel 3 2 3 8 6" xfId="11686"/>
    <cellStyle name="Calc cel 3 2 3 9" xfId="1564"/>
    <cellStyle name="Calc cel 3 2 3 9 2" xfId="6059"/>
    <cellStyle name="Calc cel 3 2 3 9 2 2" xfId="10278"/>
    <cellStyle name="Calc cel 3 2 3 9 2 2 2" xfId="20558"/>
    <cellStyle name="Calc cel 3 2 3 9 2 3" xfId="12243"/>
    <cellStyle name="Calc cel 3 2 3 9 3" xfId="3656"/>
    <cellStyle name="Calc cel 3 2 3 9 3 2" xfId="7876"/>
    <cellStyle name="Calc cel 3 2 3 9 3 2 2" xfId="18158"/>
    <cellStyle name="Calc cel 3 2 3 9 4" xfId="2825"/>
    <cellStyle name="Calc cel 3 2 3 9 4 2" xfId="12022"/>
    <cellStyle name="Calc cel 3 2 3 9 5" xfId="12014"/>
    <cellStyle name="Calc cel 3 2 4" xfId="327"/>
    <cellStyle name="Calc cel 3 2 4 10" xfId="11742"/>
    <cellStyle name="Calc cel 3 2 4 2" xfId="962"/>
    <cellStyle name="Calc cel 3 2 4 2 2" xfId="1299"/>
    <cellStyle name="Calc cel 3 2 4 2 2 2" xfId="5762"/>
    <cellStyle name="Calc cel 3 2 4 2 2 2 2" xfId="9982"/>
    <cellStyle name="Calc cel 3 2 4 2 2 2 2 2" xfId="20264"/>
    <cellStyle name="Calc cel 3 2 4 2 2 2 3" xfId="15767"/>
    <cellStyle name="Calc cel 3 2 4 2 2 3" xfId="7174"/>
    <cellStyle name="Calc cel 3 2 4 2 2 3 2" xfId="11393"/>
    <cellStyle name="Calc cel 3 2 4 2 2 3 2 2" xfId="21619"/>
    <cellStyle name="Calc cel 3 2 4 2 2 3 3" xfId="15917"/>
    <cellStyle name="Calc cel 3 2 4 2 2 4" xfId="4540"/>
    <cellStyle name="Calc cel 3 2 4 2 2 4 2" xfId="8760"/>
    <cellStyle name="Calc cel 3 2 4 2 2 4 2 2" xfId="19042"/>
    <cellStyle name="Calc cel 3 2 4 2 2 5" xfId="2564"/>
    <cellStyle name="Calc cel 3 2 4 2 2 5 2" xfId="17470"/>
    <cellStyle name="Calc cel 3 2 4 2 2 6" xfId="12187"/>
    <cellStyle name="Calc cel 3 2 4 2 3" xfId="1712"/>
    <cellStyle name="Calc cel 3 2 4 2 3 2" xfId="6840"/>
    <cellStyle name="Calc cel 3 2 4 2 3 2 2" xfId="11059"/>
    <cellStyle name="Calc cel 3 2 4 2 3 2 2 2" xfId="21303"/>
    <cellStyle name="Calc cel 3 2 4 2 3 2 3" xfId="15945"/>
    <cellStyle name="Calc cel 3 2 4 2 3 3" xfId="5426"/>
    <cellStyle name="Calc cel 3 2 4 2 3 3 2" xfId="9646"/>
    <cellStyle name="Calc cel 3 2 4 2 3 3 2 2" xfId="19928"/>
    <cellStyle name="Calc cel 3 2 4 2 3 4" xfId="2342"/>
    <cellStyle name="Calc cel 3 2 4 2 3 4 2" xfId="13490"/>
    <cellStyle name="Calc cel 3 2 4 2 3 5" xfId="14251"/>
    <cellStyle name="Calc cel 3 2 4 2 4" xfId="6177"/>
    <cellStyle name="Calc cel 3 2 4 2 4 2" xfId="10396"/>
    <cellStyle name="Calc cel 3 2 4 2 4 2 2" xfId="20674"/>
    <cellStyle name="Calc cel 3 2 4 2 4 3" xfId="15222"/>
    <cellStyle name="Calc cel 3 2 4 2 5" xfId="2472"/>
    <cellStyle name="Calc cel 3 2 4 2 5 2" xfId="13632"/>
    <cellStyle name="Calc cel 3 2 4 2 6" xfId="12175"/>
    <cellStyle name="Calc cel 3 2 4 3" xfId="644"/>
    <cellStyle name="Calc cel 3 2 4 3 2" xfId="5110"/>
    <cellStyle name="Calc cel 3 2 4 3 2 2" xfId="9330"/>
    <cellStyle name="Calc cel 3 2 4 3 2 2 2" xfId="19612"/>
    <cellStyle name="Calc cel 3 2 4 3 2 3" xfId="12916"/>
    <cellStyle name="Calc cel 3 2 4 3 3" xfId="6534"/>
    <cellStyle name="Calc cel 3 2 4 3 3 2" xfId="10753"/>
    <cellStyle name="Calc cel 3 2 4 3 3 2 2" xfId="21024"/>
    <cellStyle name="Calc cel 3 2 4 3 3 3" xfId="14188"/>
    <cellStyle name="Calc cel 3 2 4 3 4" xfId="3952"/>
    <cellStyle name="Calc cel 3 2 4 3 4 2" xfId="8172"/>
    <cellStyle name="Calc cel 3 2 4 3 4 2 2" xfId="18454"/>
    <cellStyle name="Calc cel 3 2 4 3 5" xfId="2572"/>
    <cellStyle name="Calc cel 3 2 4 3 5 2" xfId="13348"/>
    <cellStyle name="Calc cel 3 2 4 3 6" xfId="17258"/>
    <cellStyle name="Calc cel 3 2 4 4" xfId="723"/>
    <cellStyle name="Calc cel 3 2 4 4 2" xfId="5188"/>
    <cellStyle name="Calc cel 3 2 4 4 2 2" xfId="9408"/>
    <cellStyle name="Calc cel 3 2 4 4 2 2 2" xfId="19690"/>
    <cellStyle name="Calc cel 3 2 4 4 2 3" xfId="13273"/>
    <cellStyle name="Calc cel 3 2 4 4 3" xfId="6609"/>
    <cellStyle name="Calc cel 3 2 4 4 3 2" xfId="10828"/>
    <cellStyle name="Calc cel 3 2 4 4 3 2 2" xfId="21090"/>
    <cellStyle name="Calc cel 3 2 4 4 3 3" xfId="13814"/>
    <cellStyle name="Calc cel 3 2 4 4 4" xfId="4020"/>
    <cellStyle name="Calc cel 3 2 4 4 4 2" xfId="8240"/>
    <cellStyle name="Calc cel 3 2 4 4 4 2 2" xfId="18522"/>
    <cellStyle name="Calc cel 3 2 4 4 5" xfId="3020"/>
    <cellStyle name="Calc cel 3 2 4 4 5 2" xfId="13899"/>
    <cellStyle name="Calc cel 3 2 4 4 6" xfId="16650"/>
    <cellStyle name="Calc cel 3 2 4 5" xfId="1592"/>
    <cellStyle name="Calc cel 3 2 4 5 2" xfId="6243"/>
    <cellStyle name="Calc cel 3 2 4 5 2 2" xfId="10462"/>
    <cellStyle name="Calc cel 3 2 4 5 2 2 2" xfId="20738"/>
    <cellStyle name="Calc cel 3 2 4 5 2 3" xfId="14759"/>
    <cellStyle name="Calc cel 3 2 4 5 3" xfId="3646"/>
    <cellStyle name="Calc cel 3 2 4 5 3 2" xfId="7866"/>
    <cellStyle name="Calc cel 3 2 4 5 3 2 2" xfId="18148"/>
    <cellStyle name="Calc cel 3 2 4 5 4" xfId="2409"/>
    <cellStyle name="Calc cel 3 2 4 5 4 2" xfId="13661"/>
    <cellStyle name="Calc cel 3 2 4 5 5" xfId="14461"/>
    <cellStyle name="Calc cel 3 2 4 6" xfId="4800"/>
    <cellStyle name="Calc cel 3 2 4 6 2" xfId="9020"/>
    <cellStyle name="Calc cel 3 2 4 6 2 2" xfId="19302"/>
    <cellStyle name="Calc cel 3 2 4 6 3" xfId="16662"/>
    <cellStyle name="Calc cel 3 2 4 7" xfId="3386"/>
    <cellStyle name="Calc cel 3 2 4 7 2" xfId="7606"/>
    <cellStyle name="Calc cel 3 2 4 7 2 2" xfId="17888"/>
    <cellStyle name="Calc cel 3 2 4 7 3" xfId="12059"/>
    <cellStyle name="Calc cel 3 2 4 8" xfId="2924"/>
    <cellStyle name="Calc cel 3 2 4 8 2" xfId="15369"/>
    <cellStyle name="Calc cel 3 2 4 9" xfId="16104"/>
    <cellStyle name="Calc cel 3 2 4 9 2" xfId="16575"/>
    <cellStyle name="Calc cel 3 2 5" xfId="477"/>
    <cellStyle name="Calc cel 3 2 5 2" xfId="1403"/>
    <cellStyle name="Calc cel 3 2 5 2 2" xfId="5866"/>
    <cellStyle name="Calc cel 3 2 5 2 2 2" xfId="10086"/>
    <cellStyle name="Calc cel 3 2 5 2 2 2 2" xfId="20368"/>
    <cellStyle name="Calc cel 3 2 5 2 2 3" xfId="15575"/>
    <cellStyle name="Calc cel 3 2 5 2 3" xfId="7278"/>
    <cellStyle name="Calc cel 3 2 5 2 3 2" xfId="11497"/>
    <cellStyle name="Calc cel 3 2 5 2 3 2 2" xfId="21717"/>
    <cellStyle name="Calc cel 3 2 5 2 3 3" xfId="15160"/>
    <cellStyle name="Calc cel 3 2 5 2 4" xfId="4632"/>
    <cellStyle name="Calc cel 3 2 5 2 4 2" xfId="8852"/>
    <cellStyle name="Calc cel 3 2 5 2 4 2 2" xfId="19134"/>
    <cellStyle name="Calc cel 3 2 5 2 5" xfId="1748"/>
    <cellStyle name="Calc cel 3 2 5 2 5 2" xfId="17568"/>
    <cellStyle name="Calc cel 3 2 5 2 6" xfId="15304"/>
    <cellStyle name="Calc cel 3 2 5 3" xfId="760"/>
    <cellStyle name="Calc cel 3 2 5 3 2" xfId="5225"/>
    <cellStyle name="Calc cel 3 2 5 3 2 2" xfId="9445"/>
    <cellStyle name="Calc cel 3 2 5 3 2 2 2" xfId="19727"/>
    <cellStyle name="Calc cel 3 2 5 3 2 3" xfId="15323"/>
    <cellStyle name="Calc cel 3 2 5 3 3" xfId="6645"/>
    <cellStyle name="Calc cel 3 2 5 3 3 2" xfId="10864"/>
    <cellStyle name="Calc cel 3 2 5 3 3 2 2" xfId="21123"/>
    <cellStyle name="Calc cel 3 2 5 3 3 3" xfId="17061"/>
    <cellStyle name="Calc cel 3 2 5 3 4" xfId="4055"/>
    <cellStyle name="Calc cel 3 2 5 3 4 2" xfId="8275"/>
    <cellStyle name="Calc cel 3 2 5 3 4 2 2" xfId="18557"/>
    <cellStyle name="Calc cel 3 2 5 3 5" xfId="2451"/>
    <cellStyle name="Calc cel 3 2 5 3 5 2" xfId="15874"/>
    <cellStyle name="Calc cel 3 2 5 3 6" xfId="13677"/>
    <cellStyle name="Calc cel 3 2 5 4" xfId="1679"/>
    <cellStyle name="Calc cel 3 2 5 4 2" xfId="6369"/>
    <cellStyle name="Calc cel 3 2 5 4 2 2" xfId="10588"/>
    <cellStyle name="Calc cel 3 2 5 4 2 2 2" xfId="20862"/>
    <cellStyle name="Calc cel 3 2 5 4 2 3" xfId="14097"/>
    <cellStyle name="Calc cel 3 2 5 4 3" xfId="3789"/>
    <cellStyle name="Calc cel 3 2 5 4 3 2" xfId="8009"/>
    <cellStyle name="Calc cel 3 2 5 4 3 2 2" xfId="18291"/>
    <cellStyle name="Calc cel 3 2 5 4 4" xfId="2033"/>
    <cellStyle name="Calc cel 3 2 5 4 4 2" xfId="15701"/>
    <cellStyle name="Calc cel 3 2 5 4 5" xfId="12323"/>
    <cellStyle name="Calc cel 3 2 5 5" xfId="4944"/>
    <cellStyle name="Calc cel 3 2 5 5 2" xfId="9164"/>
    <cellStyle name="Calc cel 3 2 5 5 2 2" xfId="19446"/>
    <cellStyle name="Calc cel 3 2 5 5 3" xfId="12676"/>
    <cellStyle name="Calc cel 3 2 5 6" xfId="6141"/>
    <cellStyle name="Calc cel 3 2 5 6 2" xfId="10360"/>
    <cellStyle name="Calc cel 3 2 5 6 2 2" xfId="20638"/>
    <cellStyle name="Calc cel 3 2 5 6 3" xfId="15722"/>
    <cellStyle name="Calc cel 3 2 5 7" xfId="1791"/>
    <cellStyle name="Calc cel 3 2 5 7 2" xfId="17163"/>
    <cellStyle name="Calc cel 3 2 5 8" xfId="16123"/>
    <cellStyle name="Calc cel 3 2 5 8 2" xfId="17144"/>
    <cellStyle name="Calc cel 3 2 5 9" xfId="15074"/>
    <cellStyle name="Calc cel 3 2 6" xfId="540"/>
    <cellStyle name="Calc cel 3 2 6 2" xfId="1466"/>
    <cellStyle name="Calc cel 3 2 6 2 2" xfId="5929"/>
    <cellStyle name="Calc cel 3 2 6 2 2 2" xfId="10149"/>
    <cellStyle name="Calc cel 3 2 6 2 2 2 2" xfId="20431"/>
    <cellStyle name="Calc cel 3 2 6 2 2 3" xfId="13214"/>
    <cellStyle name="Calc cel 3 2 6 2 3" xfId="7341"/>
    <cellStyle name="Calc cel 3 2 6 2 3 2" xfId="11560"/>
    <cellStyle name="Calc cel 3 2 6 2 3 2 2" xfId="21776"/>
    <cellStyle name="Calc cel 3 2 6 2 3 3" xfId="14127"/>
    <cellStyle name="Calc cel 3 2 6 2 4" xfId="4691"/>
    <cellStyle name="Calc cel 3 2 6 2 4 2" xfId="8911"/>
    <cellStyle name="Calc cel 3 2 6 2 4 2 2" xfId="19193"/>
    <cellStyle name="Calc cel 3 2 6 2 5" xfId="3137"/>
    <cellStyle name="Calc cel 3 2 6 2 5 2" xfId="17627"/>
    <cellStyle name="Calc cel 3 2 6 2 6" xfId="11806"/>
    <cellStyle name="Calc cel 3 2 6 3" xfId="1148"/>
    <cellStyle name="Calc cel 3 2 6 3 2" xfId="5612"/>
    <cellStyle name="Calc cel 3 2 6 3 2 2" xfId="9832"/>
    <cellStyle name="Calc cel 3 2 6 3 2 2 2" xfId="20114"/>
    <cellStyle name="Calc cel 3 2 6 3 2 3" xfId="14353"/>
    <cellStyle name="Calc cel 3 2 6 3 3" xfId="7025"/>
    <cellStyle name="Calc cel 3 2 6 3 3 2" xfId="11244"/>
    <cellStyle name="Calc cel 3 2 6 3 3 2 2" xfId="21480"/>
    <cellStyle name="Calc cel 3 2 6 3 3 3" xfId="13280"/>
    <cellStyle name="Calc cel 3 2 6 3 4" xfId="4407"/>
    <cellStyle name="Calc cel 3 2 6 3 4 2" xfId="8627"/>
    <cellStyle name="Calc cel 3 2 6 3 4 2 2" xfId="18909"/>
    <cellStyle name="Calc cel 3 2 6 3 5" xfId="2674"/>
    <cellStyle name="Calc cel 3 2 6 3 5 2" xfId="17331"/>
    <cellStyle name="Calc cel 3 2 6 3 6" xfId="14833"/>
    <cellStyle name="Calc cel 3 2 6 4" xfId="3851"/>
    <cellStyle name="Calc cel 3 2 6 4 2" xfId="8071"/>
    <cellStyle name="Calc cel 3 2 6 4 2 2" xfId="18353"/>
    <cellStyle name="Calc cel 3 2 6 4 3" xfId="12484"/>
    <cellStyle name="Calc cel 3 2 6 5" xfId="5007"/>
    <cellStyle name="Calc cel 3 2 6 5 2" xfId="9227"/>
    <cellStyle name="Calc cel 3 2 6 5 2 2" xfId="19509"/>
    <cellStyle name="Calc cel 3 2 6 5 3" xfId="16645"/>
    <cellStyle name="Calc cel 3 2 6 6" xfId="6432"/>
    <cellStyle name="Calc cel 3 2 6 6 2" xfId="10651"/>
    <cellStyle name="Calc cel 3 2 6 6 2 2" xfId="20924"/>
    <cellStyle name="Calc cel 3 2 6 6 3" xfId="11934"/>
    <cellStyle name="Calc cel 3 2 6 7" xfId="3555"/>
    <cellStyle name="Calc cel 3 2 6 7 2" xfId="7775"/>
    <cellStyle name="Calc cel 3 2 6 7 2 2" xfId="18057"/>
    <cellStyle name="Calc cel 3 2 6 7 3" xfId="15976"/>
    <cellStyle name="Calc cel 3 2 6 8" xfId="2232"/>
    <cellStyle name="Calc cel 3 2 6 8 2" xfId="12162"/>
    <cellStyle name="Calc cel 3 2 6 9" xfId="14321"/>
    <cellStyle name="Calc cel 3 2 7" xfId="665"/>
    <cellStyle name="Calc cel 3 2 7 2" xfId="860"/>
    <cellStyle name="Calc cel 3 2 7 2 2" xfId="5325"/>
    <cellStyle name="Calc cel 3 2 7 2 2 2" xfId="9545"/>
    <cellStyle name="Calc cel 3 2 7 2 2 2 2" xfId="19827"/>
    <cellStyle name="Calc cel 3 2 7 2 2 3" xfId="14570"/>
    <cellStyle name="Calc cel 3 2 7 2 3" xfId="6745"/>
    <cellStyle name="Calc cel 3 2 7 2 3 2" xfId="10964"/>
    <cellStyle name="Calc cel 3 2 7 2 3 2 2" xfId="21218"/>
    <cellStyle name="Calc cel 3 2 7 2 3 3" xfId="14425"/>
    <cellStyle name="Calc cel 3 2 7 2 4" xfId="4149"/>
    <cellStyle name="Calc cel 3 2 7 2 4 2" xfId="8369"/>
    <cellStyle name="Calc cel 3 2 7 2 4 2 2" xfId="18651"/>
    <cellStyle name="Calc cel 3 2 7 2 5" xfId="3045"/>
    <cellStyle name="Calc cel 3 2 7 2 5 2" xfId="17162"/>
    <cellStyle name="Calc cel 3 2 7 2 6" xfId="14155"/>
    <cellStyle name="Calc cel 3 2 7 3" xfId="3970"/>
    <cellStyle name="Calc cel 3 2 7 3 2" xfId="8190"/>
    <cellStyle name="Calc cel 3 2 7 3 2 2" xfId="18472"/>
    <cellStyle name="Calc cel 3 2 7 3 3" xfId="11817"/>
    <cellStyle name="Calc cel 3 2 7 4" xfId="5131"/>
    <cellStyle name="Calc cel 3 2 7 4 2" xfId="9351"/>
    <cellStyle name="Calc cel 3 2 7 4 2 2" xfId="19633"/>
    <cellStyle name="Calc cel 3 2 7 4 3" xfId="13699"/>
    <cellStyle name="Calc cel 3 2 7 5" xfId="6555"/>
    <cellStyle name="Calc cel 3 2 7 5 2" xfId="10774"/>
    <cellStyle name="Calc cel 3 2 7 5 2 2" xfId="21042"/>
    <cellStyle name="Calc cel 3 2 7 5 3" xfId="12575"/>
    <cellStyle name="Calc cel 3 2 7 6" xfId="3256"/>
    <cellStyle name="Calc cel 3 2 7 6 2" xfId="7478"/>
    <cellStyle name="Calc cel 3 2 7 6 2 2" xfId="17760"/>
    <cellStyle name="Calc cel 3 2 7 7" xfId="2982"/>
    <cellStyle name="Calc cel 3 2 7 7 2" xfId="13312"/>
    <cellStyle name="Calc cel 3 2 7 8" xfId="14101"/>
    <cellStyle name="Calc cel 3 2 8" xfId="911"/>
    <cellStyle name="Calc cel 3 2 8 2" xfId="5376"/>
    <cellStyle name="Calc cel 3 2 8 2 2" xfId="9596"/>
    <cellStyle name="Calc cel 3 2 8 2 2 2" xfId="19878"/>
    <cellStyle name="Calc cel 3 2 8 2 3" xfId="15532"/>
    <cellStyle name="Calc cel 3 2 8 3" xfId="6793"/>
    <cellStyle name="Calc cel 3 2 8 3 2" xfId="11012"/>
    <cellStyle name="Calc cel 3 2 8 3 2 2" xfId="21261"/>
    <cellStyle name="Calc cel 3 2 8 3 3" xfId="14740"/>
    <cellStyle name="Calc cel 3 2 8 4" xfId="4191"/>
    <cellStyle name="Calc cel 3 2 8 4 2" xfId="8411"/>
    <cellStyle name="Calc cel 3 2 8 4 2 2" xfId="18693"/>
    <cellStyle name="Calc cel 3 2 8 5" xfId="2814"/>
    <cellStyle name="Calc cel 3 2 8 5 2" xfId="16798"/>
    <cellStyle name="Calc cel 3 2 8 6" xfId="13884"/>
    <cellStyle name="Calc cel 3 2 9" xfId="1549"/>
    <cellStyle name="Calc cel 3 2 9 2" xfId="6021"/>
    <cellStyle name="Calc cel 3 2 9 2 2" xfId="10240"/>
    <cellStyle name="Calc cel 3 2 9 2 2 2" xfId="20520"/>
    <cellStyle name="Calc cel 3 2 9 2 3" xfId="12500"/>
    <cellStyle name="Calc cel 3 2 9 3" xfId="3276"/>
    <cellStyle name="Calc cel 3 2 9 3 2" xfId="7498"/>
    <cellStyle name="Calc cel 3 2 9 3 2 2" xfId="17780"/>
    <cellStyle name="Calc cel 3 2 9 4" xfId="2520"/>
    <cellStyle name="Calc cel 3 2 9 4 2" xfId="15751"/>
    <cellStyle name="Calc cel 3 2 9 5" xfId="12845"/>
    <cellStyle name="Calc cel 3 3" xfId="312"/>
    <cellStyle name="Calc cel 3 3 10" xfId="3194"/>
    <cellStyle name="Calc cel 3 3 10 2" xfId="16163"/>
    <cellStyle name="Calc cel 3 3 10 3" xfId="17699"/>
    <cellStyle name="Calc cel 3 3 11" xfId="1867"/>
    <cellStyle name="Calc cel 3 3 11 2" xfId="12292"/>
    <cellStyle name="Calc cel 3 3 11 3" xfId="16075"/>
    <cellStyle name="Calc cel 3 3 2" xfId="407"/>
    <cellStyle name="Calc cel 3 3 2 10" xfId="4876"/>
    <cellStyle name="Calc cel 3 3 2 10 2" xfId="9096"/>
    <cellStyle name="Calc cel 3 3 2 10 2 2" xfId="19378"/>
    <cellStyle name="Calc cel 3 3 2 10 3" xfId="14793"/>
    <cellStyle name="Calc cel 3 3 2 11" xfId="3365"/>
    <cellStyle name="Calc cel 3 3 2 11 2" xfId="7585"/>
    <cellStyle name="Calc cel 3 3 2 11 2 2" xfId="17867"/>
    <cellStyle name="Calc cel 3 3 2 11 3" xfId="15282"/>
    <cellStyle name="Calc cel 3 3 2 12" xfId="6122"/>
    <cellStyle name="Calc cel 3 3 2 12 2" xfId="10341"/>
    <cellStyle name="Calc cel 3 3 2 12 2 2" xfId="20619"/>
    <cellStyle name="Calc cel 3 3 2 13" xfId="1813"/>
    <cellStyle name="Calc cel 3 3 2 13 2" xfId="14936"/>
    <cellStyle name="Calc cel 3 3 2 14" xfId="11721"/>
    <cellStyle name="Calc cel 3 3 2 2" xfId="457"/>
    <cellStyle name="Calc cel 3 3 2 2 10" xfId="15694"/>
    <cellStyle name="Calc cel 3 3 2 2 2" xfId="1383"/>
    <cellStyle name="Calc cel 3 3 2 2 2 2" xfId="5846"/>
    <cellStyle name="Calc cel 3 3 2 2 2 2 2" xfId="10066"/>
    <cellStyle name="Calc cel 3 3 2 2 2 2 2 2" xfId="20348"/>
    <cellStyle name="Calc cel 3 3 2 2 2 2 3" xfId="13321"/>
    <cellStyle name="Calc cel 3 3 2 2 2 3" xfId="7258"/>
    <cellStyle name="Calc cel 3 3 2 2 2 3 2" xfId="11477"/>
    <cellStyle name="Calc cel 3 3 2 2 2 3 2 2" xfId="21699"/>
    <cellStyle name="Calc cel 3 3 2 2 2 3 3" xfId="14310"/>
    <cellStyle name="Calc cel 3 3 2 2 2 4" xfId="4614"/>
    <cellStyle name="Calc cel 3 3 2 2 2 4 2" xfId="8834"/>
    <cellStyle name="Calc cel 3 3 2 2 2 4 2 2" xfId="19116"/>
    <cellStyle name="Calc cel 3 3 2 2 2 5" xfId="2816"/>
    <cellStyle name="Calc cel 3 3 2 2 2 5 2" xfId="17550"/>
    <cellStyle name="Calc cel 3 3 2 2 2 6" xfId="12652"/>
    <cellStyle name="Calc cel 3 3 2 2 3" xfId="1249"/>
    <cellStyle name="Calc cel 3 3 2 2 3 2" xfId="5712"/>
    <cellStyle name="Calc cel 3 3 2 2 3 2 2" xfId="9932"/>
    <cellStyle name="Calc cel 3 3 2 2 3 2 2 2" xfId="20214"/>
    <cellStyle name="Calc cel 3 3 2 2 3 2 3" xfId="16242"/>
    <cellStyle name="Calc cel 3 3 2 2 3 3" xfId="7124"/>
    <cellStyle name="Calc cel 3 3 2 2 3 3 2" xfId="11343"/>
    <cellStyle name="Calc cel 3 3 2 2 3 3 2 2" xfId="21575"/>
    <cellStyle name="Calc cel 3 3 2 2 3 3 3" xfId="13223"/>
    <cellStyle name="Calc cel 3 3 2 2 3 4" xfId="4503"/>
    <cellStyle name="Calc cel 3 3 2 2 3 4 2" xfId="8723"/>
    <cellStyle name="Calc cel 3 3 2 2 3 4 2 2" xfId="19005"/>
    <cellStyle name="Calc cel 3 3 2 2 3 5" xfId="2143"/>
    <cellStyle name="Calc cel 3 3 2 2 3 5 2" xfId="17426"/>
    <cellStyle name="Calc cel 3 3 2 2 3 6" xfId="16410"/>
    <cellStyle name="Calc cel 3 3 2 2 4" xfId="1068"/>
    <cellStyle name="Calc cel 3 3 2 2 4 2" xfId="5532"/>
    <cellStyle name="Calc cel 3 3 2 2 4 2 2" xfId="9752"/>
    <cellStyle name="Calc cel 3 3 2 2 4 2 2 2" xfId="20034"/>
    <cellStyle name="Calc cel 3 3 2 2 4 2 3" xfId="12426"/>
    <cellStyle name="Calc cel 3 3 2 2 4 3" xfId="6945"/>
    <cellStyle name="Calc cel 3 3 2 2 4 3 2" xfId="11164"/>
    <cellStyle name="Calc cel 3 3 2 2 4 3 2 2" xfId="21404"/>
    <cellStyle name="Calc cel 3 3 2 2 4 3 3" xfId="14447"/>
    <cellStyle name="Calc cel 3 3 2 2 4 4" xfId="4330"/>
    <cellStyle name="Calc cel 3 3 2 2 4 4 2" xfId="8550"/>
    <cellStyle name="Calc cel 3 3 2 2 4 4 2 2" xfId="18832"/>
    <cellStyle name="Calc cel 3 3 2 2 4 5" xfId="2385"/>
    <cellStyle name="Calc cel 3 3 2 2 4 5 2" xfId="11761"/>
    <cellStyle name="Calc cel 3 3 2 2 4 6" xfId="16983"/>
    <cellStyle name="Calc cel 3 3 2 2 5" xfId="1672"/>
    <cellStyle name="Calc cel 3 3 2 2 5 2" xfId="6349"/>
    <cellStyle name="Calc cel 3 3 2 2 5 2 2" xfId="10568"/>
    <cellStyle name="Calc cel 3 3 2 2 5 2 2 2" xfId="20844"/>
    <cellStyle name="Calc cel 3 3 2 2 5 2 3" xfId="17204"/>
    <cellStyle name="Calc cel 3 3 2 2 5 3" xfId="3771"/>
    <cellStyle name="Calc cel 3 3 2 2 5 3 2" xfId="7991"/>
    <cellStyle name="Calc cel 3 3 2 2 5 3 2 2" xfId="18273"/>
    <cellStyle name="Calc cel 3 3 2 2 5 4" xfId="2071"/>
    <cellStyle name="Calc cel 3 3 2 2 5 4 2" xfId="15217"/>
    <cellStyle name="Calc cel 3 3 2 2 5 5" xfId="12504"/>
    <cellStyle name="Calc cel 3 3 2 2 6" xfId="4924"/>
    <cellStyle name="Calc cel 3 3 2 2 6 2" xfId="9144"/>
    <cellStyle name="Calc cel 3 3 2 2 6 2 2" xfId="19426"/>
    <cellStyle name="Calc cel 3 3 2 2 6 3" xfId="16444"/>
    <cellStyle name="Calc cel 3 3 2 2 7" xfId="6211"/>
    <cellStyle name="Calc cel 3 3 2 2 7 2" xfId="10430"/>
    <cellStyle name="Calc cel 3 3 2 2 7 2 2" xfId="20708"/>
    <cellStyle name="Calc cel 3 3 2 2 7 3" xfId="13795"/>
    <cellStyle name="Calc cel 3 3 2 2 8" xfId="2745"/>
    <cellStyle name="Calc cel 3 3 2 2 8 2" xfId="13691"/>
    <cellStyle name="Calc cel 3 3 2 2 9" xfId="16144"/>
    <cellStyle name="Calc cel 3 3 2 2 9 2" xfId="16267"/>
    <cellStyle name="Calc cel 3 3 2 3" xfId="521"/>
    <cellStyle name="Calc cel 3 3 2 3 2" xfId="1447"/>
    <cellStyle name="Calc cel 3 3 2 3 2 2" xfId="5910"/>
    <cellStyle name="Calc cel 3 3 2 3 2 2 2" xfId="10130"/>
    <cellStyle name="Calc cel 3 3 2 3 2 2 2 2" xfId="20412"/>
    <cellStyle name="Calc cel 3 3 2 3 2 2 3" xfId="14738"/>
    <cellStyle name="Calc cel 3 3 2 3 2 3" xfId="7322"/>
    <cellStyle name="Calc cel 3 3 2 3 2 3 2" xfId="11541"/>
    <cellStyle name="Calc cel 3 3 2 3 2 3 2 2" xfId="21759"/>
    <cellStyle name="Calc cel 3 3 2 3 2 3 3" xfId="15796"/>
    <cellStyle name="Calc cel 3 3 2 3 2 4" xfId="4674"/>
    <cellStyle name="Calc cel 3 3 2 3 2 4 2" xfId="8894"/>
    <cellStyle name="Calc cel 3 3 2 3 2 4 2 2" xfId="19176"/>
    <cellStyle name="Calc cel 3 3 2 3 2 5" xfId="2374"/>
    <cellStyle name="Calc cel 3 3 2 3 2 5 2" xfId="17610"/>
    <cellStyle name="Calc cel 3 3 2 3 2 6" xfId="15430"/>
    <cellStyle name="Calc cel 3 3 2 3 3" xfId="1129"/>
    <cellStyle name="Calc cel 3 3 2 3 3 2" xfId="5593"/>
    <cellStyle name="Calc cel 3 3 2 3 3 2 2" xfId="9813"/>
    <cellStyle name="Calc cel 3 3 2 3 3 2 2 2" xfId="20095"/>
    <cellStyle name="Calc cel 3 3 2 3 3 2 3" xfId="15590"/>
    <cellStyle name="Calc cel 3 3 2 3 3 3" xfId="7006"/>
    <cellStyle name="Calc cel 3 3 2 3 3 3 2" xfId="11225"/>
    <cellStyle name="Calc cel 3 3 2 3 3 3 2 2" xfId="21463"/>
    <cellStyle name="Calc cel 3 3 2 3 3 3 3" xfId="13849"/>
    <cellStyle name="Calc cel 3 3 2 3 3 4" xfId="4390"/>
    <cellStyle name="Calc cel 3 3 2 3 3 4 2" xfId="8610"/>
    <cellStyle name="Calc cel 3 3 2 3 3 4 2 2" xfId="18892"/>
    <cellStyle name="Calc cel 3 3 2 3 3 5" xfId="3191"/>
    <cellStyle name="Calc cel 3 3 2 3 3 5 2" xfId="17314"/>
    <cellStyle name="Calc cel 3 3 2 3 3 6" xfId="16209"/>
    <cellStyle name="Calc cel 3 3 2 3 4" xfId="3832"/>
    <cellStyle name="Calc cel 3 3 2 3 4 2" xfId="8052"/>
    <cellStyle name="Calc cel 3 3 2 3 4 2 2" xfId="18334"/>
    <cellStyle name="Calc cel 3 3 2 3 4 3" xfId="17113"/>
    <cellStyle name="Calc cel 3 3 2 3 5" xfId="4988"/>
    <cellStyle name="Calc cel 3 3 2 3 5 2" xfId="9208"/>
    <cellStyle name="Calc cel 3 3 2 3 5 2 2" xfId="19490"/>
    <cellStyle name="Calc cel 3 3 2 3 5 3" xfId="12200"/>
    <cellStyle name="Calc cel 3 3 2 3 6" xfId="6413"/>
    <cellStyle name="Calc cel 3 3 2 3 6 2" xfId="10632"/>
    <cellStyle name="Calc cel 3 3 2 3 6 2 2" xfId="20905"/>
    <cellStyle name="Calc cel 3 3 2 3 6 3" xfId="15379"/>
    <cellStyle name="Calc cel 3 3 2 3 7" xfId="3538"/>
    <cellStyle name="Calc cel 3 3 2 3 7 2" xfId="7758"/>
    <cellStyle name="Calc cel 3 3 2 3 7 2 2" xfId="18040"/>
    <cellStyle name="Calc cel 3 3 2 3 7 3" xfId="12895"/>
    <cellStyle name="Calc cel 3 3 2 3 8" xfId="2172"/>
    <cellStyle name="Calc cel 3 3 2 3 8 2" xfId="16478"/>
    <cellStyle name="Calc cel 3 3 2 3 9" xfId="12671"/>
    <cellStyle name="Calc cel 3 3 2 4" xfId="583"/>
    <cellStyle name="Calc cel 3 3 2 4 2" xfId="1509"/>
    <cellStyle name="Calc cel 3 3 2 4 2 2" xfId="5972"/>
    <cellStyle name="Calc cel 3 3 2 4 2 2 2" xfId="10192"/>
    <cellStyle name="Calc cel 3 3 2 4 2 2 2 2" xfId="20474"/>
    <cellStyle name="Calc cel 3 3 2 4 2 2 3" xfId="14673"/>
    <cellStyle name="Calc cel 3 3 2 4 2 3" xfId="7384"/>
    <cellStyle name="Calc cel 3 3 2 4 2 3 2" xfId="11603"/>
    <cellStyle name="Calc cel 3 3 2 4 2 3 2 2" xfId="21818"/>
    <cellStyle name="Calc cel 3 3 2 4 2 3 3" xfId="14733"/>
    <cellStyle name="Calc cel 3 3 2 4 2 4" xfId="4733"/>
    <cellStyle name="Calc cel 3 3 2 4 2 4 2" xfId="8953"/>
    <cellStyle name="Calc cel 3 3 2 4 2 4 2 2" xfId="19235"/>
    <cellStyle name="Calc cel 3 3 2 4 2 5" xfId="7437"/>
    <cellStyle name="Calc cel 3 3 2 4 2 5 2" xfId="17669"/>
    <cellStyle name="Calc cel 3 3 2 4 2 6" xfId="17046"/>
    <cellStyle name="Calc cel 3 3 2 4 3" xfId="1187"/>
    <cellStyle name="Calc cel 3 3 2 4 3 2" xfId="5650"/>
    <cellStyle name="Calc cel 3 3 2 4 3 2 2" xfId="9870"/>
    <cellStyle name="Calc cel 3 3 2 4 3 2 2 2" xfId="20152"/>
    <cellStyle name="Calc cel 3 3 2 4 3 2 3" xfId="13305"/>
    <cellStyle name="Calc cel 3 3 2 4 3 3" xfId="7062"/>
    <cellStyle name="Calc cel 3 3 2 4 3 3 2" xfId="11281"/>
    <cellStyle name="Calc cel 3 3 2 4 3 3 2 2" xfId="21516"/>
    <cellStyle name="Calc cel 3 3 2 4 3 3 3" xfId="11818"/>
    <cellStyle name="Calc cel 3 3 2 4 3 4" xfId="4444"/>
    <cellStyle name="Calc cel 3 3 2 4 3 4 2" xfId="8664"/>
    <cellStyle name="Calc cel 3 3 2 4 3 4 2 2" xfId="18946"/>
    <cellStyle name="Calc cel 3 3 2 4 3 5" xfId="3166"/>
    <cellStyle name="Calc cel 3 3 2 4 3 5 2" xfId="17367"/>
    <cellStyle name="Calc cel 3 3 2 4 3 6" xfId="12017"/>
    <cellStyle name="Calc cel 3 3 2 4 4" xfId="3894"/>
    <cellStyle name="Calc cel 3 3 2 4 4 2" xfId="8114"/>
    <cellStyle name="Calc cel 3 3 2 4 4 2 2" xfId="18396"/>
    <cellStyle name="Calc cel 3 3 2 4 4 3" xfId="12384"/>
    <cellStyle name="Calc cel 3 3 2 4 5" xfId="5050"/>
    <cellStyle name="Calc cel 3 3 2 4 5 2" xfId="9270"/>
    <cellStyle name="Calc cel 3 3 2 4 5 2 2" xfId="19552"/>
    <cellStyle name="Calc cel 3 3 2 4 5 3" xfId="16010"/>
    <cellStyle name="Calc cel 3 3 2 4 6" xfId="6475"/>
    <cellStyle name="Calc cel 3 3 2 4 6 2" xfId="10694"/>
    <cellStyle name="Calc cel 3 3 2 4 6 2 2" xfId="20967"/>
    <cellStyle name="Calc cel 3 3 2 4 6 3" xfId="15422"/>
    <cellStyle name="Calc cel 3 3 2 4 7" xfId="3597"/>
    <cellStyle name="Calc cel 3 3 2 4 7 2" xfId="7817"/>
    <cellStyle name="Calc cel 3 3 2 4 7 2 2" xfId="18099"/>
    <cellStyle name="Calc cel 3 3 2 4 7 3" xfId="15177"/>
    <cellStyle name="Calc cel 3 3 2 4 8" xfId="2884"/>
    <cellStyle name="Calc cel 3 3 2 4 8 2" xfId="15243"/>
    <cellStyle name="Calc cel 3 3 2 4 9" xfId="16670"/>
    <cellStyle name="Calc cel 3 3 2 5" xfId="1030"/>
    <cellStyle name="Calc cel 3 3 2 5 2" xfId="1342"/>
    <cellStyle name="Calc cel 3 3 2 5 2 2" xfId="5805"/>
    <cellStyle name="Calc cel 3 3 2 5 2 2 2" xfId="10025"/>
    <cellStyle name="Calc cel 3 3 2 5 2 2 2 2" xfId="20307"/>
    <cellStyle name="Calc cel 3 3 2 5 2 2 3" xfId="15713"/>
    <cellStyle name="Calc cel 3 3 2 5 2 3" xfId="7217"/>
    <cellStyle name="Calc cel 3 3 2 5 2 3 2" xfId="11436"/>
    <cellStyle name="Calc cel 3 3 2 5 2 3 2 2" xfId="21659"/>
    <cellStyle name="Calc cel 3 3 2 5 2 3 3" xfId="16573"/>
    <cellStyle name="Calc cel 3 3 2 5 2 4" xfId="4574"/>
    <cellStyle name="Calc cel 3 3 2 5 2 4 2" xfId="8794"/>
    <cellStyle name="Calc cel 3 3 2 5 2 4 2 2" xfId="19076"/>
    <cellStyle name="Calc cel 3 3 2 5 2 5" xfId="2853"/>
    <cellStyle name="Calc cel 3 3 2 5 2 5 2" xfId="17510"/>
    <cellStyle name="Calc cel 3 3 2 5 2 6" xfId="13485"/>
    <cellStyle name="Calc cel 3 3 2 5 3" xfId="4294"/>
    <cellStyle name="Calc cel 3 3 2 5 3 2" xfId="8514"/>
    <cellStyle name="Calc cel 3 3 2 5 3 2 2" xfId="18796"/>
    <cellStyle name="Calc cel 3 3 2 5 3 3" xfId="13010"/>
    <cellStyle name="Calc cel 3 3 2 5 4" xfId="5494"/>
    <cellStyle name="Calc cel 3 3 2 5 4 2" xfId="9714"/>
    <cellStyle name="Calc cel 3 3 2 5 4 2 2" xfId="19996"/>
    <cellStyle name="Calc cel 3 3 2 5 4 3" xfId="13885"/>
    <cellStyle name="Calc cel 3 3 2 5 5" xfId="6908"/>
    <cellStyle name="Calc cel 3 3 2 5 5 2" xfId="11127"/>
    <cellStyle name="Calc cel 3 3 2 5 5 2 2" xfId="21369"/>
    <cellStyle name="Calc cel 3 3 2 5 5 3" xfId="12152"/>
    <cellStyle name="Calc cel 3 3 2 5 6" xfId="3456"/>
    <cellStyle name="Calc cel 3 3 2 5 6 2" xfId="7676"/>
    <cellStyle name="Calc cel 3 3 2 5 6 2 2" xfId="17958"/>
    <cellStyle name="Calc cel 3 3 2 5 7" xfId="2738"/>
    <cellStyle name="Calc cel 3 3 2 5 7 2" xfId="15021"/>
    <cellStyle name="Calc cel 3 3 2 5 8" xfId="14532"/>
    <cellStyle name="Calc cel 3 3 2 6" xfId="943"/>
    <cellStyle name="Calc cel 3 3 2 6 2" xfId="5407"/>
    <cellStyle name="Calc cel 3 3 2 6 2 2" xfId="9627"/>
    <cellStyle name="Calc cel 3 3 2 6 2 2 2" xfId="19909"/>
    <cellStyle name="Calc cel 3 3 2 6 2 3" xfId="15322"/>
    <cellStyle name="Calc cel 3 3 2 6 3" xfId="6821"/>
    <cellStyle name="Calc cel 3 3 2 6 3 2" xfId="11040"/>
    <cellStyle name="Calc cel 3 3 2 6 3 2 2" xfId="21287"/>
    <cellStyle name="Calc cel 3 3 2 6 3 3" xfId="16821"/>
    <cellStyle name="Calc cel 3 3 2 6 4" xfId="4220"/>
    <cellStyle name="Calc cel 3 3 2 6 4 2" xfId="8440"/>
    <cellStyle name="Calc cel 3 3 2 6 4 2 2" xfId="18722"/>
    <cellStyle name="Calc cel 3 3 2 6 5" xfId="2744"/>
    <cellStyle name="Calc cel 3 3 2 6 5 2" xfId="14748"/>
    <cellStyle name="Calc cel 3 3 2 6 6" xfId="14137"/>
    <cellStyle name="Calc cel 3 3 2 7" xfId="629"/>
    <cellStyle name="Calc cel 3 3 2 7 2" xfId="5096"/>
    <cellStyle name="Calc cel 3 3 2 7 2 2" xfId="9316"/>
    <cellStyle name="Calc cel 3 3 2 7 2 2 2" xfId="19598"/>
    <cellStyle name="Calc cel 3 3 2 7 2 3" xfId="14072"/>
    <cellStyle name="Calc cel 3 3 2 7 3" xfId="6521"/>
    <cellStyle name="Calc cel 3 3 2 7 3 2" xfId="10740"/>
    <cellStyle name="Calc cel 3 3 2 7 3 2 2" xfId="21011"/>
    <cellStyle name="Calc cel 3 3 2 7 3 3" xfId="14672"/>
    <cellStyle name="Calc cel 3 3 2 7 4" xfId="3938"/>
    <cellStyle name="Calc cel 3 3 2 7 4 2" xfId="8158"/>
    <cellStyle name="Calc cel 3 3 2 7 4 2 2" xfId="18440"/>
    <cellStyle name="Calc cel 3 3 2 7 5" xfId="2955"/>
    <cellStyle name="Calc cel 3 3 2 7 5 2" xfId="14273"/>
    <cellStyle name="Calc cel 3 3 2 7 6" xfId="11670"/>
    <cellStyle name="Calc cel 3 3 2 8" xfId="841"/>
    <cellStyle name="Calc cel 3 3 2 8 2" xfId="5306"/>
    <cellStyle name="Calc cel 3 3 2 8 2 2" xfId="9526"/>
    <cellStyle name="Calc cel 3 3 2 8 2 2 2" xfId="19808"/>
    <cellStyle name="Calc cel 3 3 2 8 2 3" xfId="16694"/>
    <cellStyle name="Calc cel 3 3 2 8 3" xfId="6726"/>
    <cellStyle name="Calc cel 3 3 2 8 3 2" xfId="10945"/>
    <cellStyle name="Calc cel 3 3 2 8 3 2 2" xfId="21199"/>
    <cellStyle name="Calc cel 3 3 2 8 3 3" xfId="13538"/>
    <cellStyle name="Calc cel 3 3 2 8 4" xfId="4130"/>
    <cellStyle name="Calc cel 3 3 2 8 4 2" xfId="8350"/>
    <cellStyle name="Calc cel 3 3 2 8 4 2 2" xfId="18632"/>
    <cellStyle name="Calc cel 3 3 2 8 5" xfId="2441"/>
    <cellStyle name="Calc cel 3 3 2 8 5 2" xfId="16932"/>
    <cellStyle name="Calc cel 3 3 2 8 6" xfId="16584"/>
    <cellStyle name="Calc cel 3 3 2 9" xfId="1646"/>
    <cellStyle name="Calc cel 3 3 2 9 2" xfId="6301"/>
    <cellStyle name="Calc cel 3 3 2 9 2 2" xfId="10520"/>
    <cellStyle name="Calc cel 3 3 2 9 2 2 2" xfId="20796"/>
    <cellStyle name="Calc cel 3 3 2 9 2 3" xfId="15674"/>
    <cellStyle name="Calc cel 3 3 2 9 3" xfId="3723"/>
    <cellStyle name="Calc cel 3 3 2 9 3 2" xfId="7943"/>
    <cellStyle name="Calc cel 3 3 2 9 3 2 2" xfId="18225"/>
    <cellStyle name="Calc cel 3 3 2 9 4" xfId="2377"/>
    <cellStyle name="Calc cel 3 3 2 9 4 2" xfId="14459"/>
    <cellStyle name="Calc cel 3 3 2 9 5" xfId="15859"/>
    <cellStyle name="Calc cel 3 3 3" xfId="270"/>
    <cellStyle name="Calc cel 3 3 3 2" xfId="1267"/>
    <cellStyle name="Calc cel 3 3 3 2 2" xfId="1715"/>
    <cellStyle name="Calc cel 3 3 3 2 2 2" xfId="7142"/>
    <cellStyle name="Calc cel 3 3 3 2 2 2 2" xfId="11361"/>
    <cellStyle name="Calc cel 3 3 3 2 2 2 2 2" xfId="21591"/>
    <cellStyle name="Calc cel 3 3 3 2 2 2 3" xfId="17130"/>
    <cellStyle name="Calc cel 3 3 3 2 2 3" xfId="5730"/>
    <cellStyle name="Calc cel 3 3 3 2 2 3 2" xfId="9950"/>
    <cellStyle name="Calc cel 3 3 3 2 2 3 2 2" xfId="20232"/>
    <cellStyle name="Calc cel 3 3 3 2 2 4" xfId="2112"/>
    <cellStyle name="Calc cel 3 3 3 2 2 4 2" xfId="17442"/>
    <cellStyle name="Calc cel 3 3 3 2 2 5" xfId="16009"/>
    <cellStyle name="Calc cel 3 3 3 2 3" xfId="6192"/>
    <cellStyle name="Calc cel 3 3 3 2 3 2" xfId="10411"/>
    <cellStyle name="Calc cel 3 3 3 2 3 2 2" xfId="20689"/>
    <cellStyle name="Calc cel 3 3 3 2 3 3" xfId="16048"/>
    <cellStyle name="Calc cel 3 3 3 2 4" xfId="1767"/>
    <cellStyle name="Calc cel 3 3 3 2 4 2" xfId="13499"/>
    <cellStyle name="Calc cel 3 3 3 2 5" xfId="13593"/>
    <cellStyle name="Calc cel 3 3 3 3" xfId="869"/>
    <cellStyle name="Calc cel 3 3 3 3 2" xfId="5334"/>
    <cellStyle name="Calc cel 3 3 3 3 2 2" xfId="9554"/>
    <cellStyle name="Calc cel 3 3 3 3 2 2 2" xfId="19836"/>
    <cellStyle name="Calc cel 3 3 3 3 2 3" xfId="13967"/>
    <cellStyle name="Calc cel 3 3 3 3 3" xfId="6754"/>
    <cellStyle name="Calc cel 3 3 3 3 3 2" xfId="10973"/>
    <cellStyle name="Calc cel 3 3 3 3 3 2 2" xfId="21225"/>
    <cellStyle name="Calc cel 3 3 3 3 3 3" xfId="14021"/>
    <cellStyle name="Calc cel 3 3 3 3 4" xfId="4156"/>
    <cellStyle name="Calc cel 3 3 3 3 4 2" xfId="8376"/>
    <cellStyle name="Calc cel 3 3 3 3 4 2 2" xfId="18658"/>
    <cellStyle name="Calc cel 3 3 3 3 5" xfId="2340"/>
    <cellStyle name="Calc cel 3 3 3 3 5 2" xfId="13189"/>
    <cellStyle name="Calc cel 3 3 3 3 6" xfId="14044"/>
    <cellStyle name="Calc cel 3 3 3 4" xfId="1585"/>
    <cellStyle name="Calc cel 3 3 3 4 2" xfId="6236"/>
    <cellStyle name="Calc cel 3 3 3 4 2 2" xfId="10455"/>
    <cellStyle name="Calc cel 3 3 3 4 2 2 2" xfId="20731"/>
    <cellStyle name="Calc cel 3 3 3 4 2 3" xfId="14639"/>
    <cellStyle name="Calc cel 3 3 3 4 3" xfId="3274"/>
    <cellStyle name="Calc cel 3 3 3 4 3 2" xfId="7496"/>
    <cellStyle name="Calc cel 3 3 3 4 3 2 2" xfId="17778"/>
    <cellStyle name="Calc cel 3 3 3 4 4" xfId="2083"/>
    <cellStyle name="Calc cel 3 3 3 4 4 2" xfId="16780"/>
    <cellStyle name="Calc cel 3 3 3 4 5" xfId="15156"/>
    <cellStyle name="Calc cel 3 3 3 5" xfId="4749"/>
    <cellStyle name="Calc cel 3 3 3 5 2" xfId="8969"/>
    <cellStyle name="Calc cel 3 3 3 5 2 2" xfId="19251"/>
    <cellStyle name="Calc cel 3 3 3 5 3" xfId="17164"/>
    <cellStyle name="Calc cel 3 3 3 6" xfId="6106"/>
    <cellStyle name="Calc cel 3 3 3 6 2" xfId="10325"/>
    <cellStyle name="Calc cel 3 3 3 6 2 2" xfId="20603"/>
    <cellStyle name="Calc cel 3 3 3 6 3" xfId="17022"/>
    <cellStyle name="Calc cel 3 3 3 7" xfId="2241"/>
    <cellStyle name="Calc cel 3 3 3 7 2" xfId="13792"/>
    <cellStyle name="Calc cel 3 3 3 8" xfId="16112"/>
    <cellStyle name="Calc cel 3 3 3 8 2" xfId="16543"/>
    <cellStyle name="Calc cel 3 3 3 9" xfId="16797"/>
    <cellStyle name="Calc cel 3 3 4" xfId="1307"/>
    <cellStyle name="Calc cel 3 3 4 2" xfId="1733"/>
    <cellStyle name="Calc cel 3 3 4 2 2" xfId="7182"/>
    <cellStyle name="Calc cel 3 3 4 2 2 2" xfId="11401"/>
    <cellStyle name="Calc cel 3 3 4 2 2 2 2" xfId="21626"/>
    <cellStyle name="Calc cel 3 3 4 2 2 3" xfId="11798"/>
    <cellStyle name="Calc cel 3 3 4 2 3" xfId="5770"/>
    <cellStyle name="Calc cel 3 3 4 2 3 2" xfId="9990"/>
    <cellStyle name="Calc cel 3 3 4 2 3 2 2" xfId="20272"/>
    <cellStyle name="Calc cel 3 3 4 2 4" xfId="2729"/>
    <cellStyle name="Calc cel 3 3 4 2 4 2" xfId="17477"/>
    <cellStyle name="Calc cel 3 3 4 2 5" xfId="12024"/>
    <cellStyle name="Calc cel 3 3 4 3" xfId="6033"/>
    <cellStyle name="Calc cel 3 3 4 3 2" xfId="10252"/>
    <cellStyle name="Calc cel 3 3 4 3 2 2" xfId="20532"/>
    <cellStyle name="Calc cel 3 3 4 3 3" xfId="13379"/>
    <cellStyle name="Calc cel 3 3 4 4" xfId="4543"/>
    <cellStyle name="Calc cel 3 3 4 4 2" xfId="8763"/>
    <cellStyle name="Calc cel 3 3 4 4 2 2" xfId="19045"/>
    <cellStyle name="Calc cel 3 3 4 5" xfId="2506"/>
    <cellStyle name="Calc cel 3 3 4 5 2" xfId="16803"/>
    <cellStyle name="Calc cel 3 3 4 6" xfId="11845"/>
    <cellStyle name="Calc cel 3 3 5" xfId="894"/>
    <cellStyle name="Calc cel 3 3 5 2" xfId="5359"/>
    <cellStyle name="Calc cel 3 3 5 2 2" xfId="9579"/>
    <cellStyle name="Calc cel 3 3 5 2 2 2" xfId="19861"/>
    <cellStyle name="Calc cel 3 3 5 2 3" xfId="15632"/>
    <cellStyle name="Calc cel 3 3 5 3" xfId="6017"/>
    <cellStyle name="Calc cel 3 3 5 3 2" xfId="10236"/>
    <cellStyle name="Calc cel 3 3 5 3 2 2" xfId="20517"/>
    <cellStyle name="Calc cel 3 3 5 3 3" xfId="15974"/>
    <cellStyle name="Calc cel 3 3 5 4" xfId="4179"/>
    <cellStyle name="Calc cel 3 3 5 4 2" xfId="8399"/>
    <cellStyle name="Calc cel 3 3 5 4 2 2" xfId="18681"/>
    <cellStyle name="Calc cel 3 3 5 5" xfId="2753"/>
    <cellStyle name="Calc cel 3 3 5 5 2" xfId="14035"/>
    <cellStyle name="Calc cel 3 3 5 6" xfId="12520"/>
    <cellStyle name="Calc cel 3 3 6" xfId="627"/>
    <cellStyle name="Calc cel 3 3 6 2" xfId="5094"/>
    <cellStyle name="Calc cel 3 3 6 2 2" xfId="9314"/>
    <cellStyle name="Calc cel 3 3 6 2 2 2" xfId="19596"/>
    <cellStyle name="Calc cel 3 3 6 2 3" xfId="16461"/>
    <cellStyle name="Calc cel 3 3 6 3" xfId="6519"/>
    <cellStyle name="Calc cel 3 3 6 3 2" xfId="10738"/>
    <cellStyle name="Calc cel 3 3 6 3 2 2" xfId="21009"/>
    <cellStyle name="Calc cel 3 3 6 3 3" xfId="16947"/>
    <cellStyle name="Calc cel 3 3 6 4" xfId="3936"/>
    <cellStyle name="Calc cel 3 3 6 4 2" xfId="8156"/>
    <cellStyle name="Calc cel 3 3 6 4 2 2" xfId="18438"/>
    <cellStyle name="Calc cel 3 3 6 5" xfId="2235"/>
    <cellStyle name="Calc cel 3 3 6 5 2" xfId="16655"/>
    <cellStyle name="Calc cel 3 3 6 6" xfId="11672"/>
    <cellStyle name="Calc cel 3 3 7" xfId="3633"/>
    <cellStyle name="Calc cel 3 3 7 2" xfId="7853"/>
    <cellStyle name="Calc cel 3 3 7 2 2" xfId="18135"/>
    <cellStyle name="Calc cel 3 3 7 3" xfId="13383"/>
    <cellStyle name="Calc cel 3 3 8" xfId="4787"/>
    <cellStyle name="Calc cel 3 3 8 2" xfId="9007"/>
    <cellStyle name="Calc cel 3 3 8 2 2" xfId="19289"/>
    <cellStyle name="Calc cel 3 3 8 3" xfId="16814"/>
    <cellStyle name="Calc cel 3 3 9" xfId="3214"/>
    <cellStyle name="Calc cel 3 3 9 2" xfId="16183"/>
    <cellStyle name="Calc cel 3 3 9 2 2" xfId="17719"/>
    <cellStyle name="Calc cel 3 3 9 3" xfId="11908"/>
    <cellStyle name="Calc cel 3 3 9 4" xfId="11713"/>
    <cellStyle name="Calc cel 3 4" xfId="3332"/>
    <cellStyle name="Calc cel 3 4 2" xfId="16228"/>
    <cellStyle name="Calc cel 3 4 3" xfId="17836"/>
    <cellStyle name="Calc cel 3 5" xfId="3180"/>
    <cellStyle name="Calc cel 3 5 2" xfId="16150"/>
    <cellStyle name="Calc cel 3 5 3" xfId="17686"/>
    <cellStyle name="Calc cel 3 6" xfId="1754"/>
    <cellStyle name="Calc cel 3 6 2" xfId="13209"/>
    <cellStyle name="Calc cel 3 6 3" xfId="16060"/>
    <cellStyle name="Calc cel 4" xfId="249"/>
    <cellStyle name="Calc cel 4 10" xfId="3314"/>
    <cellStyle name="Calc cel 4 10 2" xfId="7535"/>
    <cellStyle name="Calc cel 4 10 2 2" xfId="17818"/>
    <cellStyle name="Calc cel 4 10 3" xfId="13823"/>
    <cellStyle name="Calc cel 4 11" xfId="3236"/>
    <cellStyle name="Calc cel 4 11 2" xfId="7460"/>
    <cellStyle name="Calc cel 4 11 2 2" xfId="17740"/>
    <cellStyle name="Calc cel 4 11 3" xfId="14558"/>
    <cellStyle name="Calc cel 4 12" xfId="2809"/>
    <cellStyle name="Calc cel 4 12 2" xfId="14684"/>
    <cellStyle name="Calc cel 4 13" xfId="12100"/>
    <cellStyle name="Calc cel 4 2" xfId="360"/>
    <cellStyle name="Calc cel 4 2 10" xfId="3325"/>
    <cellStyle name="Calc cel 4 2 10 2" xfId="7546"/>
    <cellStyle name="Calc cel 4 2 10 2 2" xfId="17829"/>
    <cellStyle name="Calc cel 4 2 10 3" xfId="13258"/>
    <cellStyle name="Calc cel 4 2 11" xfId="6095"/>
    <cellStyle name="Calc cel 4 2 11 2" xfId="10314"/>
    <cellStyle name="Calc cel 4 2 11 2 2" xfId="20593"/>
    <cellStyle name="Calc cel 4 2 12" xfId="2215"/>
    <cellStyle name="Calc cel 4 2 12 2" xfId="12808"/>
    <cellStyle name="Calc cel 4 2 13" xfId="12234"/>
    <cellStyle name="Calc cel 4 2 2" xfId="384"/>
    <cellStyle name="Calc cel 4 2 2 10" xfId="15263"/>
    <cellStyle name="Calc cel 4 2 2 2" xfId="1007"/>
    <cellStyle name="Calc cel 4 2 2 2 2" xfId="1326"/>
    <cellStyle name="Calc cel 4 2 2 2 2 2" xfId="5789"/>
    <cellStyle name="Calc cel 4 2 2 2 2 2 2" xfId="10009"/>
    <cellStyle name="Calc cel 4 2 2 2 2 2 2 2" xfId="20291"/>
    <cellStyle name="Calc cel 4 2 2 2 2 2 3" xfId="14048"/>
    <cellStyle name="Calc cel 4 2 2 2 2 3" xfId="7201"/>
    <cellStyle name="Calc cel 4 2 2 2 2 3 2" xfId="11420"/>
    <cellStyle name="Calc cel 4 2 2 2 2 3 2 2" xfId="21645"/>
    <cellStyle name="Calc cel 4 2 2 2 2 3 3" xfId="13993"/>
    <cellStyle name="Calc cel 4 2 2 2 2 4" xfId="4560"/>
    <cellStyle name="Calc cel 4 2 2 2 2 4 2" xfId="8780"/>
    <cellStyle name="Calc cel 4 2 2 2 2 4 2 2" xfId="19062"/>
    <cellStyle name="Calc cel 4 2 2 2 2 5" xfId="2888"/>
    <cellStyle name="Calc cel 4 2 2 2 2 5 2" xfId="17496"/>
    <cellStyle name="Calc cel 4 2 2 2 2 6" xfId="15909"/>
    <cellStyle name="Calc cel 4 2 2 2 3" xfId="4271"/>
    <cellStyle name="Calc cel 4 2 2 2 3 2" xfId="8491"/>
    <cellStyle name="Calc cel 4 2 2 2 3 2 2" xfId="18773"/>
    <cellStyle name="Calc cel 4 2 2 2 3 3" xfId="15506"/>
    <cellStyle name="Calc cel 4 2 2 2 4" xfId="5471"/>
    <cellStyle name="Calc cel 4 2 2 2 4 2" xfId="9691"/>
    <cellStyle name="Calc cel 4 2 2 2 4 2 2" xfId="19973"/>
    <cellStyle name="Calc cel 4 2 2 2 4 3" xfId="17091"/>
    <cellStyle name="Calc cel 4 2 2 2 5" xfId="6885"/>
    <cellStyle name="Calc cel 4 2 2 2 5 2" xfId="11104"/>
    <cellStyle name="Calc cel 4 2 2 2 5 2 2" xfId="21347"/>
    <cellStyle name="Calc cel 4 2 2 2 5 3" xfId="15539"/>
    <cellStyle name="Calc cel 4 2 2 2 6" xfId="3434"/>
    <cellStyle name="Calc cel 4 2 2 2 6 2" xfId="7654"/>
    <cellStyle name="Calc cel 4 2 2 2 6 2 2" xfId="17936"/>
    <cellStyle name="Calc cel 4 2 2 2 6 3" xfId="14042"/>
    <cellStyle name="Calc cel 4 2 2 2 7" xfId="2201"/>
    <cellStyle name="Calc cel 4 2 2 2 7 2" xfId="13366"/>
    <cellStyle name="Calc cel 4 2 2 2 8" xfId="14990"/>
    <cellStyle name="Calc cel 4 2 2 3" xfId="924"/>
    <cellStyle name="Calc cel 4 2 2 3 2" xfId="5388"/>
    <cellStyle name="Calc cel 4 2 2 3 2 2" xfId="9608"/>
    <cellStyle name="Calc cel 4 2 2 3 2 2 2" xfId="19890"/>
    <cellStyle name="Calc cel 4 2 2 3 2 3" xfId="16579"/>
    <cellStyle name="Calc cel 4 2 2 3 3" xfId="6804"/>
    <cellStyle name="Calc cel 4 2 2 3 3 2" xfId="11023"/>
    <cellStyle name="Calc cel 4 2 2 3 3 2 2" xfId="21272"/>
    <cellStyle name="Calc cel 4 2 2 3 3 3" xfId="16729"/>
    <cellStyle name="Calc cel 4 2 2 3 4" xfId="4203"/>
    <cellStyle name="Calc cel 4 2 2 3 4 2" xfId="8423"/>
    <cellStyle name="Calc cel 4 2 2 3 4 2 2" xfId="18705"/>
    <cellStyle name="Calc cel 4 2 2 3 5" xfId="2107"/>
    <cellStyle name="Calc cel 4 2 2 3 5 2" xfId="13916"/>
    <cellStyle name="Calc cel 4 2 2 3 6" xfId="15619"/>
    <cellStyle name="Calc cel 4 2 2 4" xfId="1087"/>
    <cellStyle name="Calc cel 4 2 2 4 2" xfId="5551"/>
    <cellStyle name="Calc cel 4 2 2 4 2 2" xfId="9771"/>
    <cellStyle name="Calc cel 4 2 2 4 2 2 2" xfId="20053"/>
    <cellStyle name="Calc cel 4 2 2 4 2 3" xfId="15680"/>
    <cellStyle name="Calc cel 4 2 2 4 3" xfId="6964"/>
    <cellStyle name="Calc cel 4 2 2 4 3 2" xfId="11183"/>
    <cellStyle name="Calc cel 4 2 2 4 3 2 2" xfId="21423"/>
    <cellStyle name="Calc cel 4 2 2 4 3 3" xfId="13261"/>
    <cellStyle name="Calc cel 4 2 2 4 4" xfId="4349"/>
    <cellStyle name="Calc cel 4 2 2 4 4 2" xfId="8569"/>
    <cellStyle name="Calc cel 4 2 2 4 4 2 2" xfId="18851"/>
    <cellStyle name="Calc cel 4 2 2 4 5" xfId="3140"/>
    <cellStyle name="Calc cel 4 2 2 4 5 2" xfId="17274"/>
    <cellStyle name="Calc cel 4 2 2 4 6" xfId="12565"/>
    <cellStyle name="Calc cel 4 2 2 5" xfId="746"/>
    <cellStyle name="Calc cel 4 2 2 5 2" xfId="5211"/>
    <cellStyle name="Calc cel 4 2 2 5 2 2" xfId="9431"/>
    <cellStyle name="Calc cel 4 2 2 5 2 2 2" xfId="19713"/>
    <cellStyle name="Calc cel 4 2 2 5 2 3" xfId="17066"/>
    <cellStyle name="Calc cel 4 2 2 5 3" xfId="6631"/>
    <cellStyle name="Calc cel 4 2 2 5 3 2" xfId="10850"/>
    <cellStyle name="Calc cel 4 2 2 5 3 2 2" xfId="21111"/>
    <cellStyle name="Calc cel 4 2 2 5 3 3" xfId="13430"/>
    <cellStyle name="Calc cel 4 2 2 5 4" xfId="4043"/>
    <cellStyle name="Calc cel 4 2 2 5 4 2" xfId="8263"/>
    <cellStyle name="Calc cel 4 2 2 5 4 2 2" xfId="18545"/>
    <cellStyle name="Calc cel 4 2 2 5 5" xfId="2117"/>
    <cellStyle name="Calc cel 4 2 2 5 5 2" xfId="15327"/>
    <cellStyle name="Calc cel 4 2 2 5 6" xfId="14860"/>
    <cellStyle name="Calc cel 4 2 2 6" xfId="1624"/>
    <cellStyle name="Calc cel 4 2 2 6 2" xfId="6278"/>
    <cellStyle name="Calc cel 4 2 2 6 2 2" xfId="10497"/>
    <cellStyle name="Calc cel 4 2 2 6 2 2 2" xfId="20773"/>
    <cellStyle name="Calc cel 4 2 2 6 2 3" xfId="16266"/>
    <cellStyle name="Calc cel 4 2 2 6 3" xfId="3700"/>
    <cellStyle name="Calc cel 4 2 2 6 3 2" xfId="7920"/>
    <cellStyle name="Calc cel 4 2 2 6 3 2 2" xfId="18202"/>
    <cellStyle name="Calc cel 4 2 2 6 4" xfId="2918"/>
    <cellStyle name="Calc cel 4 2 2 6 4 2" xfId="13283"/>
    <cellStyle name="Calc cel 4 2 2 6 5" xfId="16961"/>
    <cellStyle name="Calc cel 4 2 2 7" xfId="4853"/>
    <cellStyle name="Calc cel 4 2 2 7 2" xfId="9073"/>
    <cellStyle name="Calc cel 4 2 2 7 2 2" xfId="19355"/>
    <cellStyle name="Calc cel 4 2 2 7 3" xfId="15197"/>
    <cellStyle name="Calc cel 4 2 2 8" xfId="6175"/>
    <cellStyle name="Calc cel 4 2 2 8 2" xfId="10394"/>
    <cellStyle name="Calc cel 4 2 2 8 2 2" xfId="20672"/>
    <cellStyle name="Calc cel 4 2 2 8 3" xfId="15505"/>
    <cellStyle name="Calc cel 4 2 2 9" xfId="2652"/>
    <cellStyle name="Calc cel 4 2 2 9 2" xfId="15931"/>
    <cellStyle name="Calc cel 4 2 3" xfId="434"/>
    <cellStyle name="Calc cel 4 2 3 2" xfId="1360"/>
    <cellStyle name="Calc cel 4 2 3 2 2" xfId="5823"/>
    <cellStyle name="Calc cel 4 2 3 2 2 2" xfId="10043"/>
    <cellStyle name="Calc cel 4 2 3 2 2 2 2" xfId="20325"/>
    <cellStyle name="Calc cel 4 2 3 2 2 3" xfId="14766"/>
    <cellStyle name="Calc cel 4 2 3 2 3" xfId="7235"/>
    <cellStyle name="Calc cel 4 2 3 2 3 2" xfId="11454"/>
    <cellStyle name="Calc cel 4 2 3 2 3 2 2" xfId="21677"/>
    <cellStyle name="Calc cel 4 2 3 2 3 3" xfId="16910"/>
    <cellStyle name="Calc cel 4 2 3 2 4" xfId="4592"/>
    <cellStyle name="Calc cel 4 2 3 2 4 2" xfId="8812"/>
    <cellStyle name="Calc cel 4 2 3 2 4 2 2" xfId="19094"/>
    <cellStyle name="Calc cel 4 2 3 2 5" xfId="2891"/>
    <cellStyle name="Calc cel 4 2 3 2 5 2" xfId="17528"/>
    <cellStyle name="Calc cel 4 2 3 2 6" xfId="15233"/>
    <cellStyle name="Calc cel 4 2 3 3" xfId="808"/>
    <cellStyle name="Calc cel 4 2 3 3 2" xfId="5273"/>
    <cellStyle name="Calc cel 4 2 3 3 2 2" xfId="9493"/>
    <cellStyle name="Calc cel 4 2 3 3 2 2 2" xfId="19775"/>
    <cellStyle name="Calc cel 4 2 3 3 2 3" xfId="16823"/>
    <cellStyle name="Calc cel 4 2 3 3 3" xfId="6693"/>
    <cellStyle name="Calc cel 4 2 3 3 3 2" xfId="10912"/>
    <cellStyle name="Calc cel 4 2 3 3 3 2 2" xfId="21168"/>
    <cellStyle name="Calc cel 4 2 3 3 3 3" xfId="12054"/>
    <cellStyle name="Calc cel 4 2 3 3 4" xfId="4099"/>
    <cellStyle name="Calc cel 4 2 3 3 4 2" xfId="8319"/>
    <cellStyle name="Calc cel 4 2 3 3 4 2 2" xfId="18601"/>
    <cellStyle name="Calc cel 4 2 3 3 5" xfId="2234"/>
    <cellStyle name="Calc cel 4 2 3 3 5 2" xfId="16216"/>
    <cellStyle name="Calc cel 4 2 3 3 6" xfId="13064"/>
    <cellStyle name="Calc cel 4 2 3 4" xfId="3748"/>
    <cellStyle name="Calc cel 4 2 3 4 2" xfId="7968"/>
    <cellStyle name="Calc cel 4 2 3 4 2 2" xfId="18250"/>
    <cellStyle name="Calc cel 4 2 3 4 3" xfId="16849"/>
    <cellStyle name="Calc cel 4 2 3 5" xfId="4901"/>
    <cellStyle name="Calc cel 4 2 3 5 2" xfId="9121"/>
    <cellStyle name="Calc cel 4 2 3 5 2 2" xfId="19403"/>
    <cellStyle name="Calc cel 4 2 3 5 3" xfId="16566"/>
    <cellStyle name="Calc cel 4 2 3 6" xfId="6326"/>
    <cellStyle name="Calc cel 4 2 3 6 2" xfId="10545"/>
    <cellStyle name="Calc cel 4 2 3 6 2 2" xfId="20821"/>
    <cellStyle name="Calc cel 4 2 3 6 3" xfId="13346"/>
    <cellStyle name="Calc cel 4 2 3 7" xfId="3482"/>
    <cellStyle name="Calc cel 4 2 3 7 2" xfId="7702"/>
    <cellStyle name="Calc cel 4 2 3 7 2 2" xfId="17984"/>
    <cellStyle name="Calc cel 4 2 3 7 3" xfId="12717"/>
    <cellStyle name="Calc cel 4 2 3 8" xfId="2686"/>
    <cellStyle name="Calc cel 4 2 3 8 2" xfId="12744"/>
    <cellStyle name="Calc cel 4 2 3 9" xfId="12940"/>
    <cellStyle name="Calc cel 4 2 4" xfId="498"/>
    <cellStyle name="Calc cel 4 2 4 2" xfId="1424"/>
    <cellStyle name="Calc cel 4 2 4 2 2" xfId="5887"/>
    <cellStyle name="Calc cel 4 2 4 2 2 2" xfId="10107"/>
    <cellStyle name="Calc cel 4 2 4 2 2 2 2" xfId="20389"/>
    <cellStyle name="Calc cel 4 2 4 2 2 3" xfId="16788"/>
    <cellStyle name="Calc cel 4 2 4 2 3" xfId="7299"/>
    <cellStyle name="Calc cel 4 2 4 2 3 2" xfId="11518"/>
    <cellStyle name="Calc cel 4 2 4 2 3 2 2" xfId="21737"/>
    <cellStyle name="Calc cel 4 2 4 2 3 3" xfId="16918"/>
    <cellStyle name="Calc cel 4 2 4 2 4" xfId="4652"/>
    <cellStyle name="Calc cel 4 2 4 2 4 2" xfId="8872"/>
    <cellStyle name="Calc cel 4 2 4 2 4 2 2" xfId="19154"/>
    <cellStyle name="Calc cel 4 2 4 2 5" xfId="2676"/>
    <cellStyle name="Calc cel 4 2 4 2 5 2" xfId="17588"/>
    <cellStyle name="Calc cel 4 2 4 2 6" xfId="16030"/>
    <cellStyle name="Calc cel 4 2 4 3" xfId="1106"/>
    <cellStyle name="Calc cel 4 2 4 3 2" xfId="5570"/>
    <cellStyle name="Calc cel 4 2 4 3 2 2" xfId="9790"/>
    <cellStyle name="Calc cel 4 2 4 3 2 2 2" xfId="20072"/>
    <cellStyle name="Calc cel 4 2 4 3 2 3" xfId="13179"/>
    <cellStyle name="Calc cel 4 2 4 3 3" xfId="6983"/>
    <cellStyle name="Calc cel 4 2 4 3 3 2" xfId="11202"/>
    <cellStyle name="Calc cel 4 2 4 3 3 2 2" xfId="21441"/>
    <cellStyle name="Calc cel 4 2 4 3 3 3" xfId="16777"/>
    <cellStyle name="Calc cel 4 2 4 3 4" xfId="4368"/>
    <cellStyle name="Calc cel 4 2 4 3 4 2" xfId="8588"/>
    <cellStyle name="Calc cel 4 2 4 3 4 2 2" xfId="18870"/>
    <cellStyle name="Calc cel 4 2 4 3 5" xfId="1902"/>
    <cellStyle name="Calc cel 4 2 4 3 5 2" xfId="17292"/>
    <cellStyle name="Calc cel 4 2 4 3 6" xfId="14265"/>
    <cellStyle name="Calc cel 4 2 4 4" xfId="3809"/>
    <cellStyle name="Calc cel 4 2 4 4 2" xfId="8029"/>
    <cellStyle name="Calc cel 4 2 4 4 2 2" xfId="18311"/>
    <cellStyle name="Calc cel 4 2 4 4 3" xfId="13780"/>
    <cellStyle name="Calc cel 4 2 4 5" xfId="4965"/>
    <cellStyle name="Calc cel 4 2 4 5 2" xfId="9185"/>
    <cellStyle name="Calc cel 4 2 4 5 2 2" xfId="19467"/>
    <cellStyle name="Calc cel 4 2 4 5 3" xfId="14313"/>
    <cellStyle name="Calc cel 4 2 4 6" xfId="6390"/>
    <cellStyle name="Calc cel 4 2 4 6 2" xfId="10609"/>
    <cellStyle name="Calc cel 4 2 4 6 2 2" xfId="20882"/>
    <cellStyle name="Calc cel 4 2 4 6 3" xfId="15069"/>
    <cellStyle name="Calc cel 4 2 4 7" xfId="3516"/>
    <cellStyle name="Calc cel 4 2 4 7 2" xfId="7736"/>
    <cellStyle name="Calc cel 4 2 4 7 2 2" xfId="18018"/>
    <cellStyle name="Calc cel 4 2 4 7 3" xfId="15434"/>
    <cellStyle name="Calc cel 4 2 4 8" xfId="2367"/>
    <cellStyle name="Calc cel 4 2 4 8 2" xfId="13510"/>
    <cellStyle name="Calc cel 4 2 4 9" xfId="13047"/>
    <cellStyle name="Calc cel 4 2 5" xfId="560"/>
    <cellStyle name="Calc cel 4 2 5 2" xfId="1486"/>
    <cellStyle name="Calc cel 4 2 5 2 2" xfId="5949"/>
    <cellStyle name="Calc cel 4 2 5 2 2 2" xfId="10169"/>
    <cellStyle name="Calc cel 4 2 5 2 2 2 2" xfId="20451"/>
    <cellStyle name="Calc cel 4 2 5 2 2 3" xfId="12941"/>
    <cellStyle name="Calc cel 4 2 5 2 3" xfId="7361"/>
    <cellStyle name="Calc cel 4 2 5 2 3 2" xfId="11580"/>
    <cellStyle name="Calc cel 4 2 5 2 3 2 2" xfId="21796"/>
    <cellStyle name="Calc cel 4 2 5 2 3 3" xfId="15136"/>
    <cellStyle name="Calc cel 4 2 5 2 4" xfId="4711"/>
    <cellStyle name="Calc cel 4 2 5 2 4 2" xfId="8931"/>
    <cellStyle name="Calc cel 4 2 5 2 4 2 2" xfId="19213"/>
    <cellStyle name="Calc cel 4 2 5 2 5" xfId="1854"/>
    <cellStyle name="Calc cel 4 2 5 2 5 2" xfId="17647"/>
    <cellStyle name="Calc cel 4 2 5 2 6" xfId="14199"/>
    <cellStyle name="Calc cel 4 2 5 3" xfId="1164"/>
    <cellStyle name="Calc cel 4 2 5 3 2" xfId="5627"/>
    <cellStyle name="Calc cel 4 2 5 3 2 2" xfId="9847"/>
    <cellStyle name="Calc cel 4 2 5 3 2 2 2" xfId="20129"/>
    <cellStyle name="Calc cel 4 2 5 3 2 3" xfId="14303"/>
    <cellStyle name="Calc cel 4 2 5 3 3" xfId="7039"/>
    <cellStyle name="Calc cel 4 2 5 3 3 2" xfId="11258"/>
    <cellStyle name="Calc cel 4 2 5 3 3 2 2" xfId="21494"/>
    <cellStyle name="Calc cel 4 2 5 3 3 3" xfId="11639"/>
    <cellStyle name="Calc cel 4 2 5 3 4" xfId="4422"/>
    <cellStyle name="Calc cel 4 2 5 3 4 2" xfId="8642"/>
    <cellStyle name="Calc cel 4 2 5 3 4 2 2" xfId="18924"/>
    <cellStyle name="Calc cel 4 2 5 3 5" xfId="2167"/>
    <cellStyle name="Calc cel 4 2 5 3 5 2" xfId="17345"/>
    <cellStyle name="Calc cel 4 2 5 3 6" xfId="16770"/>
    <cellStyle name="Calc cel 4 2 5 4" xfId="3871"/>
    <cellStyle name="Calc cel 4 2 5 4 2" xfId="8091"/>
    <cellStyle name="Calc cel 4 2 5 4 2 2" xfId="18373"/>
    <cellStyle name="Calc cel 4 2 5 4 3" xfId="13044"/>
    <cellStyle name="Calc cel 4 2 5 5" xfId="5027"/>
    <cellStyle name="Calc cel 4 2 5 5 2" xfId="9247"/>
    <cellStyle name="Calc cel 4 2 5 5 2 2" xfId="19529"/>
    <cellStyle name="Calc cel 4 2 5 5 3" xfId="11825"/>
    <cellStyle name="Calc cel 4 2 5 6" xfId="6452"/>
    <cellStyle name="Calc cel 4 2 5 6 2" xfId="10671"/>
    <cellStyle name="Calc cel 4 2 5 6 2 2" xfId="20944"/>
    <cellStyle name="Calc cel 4 2 5 6 3" xfId="12274"/>
    <cellStyle name="Calc cel 4 2 5 7" xfId="3575"/>
    <cellStyle name="Calc cel 4 2 5 7 2" xfId="7795"/>
    <cellStyle name="Calc cel 4 2 5 7 2 2" xfId="18077"/>
    <cellStyle name="Calc cel 4 2 5 7 3" xfId="13618"/>
    <cellStyle name="Calc cel 4 2 5 8" xfId="2203"/>
    <cellStyle name="Calc cel 4 2 5 8 2" xfId="16542"/>
    <cellStyle name="Calc cel 4 2 5 9" xfId="12244"/>
    <cellStyle name="Calc cel 4 2 6" xfId="988"/>
    <cellStyle name="Calc cel 4 2 6 2" xfId="4252"/>
    <cellStyle name="Calc cel 4 2 6 2 2" xfId="8472"/>
    <cellStyle name="Calc cel 4 2 6 2 2 2" xfId="18754"/>
    <cellStyle name="Calc cel 4 2 6 2 3" xfId="16994"/>
    <cellStyle name="Calc cel 4 2 6 3" xfId="5452"/>
    <cellStyle name="Calc cel 4 2 6 3 2" xfId="9672"/>
    <cellStyle name="Calc cel 4 2 6 3 2 2" xfId="19954"/>
    <cellStyle name="Calc cel 4 2 6 3 3" xfId="14045"/>
    <cellStyle name="Calc cel 4 2 6 4" xfId="6866"/>
    <cellStyle name="Calc cel 4 2 6 4 2" xfId="11085"/>
    <cellStyle name="Calc cel 4 2 6 4 2 2" xfId="21328"/>
    <cellStyle name="Calc cel 4 2 6 4 3" xfId="12008"/>
    <cellStyle name="Calc cel 4 2 6 5" xfId="3415"/>
    <cellStyle name="Calc cel 4 2 6 5 2" xfId="7635"/>
    <cellStyle name="Calc cel 4 2 6 5 2 2" xfId="17917"/>
    <cellStyle name="Calc cel 4 2 6 6" xfId="2273"/>
    <cellStyle name="Calc cel 4 2 6 6 2" xfId="12595"/>
    <cellStyle name="Calc cel 4 2 6 7" xfId="15543"/>
    <cellStyle name="Calc cel 4 2 7" xfId="683"/>
    <cellStyle name="Calc cel 4 2 7 2" xfId="5149"/>
    <cellStyle name="Calc cel 4 2 7 2 2" xfId="9369"/>
    <cellStyle name="Calc cel 4 2 7 2 2 2" xfId="19651"/>
    <cellStyle name="Calc cel 4 2 7 2 3" xfId="12099"/>
    <cellStyle name="Calc cel 4 2 7 3" xfId="6573"/>
    <cellStyle name="Calc cel 4 2 7 3 2" xfId="10792"/>
    <cellStyle name="Calc cel 4 2 7 3 2 2" xfId="21060"/>
    <cellStyle name="Calc cel 4 2 7 3 3" xfId="14276"/>
    <cellStyle name="Calc cel 4 2 7 4" xfId="3987"/>
    <cellStyle name="Calc cel 4 2 7 4 2" xfId="8207"/>
    <cellStyle name="Calc cel 4 2 7 4 2 2" xfId="18489"/>
    <cellStyle name="Calc cel 4 2 7 5" xfId="2774"/>
    <cellStyle name="Calc cel 4 2 7 5 2" xfId="13266"/>
    <cellStyle name="Calc cel 4 2 7 6" xfId="12917"/>
    <cellStyle name="Calc cel 4 2 8" xfId="1542"/>
    <cellStyle name="Calc cel 4 2 8 2" xfId="6011"/>
    <cellStyle name="Calc cel 4 2 8 2 2" xfId="10231"/>
    <cellStyle name="Calc cel 4 2 8 2 2 2" xfId="20512"/>
    <cellStyle name="Calc cel 4 2 8 2 3" xfId="12836"/>
    <cellStyle name="Calc cel 4 2 8 3" xfId="3677"/>
    <cellStyle name="Calc cel 4 2 8 3 2" xfId="7897"/>
    <cellStyle name="Calc cel 4 2 8 3 2 2" xfId="18179"/>
    <cellStyle name="Calc cel 4 2 8 4" xfId="3058"/>
    <cellStyle name="Calc cel 4 2 8 4 2" xfId="15889"/>
    <cellStyle name="Calc cel 4 2 8 5" xfId="12260"/>
    <cellStyle name="Calc cel 4 2 9" xfId="4830"/>
    <cellStyle name="Calc cel 4 2 9 2" xfId="9050"/>
    <cellStyle name="Calc cel 4 2 9 2 2" xfId="19332"/>
    <cellStyle name="Calc cel 4 2 9 3" xfId="16988"/>
    <cellStyle name="Calc cel 4 3" xfId="337"/>
    <cellStyle name="Calc cel 4 3 10" xfId="4807"/>
    <cellStyle name="Calc cel 4 3 10 2" xfId="9027"/>
    <cellStyle name="Calc cel 4 3 10 2 2" xfId="19309"/>
    <cellStyle name="Calc cel 4 3 10 3" xfId="13638"/>
    <cellStyle name="Calc cel 4 3 11" xfId="3302"/>
    <cellStyle name="Calc cel 4 3 11 2" xfId="7523"/>
    <cellStyle name="Calc cel 4 3 11 2 2" xfId="17806"/>
    <cellStyle name="Calc cel 4 3 11 3" xfId="14618"/>
    <cellStyle name="Calc cel 4 3 12" xfId="6125"/>
    <cellStyle name="Calc cel 4 3 12 2" xfId="10344"/>
    <cellStyle name="Calc cel 4 3 12 2 2" xfId="20622"/>
    <cellStyle name="Calc cel 4 3 13" xfId="1808"/>
    <cellStyle name="Calc cel 4 3 13 2" xfId="16631"/>
    <cellStyle name="Calc cel 4 3 14" xfId="13642"/>
    <cellStyle name="Calc cel 4 3 2" xfId="411"/>
    <cellStyle name="Calc cel 4 3 2 2" xfId="1033"/>
    <cellStyle name="Calc cel 4 3 2 2 2" xfId="4297"/>
    <cellStyle name="Calc cel 4 3 2 2 2 2" xfId="8517"/>
    <cellStyle name="Calc cel 4 3 2 2 2 2 2" xfId="18799"/>
    <cellStyle name="Calc cel 4 3 2 2 2 3" xfId="17181"/>
    <cellStyle name="Calc cel 4 3 2 2 3" xfId="5497"/>
    <cellStyle name="Calc cel 4 3 2 2 3 2" xfId="9717"/>
    <cellStyle name="Calc cel 4 3 2 2 3 2 2" xfId="19999"/>
    <cellStyle name="Calc cel 4 3 2 2 3 3" xfId="12753"/>
    <cellStyle name="Calc cel 4 3 2 2 4" xfId="6911"/>
    <cellStyle name="Calc cel 4 3 2 2 4 2" xfId="11130"/>
    <cellStyle name="Calc cel 4 3 2 2 4 2 2" xfId="21372"/>
    <cellStyle name="Calc cel 4 3 2 2 4 3" xfId="13928"/>
    <cellStyle name="Calc cel 4 3 2 2 5" xfId="3460"/>
    <cellStyle name="Calc cel 4 3 2 2 5 2" xfId="7680"/>
    <cellStyle name="Calc cel 4 3 2 2 5 2 2" xfId="17962"/>
    <cellStyle name="Calc cel 4 3 2 2 6" xfId="2365"/>
    <cellStyle name="Calc cel 4 3 2 2 6 2" xfId="15346"/>
    <cellStyle name="Calc cel 4 3 2 2 7" xfId="14814"/>
    <cellStyle name="Calc cel 4 3 2 3" xfId="1237"/>
    <cellStyle name="Calc cel 4 3 2 3 2" xfId="5700"/>
    <cellStyle name="Calc cel 4 3 2 3 2 2" xfId="9920"/>
    <cellStyle name="Calc cel 4 3 2 3 2 2 2" xfId="20202"/>
    <cellStyle name="Calc cel 4 3 2 3 2 3" xfId="14750"/>
    <cellStyle name="Calc cel 4 3 2 3 3" xfId="7112"/>
    <cellStyle name="Calc cel 4 3 2 3 3 2" xfId="11331"/>
    <cellStyle name="Calc cel 4 3 2 3 3 2 2" xfId="21563"/>
    <cellStyle name="Calc cel 4 3 2 3 3 3" xfId="12733"/>
    <cellStyle name="Calc cel 4 3 2 3 4" xfId="4491"/>
    <cellStyle name="Calc cel 4 3 2 3 4 2" xfId="8711"/>
    <cellStyle name="Calc cel 4 3 2 3 4 2 2" xfId="18993"/>
    <cellStyle name="Calc cel 4 3 2 3 5" xfId="3017"/>
    <cellStyle name="Calc cel 4 3 2 3 5 2" xfId="17414"/>
    <cellStyle name="Calc cel 4 3 2 3 6" xfId="13147"/>
    <cellStyle name="Calc cel 4 3 2 4" xfId="786"/>
    <cellStyle name="Calc cel 4 3 2 4 2" xfId="5251"/>
    <cellStyle name="Calc cel 4 3 2 4 2 2" xfId="9471"/>
    <cellStyle name="Calc cel 4 3 2 4 2 2 2" xfId="19753"/>
    <cellStyle name="Calc cel 4 3 2 4 2 3" xfId="12450"/>
    <cellStyle name="Calc cel 4 3 2 4 3" xfId="6671"/>
    <cellStyle name="Calc cel 4 3 2 4 3 2" xfId="10890"/>
    <cellStyle name="Calc cel 4 3 2 4 3 2 2" xfId="21146"/>
    <cellStyle name="Calc cel 4 3 2 4 3 3" xfId="13050"/>
    <cellStyle name="Calc cel 4 3 2 4 4" xfId="4077"/>
    <cellStyle name="Calc cel 4 3 2 4 4 2" xfId="8297"/>
    <cellStyle name="Calc cel 4 3 2 4 4 2 2" xfId="18579"/>
    <cellStyle name="Calc cel 4 3 2 4 5" xfId="3081"/>
    <cellStyle name="Calc cel 4 3 2 4 5 2" xfId="11783"/>
    <cellStyle name="Calc cel 4 3 2 4 6" xfId="11905"/>
    <cellStyle name="Calc cel 4 3 2 5" xfId="1649"/>
    <cellStyle name="Calc cel 4 3 2 5 2" xfId="6304"/>
    <cellStyle name="Calc cel 4 3 2 5 2 2" xfId="10523"/>
    <cellStyle name="Calc cel 4 3 2 5 2 2 2" xfId="20799"/>
    <cellStyle name="Calc cel 4 3 2 5 2 3" xfId="17056"/>
    <cellStyle name="Calc cel 4 3 2 5 3" xfId="3726"/>
    <cellStyle name="Calc cel 4 3 2 5 3 2" xfId="7946"/>
    <cellStyle name="Calc cel 4 3 2 5 3 2 2" xfId="18228"/>
    <cellStyle name="Calc cel 4 3 2 5 4" xfId="2321"/>
    <cellStyle name="Calc cel 4 3 2 5 4 2" xfId="13546"/>
    <cellStyle name="Calc cel 4 3 2 5 5" xfId="13256"/>
    <cellStyle name="Calc cel 4 3 2 6" xfId="4879"/>
    <cellStyle name="Calc cel 4 3 2 6 2" xfId="9099"/>
    <cellStyle name="Calc cel 4 3 2 6 2 2" xfId="19381"/>
    <cellStyle name="Calc cel 4 3 2 6 3" xfId="15079"/>
    <cellStyle name="Calc cel 4 3 2 7" xfId="6217"/>
    <cellStyle name="Calc cel 4 3 2 7 2" xfId="10436"/>
    <cellStyle name="Calc cel 4 3 2 7 2 2" xfId="20713"/>
    <cellStyle name="Calc cel 4 3 2 7 3" xfId="15403"/>
    <cellStyle name="Calc cel 4 3 2 8" xfId="2316"/>
    <cellStyle name="Calc cel 4 3 2 8 2" xfId="15191"/>
    <cellStyle name="Calc cel 4 3 2 9" xfId="15544"/>
    <cellStyle name="Calc cel 4 3 3" xfId="461"/>
    <cellStyle name="Calc cel 4 3 3 10" xfId="14844"/>
    <cellStyle name="Calc cel 4 3 3 2" xfId="1072"/>
    <cellStyle name="Calc cel 4 3 3 2 2" xfId="1387"/>
    <cellStyle name="Calc cel 4 3 3 2 2 2" xfId="5850"/>
    <cellStyle name="Calc cel 4 3 3 2 2 2 2" xfId="10070"/>
    <cellStyle name="Calc cel 4 3 3 2 2 2 2 2" xfId="20352"/>
    <cellStyle name="Calc cel 4 3 3 2 2 2 3" xfId="13594"/>
    <cellStyle name="Calc cel 4 3 3 2 2 3" xfId="7262"/>
    <cellStyle name="Calc cel 4 3 3 2 2 3 2" xfId="11481"/>
    <cellStyle name="Calc cel 4 3 3 2 2 3 2 2" xfId="21702"/>
    <cellStyle name="Calc cel 4 3 3 2 2 3 3" xfId="14376"/>
    <cellStyle name="Calc cel 4 3 3 2 2 4" xfId="4617"/>
    <cellStyle name="Calc cel 4 3 3 2 2 4 2" xfId="8837"/>
    <cellStyle name="Calc cel 4 3 3 2 2 4 2 2" xfId="19119"/>
    <cellStyle name="Calc cel 4 3 3 2 2 5" xfId="3033"/>
    <cellStyle name="Calc cel 4 3 3 2 2 5 2" xfId="17553"/>
    <cellStyle name="Calc cel 4 3 3 2 2 6" xfId="13158"/>
    <cellStyle name="Calc cel 4 3 3 2 3" xfId="5536"/>
    <cellStyle name="Calc cel 4 3 3 2 3 2" xfId="9756"/>
    <cellStyle name="Calc cel 4 3 3 2 3 2 2" xfId="20038"/>
    <cellStyle name="Calc cel 4 3 3 2 3 3" xfId="12885"/>
    <cellStyle name="Calc cel 4 3 3 2 4" xfId="6949"/>
    <cellStyle name="Calc cel 4 3 3 2 4 2" xfId="11168"/>
    <cellStyle name="Calc cel 4 3 3 2 4 2 2" xfId="21408"/>
    <cellStyle name="Calc cel 4 3 3 2 4 3" xfId="17236"/>
    <cellStyle name="Calc cel 4 3 3 2 5" xfId="4334"/>
    <cellStyle name="Calc cel 4 3 3 2 5 2" xfId="8554"/>
    <cellStyle name="Calc cel 4 3 3 2 5 2 2" xfId="18836"/>
    <cellStyle name="Calc cel 4 3 3 2 6" xfId="2605"/>
    <cellStyle name="Calc cel 4 3 3 2 6 2" xfId="17260"/>
    <cellStyle name="Calc cel 4 3 3 2 7" xfId="12463"/>
    <cellStyle name="Calc cel 4 3 3 3" xfId="1253"/>
    <cellStyle name="Calc cel 4 3 3 3 2" xfId="5716"/>
    <cellStyle name="Calc cel 4 3 3 3 2 2" xfId="9936"/>
    <cellStyle name="Calc cel 4 3 3 3 2 2 2" xfId="20218"/>
    <cellStyle name="Calc cel 4 3 3 3 2 3" xfId="16876"/>
    <cellStyle name="Calc cel 4 3 3 3 3" xfId="7128"/>
    <cellStyle name="Calc cel 4 3 3 3 3 2" xfId="11347"/>
    <cellStyle name="Calc cel 4 3 3 3 3 2 2" xfId="21578"/>
    <cellStyle name="Calc cel 4 3 3 3 3 3" xfId="13298"/>
    <cellStyle name="Calc cel 4 3 3 3 4" xfId="4506"/>
    <cellStyle name="Calc cel 4 3 3 3 4 2" xfId="8726"/>
    <cellStyle name="Calc cel 4 3 3 3 4 2 2" xfId="19008"/>
    <cellStyle name="Calc cel 4 3 3 3 5" xfId="2615"/>
    <cellStyle name="Calc cel 4 3 3 3 5 2" xfId="17429"/>
    <cellStyle name="Calc cel 4 3 3 3 6" xfId="15399"/>
    <cellStyle name="Calc cel 4 3 3 4" xfId="846"/>
    <cellStyle name="Calc cel 4 3 3 4 2" xfId="5311"/>
    <cellStyle name="Calc cel 4 3 3 4 2 2" xfId="9531"/>
    <cellStyle name="Calc cel 4 3 3 4 2 2 2" xfId="19813"/>
    <cellStyle name="Calc cel 4 3 3 4 2 3" xfId="15598"/>
    <cellStyle name="Calc cel 4 3 3 4 3" xfId="6731"/>
    <cellStyle name="Calc cel 4 3 3 4 3 2" xfId="10950"/>
    <cellStyle name="Calc cel 4 3 3 4 3 2 2" xfId="21204"/>
    <cellStyle name="Calc cel 4 3 3 4 3 3" xfId="16634"/>
    <cellStyle name="Calc cel 4 3 3 4 4" xfId="4135"/>
    <cellStyle name="Calc cel 4 3 3 4 4 2" xfId="8355"/>
    <cellStyle name="Calc cel 4 3 3 4 4 2 2" xfId="18637"/>
    <cellStyle name="Calc cel 4 3 3 4 5" xfId="2586"/>
    <cellStyle name="Calc cel 4 3 3 4 5 2" xfId="12321"/>
    <cellStyle name="Calc cel 4 3 3 4 6" xfId="17167"/>
    <cellStyle name="Calc cel 4 3 3 5" xfId="3774"/>
    <cellStyle name="Calc cel 4 3 3 5 2" xfId="7994"/>
    <cellStyle name="Calc cel 4 3 3 5 2 2" xfId="18276"/>
    <cellStyle name="Calc cel 4 3 3 5 3" xfId="15436"/>
    <cellStyle name="Calc cel 4 3 3 6" xfId="4928"/>
    <cellStyle name="Calc cel 4 3 3 6 2" xfId="9148"/>
    <cellStyle name="Calc cel 4 3 3 6 2 2" xfId="19430"/>
    <cellStyle name="Calc cel 4 3 3 6 3" xfId="13787"/>
    <cellStyle name="Calc cel 4 3 3 7" xfId="6353"/>
    <cellStyle name="Calc cel 4 3 3 7 2" xfId="10572"/>
    <cellStyle name="Calc cel 4 3 3 7 2 2" xfId="20847"/>
    <cellStyle name="Calc cel 4 3 3 7 3" xfId="14928"/>
    <cellStyle name="Calc cel 4 3 3 8" xfId="3494"/>
    <cellStyle name="Calc cel 4 3 3 8 2" xfId="7714"/>
    <cellStyle name="Calc cel 4 3 3 8 2 2" xfId="17996"/>
    <cellStyle name="Calc cel 4 3 3 8 3" xfId="12386"/>
    <cellStyle name="Calc cel 4 3 3 9" xfId="2871"/>
    <cellStyle name="Calc cel 4 3 3 9 2" xfId="12905"/>
    <cellStyle name="Calc cel 4 3 4" xfId="525"/>
    <cellStyle name="Calc cel 4 3 4 2" xfId="1451"/>
    <cellStyle name="Calc cel 4 3 4 2 2" xfId="5914"/>
    <cellStyle name="Calc cel 4 3 4 2 2 2" xfId="10134"/>
    <cellStyle name="Calc cel 4 3 4 2 2 2 2" xfId="20416"/>
    <cellStyle name="Calc cel 4 3 4 2 2 3" xfId="13859"/>
    <cellStyle name="Calc cel 4 3 4 2 3" xfId="7326"/>
    <cellStyle name="Calc cel 4 3 4 2 3 2" xfId="11545"/>
    <cellStyle name="Calc cel 4 3 4 2 3 2 2" xfId="21762"/>
    <cellStyle name="Calc cel 4 3 4 2 3 3" xfId="15613"/>
    <cellStyle name="Calc cel 4 3 4 2 4" xfId="4677"/>
    <cellStyle name="Calc cel 4 3 4 2 4 2" xfId="8897"/>
    <cellStyle name="Calc cel 4 3 4 2 4 2 2" xfId="19179"/>
    <cellStyle name="Calc cel 4 3 4 2 5" xfId="2591"/>
    <cellStyle name="Calc cel 4 3 4 2 5 2" xfId="17613"/>
    <cellStyle name="Calc cel 4 3 4 2 6" xfId="15625"/>
    <cellStyle name="Calc cel 4 3 4 3" xfId="1133"/>
    <cellStyle name="Calc cel 4 3 4 3 2" xfId="5597"/>
    <cellStyle name="Calc cel 4 3 4 3 2 2" xfId="9817"/>
    <cellStyle name="Calc cel 4 3 4 3 2 2 2" xfId="20099"/>
    <cellStyle name="Calc cel 4 3 4 3 2 3" xfId="12072"/>
    <cellStyle name="Calc cel 4 3 4 3 3" xfId="7010"/>
    <cellStyle name="Calc cel 4 3 4 3 3 2" xfId="11229"/>
    <cellStyle name="Calc cel 4 3 4 3 3 2 2" xfId="21466"/>
    <cellStyle name="Calc cel 4 3 4 3 3 3" xfId="16557"/>
    <cellStyle name="Calc cel 4 3 4 3 4" xfId="4393"/>
    <cellStyle name="Calc cel 4 3 4 3 4 2" xfId="8613"/>
    <cellStyle name="Calc cel 4 3 4 3 4 2 2" xfId="18895"/>
    <cellStyle name="Calc cel 4 3 4 3 5" xfId="1838"/>
    <cellStyle name="Calc cel 4 3 4 3 5 2" xfId="17317"/>
    <cellStyle name="Calc cel 4 3 4 3 6" xfId="16627"/>
    <cellStyle name="Calc cel 4 3 4 4" xfId="3836"/>
    <cellStyle name="Calc cel 4 3 4 4 2" xfId="8056"/>
    <cellStyle name="Calc cel 4 3 4 4 2 2" xfId="18338"/>
    <cellStyle name="Calc cel 4 3 4 4 3" xfId="12178"/>
    <cellStyle name="Calc cel 4 3 4 5" xfId="4992"/>
    <cellStyle name="Calc cel 4 3 4 5 2" xfId="9212"/>
    <cellStyle name="Calc cel 4 3 4 5 2 2" xfId="19494"/>
    <cellStyle name="Calc cel 4 3 4 5 3" xfId="12842"/>
    <cellStyle name="Calc cel 4 3 4 6" xfId="6417"/>
    <cellStyle name="Calc cel 4 3 4 6 2" xfId="10636"/>
    <cellStyle name="Calc cel 4 3 4 6 2 2" xfId="20909"/>
    <cellStyle name="Calc cel 4 3 4 6 3" xfId="15507"/>
    <cellStyle name="Calc cel 4 3 4 7" xfId="3541"/>
    <cellStyle name="Calc cel 4 3 4 7 2" xfId="7761"/>
    <cellStyle name="Calc cel 4 3 4 7 2 2" xfId="18043"/>
    <cellStyle name="Calc cel 4 3 4 7 3" xfId="13442"/>
    <cellStyle name="Calc cel 4 3 4 8" xfId="2005"/>
    <cellStyle name="Calc cel 4 3 4 8 2" xfId="12958"/>
    <cellStyle name="Calc cel 4 3 4 9" xfId="12328"/>
    <cellStyle name="Calc cel 4 3 5" xfId="586"/>
    <cellStyle name="Calc cel 4 3 5 2" xfId="1512"/>
    <cellStyle name="Calc cel 4 3 5 2 2" xfId="5975"/>
    <cellStyle name="Calc cel 4 3 5 2 2 2" xfId="10195"/>
    <cellStyle name="Calc cel 4 3 5 2 2 2 2" xfId="20477"/>
    <cellStyle name="Calc cel 4 3 5 2 2 3" xfId="16388"/>
    <cellStyle name="Calc cel 4 3 5 2 3" xfId="7387"/>
    <cellStyle name="Calc cel 4 3 5 2 3 2" xfId="11606"/>
    <cellStyle name="Calc cel 4 3 5 2 3 2 2" xfId="21821"/>
    <cellStyle name="Calc cel 4 3 5 2 3 3" xfId="12353"/>
    <cellStyle name="Calc cel 4 3 5 2 4" xfId="4736"/>
    <cellStyle name="Calc cel 4 3 5 2 4 2" xfId="8956"/>
    <cellStyle name="Calc cel 4 3 5 2 4 2 2" xfId="19238"/>
    <cellStyle name="Calc cel 4 3 5 2 5" xfId="7440"/>
    <cellStyle name="Calc cel 4 3 5 2 5 2" xfId="17672"/>
    <cellStyle name="Calc cel 4 3 5 2 6" xfId="13651"/>
    <cellStyle name="Calc cel 4 3 5 3" xfId="1190"/>
    <cellStyle name="Calc cel 4 3 5 3 2" xfId="5653"/>
    <cellStyle name="Calc cel 4 3 5 3 2 2" xfId="9873"/>
    <cellStyle name="Calc cel 4 3 5 3 2 2 2" xfId="20155"/>
    <cellStyle name="Calc cel 4 3 5 3 2 3" xfId="14714"/>
    <cellStyle name="Calc cel 4 3 5 3 3" xfId="7065"/>
    <cellStyle name="Calc cel 4 3 5 3 3 2" xfId="11284"/>
    <cellStyle name="Calc cel 4 3 5 3 3 2 2" xfId="21519"/>
    <cellStyle name="Calc cel 4 3 5 3 3 3" xfId="17249"/>
    <cellStyle name="Calc cel 4 3 5 3 4" xfId="4447"/>
    <cellStyle name="Calc cel 4 3 5 3 4 2" xfId="8667"/>
    <cellStyle name="Calc cel 4 3 5 3 4 2 2" xfId="18949"/>
    <cellStyle name="Calc cel 4 3 5 3 5" xfId="3113"/>
    <cellStyle name="Calc cel 4 3 5 3 5 2" xfId="17370"/>
    <cellStyle name="Calc cel 4 3 5 3 6" xfId="12685"/>
    <cellStyle name="Calc cel 4 3 5 4" xfId="3897"/>
    <cellStyle name="Calc cel 4 3 5 4 2" xfId="8117"/>
    <cellStyle name="Calc cel 4 3 5 4 2 2" xfId="18399"/>
    <cellStyle name="Calc cel 4 3 5 4 3" xfId="11751"/>
    <cellStyle name="Calc cel 4 3 5 5" xfId="5053"/>
    <cellStyle name="Calc cel 4 3 5 5 2" xfId="9273"/>
    <cellStyle name="Calc cel 4 3 5 5 2 2" xfId="19555"/>
    <cellStyle name="Calc cel 4 3 5 5 3" xfId="12172"/>
    <cellStyle name="Calc cel 4 3 5 6" xfId="6478"/>
    <cellStyle name="Calc cel 4 3 5 6 2" xfId="10697"/>
    <cellStyle name="Calc cel 4 3 5 6 2 2" xfId="20970"/>
    <cellStyle name="Calc cel 4 3 5 6 3" xfId="16716"/>
    <cellStyle name="Calc cel 4 3 5 7" xfId="3600"/>
    <cellStyle name="Calc cel 4 3 5 7 2" xfId="7820"/>
    <cellStyle name="Calc cel 4 3 5 7 2 2" xfId="18102"/>
    <cellStyle name="Calc cel 4 3 5 7 3" xfId="12866"/>
    <cellStyle name="Calc cel 4 3 5 8" xfId="2834"/>
    <cellStyle name="Calc cel 4 3 5 8 2" xfId="16522"/>
    <cellStyle name="Calc cel 4 3 5 9" xfId="13157"/>
    <cellStyle name="Calc cel 4 3 6" xfId="965"/>
    <cellStyle name="Calc cel 4 3 6 2" xfId="4230"/>
    <cellStyle name="Calc cel 4 3 6 2 2" xfId="8450"/>
    <cellStyle name="Calc cel 4 3 6 2 2 2" xfId="18732"/>
    <cellStyle name="Calc cel 4 3 6 2 3" xfId="13951"/>
    <cellStyle name="Calc cel 4 3 6 3" xfId="5429"/>
    <cellStyle name="Calc cel 4 3 6 3 2" xfId="9649"/>
    <cellStyle name="Calc cel 4 3 6 3 2 2" xfId="19931"/>
    <cellStyle name="Calc cel 4 3 6 3 3" xfId="17159"/>
    <cellStyle name="Calc cel 4 3 6 4" xfId="6843"/>
    <cellStyle name="Calc cel 4 3 6 4 2" xfId="11062"/>
    <cellStyle name="Calc cel 4 3 6 4 2 2" xfId="21305"/>
    <cellStyle name="Calc cel 4 3 6 4 3" xfId="12106"/>
    <cellStyle name="Calc cel 4 3 6 5" xfId="3392"/>
    <cellStyle name="Calc cel 4 3 6 5 2" xfId="7612"/>
    <cellStyle name="Calc cel 4 3 6 5 2 2" xfId="17894"/>
    <cellStyle name="Calc cel 4 3 6 6" xfId="3076"/>
    <cellStyle name="Calc cel 4 3 6 6 2" xfId="15605"/>
    <cellStyle name="Calc cel 4 3 6 7" xfId="15330"/>
    <cellStyle name="Calc cel 4 3 7" xfId="889"/>
    <cellStyle name="Calc cel 4 3 7 2" xfId="5354"/>
    <cellStyle name="Calc cel 4 3 7 2 2" xfId="9574"/>
    <cellStyle name="Calc cel 4 3 7 2 2 2" xfId="19856"/>
    <cellStyle name="Calc cel 4 3 7 2 3" xfId="16909"/>
    <cellStyle name="Calc cel 4 3 7 3" xfId="6772"/>
    <cellStyle name="Calc cel 4 3 7 3 2" xfId="10991"/>
    <cellStyle name="Calc cel 4 3 7 3 2 2" xfId="21242"/>
    <cellStyle name="Calc cel 4 3 7 3 3" xfId="13382"/>
    <cellStyle name="Calc cel 4 3 7 4" xfId="4174"/>
    <cellStyle name="Calc cel 4 3 7 4 2" xfId="8394"/>
    <cellStyle name="Calc cel 4 3 7 4 2 2" xfId="18676"/>
    <cellStyle name="Calc cel 4 3 7 5" xfId="2384"/>
    <cellStyle name="Calc cel 4 3 7 5 2" xfId="12385"/>
    <cellStyle name="Calc cel 4 3 7 6" xfId="15994"/>
    <cellStyle name="Calc cel 4 3 8" xfId="610"/>
    <cellStyle name="Calc cel 4 3 8 2" xfId="5077"/>
    <cellStyle name="Calc cel 4 3 8 2 2" xfId="9297"/>
    <cellStyle name="Calc cel 4 3 8 2 2 2" xfId="19579"/>
    <cellStyle name="Calc cel 4 3 8 2 3" xfId="13778"/>
    <cellStyle name="Calc cel 4 3 8 3" xfId="6502"/>
    <cellStyle name="Calc cel 4 3 8 3 2" xfId="10721"/>
    <cellStyle name="Calc cel 4 3 8 3 2 2" xfId="20993"/>
    <cellStyle name="Calc cel 4 3 8 3 3" xfId="12392"/>
    <cellStyle name="Calc cel 4 3 8 4" xfId="3920"/>
    <cellStyle name="Calc cel 4 3 8 4 2" xfId="8140"/>
    <cellStyle name="Calc cel 4 3 8 4 2 2" xfId="18422"/>
    <cellStyle name="Calc cel 4 3 8 5" xfId="2641"/>
    <cellStyle name="Calc cel 4 3 8 5 2" xfId="12571"/>
    <cellStyle name="Calc cel 4 3 8 6" xfId="11688"/>
    <cellStyle name="Calc cel 4 3 9" xfId="1550"/>
    <cellStyle name="Calc cel 4 3 9 2" xfId="6023"/>
    <cellStyle name="Calc cel 4 3 9 2 2" xfId="10242"/>
    <cellStyle name="Calc cel 4 3 9 2 2 2" xfId="20522"/>
    <cellStyle name="Calc cel 4 3 9 2 3" xfId="16417"/>
    <cellStyle name="Calc cel 4 3 9 3" xfId="3654"/>
    <cellStyle name="Calc cel 4 3 9 3 2" xfId="7874"/>
    <cellStyle name="Calc cel 4 3 9 3 2 2" xfId="18156"/>
    <cellStyle name="Calc cel 4 3 9 4" xfId="2861"/>
    <cellStyle name="Calc cel 4 3 9 4 2" xfId="13451"/>
    <cellStyle name="Calc cel 4 3 9 5" xfId="14741"/>
    <cellStyle name="Calc cel 4 4" xfId="302"/>
    <cellStyle name="Calc cel 4 4 10" xfId="11715"/>
    <cellStyle name="Calc cel 4 4 2" xfId="775"/>
    <cellStyle name="Calc cel 4 4 2 2" xfId="1285"/>
    <cellStyle name="Calc cel 4 4 2 2 2" xfId="5748"/>
    <cellStyle name="Calc cel 4 4 2 2 2 2" xfId="9968"/>
    <cellStyle name="Calc cel 4 4 2 2 2 2 2" xfId="20250"/>
    <cellStyle name="Calc cel 4 4 2 2 2 3" xfId="15666"/>
    <cellStyle name="Calc cel 4 4 2 2 3" xfId="7160"/>
    <cellStyle name="Calc cel 4 4 2 2 3 2" xfId="11379"/>
    <cellStyle name="Calc cel 4 4 2 2 3 2 2" xfId="21606"/>
    <cellStyle name="Calc cel 4 4 2 2 3 3" xfId="12501"/>
    <cellStyle name="Calc cel 4 4 2 2 4" xfId="4529"/>
    <cellStyle name="Calc cel 4 4 2 2 4 2" xfId="8749"/>
    <cellStyle name="Calc cel 4 4 2 2 4 2 2" xfId="19031"/>
    <cellStyle name="Calc cel 4 4 2 2 5" xfId="2547"/>
    <cellStyle name="Calc cel 4 4 2 2 5 2" xfId="17457"/>
    <cellStyle name="Calc cel 4 4 2 2 6" xfId="13271"/>
    <cellStyle name="Calc cel 4 4 2 3" xfId="1699"/>
    <cellStyle name="Calc cel 4 4 2 3 2" xfId="6660"/>
    <cellStyle name="Calc cel 4 4 2 3 2 2" xfId="10879"/>
    <cellStyle name="Calc cel 4 4 2 3 2 2 2" xfId="21136"/>
    <cellStyle name="Calc cel 4 4 2 3 2 3" xfId="14734"/>
    <cellStyle name="Calc cel 4 4 2 3 3" xfId="5240"/>
    <cellStyle name="Calc cel 4 4 2 3 3 2" xfId="9460"/>
    <cellStyle name="Calc cel 4 4 2 3 3 2 2" xfId="19742"/>
    <cellStyle name="Calc cel 4 4 2 3 4" xfId="2141"/>
    <cellStyle name="Calc cel 4 4 2 3 4 2" xfId="11630"/>
    <cellStyle name="Calc cel 4 4 2 3 5" xfId="14187"/>
    <cellStyle name="Calc cel 4 4 2 4" xfId="6182"/>
    <cellStyle name="Calc cel 4 4 2 4 2" xfId="10401"/>
    <cellStyle name="Calc cel 4 4 2 4 2 2" xfId="20679"/>
    <cellStyle name="Calc cel 4 4 2 4 3" xfId="16862"/>
    <cellStyle name="Calc cel 4 4 2 5" xfId="1889"/>
    <cellStyle name="Calc cel 4 4 2 5 2" xfId="16404"/>
    <cellStyle name="Calc cel 4 4 2 6" xfId="16740"/>
    <cellStyle name="Calc cel 4 4 3" xfId="1244"/>
    <cellStyle name="Calc cel 4 4 3 2" xfId="5707"/>
    <cellStyle name="Calc cel 4 4 3 2 2" xfId="9927"/>
    <cellStyle name="Calc cel 4 4 3 2 2 2" xfId="20209"/>
    <cellStyle name="Calc cel 4 4 3 2 3" xfId="11824"/>
    <cellStyle name="Calc cel 4 4 3 3" xfId="7119"/>
    <cellStyle name="Calc cel 4 4 3 3 2" xfId="11338"/>
    <cellStyle name="Calc cel 4 4 3 3 2 2" xfId="21570"/>
    <cellStyle name="Calc cel 4 4 3 3 3" xfId="14295"/>
    <cellStyle name="Calc cel 4 4 3 4" xfId="4498"/>
    <cellStyle name="Calc cel 4 4 3 4 2" xfId="8718"/>
    <cellStyle name="Calc cel 4 4 3 4 2 2" xfId="19000"/>
    <cellStyle name="Calc cel 4 4 3 5" xfId="2322"/>
    <cellStyle name="Calc cel 4 4 3 5 2" xfId="17421"/>
    <cellStyle name="Calc cel 4 4 3 6" xfId="14486"/>
    <cellStyle name="Calc cel 4 4 4" xfId="636"/>
    <cellStyle name="Calc cel 4 4 4 2" xfId="5103"/>
    <cellStyle name="Calc cel 4 4 4 2 2" xfId="9323"/>
    <cellStyle name="Calc cel 4 4 4 2 2 2" xfId="19605"/>
    <cellStyle name="Calc cel 4 4 4 2 3" xfId="15559"/>
    <cellStyle name="Calc cel 4 4 4 3" xfId="6528"/>
    <cellStyle name="Calc cel 4 4 4 3 2" xfId="10747"/>
    <cellStyle name="Calc cel 4 4 4 3 2 2" xfId="21018"/>
    <cellStyle name="Calc cel 4 4 4 3 3" xfId="16455"/>
    <cellStyle name="Calc cel 4 4 4 4" xfId="3945"/>
    <cellStyle name="Calc cel 4 4 4 4 2" xfId="8165"/>
    <cellStyle name="Calc cel 4 4 4 4 2 2" xfId="18447"/>
    <cellStyle name="Calc cel 4 4 4 5" xfId="2719"/>
    <cellStyle name="Calc cel 4 4 4 5 2" xfId="15647"/>
    <cellStyle name="Calc cel 4 4 4 6" xfId="11664"/>
    <cellStyle name="Calc cel 4 4 5" xfId="1527"/>
    <cellStyle name="Calc cel 4 4 5 2" xfId="5991"/>
    <cellStyle name="Calc cel 4 4 5 2 2" xfId="10211"/>
    <cellStyle name="Calc cel 4 4 5 2 2 2" xfId="20493"/>
    <cellStyle name="Calc cel 4 4 5 2 3" xfId="15882"/>
    <cellStyle name="Calc cel 4 4 5 3" xfId="3623"/>
    <cellStyle name="Calc cel 4 4 5 3 2" xfId="7843"/>
    <cellStyle name="Calc cel 4 4 5 3 2 2" xfId="18125"/>
    <cellStyle name="Calc cel 4 4 5 4" xfId="1959"/>
    <cellStyle name="Calc cel 4 4 5 4 2" xfId="12743"/>
    <cellStyle name="Calc cel 4 4 5 5" xfId="14854"/>
    <cellStyle name="Calc cel 4 4 6" xfId="4777"/>
    <cellStyle name="Calc cel 4 4 6 2" xfId="8997"/>
    <cellStyle name="Calc cel 4 4 6 2 2" xfId="19279"/>
    <cellStyle name="Calc cel 4 4 6 3" xfId="13462"/>
    <cellStyle name="Calc cel 4 4 7" xfId="3257"/>
    <cellStyle name="Calc cel 4 4 7 2" xfId="7479"/>
    <cellStyle name="Calc cel 4 4 7 2 2" xfId="17761"/>
    <cellStyle name="Calc cel 4 4 7 3" xfId="12970"/>
    <cellStyle name="Calc cel 4 4 8" xfId="2541"/>
    <cellStyle name="Calc cel 4 4 8 2" xfId="15944"/>
    <cellStyle name="Calc cel 4 4 9" xfId="16108"/>
    <cellStyle name="Calc cel 4 4 9 2" xfId="15943"/>
    <cellStyle name="Calc cel 4 5" xfId="475"/>
    <cellStyle name="Calc cel 4 5 2" xfId="1401"/>
    <cellStyle name="Calc cel 4 5 2 2" xfId="5864"/>
    <cellStyle name="Calc cel 4 5 2 2 2" xfId="10084"/>
    <cellStyle name="Calc cel 4 5 2 2 2 2" xfId="20366"/>
    <cellStyle name="Calc cel 4 5 2 2 3" xfId="13003"/>
    <cellStyle name="Calc cel 4 5 2 3" xfId="7276"/>
    <cellStyle name="Calc cel 4 5 2 3 2" xfId="11495"/>
    <cellStyle name="Calc cel 4 5 2 3 2 2" xfId="21715"/>
    <cellStyle name="Calc cel 4 5 2 3 3" xfId="13747"/>
    <cellStyle name="Calc cel 4 5 2 4" xfId="4630"/>
    <cellStyle name="Calc cel 4 5 2 4 2" xfId="8850"/>
    <cellStyle name="Calc cel 4 5 2 4 2 2" xfId="19132"/>
    <cellStyle name="Calc cel 4 5 2 5" xfId="1841"/>
    <cellStyle name="Calc cel 4 5 2 5 2" xfId="17566"/>
    <cellStyle name="Calc cel 4 5 2 6" xfId="12945"/>
    <cellStyle name="Calc cel 4 5 3" xfId="758"/>
    <cellStyle name="Calc cel 4 5 3 2" xfId="5223"/>
    <cellStyle name="Calc cel 4 5 3 2 2" xfId="9443"/>
    <cellStyle name="Calc cel 4 5 3 2 2 2" xfId="19725"/>
    <cellStyle name="Calc cel 4 5 3 2 3" xfId="13110"/>
    <cellStyle name="Calc cel 4 5 3 3" xfId="6643"/>
    <cellStyle name="Calc cel 4 5 3 3 2" xfId="10862"/>
    <cellStyle name="Calc cel 4 5 3 3 2 2" xfId="21121"/>
    <cellStyle name="Calc cel 4 5 3 3 3" xfId="14510"/>
    <cellStyle name="Calc cel 4 5 3 4" xfId="4053"/>
    <cellStyle name="Calc cel 4 5 3 4 2" xfId="8273"/>
    <cellStyle name="Calc cel 4 5 3 4 2 2" xfId="18555"/>
    <cellStyle name="Calc cel 4 5 3 5" xfId="2014"/>
    <cellStyle name="Calc cel 4 5 3 5 2" xfId="13285"/>
    <cellStyle name="Calc cel 4 5 3 6" xfId="15977"/>
    <cellStyle name="Calc cel 4 5 4" xfId="1677"/>
    <cellStyle name="Calc cel 4 5 4 2" xfId="6367"/>
    <cellStyle name="Calc cel 4 5 4 2 2" xfId="10586"/>
    <cellStyle name="Calc cel 4 5 4 2 2 2" xfId="20860"/>
    <cellStyle name="Calc cel 4 5 4 2 3" xfId="17154"/>
    <cellStyle name="Calc cel 4 5 4 3" xfId="3787"/>
    <cellStyle name="Calc cel 4 5 4 3 2" xfId="8007"/>
    <cellStyle name="Calc cel 4 5 4 3 2 2" xfId="18289"/>
    <cellStyle name="Calc cel 4 5 4 4" xfId="2735"/>
    <cellStyle name="Calc cel 4 5 4 4 2" xfId="12847"/>
    <cellStyle name="Calc cel 4 5 4 5" xfId="13337"/>
    <cellStyle name="Calc cel 4 5 5" xfId="4942"/>
    <cellStyle name="Calc cel 4 5 5 2" xfId="9162"/>
    <cellStyle name="Calc cel 4 5 5 2 2" xfId="19444"/>
    <cellStyle name="Calc cel 4 5 5 3" xfId="16334"/>
    <cellStyle name="Calc cel 4 5 6" xfId="6139"/>
    <cellStyle name="Calc cel 4 5 6 2" xfId="10358"/>
    <cellStyle name="Calc cel 4 5 6 2 2" xfId="20636"/>
    <cellStyle name="Calc cel 4 5 6 3" xfId="12876"/>
    <cellStyle name="Calc cel 4 5 7" xfId="1793"/>
    <cellStyle name="Calc cel 4 5 7 2" xfId="13492"/>
    <cellStyle name="Calc cel 4 5 8" xfId="16121"/>
    <cellStyle name="Calc cel 4 5 8 2" xfId="14586"/>
    <cellStyle name="Calc cel 4 5 9" xfId="13662"/>
    <cellStyle name="Calc cel 4 6" xfId="538"/>
    <cellStyle name="Calc cel 4 6 2" xfId="1464"/>
    <cellStyle name="Calc cel 4 6 2 2" xfId="5927"/>
    <cellStyle name="Calc cel 4 6 2 2 2" xfId="10147"/>
    <cellStyle name="Calc cel 4 6 2 2 2 2" xfId="20429"/>
    <cellStyle name="Calc cel 4 6 2 2 3" xfId="15519"/>
    <cellStyle name="Calc cel 4 6 2 3" xfId="7339"/>
    <cellStyle name="Calc cel 4 6 2 3 2" xfId="11558"/>
    <cellStyle name="Calc cel 4 6 2 3 2 2" xfId="21774"/>
    <cellStyle name="Calc cel 4 6 2 3 3" xfId="16511"/>
    <cellStyle name="Calc cel 4 6 2 4" xfId="4689"/>
    <cellStyle name="Calc cel 4 6 2 4 2" xfId="8909"/>
    <cellStyle name="Calc cel 4 6 2 4 2 2" xfId="19191"/>
    <cellStyle name="Calc cel 4 6 2 5" xfId="2705"/>
    <cellStyle name="Calc cel 4 6 2 5 2" xfId="17625"/>
    <cellStyle name="Calc cel 4 6 2 6" xfId="12365"/>
    <cellStyle name="Calc cel 4 6 3" xfId="1146"/>
    <cellStyle name="Calc cel 4 6 3 2" xfId="5610"/>
    <cellStyle name="Calc cel 4 6 3 2 2" xfId="9830"/>
    <cellStyle name="Calc cel 4 6 3 2 2 2" xfId="20112"/>
    <cellStyle name="Calc cel 4 6 3 2 3" xfId="16718"/>
    <cellStyle name="Calc cel 4 6 3 3" xfId="7023"/>
    <cellStyle name="Calc cel 4 6 3 3 2" xfId="11242"/>
    <cellStyle name="Calc cel 4 6 3 3 2 2" xfId="21478"/>
    <cellStyle name="Calc cel 4 6 3 3 3" xfId="12438"/>
    <cellStyle name="Calc cel 4 6 3 4" xfId="4405"/>
    <cellStyle name="Calc cel 4 6 3 4 2" xfId="8625"/>
    <cellStyle name="Calc cel 4 6 3 4 2 2" xfId="18907"/>
    <cellStyle name="Calc cel 4 6 3 5" xfId="2587"/>
    <cellStyle name="Calc cel 4 6 3 5 2" xfId="17329"/>
    <cellStyle name="Calc cel 4 6 3 6" xfId="17105"/>
    <cellStyle name="Calc cel 4 6 4" xfId="3849"/>
    <cellStyle name="Calc cel 4 6 4 2" xfId="8069"/>
    <cellStyle name="Calc cel 4 6 4 2 2" xfId="18351"/>
    <cellStyle name="Calc cel 4 6 4 3" xfId="12119"/>
    <cellStyle name="Calc cel 4 6 5" xfId="5005"/>
    <cellStyle name="Calc cel 4 6 5 2" xfId="9225"/>
    <cellStyle name="Calc cel 4 6 5 2 2" xfId="19507"/>
    <cellStyle name="Calc cel 4 6 5 3" xfId="15094"/>
    <cellStyle name="Calc cel 4 6 6" xfId="6430"/>
    <cellStyle name="Calc cel 4 6 6 2" xfId="10649"/>
    <cellStyle name="Calc cel 4 6 6 2 2" xfId="20922"/>
    <cellStyle name="Calc cel 4 6 6 3" xfId="17201"/>
    <cellStyle name="Calc cel 4 6 7" xfId="3553"/>
    <cellStyle name="Calc cel 4 6 7 2" xfId="7773"/>
    <cellStyle name="Calc cel 4 6 7 2 2" xfId="18055"/>
    <cellStyle name="Calc cel 4 6 7 3" xfId="13388"/>
    <cellStyle name="Calc cel 4 6 8" xfId="2795"/>
    <cellStyle name="Calc cel 4 6 8 2" xfId="14827"/>
    <cellStyle name="Calc cel 4 6 9" xfId="16232"/>
    <cellStyle name="Calc cel 4 7" xfId="945"/>
    <cellStyle name="Calc cel 4 7 2" xfId="909"/>
    <cellStyle name="Calc cel 4 7 2 2" xfId="5374"/>
    <cellStyle name="Calc cel 4 7 2 2 2" xfId="9594"/>
    <cellStyle name="Calc cel 4 7 2 2 2 2" xfId="19876"/>
    <cellStyle name="Calc cel 4 7 2 2 3" xfId="12218"/>
    <cellStyle name="Calc cel 4 7 2 3" xfId="6791"/>
    <cellStyle name="Calc cel 4 7 2 3 2" xfId="11010"/>
    <cellStyle name="Calc cel 4 7 2 3 2 2" xfId="21259"/>
    <cellStyle name="Calc cel 4 7 2 3 3" xfId="17008"/>
    <cellStyle name="Calc cel 4 7 2 4" xfId="4189"/>
    <cellStyle name="Calc cel 4 7 2 4 2" xfId="8409"/>
    <cellStyle name="Calc cel 4 7 2 4 2 2" xfId="18691"/>
    <cellStyle name="Calc cel 4 7 2 5" xfId="3142"/>
    <cellStyle name="Calc cel 4 7 2 5 2" xfId="13974"/>
    <cellStyle name="Calc cel 4 7 2 6" xfId="12094"/>
    <cellStyle name="Calc cel 4 7 3" xfId="4221"/>
    <cellStyle name="Calc cel 4 7 3 2" xfId="8441"/>
    <cellStyle name="Calc cel 4 7 3 2 2" xfId="18723"/>
    <cellStyle name="Calc cel 4 7 3 3" xfId="16262"/>
    <cellStyle name="Calc cel 4 7 4" xfId="5409"/>
    <cellStyle name="Calc cel 4 7 4 2" xfId="9629"/>
    <cellStyle name="Calc cel 4 7 4 2 2" xfId="19911"/>
    <cellStyle name="Calc cel 4 7 4 3" xfId="13013"/>
    <cellStyle name="Calc cel 4 7 5" xfId="6823"/>
    <cellStyle name="Calc cel 4 7 5 2" xfId="11042"/>
    <cellStyle name="Calc cel 4 7 5 2 2" xfId="21288"/>
    <cellStyle name="Calc cel 4 7 5 3" xfId="14548"/>
    <cellStyle name="Calc cel 4 7 6" xfId="3366"/>
    <cellStyle name="Calc cel 4 7 6 2" xfId="7586"/>
    <cellStyle name="Calc cel 4 7 6 2 2" xfId="17868"/>
    <cellStyle name="Calc cel 4 7 7" xfId="3156"/>
    <cellStyle name="Calc cel 4 7 7 2" xfId="13622"/>
    <cellStyle name="Calc cel 4 7 8" xfId="12972"/>
    <cellStyle name="Calc cel 4 8" xfId="678"/>
    <cellStyle name="Calc cel 4 8 2" xfId="5144"/>
    <cellStyle name="Calc cel 4 8 2 2" xfId="9364"/>
    <cellStyle name="Calc cel 4 8 2 2 2" xfId="19646"/>
    <cellStyle name="Calc cel 4 8 2 3" xfId="13641"/>
    <cellStyle name="Calc cel 4 8 3" xfId="6568"/>
    <cellStyle name="Calc cel 4 8 3 2" xfId="10787"/>
    <cellStyle name="Calc cel 4 8 3 2 2" xfId="21055"/>
    <cellStyle name="Calc cel 4 8 3 3" xfId="12519"/>
    <cellStyle name="Calc cel 4 8 4" xfId="3982"/>
    <cellStyle name="Calc cel 4 8 4 2" xfId="8202"/>
    <cellStyle name="Calc cel 4 8 4 2 2" xfId="18484"/>
    <cellStyle name="Calc cel 4 8 5" xfId="2312"/>
    <cellStyle name="Calc cel 4 8 5 2" xfId="14296"/>
    <cellStyle name="Calc cel 4 8 6" xfId="11776"/>
    <cellStyle name="Calc cel 4 9" xfId="1588"/>
    <cellStyle name="Calc cel 4 9 2" xfId="6239"/>
    <cellStyle name="Calc cel 4 9 2 2" xfId="10458"/>
    <cellStyle name="Calc cel 4 9 2 2 2" xfId="20734"/>
    <cellStyle name="Calc cel 4 9 2 3" xfId="15649"/>
    <cellStyle name="Calc cel 4 9 3" xfId="3292"/>
    <cellStyle name="Calc cel 4 9 3 2" xfId="7513"/>
    <cellStyle name="Calc cel 4 9 3 2 2" xfId="17796"/>
    <cellStyle name="Calc cel 4 9 4" xfId="2688"/>
    <cellStyle name="Calc cel 4 9 4 2" xfId="13373"/>
    <cellStyle name="Calc cel 4 9 5" xfId="15806"/>
    <cellStyle name="Calc cel 5" xfId="294"/>
    <cellStyle name="Calc cel 5 10" xfId="3192"/>
    <cellStyle name="Calc cel 5 10 2" xfId="16161"/>
    <cellStyle name="Calc cel 5 10 3" xfId="17697"/>
    <cellStyle name="Calc cel 5 11" xfId="1865"/>
    <cellStyle name="Calc cel 5 11 2" xfId="11942"/>
    <cellStyle name="Calc cel 5 11 3" xfId="16073"/>
    <cellStyle name="Calc cel 5 2" xfId="397"/>
    <cellStyle name="Calc cel 5 2 10" xfId="4866"/>
    <cellStyle name="Calc cel 5 2 10 2" xfId="9086"/>
    <cellStyle name="Calc cel 5 2 10 2 2" xfId="19368"/>
    <cellStyle name="Calc cel 5 2 10 3" xfId="15139"/>
    <cellStyle name="Calc cel 5 2 11" xfId="3359"/>
    <cellStyle name="Calc cel 5 2 11 2" xfId="7579"/>
    <cellStyle name="Calc cel 5 2 11 2 2" xfId="17861"/>
    <cellStyle name="Calc cel 5 2 11 3" xfId="12265"/>
    <cellStyle name="Calc cel 5 2 12" xfId="6112"/>
    <cellStyle name="Calc cel 5 2 12 2" xfId="10331"/>
    <cellStyle name="Calc cel 5 2 12 2 2" xfId="20609"/>
    <cellStyle name="Calc cel 5 2 13" xfId="2106"/>
    <cellStyle name="Calc cel 5 2 13 2" xfId="12961"/>
    <cellStyle name="Calc cel 5 2 14" xfId="11722"/>
    <cellStyle name="Calc cel 5 2 2" xfId="447"/>
    <cellStyle name="Calc cel 5 2 2 10" xfId="15745"/>
    <cellStyle name="Calc cel 5 2 2 2" xfId="1373"/>
    <cellStyle name="Calc cel 5 2 2 2 2" xfId="5836"/>
    <cellStyle name="Calc cel 5 2 2 2 2 2" xfId="10056"/>
    <cellStyle name="Calc cel 5 2 2 2 2 2 2" xfId="20338"/>
    <cellStyle name="Calc cel 5 2 2 2 2 3" xfId="15400"/>
    <cellStyle name="Calc cel 5 2 2 2 3" xfId="7248"/>
    <cellStyle name="Calc cel 5 2 2 2 3 2" xfId="11467"/>
    <cellStyle name="Calc cel 5 2 2 2 3 2 2" xfId="21689"/>
    <cellStyle name="Calc cel 5 2 2 2 3 3" xfId="11906"/>
    <cellStyle name="Calc cel 5 2 2 2 4" xfId="4604"/>
    <cellStyle name="Calc cel 5 2 2 2 4 2" xfId="8824"/>
    <cellStyle name="Calc cel 5 2 2 2 4 2 2" xfId="19106"/>
    <cellStyle name="Calc cel 5 2 2 2 5" xfId="2930"/>
    <cellStyle name="Calc cel 5 2 2 2 5 2" xfId="17540"/>
    <cellStyle name="Calc cel 5 2 2 2 6" xfId="16945"/>
    <cellStyle name="Calc cel 5 2 2 3" xfId="1214"/>
    <cellStyle name="Calc cel 5 2 2 3 2" xfId="5677"/>
    <cellStyle name="Calc cel 5 2 2 3 2 2" xfId="9897"/>
    <cellStyle name="Calc cel 5 2 2 3 2 2 2" xfId="20179"/>
    <cellStyle name="Calc cel 5 2 2 3 2 3" xfId="17078"/>
    <cellStyle name="Calc cel 5 2 2 3 3" xfId="7089"/>
    <cellStyle name="Calc cel 5 2 2 3 3 2" xfId="11308"/>
    <cellStyle name="Calc cel 5 2 2 3 3 2 2" xfId="21542"/>
    <cellStyle name="Calc cel 5 2 2 3 3 3" xfId="16943"/>
    <cellStyle name="Calc cel 5 2 2 3 4" xfId="4470"/>
    <cellStyle name="Calc cel 5 2 2 3 4 2" xfId="8690"/>
    <cellStyle name="Calc cel 5 2 2 3 4 2 2" xfId="18972"/>
    <cellStyle name="Calc cel 5 2 2 3 5" xfId="2245"/>
    <cellStyle name="Calc cel 5 2 2 3 5 2" xfId="17393"/>
    <cellStyle name="Calc cel 5 2 2 3 6" xfId="14880"/>
    <cellStyle name="Calc cel 5 2 2 4" xfId="1058"/>
    <cellStyle name="Calc cel 5 2 2 4 2" xfId="5522"/>
    <cellStyle name="Calc cel 5 2 2 4 2 2" xfId="9742"/>
    <cellStyle name="Calc cel 5 2 2 4 2 2 2" xfId="20024"/>
    <cellStyle name="Calc cel 5 2 2 4 2 3" xfId="14933"/>
    <cellStyle name="Calc cel 5 2 2 4 3" xfId="6935"/>
    <cellStyle name="Calc cel 5 2 2 4 3 2" xfId="11154"/>
    <cellStyle name="Calc cel 5 2 2 4 3 2 2" xfId="21394"/>
    <cellStyle name="Calc cel 5 2 2 4 3 3" xfId="16600"/>
    <cellStyle name="Calc cel 5 2 2 4 4" xfId="4320"/>
    <cellStyle name="Calc cel 5 2 2 4 4 2" xfId="8540"/>
    <cellStyle name="Calc cel 5 2 2 4 4 2 2" xfId="18822"/>
    <cellStyle name="Calc cel 5 2 2 4 5" xfId="2691"/>
    <cellStyle name="Calc cel 5 2 2 4 5 2" xfId="12293"/>
    <cellStyle name="Calc cel 5 2 2 4 6" xfId="14152"/>
    <cellStyle name="Calc cel 5 2 2 5" xfId="1666"/>
    <cellStyle name="Calc cel 5 2 2 5 2" xfId="6339"/>
    <cellStyle name="Calc cel 5 2 2 5 2 2" xfId="10558"/>
    <cellStyle name="Calc cel 5 2 2 5 2 2 2" xfId="20834"/>
    <cellStyle name="Calc cel 5 2 2 5 2 3" xfId="15584"/>
    <cellStyle name="Calc cel 5 2 2 5 3" xfId="3761"/>
    <cellStyle name="Calc cel 5 2 2 5 3 2" xfId="7981"/>
    <cellStyle name="Calc cel 5 2 2 5 3 2 2" xfId="18263"/>
    <cellStyle name="Calc cel 5 2 2 5 4" xfId="2610"/>
    <cellStyle name="Calc cel 5 2 2 5 4 2" xfId="13228"/>
    <cellStyle name="Calc cel 5 2 2 5 5" xfId="16796"/>
    <cellStyle name="Calc cel 5 2 2 6" xfId="4914"/>
    <cellStyle name="Calc cel 5 2 2 6 2" xfId="9134"/>
    <cellStyle name="Calc cel 5 2 2 6 2 2" xfId="19416"/>
    <cellStyle name="Calc cel 5 2 2 6 3" xfId="12447"/>
    <cellStyle name="Calc cel 5 2 2 7" xfId="6199"/>
    <cellStyle name="Calc cel 5 2 2 7 2" xfId="10418"/>
    <cellStyle name="Calc cel 5 2 2 7 2 2" xfId="20696"/>
    <cellStyle name="Calc cel 5 2 2 7 3" xfId="14619"/>
    <cellStyle name="Calc cel 5 2 2 8" xfId="1925"/>
    <cellStyle name="Calc cel 5 2 2 8 2" xfId="12852"/>
    <cellStyle name="Calc cel 5 2 2 9" xfId="16138"/>
    <cellStyle name="Calc cel 5 2 2 9 2" xfId="17234"/>
    <cellStyle name="Calc cel 5 2 3" xfId="511"/>
    <cellStyle name="Calc cel 5 2 3 2" xfId="1437"/>
    <cellStyle name="Calc cel 5 2 3 2 2" xfId="5900"/>
    <cellStyle name="Calc cel 5 2 3 2 2 2" xfId="10120"/>
    <cellStyle name="Calc cel 5 2 3 2 2 2 2" xfId="20402"/>
    <cellStyle name="Calc cel 5 2 3 2 2 3" xfId="16623"/>
    <cellStyle name="Calc cel 5 2 3 2 3" xfId="7312"/>
    <cellStyle name="Calc cel 5 2 3 2 3 2" xfId="11531"/>
    <cellStyle name="Calc cel 5 2 3 2 3 2 2" xfId="21749"/>
    <cellStyle name="Calc cel 5 2 3 2 3 3" xfId="12331"/>
    <cellStyle name="Calc cel 5 2 3 2 4" xfId="4664"/>
    <cellStyle name="Calc cel 5 2 3 2 4 2" xfId="8884"/>
    <cellStyle name="Calc cel 5 2 3 2 4 2 2" xfId="19166"/>
    <cellStyle name="Calc cel 5 2 3 2 5" xfId="2645"/>
    <cellStyle name="Calc cel 5 2 3 2 5 2" xfId="17600"/>
    <cellStyle name="Calc cel 5 2 3 2 6" xfId="15972"/>
    <cellStyle name="Calc cel 5 2 3 3" xfId="1119"/>
    <cellStyle name="Calc cel 5 2 3 3 2" xfId="5583"/>
    <cellStyle name="Calc cel 5 2 3 3 2 2" xfId="9803"/>
    <cellStyle name="Calc cel 5 2 3 3 2 2 2" xfId="20085"/>
    <cellStyle name="Calc cel 5 2 3 3 2 3" xfId="14183"/>
    <cellStyle name="Calc cel 5 2 3 3 3" xfId="6996"/>
    <cellStyle name="Calc cel 5 2 3 3 3 2" xfId="11215"/>
    <cellStyle name="Calc cel 5 2 3 3 3 2 2" xfId="21453"/>
    <cellStyle name="Calc cel 5 2 3 3 3 3" xfId="16612"/>
    <cellStyle name="Calc cel 5 2 3 3 4" xfId="4380"/>
    <cellStyle name="Calc cel 5 2 3 3 4 2" xfId="8600"/>
    <cellStyle name="Calc cel 5 2 3 3 4 2 2" xfId="18882"/>
    <cellStyle name="Calc cel 5 2 3 3 5" xfId="1839"/>
    <cellStyle name="Calc cel 5 2 3 3 5 2" xfId="17304"/>
    <cellStyle name="Calc cel 5 2 3 3 6" xfId="13342"/>
    <cellStyle name="Calc cel 5 2 3 4" xfId="3822"/>
    <cellStyle name="Calc cel 5 2 3 4 2" xfId="8042"/>
    <cellStyle name="Calc cel 5 2 3 4 2 2" xfId="18324"/>
    <cellStyle name="Calc cel 5 2 3 4 3" xfId="13262"/>
    <cellStyle name="Calc cel 5 2 3 5" xfId="4978"/>
    <cellStyle name="Calc cel 5 2 3 5 2" xfId="9198"/>
    <cellStyle name="Calc cel 5 2 3 5 2 2" xfId="19480"/>
    <cellStyle name="Calc cel 5 2 3 5 3" xfId="14032"/>
    <cellStyle name="Calc cel 5 2 3 6" xfId="6403"/>
    <cellStyle name="Calc cel 5 2 3 6 2" xfId="10622"/>
    <cellStyle name="Calc cel 5 2 3 6 2 2" xfId="20895"/>
    <cellStyle name="Calc cel 5 2 3 6 3" xfId="12346"/>
    <cellStyle name="Calc cel 5 2 3 7" xfId="3528"/>
    <cellStyle name="Calc cel 5 2 3 7 2" xfId="7748"/>
    <cellStyle name="Calc cel 5 2 3 7 2 2" xfId="18030"/>
    <cellStyle name="Calc cel 5 2 3 7 3" xfId="14431"/>
    <cellStyle name="Calc cel 5 2 3 8" xfId="2670"/>
    <cellStyle name="Calc cel 5 2 3 8 2" xfId="15004"/>
    <cellStyle name="Calc cel 5 2 3 9" xfId="16968"/>
    <cellStyle name="Calc cel 5 2 4" xfId="573"/>
    <cellStyle name="Calc cel 5 2 4 2" xfId="1499"/>
    <cellStyle name="Calc cel 5 2 4 2 2" xfId="5962"/>
    <cellStyle name="Calc cel 5 2 4 2 2 2" xfId="10182"/>
    <cellStyle name="Calc cel 5 2 4 2 2 2 2" xfId="20464"/>
    <cellStyle name="Calc cel 5 2 4 2 2 3" xfId="16326"/>
    <cellStyle name="Calc cel 5 2 4 2 3" xfId="7374"/>
    <cellStyle name="Calc cel 5 2 4 2 3 2" xfId="11593"/>
    <cellStyle name="Calc cel 5 2 4 2 3 2 2" xfId="21808"/>
    <cellStyle name="Calc cel 5 2 4 2 3 3" xfId="15076"/>
    <cellStyle name="Calc cel 5 2 4 2 4" xfId="4723"/>
    <cellStyle name="Calc cel 5 2 4 2 4 2" xfId="8943"/>
    <cellStyle name="Calc cel 5 2 4 2 4 2 2" xfId="19225"/>
    <cellStyle name="Calc cel 5 2 4 2 5" xfId="7427"/>
    <cellStyle name="Calc cel 5 2 4 2 5 2" xfId="17659"/>
    <cellStyle name="Calc cel 5 2 4 2 6" xfId="15341"/>
    <cellStyle name="Calc cel 5 2 4 3" xfId="1177"/>
    <cellStyle name="Calc cel 5 2 4 3 2" xfId="5640"/>
    <cellStyle name="Calc cel 5 2 4 3 2 2" xfId="9860"/>
    <cellStyle name="Calc cel 5 2 4 3 2 2 2" xfId="20142"/>
    <cellStyle name="Calc cel 5 2 4 3 2 3" xfId="15295"/>
    <cellStyle name="Calc cel 5 2 4 3 3" xfId="7052"/>
    <cellStyle name="Calc cel 5 2 4 3 3 2" xfId="11271"/>
    <cellStyle name="Calc cel 5 2 4 3 3 2 2" xfId="21506"/>
    <cellStyle name="Calc cel 5 2 4 3 3 3" xfId="11820"/>
    <cellStyle name="Calc cel 5 2 4 3 4" xfId="4434"/>
    <cellStyle name="Calc cel 5 2 4 3 4 2" xfId="8654"/>
    <cellStyle name="Calc cel 5 2 4 3 4 2 2" xfId="18936"/>
    <cellStyle name="Calc cel 5 2 4 3 5" xfId="2936"/>
    <cellStyle name="Calc cel 5 2 4 3 5 2" xfId="17357"/>
    <cellStyle name="Calc cel 5 2 4 3 6" xfId="12663"/>
    <cellStyle name="Calc cel 5 2 4 4" xfId="3884"/>
    <cellStyle name="Calc cel 5 2 4 4 2" xfId="8104"/>
    <cellStyle name="Calc cel 5 2 4 4 2 2" xfId="18386"/>
    <cellStyle name="Calc cel 5 2 4 4 3" xfId="16965"/>
    <cellStyle name="Calc cel 5 2 4 5" xfId="5040"/>
    <cellStyle name="Calc cel 5 2 4 5 2" xfId="9260"/>
    <cellStyle name="Calc cel 5 2 4 5 2 2" xfId="19542"/>
    <cellStyle name="Calc cel 5 2 4 5 3" xfId="12360"/>
    <cellStyle name="Calc cel 5 2 4 6" xfId="6465"/>
    <cellStyle name="Calc cel 5 2 4 6 2" xfId="10684"/>
    <cellStyle name="Calc cel 5 2 4 6 2 2" xfId="20957"/>
    <cellStyle name="Calc cel 5 2 4 6 3" xfId="13526"/>
    <cellStyle name="Calc cel 5 2 4 7" xfId="3587"/>
    <cellStyle name="Calc cel 5 2 4 7 2" xfId="7807"/>
    <cellStyle name="Calc cel 5 2 4 7 2 2" xfId="18089"/>
    <cellStyle name="Calc cel 5 2 4 7 3" xfId="13178"/>
    <cellStyle name="Calc cel 5 2 4 8" xfId="1931"/>
    <cellStyle name="Calc cel 5 2 4 8 2" xfId="16933"/>
    <cellStyle name="Calc cel 5 2 4 9" xfId="12048"/>
    <cellStyle name="Calc cel 5 2 5" xfId="1020"/>
    <cellStyle name="Calc cel 5 2 5 2" xfId="1336"/>
    <cellStyle name="Calc cel 5 2 5 2 2" xfId="5799"/>
    <cellStyle name="Calc cel 5 2 5 2 2 2" xfId="10019"/>
    <cellStyle name="Calc cel 5 2 5 2 2 2 2" xfId="20301"/>
    <cellStyle name="Calc cel 5 2 5 2 2 3" xfId="12216"/>
    <cellStyle name="Calc cel 5 2 5 2 3" xfId="7211"/>
    <cellStyle name="Calc cel 5 2 5 2 3 2" xfId="11430"/>
    <cellStyle name="Calc cel 5 2 5 2 3 2 2" xfId="21653"/>
    <cellStyle name="Calc cel 5 2 5 2 3 3" xfId="12161"/>
    <cellStyle name="Calc cel 5 2 5 2 4" xfId="4568"/>
    <cellStyle name="Calc cel 5 2 5 2 4 2" xfId="8788"/>
    <cellStyle name="Calc cel 5 2 5 2 4 2 2" xfId="19070"/>
    <cellStyle name="Calc cel 5 2 5 2 5" xfId="2144"/>
    <cellStyle name="Calc cel 5 2 5 2 5 2" xfId="17504"/>
    <cellStyle name="Calc cel 5 2 5 2 6" xfId="15360"/>
    <cellStyle name="Calc cel 5 2 5 3" xfId="4284"/>
    <cellStyle name="Calc cel 5 2 5 3 2" xfId="8504"/>
    <cellStyle name="Calc cel 5 2 5 3 2 2" xfId="18786"/>
    <cellStyle name="Calc cel 5 2 5 3 3" xfId="11858"/>
    <cellStyle name="Calc cel 5 2 5 4" xfId="5484"/>
    <cellStyle name="Calc cel 5 2 5 4 2" xfId="9704"/>
    <cellStyle name="Calc cel 5 2 5 4 2 2" xfId="19986"/>
    <cellStyle name="Calc cel 5 2 5 4 3" xfId="17032"/>
    <cellStyle name="Calc cel 5 2 5 5" xfId="6898"/>
    <cellStyle name="Calc cel 5 2 5 5 2" xfId="11117"/>
    <cellStyle name="Calc cel 5 2 5 5 2 2" xfId="21359"/>
    <cellStyle name="Calc cel 5 2 5 5 3" xfId="13986"/>
    <cellStyle name="Calc cel 5 2 5 6" xfId="3446"/>
    <cellStyle name="Calc cel 5 2 5 6 2" xfId="7666"/>
    <cellStyle name="Calc cel 5 2 5 6 2 2" xfId="17948"/>
    <cellStyle name="Calc cel 5 2 5 7" xfId="1938"/>
    <cellStyle name="Calc cel 5 2 5 7 2" xfId="14227"/>
    <cellStyle name="Calc cel 5 2 5 8" xfId="16045"/>
    <cellStyle name="Calc cel 5 2 6" xfId="940"/>
    <cellStyle name="Calc cel 5 2 6 2" xfId="5404"/>
    <cellStyle name="Calc cel 5 2 6 2 2" xfId="9624"/>
    <cellStyle name="Calc cel 5 2 6 2 2 2" xfId="19906"/>
    <cellStyle name="Calc cel 5 2 6 2 3" xfId="14164"/>
    <cellStyle name="Calc cel 5 2 6 3" xfId="6818"/>
    <cellStyle name="Calc cel 5 2 6 3 2" xfId="11037"/>
    <cellStyle name="Calc cel 5 2 6 3 2 2" xfId="21284"/>
    <cellStyle name="Calc cel 5 2 6 3 3" xfId="12587"/>
    <cellStyle name="Calc cel 5 2 6 4" xfId="4217"/>
    <cellStyle name="Calc cel 5 2 6 4 2" xfId="8437"/>
    <cellStyle name="Calc cel 5 2 6 4 2 2" xfId="18719"/>
    <cellStyle name="Calc cel 5 2 6 5" xfId="2420"/>
    <cellStyle name="Calc cel 5 2 6 5 2" xfId="14470"/>
    <cellStyle name="Calc cel 5 2 6 6" xfId="12691"/>
    <cellStyle name="Calc cel 5 2 7" xfId="872"/>
    <cellStyle name="Calc cel 5 2 7 2" xfId="5337"/>
    <cellStyle name="Calc cel 5 2 7 2 2" xfId="9557"/>
    <cellStyle name="Calc cel 5 2 7 2 2 2" xfId="19839"/>
    <cellStyle name="Calc cel 5 2 7 2 3" xfId="15688"/>
    <cellStyle name="Calc cel 5 2 7 3" xfId="6757"/>
    <cellStyle name="Calc cel 5 2 7 3 2" xfId="10976"/>
    <cellStyle name="Calc cel 5 2 7 3 2 2" xfId="21228"/>
    <cellStyle name="Calc cel 5 2 7 3 3" xfId="15736"/>
    <cellStyle name="Calc cel 5 2 7 4" xfId="4159"/>
    <cellStyle name="Calc cel 5 2 7 4 2" xfId="8379"/>
    <cellStyle name="Calc cel 5 2 7 4 2 2" xfId="18661"/>
    <cellStyle name="Calc cel 5 2 7 5" xfId="3074"/>
    <cellStyle name="Calc cel 5 2 7 5 2" xfId="15000"/>
    <cellStyle name="Calc cel 5 2 7 6" xfId="15760"/>
    <cellStyle name="Calc cel 5 2 8" xfId="831"/>
    <cellStyle name="Calc cel 5 2 8 2" xfId="5296"/>
    <cellStyle name="Calc cel 5 2 8 2 2" xfId="9516"/>
    <cellStyle name="Calc cel 5 2 8 2 2 2" xfId="19798"/>
    <cellStyle name="Calc cel 5 2 8 2 3" xfId="13554"/>
    <cellStyle name="Calc cel 5 2 8 3" xfId="6716"/>
    <cellStyle name="Calc cel 5 2 8 3 2" xfId="10935"/>
    <cellStyle name="Calc cel 5 2 8 3 2 2" xfId="21189"/>
    <cellStyle name="Calc cel 5 2 8 3 3" xfId="14899"/>
    <cellStyle name="Calc cel 5 2 8 4" xfId="4120"/>
    <cellStyle name="Calc cel 5 2 8 4 2" xfId="8340"/>
    <cellStyle name="Calc cel 5 2 8 4 2 2" xfId="18622"/>
    <cellStyle name="Calc cel 5 2 8 5" xfId="2667"/>
    <cellStyle name="Calc cel 5 2 8 5 2" xfId="12043"/>
    <cellStyle name="Calc cel 5 2 8 6" xfId="15947"/>
    <cellStyle name="Calc cel 5 2 9" xfId="1636"/>
    <cellStyle name="Calc cel 5 2 9 2" xfId="6291"/>
    <cellStyle name="Calc cel 5 2 9 2 2" xfId="10510"/>
    <cellStyle name="Calc cel 5 2 9 2 2 2" xfId="20786"/>
    <cellStyle name="Calc cel 5 2 9 2 3" xfId="17114"/>
    <cellStyle name="Calc cel 5 2 9 3" xfId="3713"/>
    <cellStyle name="Calc cel 5 2 9 3 2" xfId="7933"/>
    <cellStyle name="Calc cel 5 2 9 3 2 2" xfId="18215"/>
    <cellStyle name="Calc cel 5 2 9 4" xfId="2981"/>
    <cellStyle name="Calc cel 5 2 9 4 2" xfId="11854"/>
    <cellStyle name="Calc cel 5 2 9 5" xfId="13007"/>
    <cellStyle name="Calc cel 5 3" xfId="291"/>
    <cellStyle name="Calc cel 5 3 2" xfId="1281"/>
    <cellStyle name="Calc cel 5 3 2 2" xfId="1719"/>
    <cellStyle name="Calc cel 5 3 2 2 2" xfId="7156"/>
    <cellStyle name="Calc cel 5 3 2 2 2 2" xfId="11375"/>
    <cellStyle name="Calc cel 5 3 2 2 2 2 2" xfId="21602"/>
    <cellStyle name="Calc cel 5 3 2 2 2 3" xfId="15975"/>
    <cellStyle name="Calc cel 5 3 2 2 3" xfId="5744"/>
    <cellStyle name="Calc cel 5 3 2 2 3 2" xfId="9964"/>
    <cellStyle name="Calc cel 5 3 2 2 3 2 2" xfId="20246"/>
    <cellStyle name="Calc cel 5 3 2 2 4" xfId="3061"/>
    <cellStyle name="Calc cel 5 3 2 2 4 2" xfId="17453"/>
    <cellStyle name="Calc cel 5 3 2 2 5" xfId="15445"/>
    <cellStyle name="Calc cel 5 3 2 3" xfId="6190"/>
    <cellStyle name="Calc cel 5 3 2 3 2" xfId="10409"/>
    <cellStyle name="Calc cel 5 3 2 3 2 2" xfId="20687"/>
    <cellStyle name="Calc cel 5 3 2 3 3" xfId="13457"/>
    <cellStyle name="Calc cel 5 3 2 4" xfId="1876"/>
    <cellStyle name="Calc cel 5 3 2 4 2" xfId="15798"/>
    <cellStyle name="Calc cel 5 3 2 5" xfId="13011"/>
    <cellStyle name="Calc cel 5 3 3" xfId="897"/>
    <cellStyle name="Calc cel 5 3 3 2" xfId="5362"/>
    <cellStyle name="Calc cel 5 3 3 2 2" xfId="9582"/>
    <cellStyle name="Calc cel 5 3 3 2 2 2" xfId="19864"/>
    <cellStyle name="Calc cel 5 3 3 2 3" xfId="15915"/>
    <cellStyle name="Calc cel 5 3 3 3" xfId="6779"/>
    <cellStyle name="Calc cel 5 3 3 3 2" xfId="10998"/>
    <cellStyle name="Calc cel 5 3 3 3 2 2" xfId="21249"/>
    <cellStyle name="Calc cel 5 3 3 3 3" xfId="13907"/>
    <cellStyle name="Calc cel 5 3 3 4" xfId="4181"/>
    <cellStyle name="Calc cel 5 3 3 4 2" xfId="8401"/>
    <cellStyle name="Calc cel 5 3 3 4 2 2" xfId="18683"/>
    <cellStyle name="Calc cel 5 3 3 5" xfId="2790"/>
    <cellStyle name="Calc cel 5 3 3 5 2" xfId="14576"/>
    <cellStyle name="Calc cel 5 3 3 6" xfId="16660"/>
    <cellStyle name="Calc cel 5 3 4" xfId="1534"/>
    <cellStyle name="Calc cel 5 3 4 2" xfId="6002"/>
    <cellStyle name="Calc cel 5 3 4 2 2" xfId="10222"/>
    <cellStyle name="Calc cel 5 3 4 2 2 2" xfId="20503"/>
    <cellStyle name="Calc cel 5 3 4 2 3" xfId="13440"/>
    <cellStyle name="Calc cel 5 3 4 3" xfId="3614"/>
    <cellStyle name="Calc cel 5 3 4 3 2" xfId="7834"/>
    <cellStyle name="Calc cel 5 3 4 3 2 2" xfId="18116"/>
    <cellStyle name="Calc cel 5 3 4 4" xfId="2685"/>
    <cellStyle name="Calc cel 5 3 4 4 2" xfId="16723"/>
    <cellStyle name="Calc cel 5 3 4 5" xfId="12612"/>
    <cellStyle name="Calc cel 5 3 5" xfId="4768"/>
    <cellStyle name="Calc cel 5 3 5 2" xfId="8988"/>
    <cellStyle name="Calc cel 5 3 5 2 2" xfId="19270"/>
    <cellStyle name="Calc cel 5 3 5 3" xfId="13252"/>
    <cellStyle name="Calc cel 5 3 6" xfId="6104"/>
    <cellStyle name="Calc cel 5 3 6 2" xfId="10323"/>
    <cellStyle name="Calc cel 5 3 6 2 2" xfId="20601"/>
    <cellStyle name="Calc cel 5 3 6 3" xfId="14837"/>
    <cellStyle name="Calc cel 5 3 7" xfId="2562"/>
    <cellStyle name="Calc cel 5 3 7 2" xfId="12105"/>
    <cellStyle name="Calc cel 5 3 8" xfId="16110"/>
    <cellStyle name="Calc cel 5 3 8 2" xfId="14996"/>
    <cellStyle name="Calc cel 5 3 9" xfId="11745"/>
    <cellStyle name="Calc cel 5 4" xfId="1289"/>
    <cellStyle name="Calc cel 5 4 2" xfId="1724"/>
    <cellStyle name="Calc cel 5 4 2 2" xfId="7164"/>
    <cellStyle name="Calc cel 5 4 2 2 2" xfId="11383"/>
    <cellStyle name="Calc cel 5 4 2 2 2 2" xfId="21610"/>
    <cellStyle name="Calc cel 5 4 2 2 3" xfId="12780"/>
    <cellStyle name="Calc cel 5 4 2 3" xfId="5752"/>
    <cellStyle name="Calc cel 5 4 2 3 2" xfId="9972"/>
    <cellStyle name="Calc cel 5 4 2 3 2 2" xfId="20254"/>
    <cellStyle name="Calc cel 5 4 2 4" xfId="2064"/>
    <cellStyle name="Calc cel 5 4 2 4 2" xfId="17461"/>
    <cellStyle name="Calc cel 5 4 2 5" xfId="14778"/>
    <cellStyle name="Calc cel 5 4 3" xfId="6031"/>
    <cellStyle name="Calc cel 5 4 3 2" xfId="10250"/>
    <cellStyle name="Calc cel 5 4 3 2 2" xfId="20530"/>
    <cellStyle name="Calc cel 5 4 3 3" xfId="14018"/>
    <cellStyle name="Calc cel 5 4 4" xfId="4532"/>
    <cellStyle name="Calc cel 5 4 4 2" xfId="8752"/>
    <cellStyle name="Calc cel 5 4 4 2 2" xfId="19034"/>
    <cellStyle name="Calc cel 5 4 5" xfId="2239"/>
    <cellStyle name="Calc cel 5 4 5 2" xfId="13979"/>
    <cellStyle name="Calc cel 5 4 6" xfId="11731"/>
    <cellStyle name="Calc cel 5 5" xfId="888"/>
    <cellStyle name="Calc cel 5 5 2" xfId="5353"/>
    <cellStyle name="Calc cel 5 5 2 2" xfId="9573"/>
    <cellStyle name="Calc cel 5 5 2 2 2" xfId="19855"/>
    <cellStyle name="Calc cel 5 5 2 3" xfId="13122"/>
    <cellStyle name="Calc cel 5 5 3" xfId="3232"/>
    <cellStyle name="Calc cel 5 5 3 2" xfId="7458"/>
    <cellStyle name="Calc cel 5 5 3 2 2" xfId="17737"/>
    <cellStyle name="Calc cel 5 5 3 3" xfId="13222"/>
    <cellStyle name="Calc cel 5 5 4" xfId="4173"/>
    <cellStyle name="Calc cel 5 5 4 2" xfId="8393"/>
    <cellStyle name="Calc cel 5 5 4 2 2" xfId="18675"/>
    <cellStyle name="Calc cel 5 5 5" xfId="2721"/>
    <cellStyle name="Calc cel 5 5 5 2" xfId="15823"/>
    <cellStyle name="Calc cel 5 5 6" xfId="17090"/>
    <cellStyle name="Calc cel 5 6" xfId="711"/>
    <cellStyle name="Calc cel 5 6 2" xfId="5176"/>
    <cellStyle name="Calc cel 5 6 2 2" xfId="9396"/>
    <cellStyle name="Calc cel 5 6 2 2 2" xfId="19678"/>
    <cellStyle name="Calc cel 5 6 2 3" xfId="11975"/>
    <cellStyle name="Calc cel 5 6 3" xfId="6597"/>
    <cellStyle name="Calc cel 5 6 3 2" xfId="10816"/>
    <cellStyle name="Calc cel 5 6 3 2 2" xfId="21081"/>
    <cellStyle name="Calc cel 5 6 3 3" xfId="16908"/>
    <cellStyle name="Calc cel 5 6 4" xfId="4012"/>
    <cellStyle name="Calc cel 5 6 4 2" xfId="8232"/>
    <cellStyle name="Calc cel 5 6 4 2 2" xfId="18514"/>
    <cellStyle name="Calc cel 5 6 5" xfId="3173"/>
    <cellStyle name="Calc cel 5 6 5 2" xfId="14508"/>
    <cellStyle name="Calc cel 5 6 6" xfId="15861"/>
    <cellStyle name="Calc cel 5 7" xfId="3617"/>
    <cellStyle name="Calc cel 5 7 2" xfId="7837"/>
    <cellStyle name="Calc cel 5 7 2 2" xfId="18119"/>
    <cellStyle name="Calc cel 5 7 3" xfId="16842"/>
    <cellStyle name="Calc cel 5 8" xfId="4771"/>
    <cellStyle name="Calc cel 5 8 2" xfId="8991"/>
    <cellStyle name="Calc cel 5 8 2 2" xfId="19273"/>
    <cellStyle name="Calc cel 5 8 3" xfId="12634"/>
    <cellStyle name="Calc cel 5 9" xfId="3249"/>
    <cellStyle name="Calc cel 5 9 2" xfId="16198"/>
    <cellStyle name="Calc cel 5 9 2 2" xfId="17753"/>
    <cellStyle name="Calc cel 5 9 3" xfId="12025"/>
    <cellStyle name="Calc cel 5 9 4" xfId="17075"/>
    <cellStyle name="Calc cel 6" xfId="3229"/>
    <cellStyle name="Calc cel 6 2" xfId="16193"/>
    <cellStyle name="Calc cel 6 3" xfId="17734"/>
    <cellStyle name="Calc cel 7" xfId="3178"/>
    <cellStyle name="Calc cel 7 2" xfId="16148"/>
    <cellStyle name="Calc cel 7 3" xfId="17684"/>
    <cellStyle name="Calc cel 8" xfId="1752"/>
    <cellStyle name="Calc cel 8 2" xfId="15514"/>
    <cellStyle name="Calc cel 8 3" xfId="16058"/>
    <cellStyle name="Calculation" xfId="164" builtinId="22" customBuiltin="1"/>
    <cellStyle name="Check Cell" xfId="166" builtinId="23" customBuiltin="1"/>
    <cellStyle name="Comma" xfId="21833" builtinId="3"/>
    <cellStyle name="Comma 2" xfId="13"/>
    <cellStyle name="Comma 3" xfId="157"/>
    <cellStyle name="Comma 4" xfId="201"/>
    <cellStyle name="Comma 5" xfId="315"/>
    <cellStyle name="Comma 5 2" xfId="3233"/>
    <cellStyle name="Comma 5 2 2" xfId="16195"/>
    <cellStyle name="Comma 5 3" xfId="2057"/>
    <cellStyle name="Comma 5 4" xfId="11874"/>
    <cellStyle name="Comma 6" xfId="1546"/>
    <cellStyle name="Comma 6 2" xfId="6016"/>
    <cellStyle name="Comma 6 2 2" xfId="17197"/>
    <cellStyle name="Comma 6 3" xfId="1951"/>
    <cellStyle name="Comma 6 4" xfId="14913"/>
    <cellStyle name="Comma 7" xfId="1740"/>
    <cellStyle name="Comma 7 2" xfId="16057"/>
    <cellStyle name="Cover" xfId="14"/>
    <cellStyle name="Currency 0,0" xfId="15"/>
    <cellStyle name="Dezimal [0]_Input" xfId="16"/>
    <cellStyle name="Dezimal_Input" xfId="17"/>
    <cellStyle name="Euro" xfId="18"/>
    <cellStyle name="Even" xfId="7403"/>
    <cellStyle name="Even 2" xfId="7407"/>
    <cellStyle name="Even 3" xfId="2463"/>
    <cellStyle name="Even 3 2" xfId="16146"/>
    <cellStyle name="Explanatory Text" xfId="169" builtinId="53" customBuiltin="1"/>
    <cellStyle name="Good" xfId="159" builtinId="26" customBuiltin="1"/>
    <cellStyle name="Header" xfId="7402"/>
    <cellStyle name="Header 2" xfId="7406"/>
    <cellStyle name="Header 3" xfId="2502"/>
    <cellStyle name="Header 3 2" xfId="17244"/>
    <cellStyle name="Heading 1 2" xfId="153"/>
    <cellStyle name="Heading 1 3" xfId="198"/>
    <cellStyle name="Heading 1 4" xfId="220"/>
    <cellStyle name="Heading 2" xfId="158" builtinId="17" customBuiltin="1"/>
    <cellStyle name="Heading 2 2" xfId="205"/>
    <cellStyle name="Heading 3 2" xfId="154"/>
    <cellStyle name="Heading 3 2 2" xfId="21834"/>
    <cellStyle name="Heading 3 3" xfId="199"/>
    <cellStyle name="Heading 3 4" xfId="221"/>
    <cellStyle name="Heading 4" xfId="1" builtinId="19"/>
    <cellStyle name="Heading 4 2" xfId="155"/>
    <cellStyle name="Heading 4 3" xfId="200"/>
    <cellStyle name="Heading 4 4" xfId="222"/>
    <cellStyle name="Headline" xfId="226"/>
    <cellStyle name="Hyperlink" xfId="148" builtinId="8"/>
    <cellStyle name="Hyperlink 2" xfId="19"/>
    <cellStyle name="Hyperlink 2 2" xfId="227"/>
    <cellStyle name="Hyperlink 3" xfId="215"/>
    <cellStyle name="HyperLink 4" xfId="7401"/>
    <cellStyle name="HyperLink 5" xfId="7414"/>
    <cellStyle name="HyperLink 6" xfId="7415"/>
    <cellStyle name="HyperLink 7" xfId="7416"/>
    <cellStyle name="HyperLink 8" xfId="2292"/>
    <cellStyle name="HyperLink 8 2" xfId="11619"/>
    <cellStyle name="Input" xfId="162" builtinId="20" customBuiltin="1"/>
    <cellStyle name="Input cel" xfId="20"/>
    <cellStyle name="Input cel 2" xfId="21"/>
    <cellStyle name="Input cel 2 2" xfId="253"/>
    <cellStyle name="Input cel 2 2 10" xfId="3269"/>
    <cellStyle name="Input cel 2 2 10 2" xfId="7491"/>
    <cellStyle name="Input cel 2 2 10 2 2" xfId="17773"/>
    <cellStyle name="Input cel 2 2 10 3" xfId="13450"/>
    <cellStyle name="Input cel 2 2 11" xfId="3241"/>
    <cellStyle name="Input cel 2 2 11 2" xfId="7464"/>
    <cellStyle name="Input cel 2 2 11 2 2" xfId="17745"/>
    <cellStyle name="Input cel 2 2 11 3" xfId="12422"/>
    <cellStyle name="Input cel 2 2 12" xfId="3026"/>
    <cellStyle name="Input cel 2 2 12 2" xfId="16211"/>
    <cellStyle name="Input cel 2 2 13" xfId="11865"/>
    <cellStyle name="Input cel 2 2 2" xfId="354"/>
    <cellStyle name="Input cel 2 2 2 10" xfId="3319"/>
    <cellStyle name="Input cel 2 2 2 10 2" xfId="7540"/>
    <cellStyle name="Input cel 2 2 2 10 2 2" xfId="17823"/>
    <cellStyle name="Input cel 2 2 2 10 3" xfId="15277"/>
    <cellStyle name="Input cel 2 2 2 11" xfId="6089"/>
    <cellStyle name="Input cel 2 2 2 11 2" xfId="10308"/>
    <cellStyle name="Input cel 2 2 2 11 2 2" xfId="20587"/>
    <cellStyle name="Input cel 2 2 2 12" xfId="3105"/>
    <cellStyle name="Input cel 2 2 2 12 2" xfId="14828"/>
    <cellStyle name="Input cel 2 2 2 13" xfId="13156"/>
    <cellStyle name="Input cel 2 2 2 2" xfId="378"/>
    <cellStyle name="Input cel 2 2 2 2 10" xfId="12651"/>
    <cellStyle name="Input cel 2 2 2 2 2" xfId="1001"/>
    <cellStyle name="Input cel 2 2 2 2 2 2" xfId="1320"/>
    <cellStyle name="Input cel 2 2 2 2 2 2 2" xfId="5783"/>
    <cellStyle name="Input cel 2 2 2 2 2 2 2 2" xfId="10003"/>
    <cellStyle name="Input cel 2 2 2 2 2 2 2 2 2" xfId="20285"/>
    <cellStyle name="Input cel 2 2 2 2 2 2 2 3" xfId="15558"/>
    <cellStyle name="Input cel 2 2 2 2 2 2 3" xfId="7195"/>
    <cellStyle name="Input cel 2 2 2 2 2 2 3 2" xfId="11414"/>
    <cellStyle name="Input cel 2 2 2 2 2 2 3 2 2" xfId="21639"/>
    <cellStyle name="Input cel 2 2 2 2 2 2 3 3" xfId="15501"/>
    <cellStyle name="Input cel 2 2 2 2 2 2 4" xfId="4554"/>
    <cellStyle name="Input cel 2 2 2 2 2 2 4 2" xfId="8774"/>
    <cellStyle name="Input cel 2 2 2 2 2 2 4 2 2" xfId="19056"/>
    <cellStyle name="Input cel 2 2 2 2 2 2 5" xfId="2222"/>
    <cellStyle name="Input cel 2 2 2 2 2 2 5 2" xfId="17490"/>
    <cellStyle name="Input cel 2 2 2 2 2 2 6" xfId="13108"/>
    <cellStyle name="Input cel 2 2 2 2 2 3" xfId="4265"/>
    <cellStyle name="Input cel 2 2 2 2 2 3 2" xfId="8485"/>
    <cellStyle name="Input cel 2 2 2 2 2 3 2 2" xfId="18767"/>
    <cellStyle name="Input cel 2 2 2 2 2 3 3" xfId="13041"/>
    <cellStyle name="Input cel 2 2 2 2 2 4" xfId="5465"/>
    <cellStyle name="Input cel 2 2 2 2 2 4 2" xfId="9685"/>
    <cellStyle name="Input cel 2 2 2 2 2 4 2 2" xfId="19967"/>
    <cellStyle name="Input cel 2 2 2 2 2 4 3" xfId="13988"/>
    <cellStyle name="Input cel 2 2 2 2 2 5" xfId="6879"/>
    <cellStyle name="Input cel 2 2 2 2 2 5 2" xfId="11098"/>
    <cellStyle name="Input cel 2 2 2 2 2 5 2 2" xfId="21341"/>
    <cellStyle name="Input cel 2 2 2 2 2 5 3" xfId="12925"/>
    <cellStyle name="Input cel 2 2 2 2 2 6" xfId="3428"/>
    <cellStyle name="Input cel 2 2 2 2 2 6 2" xfId="7648"/>
    <cellStyle name="Input cel 2 2 2 2 2 6 2 2" xfId="17930"/>
    <cellStyle name="Input cel 2 2 2 2 2 6 3" xfId="15552"/>
    <cellStyle name="Input cel 2 2 2 2 2 7" xfId="2818"/>
    <cellStyle name="Input cel 2 2 2 2 2 7 2" xfId="12536"/>
    <cellStyle name="Input cel 2 2 2 2 2 8" xfId="17223"/>
    <cellStyle name="Input cel 2 2 2 2 3" xfId="918"/>
    <cellStyle name="Input cel 2 2 2 2 3 2" xfId="5382"/>
    <cellStyle name="Input cel 2 2 2 2 3 2 2" xfId="9602"/>
    <cellStyle name="Input cel 2 2 2 2 3 2 2 2" xfId="19884"/>
    <cellStyle name="Input cel 2 2 2 2 3 2 3" xfId="13173"/>
    <cellStyle name="Input cel 2 2 2 2 3 3" xfId="6798"/>
    <cellStyle name="Input cel 2 2 2 2 3 3 2" xfId="11017"/>
    <cellStyle name="Input cel 2 2 2 2 3 3 2 2" xfId="21266"/>
    <cellStyle name="Input cel 2 2 2 2 3 3 3" xfId="13861"/>
    <cellStyle name="Input cel 2 2 2 2 3 4" xfId="4197"/>
    <cellStyle name="Input cel 2 2 2 2 3 4 2" xfId="8417"/>
    <cellStyle name="Input cel 2 2 2 2 3 4 2 2" xfId="18699"/>
    <cellStyle name="Input cel 2 2 2 2 3 5" xfId="2197"/>
    <cellStyle name="Input cel 2 2 2 2 3 5 2" xfId="15980"/>
    <cellStyle name="Input cel 2 2 2 2 3 6" xfId="13088"/>
    <cellStyle name="Input cel 2 2 2 2 4" xfId="687"/>
    <cellStyle name="Input cel 2 2 2 2 4 2" xfId="5153"/>
    <cellStyle name="Input cel 2 2 2 2 4 2 2" xfId="9373"/>
    <cellStyle name="Input cel 2 2 2 2 4 2 2 2" xfId="19655"/>
    <cellStyle name="Input cel 2 2 2 2 4 2 3" xfId="15065"/>
    <cellStyle name="Input cel 2 2 2 2 4 3" xfId="6576"/>
    <cellStyle name="Input cel 2 2 2 2 4 3 2" xfId="10795"/>
    <cellStyle name="Input cel 2 2 2 2 4 3 2 2" xfId="21061"/>
    <cellStyle name="Input cel 2 2 2 2 4 3 3" xfId="15815"/>
    <cellStyle name="Input cel 2 2 2 2 4 4" xfId="3990"/>
    <cellStyle name="Input cel 2 2 2 2 4 4 2" xfId="8210"/>
    <cellStyle name="Input cel 2 2 2 2 4 4 2 2" xfId="18492"/>
    <cellStyle name="Input cel 2 2 2 2 4 5" xfId="2175"/>
    <cellStyle name="Input cel 2 2 2 2 4 5 2" xfId="12423"/>
    <cellStyle name="Input cel 2 2 2 2 4 6" xfId="12236"/>
    <cellStyle name="Input cel 2 2 2 2 5" xfId="740"/>
    <cellStyle name="Input cel 2 2 2 2 5 2" xfId="5205"/>
    <cellStyle name="Input cel 2 2 2 2 5 2 2" xfId="9425"/>
    <cellStyle name="Input cel 2 2 2 2 5 2 2 2" xfId="19707"/>
    <cellStyle name="Input cel 2 2 2 2 5 2 3" xfId="13964"/>
    <cellStyle name="Input cel 2 2 2 2 5 3" xfId="6625"/>
    <cellStyle name="Input cel 2 2 2 2 5 3 2" xfId="10844"/>
    <cellStyle name="Input cel 2 2 2 2 5 3 2 2" xfId="21105"/>
    <cellStyle name="Input cel 2 2 2 2 5 3 3" xfId="12606"/>
    <cellStyle name="Input cel 2 2 2 2 5 4" xfId="4037"/>
    <cellStyle name="Input cel 2 2 2 2 5 4 2" xfId="8257"/>
    <cellStyle name="Input cel 2 2 2 2 5 4 2 2" xfId="18539"/>
    <cellStyle name="Input cel 2 2 2 2 5 5" xfId="2247"/>
    <cellStyle name="Input cel 2 2 2 2 5 5 2" xfId="12720"/>
    <cellStyle name="Input cel 2 2 2 2 5 6" xfId="16848"/>
    <cellStyle name="Input cel 2 2 2 2 6" xfId="1618"/>
    <cellStyle name="Input cel 2 2 2 2 6 2" xfId="6272"/>
    <cellStyle name="Input cel 2 2 2 2 6 2 2" xfId="10491"/>
    <cellStyle name="Input cel 2 2 2 2 6 2 2 2" xfId="20767"/>
    <cellStyle name="Input cel 2 2 2 2 6 2 3" xfId="14993"/>
    <cellStyle name="Input cel 2 2 2 2 6 3" xfId="3694"/>
    <cellStyle name="Input cel 2 2 2 2 6 3 2" xfId="7914"/>
    <cellStyle name="Input cel 2 2 2 2 6 3 2 2" xfId="18196"/>
    <cellStyle name="Input cel 2 2 2 2 6 4" xfId="2559"/>
    <cellStyle name="Input cel 2 2 2 2 6 4 2" xfId="15511"/>
    <cellStyle name="Input cel 2 2 2 2 6 5" xfId="15020"/>
    <cellStyle name="Input cel 2 2 2 2 7" xfId="4847"/>
    <cellStyle name="Input cel 2 2 2 2 7 2" xfId="9067"/>
    <cellStyle name="Input cel 2 2 2 2 7 2 2" xfId="19349"/>
    <cellStyle name="Input cel 2 2 2 2 7 3" xfId="12989"/>
    <cellStyle name="Input cel 2 2 2 2 8" xfId="6168"/>
    <cellStyle name="Input cel 2 2 2 2 8 2" xfId="10387"/>
    <cellStyle name="Input cel 2 2 2 2 8 2 2" xfId="20665"/>
    <cellStyle name="Input cel 2 2 2 2 8 3" xfId="13040"/>
    <cellStyle name="Input cel 2 2 2 2 9" xfId="1904"/>
    <cellStyle name="Input cel 2 2 2 2 9 2" xfId="15812"/>
    <cellStyle name="Input cel 2 2 2 3" xfId="428"/>
    <cellStyle name="Input cel 2 2 2 3 2" xfId="1354"/>
    <cellStyle name="Input cel 2 2 2 3 2 2" xfId="5817"/>
    <cellStyle name="Input cel 2 2 2 3 2 2 2" xfId="10037"/>
    <cellStyle name="Input cel 2 2 2 3 2 2 2 2" xfId="20319"/>
    <cellStyle name="Input cel 2 2 2 3 2 2 3" xfId="16664"/>
    <cellStyle name="Input cel 2 2 2 3 2 3" xfId="7229"/>
    <cellStyle name="Input cel 2 2 2 3 2 3 2" xfId="11448"/>
    <cellStyle name="Input cel 2 2 2 3 2 3 2 2" xfId="21671"/>
    <cellStyle name="Input cel 2 2 2 3 2 3 3" xfId="14891"/>
    <cellStyle name="Input cel 2 2 2 3 2 4" xfId="4586"/>
    <cellStyle name="Input cel 2 2 2 3 2 4 2" xfId="8806"/>
    <cellStyle name="Input cel 2 2 2 3 2 4 2 2" xfId="19088"/>
    <cellStyle name="Input cel 2 2 2 3 2 5" xfId="2128"/>
    <cellStyle name="Input cel 2 2 2 3 2 5 2" xfId="17522"/>
    <cellStyle name="Input cel 2 2 2 3 2 6" xfId="12306"/>
    <cellStyle name="Input cel 2 2 2 3 3" xfId="802"/>
    <cellStyle name="Input cel 2 2 2 3 3 2" xfId="5267"/>
    <cellStyle name="Input cel 2 2 2 3 3 2 2" xfId="9487"/>
    <cellStyle name="Input cel 2 2 2 3 3 2 2 2" xfId="19769"/>
    <cellStyle name="Input cel 2 2 2 3 3 2 3" xfId="16314"/>
    <cellStyle name="Input cel 2 2 2 3 3 3" xfId="6687"/>
    <cellStyle name="Input cel 2 2 2 3 3 3 2" xfId="10906"/>
    <cellStyle name="Input cel 2 2 2 3 3 3 2 2" xfId="21162"/>
    <cellStyle name="Input cel 2 2 2 3 3 3 3" xfId="13577"/>
    <cellStyle name="Input cel 2 2 2 3 3 4" xfId="4093"/>
    <cellStyle name="Input cel 2 2 2 3 3 4 2" xfId="8313"/>
    <cellStyle name="Input cel 2 2 2 3 3 4 2 2" xfId="18595"/>
    <cellStyle name="Input cel 2 2 2 3 3 5" xfId="3123"/>
    <cellStyle name="Input cel 2 2 2 3 3 5 2" xfId="14998"/>
    <cellStyle name="Input cel 2 2 2 3 3 6" xfId="12589"/>
    <cellStyle name="Input cel 2 2 2 3 4" xfId="3742"/>
    <cellStyle name="Input cel 2 2 2 3 4 2" xfId="7962"/>
    <cellStyle name="Input cel 2 2 2 3 4 2 2" xfId="18244"/>
    <cellStyle name="Input cel 2 2 2 3 4 3" xfId="13192"/>
    <cellStyle name="Input cel 2 2 2 3 5" xfId="4895"/>
    <cellStyle name="Input cel 2 2 2 3 5 2" xfId="9115"/>
    <cellStyle name="Input cel 2 2 2 3 5 2 2" xfId="19397"/>
    <cellStyle name="Input cel 2 2 2 3 5 3" xfId="12015"/>
    <cellStyle name="Input cel 2 2 2 3 6" xfId="6320"/>
    <cellStyle name="Input cel 2 2 2 3 6 2" xfId="10539"/>
    <cellStyle name="Input cel 2 2 2 3 6 2 2" xfId="20815"/>
    <cellStyle name="Input cel 2 2 2 3 6 3" xfId="15645"/>
    <cellStyle name="Input cel 2 2 2 3 7" xfId="3476"/>
    <cellStyle name="Input cel 2 2 2 3 7 2" xfId="7696"/>
    <cellStyle name="Input cel 2 2 2 3 7 2 2" xfId="17978"/>
    <cellStyle name="Input cel 2 2 2 3 7 3" xfId="13602"/>
    <cellStyle name="Input cel 2 2 2 3 8" xfId="2613"/>
    <cellStyle name="Input cel 2 2 2 3 8 2" xfId="15864"/>
    <cellStyle name="Input cel 2 2 2 3 9" xfId="16243"/>
    <cellStyle name="Input cel 2 2 2 4" xfId="492"/>
    <cellStyle name="Input cel 2 2 2 4 2" xfId="1418"/>
    <cellStyle name="Input cel 2 2 2 4 2 2" xfId="5881"/>
    <cellStyle name="Input cel 2 2 2 4 2 2 2" xfId="10101"/>
    <cellStyle name="Input cel 2 2 2 4 2 2 2 2" xfId="20383"/>
    <cellStyle name="Input cel 2 2 2 4 2 2 3" xfId="13727"/>
    <cellStyle name="Input cel 2 2 2 4 2 3" xfId="7293"/>
    <cellStyle name="Input cel 2 2 2 4 2 3 2" xfId="11512"/>
    <cellStyle name="Input cel 2 2 2 4 2 3 2 2" xfId="21731"/>
    <cellStyle name="Input cel 2 2 2 4 2 3 3" xfId="13924"/>
    <cellStyle name="Input cel 2 2 2 4 2 4" xfId="4646"/>
    <cellStyle name="Input cel 2 2 2 4 2 4 2" xfId="8866"/>
    <cellStyle name="Input cel 2 2 2 4 2 4 2 2" xfId="19148"/>
    <cellStyle name="Input cel 2 2 2 4 2 5" xfId="1861"/>
    <cellStyle name="Input cel 2 2 2 4 2 5 2" xfId="17582"/>
    <cellStyle name="Input cel 2 2 2 4 2 6" xfId="12891"/>
    <cellStyle name="Input cel 2 2 2 4 3" xfId="1100"/>
    <cellStyle name="Input cel 2 2 2 4 3 2" xfId="5564"/>
    <cellStyle name="Input cel 2 2 2 4 3 2 2" xfId="9784"/>
    <cellStyle name="Input cel 2 2 2 4 3 2 2 2" xfId="20066"/>
    <cellStyle name="Input cel 2 2 2 4 3 2 3" xfId="15414"/>
    <cellStyle name="Input cel 2 2 2 4 3 3" xfId="6977"/>
    <cellStyle name="Input cel 2 2 2 4 3 3 2" xfId="11196"/>
    <cellStyle name="Input cel 2 2 2 4 3 3 2 2" xfId="21435"/>
    <cellStyle name="Input cel 2 2 2 4 3 3 3" xfId="13716"/>
    <cellStyle name="Input cel 2 2 2 4 3 4" xfId="4362"/>
    <cellStyle name="Input cel 2 2 2 4 3 4 2" xfId="8582"/>
    <cellStyle name="Input cel 2 2 2 4 3 4 2 2" xfId="18864"/>
    <cellStyle name="Input cel 2 2 2 4 3 5" xfId="2726"/>
    <cellStyle name="Input cel 2 2 2 4 3 5 2" xfId="17286"/>
    <cellStyle name="Input cel 2 2 2 4 3 6" xfId="13919"/>
    <cellStyle name="Input cel 2 2 2 4 4" xfId="3803"/>
    <cellStyle name="Input cel 2 2 2 4 4 2" xfId="8023"/>
    <cellStyle name="Input cel 2 2 2 4 4 2 2" xfId="18305"/>
    <cellStyle name="Input cel 2 2 2 4 4 3" xfId="14433"/>
    <cellStyle name="Input cel 2 2 2 4 5" xfId="4959"/>
    <cellStyle name="Input cel 2 2 2 4 5 2" xfId="9179"/>
    <cellStyle name="Input cel 2 2 2 4 5 2 2" xfId="19461"/>
    <cellStyle name="Input cel 2 2 2 4 5 3" xfId="16500"/>
    <cellStyle name="Input cel 2 2 2 4 6" xfId="6384"/>
    <cellStyle name="Input cel 2 2 2 4 6 2" xfId="10603"/>
    <cellStyle name="Input cel 2 2 2 4 6 2 2" xfId="20876"/>
    <cellStyle name="Input cel 2 2 2 4 6 3" xfId="13369"/>
    <cellStyle name="Input cel 2 2 2 4 7" xfId="3510"/>
    <cellStyle name="Input cel 2 2 2 4 7 2" xfId="7730"/>
    <cellStyle name="Input cel 2 2 2 4 7 2 2" xfId="18012"/>
    <cellStyle name="Input cel 2 2 2 4 7 3" xfId="13533"/>
    <cellStyle name="Input cel 2 2 2 4 8" xfId="2418"/>
    <cellStyle name="Input cel 2 2 2 4 8 2" xfId="15644"/>
    <cellStyle name="Input cel 2 2 2 4 9" xfId="16375"/>
    <cellStyle name="Input cel 2 2 2 5" xfId="554"/>
    <cellStyle name="Input cel 2 2 2 5 2" xfId="1480"/>
    <cellStyle name="Input cel 2 2 2 5 2 2" xfId="5943"/>
    <cellStyle name="Input cel 2 2 2 5 2 2 2" xfId="10163"/>
    <cellStyle name="Input cel 2 2 2 5 2 2 2 2" xfId="20445"/>
    <cellStyle name="Input cel 2 2 2 5 2 2 3" xfId="11642"/>
    <cellStyle name="Input cel 2 2 2 5 2 3" xfId="7355"/>
    <cellStyle name="Input cel 2 2 2 5 2 3 2" xfId="11574"/>
    <cellStyle name="Input cel 2 2 2 5 2 3 2 2" xfId="21790"/>
    <cellStyle name="Input cel 2 2 2 5 2 3 3" xfId="13429"/>
    <cellStyle name="Input cel 2 2 2 5 2 4" xfId="4705"/>
    <cellStyle name="Input cel 2 2 2 5 2 4 2" xfId="8925"/>
    <cellStyle name="Input cel 2 2 2 5 2 4 2 2" xfId="19207"/>
    <cellStyle name="Input cel 2 2 2 5 2 5" xfId="2091"/>
    <cellStyle name="Input cel 2 2 2 5 2 5 2" xfId="17641"/>
    <cellStyle name="Input cel 2 2 2 5 2 6" xfId="15180"/>
    <cellStyle name="Input cel 2 2 2 5 3" xfId="1158"/>
    <cellStyle name="Input cel 2 2 2 5 3 2" xfId="5621"/>
    <cellStyle name="Input cel 2 2 2 5 3 2 2" xfId="9841"/>
    <cellStyle name="Input cel 2 2 2 5 3 2 2 2" xfId="20123"/>
    <cellStyle name="Input cel 2 2 2 5 3 2 3" xfId="13807"/>
    <cellStyle name="Input cel 2 2 2 5 3 3" xfId="7033"/>
    <cellStyle name="Input cel 2 2 2 5 3 3 2" xfId="11252"/>
    <cellStyle name="Input cel 2 2 2 5 3 3 2 2" xfId="21488"/>
    <cellStyle name="Input cel 2 2 2 5 3 3 3" xfId="12297"/>
    <cellStyle name="Input cel 2 2 2 5 3 4" xfId="4416"/>
    <cellStyle name="Input cel 2 2 2 5 3 4 2" xfId="8636"/>
    <cellStyle name="Input cel 2 2 2 5 3 4 2 2" xfId="18918"/>
    <cellStyle name="Input cel 2 2 2 5 3 5" xfId="2257"/>
    <cellStyle name="Input cel 2 2 2 5 3 5 2" xfId="17339"/>
    <cellStyle name="Input cel 2 2 2 5 3 6" xfId="14166"/>
    <cellStyle name="Input cel 2 2 2 5 4" xfId="3865"/>
    <cellStyle name="Input cel 2 2 2 5 4 2" xfId="8085"/>
    <cellStyle name="Input cel 2 2 2 5 4 2 2" xfId="18367"/>
    <cellStyle name="Input cel 2 2 2 5 4 3" xfId="16372"/>
    <cellStyle name="Input cel 2 2 2 5 5" xfId="5021"/>
    <cellStyle name="Input cel 2 2 2 5 5 2" xfId="9241"/>
    <cellStyle name="Input cel 2 2 2 5 5 2 2" xfId="19523"/>
    <cellStyle name="Input cel 2 2 2 5 5 3" xfId="13623"/>
    <cellStyle name="Input cel 2 2 2 5 6" xfId="6446"/>
    <cellStyle name="Input cel 2 2 2 5 6 2" xfId="10665"/>
    <cellStyle name="Input cel 2 2 2 5 6 2 2" xfId="20938"/>
    <cellStyle name="Input cel 2 2 2 5 6 3" xfId="16953"/>
    <cellStyle name="Input cel 2 2 2 5 7" xfId="3569"/>
    <cellStyle name="Input cel 2 2 2 5 7 2" xfId="7789"/>
    <cellStyle name="Input cel 2 2 2 5 7 2 2" xfId="18071"/>
    <cellStyle name="Input cel 2 2 2 5 7 3" xfId="15778"/>
    <cellStyle name="Input cel 2 2 2 5 8" xfId="3093"/>
    <cellStyle name="Input cel 2 2 2 5 8 2" xfId="12103"/>
    <cellStyle name="Input cel 2 2 2 5 9" xfId="13241"/>
    <cellStyle name="Input cel 2 2 2 6" xfId="982"/>
    <cellStyle name="Input cel 2 2 2 6 2" xfId="4246"/>
    <cellStyle name="Input cel 2 2 2 6 2 2" xfId="8466"/>
    <cellStyle name="Input cel 2 2 2 6 2 2 2" xfId="18748"/>
    <cellStyle name="Input cel 2 2 2 6 2 3" xfId="14229"/>
    <cellStyle name="Input cel 2 2 2 6 3" xfId="5446"/>
    <cellStyle name="Input cel 2 2 2 6 3 2" xfId="9666"/>
    <cellStyle name="Input cel 2 2 2 6 3 2 2" xfId="19948"/>
    <cellStyle name="Input cel 2 2 2 6 3 3" xfId="15555"/>
    <cellStyle name="Input cel 2 2 2 6 4" xfId="6860"/>
    <cellStyle name="Input cel 2 2 2 6 4 2" xfId="11079"/>
    <cellStyle name="Input cel 2 2 2 6 4 2 2" xfId="21322"/>
    <cellStyle name="Input cel 2 2 2 6 4 3" xfId="14375"/>
    <cellStyle name="Input cel 2 2 2 6 5" xfId="3409"/>
    <cellStyle name="Input cel 2 2 2 6 5 2" xfId="7629"/>
    <cellStyle name="Input cel 2 2 2 6 5 2 2" xfId="17911"/>
    <cellStyle name="Input cel 2 2 2 6 6" xfId="3118"/>
    <cellStyle name="Input cel 2 2 2 6 6 2" xfId="16260"/>
    <cellStyle name="Input cel 2 2 2 6 7" xfId="16875"/>
    <cellStyle name="Input cel 2 2 2 7" xfId="632"/>
    <cellStyle name="Input cel 2 2 2 7 2" xfId="5099"/>
    <cellStyle name="Input cel 2 2 2 7 2 2" xfId="9319"/>
    <cellStyle name="Input cel 2 2 2 7 2 2 2" xfId="19601"/>
    <cellStyle name="Input cel 2 2 2 7 2 3" xfId="15423"/>
    <cellStyle name="Input cel 2 2 2 7 3" xfId="6524"/>
    <cellStyle name="Input cel 2 2 2 7 3 2" xfId="10743"/>
    <cellStyle name="Input cel 2 2 2 7 3 2 2" xfId="21014"/>
    <cellStyle name="Input cel 2 2 2 7 3 3" xfId="12016"/>
    <cellStyle name="Input cel 2 2 2 7 4" xfId="3941"/>
    <cellStyle name="Input cel 2 2 2 7 4 2" xfId="8161"/>
    <cellStyle name="Input cel 2 2 2 7 4 2 2" xfId="18443"/>
    <cellStyle name="Input cel 2 2 2 7 5" xfId="2159"/>
    <cellStyle name="Input cel 2 2 2 7 5 2" xfId="15811"/>
    <cellStyle name="Input cel 2 2 2 7 6" xfId="11667"/>
    <cellStyle name="Input cel 2 2 2 8" xfId="1539"/>
    <cellStyle name="Input cel 2 2 2 8 2" xfId="6007"/>
    <cellStyle name="Input cel 2 2 2 8 2 2" xfId="10227"/>
    <cellStyle name="Input cel 2 2 2 8 2 2 2" xfId="20508"/>
    <cellStyle name="Input cel 2 2 2 8 2 3" xfId="12194"/>
    <cellStyle name="Input cel 2 2 2 8 3" xfId="3671"/>
    <cellStyle name="Input cel 2 2 2 8 3 2" xfId="7891"/>
    <cellStyle name="Input cel 2 2 2 8 3 2 2" xfId="18173"/>
    <cellStyle name="Input cel 2 2 2 8 4" xfId="3112"/>
    <cellStyle name="Input cel 2 2 2 8 4 2" xfId="15610"/>
    <cellStyle name="Input cel 2 2 2 8 5" xfId="14287"/>
    <cellStyle name="Input cel 2 2 2 9" xfId="4824"/>
    <cellStyle name="Input cel 2 2 2 9 2" xfId="9044"/>
    <cellStyle name="Input cel 2 2 2 9 2 2" xfId="19326"/>
    <cellStyle name="Input cel 2 2 2 9 3" xfId="14644"/>
    <cellStyle name="Input cel 2 2 3" xfId="341"/>
    <cellStyle name="Input cel 2 2 3 10" xfId="4811"/>
    <cellStyle name="Input cel 2 2 3 10 2" xfId="9031"/>
    <cellStyle name="Input cel 2 2 3 10 2 2" xfId="19313"/>
    <cellStyle name="Input cel 2 2 3 10 3" xfId="13354"/>
    <cellStyle name="Input cel 2 2 3 11" xfId="3306"/>
    <cellStyle name="Input cel 2 2 3 11 2" xfId="7527"/>
    <cellStyle name="Input cel 2 2 3 11 2 2" xfId="17810"/>
    <cellStyle name="Input cel 2 2 3 11 3" xfId="14439"/>
    <cellStyle name="Input cel 2 2 3 12" xfId="6129"/>
    <cellStyle name="Input cel 2 2 3 12 2" xfId="10348"/>
    <cellStyle name="Input cel 2 2 3 12 2 2" xfId="20626"/>
    <cellStyle name="Input cel 2 2 3 13" xfId="1804"/>
    <cellStyle name="Input cel 2 2 3 13 2" xfId="16250"/>
    <cellStyle name="Input cel 2 2 3 14" xfId="16328"/>
    <cellStyle name="Input cel 2 2 3 2" xfId="415"/>
    <cellStyle name="Input cel 2 2 3 2 2" xfId="1037"/>
    <cellStyle name="Input cel 2 2 3 2 2 2" xfId="4301"/>
    <cellStyle name="Input cel 2 2 3 2 2 2 2" xfId="8521"/>
    <cellStyle name="Input cel 2 2 3 2 2 2 2 2" xfId="18803"/>
    <cellStyle name="Input cel 2 2 3 2 2 2 3" xfId="12279"/>
    <cellStyle name="Input cel 2 2 3 2 2 3" xfId="5501"/>
    <cellStyle name="Input cel 2 2 3 2 2 3 2" xfId="9721"/>
    <cellStyle name="Input cel 2 2 3 2 2 3 2 2" xfId="20003"/>
    <cellStyle name="Input cel 2 2 3 2 2 3 3" xfId="13089"/>
    <cellStyle name="Input cel 2 2 3 2 2 4" xfId="6915"/>
    <cellStyle name="Input cel 2 2 3 2 2 4 2" xfId="11134"/>
    <cellStyle name="Input cel 2 2 3 2 2 4 2 2" xfId="21376"/>
    <cellStyle name="Input cel 2 2 3 2 2 4 3" xfId="14275"/>
    <cellStyle name="Input cel 2 2 3 2 2 5" xfId="3464"/>
    <cellStyle name="Input cel 2 2 3 2 2 5 2" xfId="7684"/>
    <cellStyle name="Input cel 2 2 3 2 2 5 2 2" xfId="17966"/>
    <cellStyle name="Input cel 2 2 3 2 2 6" xfId="2252"/>
    <cellStyle name="Input cel 2 2 3 2 2 6 2" xfId="15317"/>
    <cellStyle name="Input cel 2 2 3 2 2 7" xfId="12513"/>
    <cellStyle name="Input cel 2 2 3 2 3" xfId="1241"/>
    <cellStyle name="Input cel 2 2 3 2 3 2" xfId="5704"/>
    <cellStyle name="Input cel 2 2 3 2 3 2 2" xfId="9924"/>
    <cellStyle name="Input cel 2 2 3 2 3 2 2 2" xfId="20206"/>
    <cellStyle name="Input cel 2 2 3 2 3 2 3" xfId="17226"/>
    <cellStyle name="Input cel 2 2 3 2 3 3" xfId="7116"/>
    <cellStyle name="Input cel 2 2 3 2 3 3 2" xfId="11335"/>
    <cellStyle name="Input cel 2 2 3 2 3 3 2 2" xfId="21567"/>
    <cellStyle name="Input cel 2 2 3 2 3 3 3" xfId="13124"/>
    <cellStyle name="Input cel 2 2 3 2 3 4" xfId="4495"/>
    <cellStyle name="Input cel 2 2 3 2 3 4 2" xfId="8715"/>
    <cellStyle name="Input cel 2 2 3 2 3 4 2 2" xfId="18997"/>
    <cellStyle name="Input cel 2 2 3 2 3 5" xfId="2378"/>
    <cellStyle name="Input cel 2 2 3 2 3 5 2" xfId="17418"/>
    <cellStyle name="Input cel 2 2 3 2 3 6" xfId="13639"/>
    <cellStyle name="Input cel 2 2 3 2 4" xfId="790"/>
    <cellStyle name="Input cel 2 2 3 2 4 2" xfId="5255"/>
    <cellStyle name="Input cel 2 2 3 2 4 2 2" xfId="9475"/>
    <cellStyle name="Input cel 2 2 3 2 4 2 2 2" xfId="19757"/>
    <cellStyle name="Input cel 2 2 3 2 4 2 3" xfId="12003"/>
    <cellStyle name="Input cel 2 2 3 2 4 3" xfId="6675"/>
    <cellStyle name="Input cel 2 2 3 2 4 3 2" xfId="10894"/>
    <cellStyle name="Input cel 2 2 3 2 4 3 2 2" xfId="21150"/>
    <cellStyle name="Input cel 2 2 3 2 4 3 3" xfId="13076"/>
    <cellStyle name="Input cel 2 2 3 2 4 4" xfId="4081"/>
    <cellStyle name="Input cel 2 2 3 2 4 4 2" xfId="8301"/>
    <cellStyle name="Input cel 2 2 3 2 4 4 2 2" xfId="18583"/>
    <cellStyle name="Input cel 2 2 3 2 4 5" xfId="2903"/>
    <cellStyle name="Input cel 2 2 3 2 4 5 2" xfId="11813"/>
    <cellStyle name="Input cel 2 2 3 2 4 6" xfId="14988"/>
    <cellStyle name="Input cel 2 2 3 2 5" xfId="1653"/>
    <cellStyle name="Input cel 2 2 3 2 5 2" xfId="6308"/>
    <cellStyle name="Input cel 2 2 3 2 5 2 2" xfId="10527"/>
    <cellStyle name="Input cel 2 2 3 2 5 2 2 2" xfId="20803"/>
    <cellStyle name="Input cel 2 2 3 2 5 2 3" xfId="12120"/>
    <cellStyle name="Input cel 2 2 3 2 5 3" xfId="3730"/>
    <cellStyle name="Input cel 2 2 3 2 5 3 2" xfId="7950"/>
    <cellStyle name="Input cel 2 2 3 2 5 3 2 2" xfId="18232"/>
    <cellStyle name="Input cel 2 2 3 2 5 4" xfId="3054"/>
    <cellStyle name="Input cel 2 2 3 2 5 4 2" xfId="11914"/>
    <cellStyle name="Input cel 2 2 3 2 5 5" xfId="12647"/>
    <cellStyle name="Input cel 2 2 3 2 6" xfId="4883"/>
    <cellStyle name="Input cel 2 2 3 2 6 2" xfId="9103"/>
    <cellStyle name="Input cel 2 2 3 2 6 2 2" xfId="19385"/>
    <cellStyle name="Input cel 2 2 3 2 6 3" xfId="16621"/>
    <cellStyle name="Input cel 2 2 3 2 7" xfId="6221"/>
    <cellStyle name="Input cel 2 2 3 2 7 2" xfId="10440"/>
    <cellStyle name="Input cel 2 2 3 2 7 2 2" xfId="20717"/>
    <cellStyle name="Input cel 2 2 3 2 7 3" xfId="15897"/>
    <cellStyle name="Input cel 2 2 3 2 8" xfId="3048"/>
    <cellStyle name="Input cel 2 2 3 2 8 2" xfId="16831"/>
    <cellStyle name="Input cel 2 2 3 2 9" xfId="15092"/>
    <cellStyle name="Input cel 2 2 3 3" xfId="465"/>
    <cellStyle name="Input cel 2 2 3 3 10" xfId="12544"/>
    <cellStyle name="Input cel 2 2 3 3 2" xfId="1076"/>
    <cellStyle name="Input cel 2 2 3 3 2 2" xfId="1391"/>
    <cellStyle name="Input cel 2 2 3 3 2 2 2" xfId="5854"/>
    <cellStyle name="Input cel 2 2 3 3 2 2 2 2" xfId="10074"/>
    <cellStyle name="Input cel 2 2 3 3 2 2 2 2 2" xfId="20356"/>
    <cellStyle name="Input cel 2 2 3 3 2 2 2 3" xfId="12290"/>
    <cellStyle name="Input cel 2 2 3 3 2 2 3" xfId="7266"/>
    <cellStyle name="Input cel 2 2 3 3 2 2 3 2" xfId="11485"/>
    <cellStyle name="Input cel 2 2 3 3 2 2 3 2 2" xfId="21706"/>
    <cellStyle name="Input cel 2 2 3 3 2 2 3 3" xfId="12628"/>
    <cellStyle name="Input cel 2 2 3 3 2 2 4" xfId="4621"/>
    <cellStyle name="Input cel 2 2 3 3 2 2 4 2" xfId="8841"/>
    <cellStyle name="Input cel 2 2 3 3 2 2 4 2 2" xfId="19123"/>
    <cellStyle name="Input cel 2 2 3 3 2 2 5" xfId="2483"/>
    <cellStyle name="Input cel 2 2 3 3 2 2 5 2" xfId="17557"/>
    <cellStyle name="Input cel 2 2 3 3 2 2 6" xfId="14666"/>
    <cellStyle name="Input cel 2 2 3 3 2 3" xfId="5540"/>
    <cellStyle name="Input cel 2 2 3 3 2 3 2" xfId="9760"/>
    <cellStyle name="Input cel 2 2 3 3 2 3 2 2" xfId="20042"/>
    <cellStyle name="Input cel 2 2 3 3 2 3 3" xfId="13431"/>
    <cellStyle name="Input cel 2 2 3 3 2 4" xfId="6953"/>
    <cellStyle name="Input cel 2 2 3 3 2 4 2" xfId="11172"/>
    <cellStyle name="Input cel 2 2 3 3 2 4 2 2" xfId="21412"/>
    <cellStyle name="Input cel 2 2 3 3 2 4 3" xfId="13826"/>
    <cellStyle name="Input cel 2 2 3 3 2 5" xfId="4338"/>
    <cellStyle name="Input cel 2 2 3 3 2 5 2" xfId="8558"/>
    <cellStyle name="Input cel 2 2 3 3 2 5 2 2" xfId="18840"/>
    <cellStyle name="Input cel 2 2 3 3 2 6" xfId="2272"/>
    <cellStyle name="Input cel 2 2 3 3 2 6 2" xfId="17264"/>
    <cellStyle name="Input cel 2 2 3 3 2 7" xfId="12902"/>
    <cellStyle name="Input cel 2 2 3 3 3" xfId="1257"/>
    <cellStyle name="Input cel 2 2 3 3 3 2" xfId="5720"/>
    <cellStyle name="Input cel 2 2 3 3 3 2 2" xfId="9940"/>
    <cellStyle name="Input cel 2 2 3 3 3 2 2 2" xfId="20222"/>
    <cellStyle name="Input cel 2 2 3 3 3 2 3" xfId="12379"/>
    <cellStyle name="Input cel 2 2 3 3 3 3" xfId="7132"/>
    <cellStyle name="Input cel 2 2 3 3 3 3 2" xfId="11351"/>
    <cellStyle name="Input cel 2 2 3 3 3 3 2 2" xfId="21582"/>
    <cellStyle name="Input cel 2 2 3 3 3 3 3" xfId="13582"/>
    <cellStyle name="Input cel 2 2 3 3 3 4" xfId="4510"/>
    <cellStyle name="Input cel 2 2 3 3 3 4 2" xfId="8730"/>
    <cellStyle name="Input cel 2 2 3 3 3 4 2 2" xfId="19012"/>
    <cellStyle name="Input cel 2 2 3 3 3 5" xfId="2339"/>
    <cellStyle name="Input cel 2 2 3 3 3 5 2" xfId="17433"/>
    <cellStyle name="Input cel 2 2 3 3 3 6" xfId="15819"/>
    <cellStyle name="Input cel 2 2 3 3 4" xfId="850"/>
    <cellStyle name="Input cel 2 2 3 3 4 2" xfId="5315"/>
    <cellStyle name="Input cel 2 2 3 3 4 2 2" xfId="9535"/>
    <cellStyle name="Input cel 2 2 3 3 4 2 2 2" xfId="19817"/>
    <cellStyle name="Input cel 2 2 3 3 4 2 3" xfId="15881"/>
    <cellStyle name="Input cel 2 2 3 3 4 3" xfId="6735"/>
    <cellStyle name="Input cel 2 2 3 3 4 3 2" xfId="10954"/>
    <cellStyle name="Input cel 2 2 3 3 4 3 2 2" xfId="21208"/>
    <cellStyle name="Input cel 2 2 3 3 4 3 3" xfId="16763"/>
    <cellStyle name="Input cel 2 2 3 3 4 4" xfId="4139"/>
    <cellStyle name="Input cel 2 2 3 3 4 4 2" xfId="8359"/>
    <cellStyle name="Input cel 2 2 3 3 4 4 2 2" xfId="18641"/>
    <cellStyle name="Input cel 2 2 3 3 4 5" xfId="2742"/>
    <cellStyle name="Input cel 2 2 3 3 4 5 2" xfId="12639"/>
    <cellStyle name="Input cel 2 2 3 3 4 6" xfId="12026"/>
    <cellStyle name="Input cel 2 2 3 3 5" xfId="3778"/>
    <cellStyle name="Input cel 2 2 3 3 5 2" xfId="7998"/>
    <cellStyle name="Input cel 2 2 3 3 5 2 2" xfId="18280"/>
    <cellStyle name="Input cel 2 2 3 3 5 3" xfId="15294"/>
    <cellStyle name="Input cel 2 2 3 3 6" xfId="4932"/>
    <cellStyle name="Input cel 2 2 3 3 6 2" xfId="9152"/>
    <cellStyle name="Input cel 2 2 3 3 6 2 2" xfId="19434"/>
    <cellStyle name="Input cel 2 2 3 3 6 3" xfId="14141"/>
    <cellStyle name="Input cel 2 2 3 3 7" xfId="6357"/>
    <cellStyle name="Input cel 2 2 3 3 7 2" xfId="10576"/>
    <cellStyle name="Input cel 2 2 3 3 7 2 2" xfId="20851"/>
    <cellStyle name="Input cel 2 2 3 3 7 3" xfId="14189"/>
    <cellStyle name="Input cel 2 2 3 3 8" xfId="3498"/>
    <cellStyle name="Input cel 2 2 3 3 8 2" xfId="7718"/>
    <cellStyle name="Input cel 2 2 3 3 8 2 2" xfId="18000"/>
    <cellStyle name="Input cel 2 2 3 3 8 3" xfId="16515"/>
    <cellStyle name="Input cel 2 2 3 3 9" xfId="3094"/>
    <cellStyle name="Input cel 2 2 3 3 9 2" xfId="13452"/>
    <cellStyle name="Input cel 2 2 3 4" xfId="529"/>
    <cellStyle name="Input cel 2 2 3 4 2" xfId="1455"/>
    <cellStyle name="Input cel 2 2 3 4 2 2" xfId="5918"/>
    <cellStyle name="Input cel 2 2 3 4 2 2 2" xfId="10138"/>
    <cellStyle name="Input cel 2 2 3 4 2 2 2 2" xfId="20420"/>
    <cellStyle name="Input cel 2 2 3 4 2 2 3" xfId="16568"/>
    <cellStyle name="Input cel 2 2 3 4 2 3" xfId="7330"/>
    <cellStyle name="Input cel 2 2 3 4 2 3 2" xfId="11549"/>
    <cellStyle name="Input cel 2 2 3 4 2 3 2 2" xfId="21766"/>
    <cellStyle name="Input cel 2 2 3 4 2 3 3" xfId="11981"/>
    <cellStyle name="Input cel 2 2 3 4 2 4" xfId="4681"/>
    <cellStyle name="Input cel 2 2 3 4 2 4 2" xfId="8901"/>
    <cellStyle name="Input cel 2 2 3 4 2 4 2 2" xfId="19183"/>
    <cellStyle name="Input cel 2 2 3 4 2 5" xfId="2261"/>
    <cellStyle name="Input cel 2 2 3 4 2 5 2" xfId="17617"/>
    <cellStyle name="Input cel 2 2 3 4 2 6" xfId="15631"/>
    <cellStyle name="Input cel 2 2 3 4 3" xfId="1137"/>
    <cellStyle name="Input cel 2 2 3 4 3 2" xfId="5601"/>
    <cellStyle name="Input cel 2 2 3 4 3 2 2" xfId="9821"/>
    <cellStyle name="Input cel 2 2 3 4 3 2 2 2" xfId="20103"/>
    <cellStyle name="Input cel 2 2 3 4 3 2 3" xfId="11949"/>
    <cellStyle name="Input cel 2 2 3 4 3 3" xfId="7014"/>
    <cellStyle name="Input cel 2 2 3 4 3 3 2" xfId="11233"/>
    <cellStyle name="Input cel 2 2 3 4 3 3 2 2" xfId="21470"/>
    <cellStyle name="Input cel 2 2 3 4 3 3 3" xfId="16513"/>
    <cellStyle name="Input cel 2 2 3 4 3 4" xfId="4397"/>
    <cellStyle name="Input cel 2 2 3 4 3 4 2" xfId="8617"/>
    <cellStyle name="Input cel 2 2 3 4 3 4 2 2" xfId="18899"/>
    <cellStyle name="Input cel 2 2 3 4 3 5" xfId="1926"/>
    <cellStyle name="Input cel 2 2 3 4 3 5 2" xfId="17321"/>
    <cellStyle name="Input cel 2 2 3 4 3 6" xfId="12239"/>
    <cellStyle name="Input cel 2 2 3 4 4" xfId="3840"/>
    <cellStyle name="Input cel 2 2 3 4 4 2" xfId="8060"/>
    <cellStyle name="Input cel 2 2 3 4 4 2 2" xfId="18342"/>
    <cellStyle name="Input cel 2 2 3 4 4 3" xfId="12822"/>
    <cellStyle name="Input cel 2 2 3 4 5" xfId="4996"/>
    <cellStyle name="Input cel 2 2 3 4 5 2" xfId="9216"/>
    <cellStyle name="Input cel 2 2 3 4 5 2 2" xfId="19498"/>
    <cellStyle name="Input cel 2 2 3 4 5 3" xfId="13393"/>
    <cellStyle name="Input cel 2 2 3 4 6" xfId="6421"/>
    <cellStyle name="Input cel 2 2 3 4 6 2" xfId="10640"/>
    <cellStyle name="Input cel 2 2 3 4 6 2 2" xfId="20913"/>
    <cellStyle name="Input cel 2 2 3 4 6 3" xfId="12437"/>
    <cellStyle name="Input cel 2 2 3 4 7" xfId="3545"/>
    <cellStyle name="Input cel 2 2 3 4 7 2" xfId="7765"/>
    <cellStyle name="Input cel 2 2 3 4 7 2 2" xfId="18047"/>
    <cellStyle name="Input cel 2 2 3 4 7 3" xfId="13735"/>
    <cellStyle name="Input cel 2 2 3 4 8" xfId="2700"/>
    <cellStyle name="Input cel 2 2 3 4 8 2" xfId="13994"/>
    <cellStyle name="Input cel 2 2 3 4 9" xfId="11842"/>
    <cellStyle name="Input cel 2 2 3 5" xfId="590"/>
    <cellStyle name="Input cel 2 2 3 5 2" xfId="1516"/>
    <cellStyle name="Input cel 2 2 3 5 2 2" xfId="5979"/>
    <cellStyle name="Input cel 2 2 3 5 2 2 2" xfId="10199"/>
    <cellStyle name="Input cel 2 2 3 5 2 2 2 2" xfId="20481"/>
    <cellStyle name="Input cel 2 2 3 5 2 2 3" xfId="15432"/>
    <cellStyle name="Input cel 2 2 3 5 2 3" xfId="7391"/>
    <cellStyle name="Input cel 2 2 3 5 2 3 2" xfId="11610"/>
    <cellStyle name="Input cel 2 2 3 5 2 3 2 2" xfId="21825"/>
    <cellStyle name="Input cel 2 2 3 5 2 3 3" xfId="12721"/>
    <cellStyle name="Input cel 2 2 3 5 2 4" xfId="4740"/>
    <cellStyle name="Input cel 2 2 3 5 2 4 2" xfId="8960"/>
    <cellStyle name="Input cel 2 2 3 5 2 4 2 2" xfId="19242"/>
    <cellStyle name="Input cel 2 2 3 5 2 5" xfId="7444"/>
    <cellStyle name="Input cel 2 2 3 5 2 5 2" xfId="17676"/>
    <cellStyle name="Input cel 2 2 3 5 2 6" xfId="13793"/>
    <cellStyle name="Input cel 2 2 3 5 3" xfId="1194"/>
    <cellStyle name="Input cel 2 2 3 5 3 2" xfId="5657"/>
    <cellStyle name="Input cel 2 2 3 5 3 2 2" xfId="9877"/>
    <cellStyle name="Input cel 2 2 3 5 3 2 2 2" xfId="20159"/>
    <cellStyle name="Input cel 2 2 3 5 3 2 3" xfId="12623"/>
    <cellStyle name="Input cel 2 2 3 5 3 3" xfId="7069"/>
    <cellStyle name="Input cel 2 2 3 5 3 3 2" xfId="11288"/>
    <cellStyle name="Input cel 2 2 3 5 3 3 2 2" xfId="21523"/>
    <cellStyle name="Input cel 2 2 3 5 3 3 3" xfId="17250"/>
    <cellStyle name="Input cel 2 2 3 5 3 4" xfId="4451"/>
    <cellStyle name="Input cel 2 2 3 5 3 4 2" xfId="8671"/>
    <cellStyle name="Input cel 2 2 3 5 3 4 2 2" xfId="18953"/>
    <cellStyle name="Input cel 2 2 3 5 3 5" xfId="3059"/>
    <cellStyle name="Input cel 2 2 3 5 3 5 2" xfId="17374"/>
    <cellStyle name="Input cel 2 2 3 5 3 6" xfId="12937"/>
    <cellStyle name="Input cel 2 2 3 5 4" xfId="3901"/>
    <cellStyle name="Input cel 2 2 3 5 4 2" xfId="8121"/>
    <cellStyle name="Input cel 2 2 3 5 4 2 2" xfId="18403"/>
    <cellStyle name="Input cel 2 2 3 5 4 3" xfId="11651"/>
    <cellStyle name="Input cel 2 2 3 5 5" xfId="5057"/>
    <cellStyle name="Input cel 2 2 3 5 5 2" xfId="9277"/>
    <cellStyle name="Input cel 2 2 3 5 5 2 2" xfId="19559"/>
    <cellStyle name="Input cel 2 2 3 5 5 3" xfId="15125"/>
    <cellStyle name="Input cel 2 2 3 5 6" xfId="6482"/>
    <cellStyle name="Input cel 2 2 3 5 6 2" xfId="10701"/>
    <cellStyle name="Input cel 2 2 3 5 6 2 2" xfId="20974"/>
    <cellStyle name="Input cel 2 2 3 5 6 3" xfId="16278"/>
    <cellStyle name="Input cel 2 2 3 5 7" xfId="3604"/>
    <cellStyle name="Input cel 2 2 3 5 7 2" xfId="7824"/>
    <cellStyle name="Input cel 2 2 3 5 7 2 2" xfId="18106"/>
    <cellStyle name="Input cel 2 2 3 5 7 3" xfId="13417"/>
    <cellStyle name="Input cel 2 2 3 5 8" xfId="2592"/>
    <cellStyle name="Input cel 2 2 3 5 8 2" xfId="16249"/>
    <cellStyle name="Input cel 2 2 3 5 9" xfId="14157"/>
    <cellStyle name="Input cel 2 2 3 6" xfId="969"/>
    <cellStyle name="Input cel 2 2 3 6 2" xfId="4234"/>
    <cellStyle name="Input cel 2 2 3 6 2 2" xfId="8454"/>
    <cellStyle name="Input cel 2 2 3 6 2 2 2" xfId="18736"/>
    <cellStyle name="Input cel 2 2 3 6 2 3" xfId="14501"/>
    <cellStyle name="Input cel 2 2 3 6 3" xfId="5433"/>
    <cellStyle name="Input cel 2 2 3 6 3 2" xfId="9653"/>
    <cellStyle name="Input cel 2 2 3 6 3 2 2" xfId="19935"/>
    <cellStyle name="Input cel 2 2 3 6 3 3" xfId="11941"/>
    <cellStyle name="Input cel 2 2 3 6 4" xfId="6847"/>
    <cellStyle name="Input cel 2 2 3 6 4 2" xfId="11066"/>
    <cellStyle name="Input cel 2 2 3 6 4 2 2" xfId="21309"/>
    <cellStyle name="Input cel 2 2 3 6 4 3" xfId="14908"/>
    <cellStyle name="Input cel 2 2 3 6 5" xfId="3396"/>
    <cellStyle name="Input cel 2 2 3 6 5 2" xfId="7616"/>
    <cellStyle name="Input cel 2 2 3 6 5 2 2" xfId="17898"/>
    <cellStyle name="Input cel 2 2 3 6 6" xfId="2581"/>
    <cellStyle name="Input cel 2 2 3 6 6 2" xfId="11897"/>
    <cellStyle name="Input cel 2 2 3 6 7" xfId="15831"/>
    <cellStyle name="Input cel 2 2 3 7" xfId="646"/>
    <cellStyle name="Input cel 2 2 3 7 2" xfId="5112"/>
    <cellStyle name="Input cel 2 2 3 7 2 2" xfId="9332"/>
    <cellStyle name="Input cel 2 2 3 7 2 2 2" xfId="19614"/>
    <cellStyle name="Input cel 2 2 3 7 2 3" xfId="15765"/>
    <cellStyle name="Input cel 2 2 3 7 3" xfId="6536"/>
    <cellStyle name="Input cel 2 2 3 7 3 2" xfId="10755"/>
    <cellStyle name="Input cel 2 2 3 7 3 2 2" xfId="21026"/>
    <cellStyle name="Input cel 2 2 3 7 3 3" xfId="16253"/>
    <cellStyle name="Input cel 2 2 3 7 4" xfId="3954"/>
    <cellStyle name="Input cel 2 2 3 7 4 2" xfId="8174"/>
    <cellStyle name="Input cel 2 2 3 7 4 2 2" xfId="18456"/>
    <cellStyle name="Input cel 2 2 3 7 5" xfId="3040"/>
    <cellStyle name="Input cel 2 2 3 7 5 2" xfId="12332"/>
    <cellStyle name="Input cel 2 2 3 7 6" xfId="17253"/>
    <cellStyle name="Input cel 2 2 3 8" xfId="614"/>
    <cellStyle name="Input cel 2 2 3 8 2" xfId="5081"/>
    <cellStyle name="Input cel 2 2 3 8 2 2" xfId="9301"/>
    <cellStyle name="Input cel 2 2 3 8 2 2 2" xfId="19583"/>
    <cellStyle name="Input cel 2 2 3 8 2 3" xfId="16873"/>
    <cellStyle name="Input cel 2 2 3 8 3" xfId="6506"/>
    <cellStyle name="Input cel 2 2 3 8 3 2" xfId="10725"/>
    <cellStyle name="Input cel 2 2 3 8 3 2 2" xfId="20997"/>
    <cellStyle name="Input cel 2 2 3 8 3 3" xfId="12664"/>
    <cellStyle name="Input cel 2 2 3 8 4" xfId="3924"/>
    <cellStyle name="Input cel 2 2 3 8 4 2" xfId="8144"/>
    <cellStyle name="Input cel 2 2 3 8 4 2 2" xfId="18426"/>
    <cellStyle name="Input cel 2 2 3 8 5" xfId="2414"/>
    <cellStyle name="Input cel 2 2 3 8 5 2" xfId="15704"/>
    <cellStyle name="Input cel 2 2 3 8 6" xfId="11684"/>
    <cellStyle name="Input cel 2 2 3 9" xfId="1565"/>
    <cellStyle name="Input cel 2 2 3 9 2" xfId="6060"/>
    <cellStyle name="Input cel 2 2 3 9 2 2" xfId="10279"/>
    <cellStyle name="Input cel 2 2 3 9 2 2 2" xfId="20559"/>
    <cellStyle name="Input cel 2 2 3 9 2 3" xfId="16683"/>
    <cellStyle name="Input cel 2 2 3 9 3" xfId="3658"/>
    <cellStyle name="Input cel 2 2 3 9 3 2" xfId="7878"/>
    <cellStyle name="Input cel 2 2 3 9 3 2 2" xfId="18160"/>
    <cellStyle name="Input cel 2 2 3 9 4" xfId="3098"/>
    <cellStyle name="Input cel 2 2 3 9 4 2" xfId="17229"/>
    <cellStyle name="Input cel 2 2 3 9 5" xfId="12364"/>
    <cellStyle name="Input cel 2 2 4" xfId="332"/>
    <cellStyle name="Input cel 2 2 4 10" xfId="12898"/>
    <cellStyle name="Input cel 2 2 4 2" xfId="964"/>
    <cellStyle name="Input cel 2 2 4 2 2" xfId="1301"/>
    <cellStyle name="Input cel 2 2 4 2 2 2" xfId="5764"/>
    <cellStyle name="Input cel 2 2 4 2 2 2 2" xfId="9984"/>
    <cellStyle name="Input cel 2 2 4 2 2 2 2 2" xfId="20266"/>
    <cellStyle name="Input cel 2 2 4 2 2 2 3" xfId="13467"/>
    <cellStyle name="Input cel 2 2 4 2 2 3" xfId="7176"/>
    <cellStyle name="Input cel 2 2 4 2 2 3 2" xfId="11395"/>
    <cellStyle name="Input cel 2 2 4 2 2 3 2 2" xfId="21620"/>
    <cellStyle name="Input cel 2 2 4 2 2 3 3" xfId="13617"/>
    <cellStyle name="Input cel 2 2 4 2 2 4" xfId="4541"/>
    <cellStyle name="Input cel 2 2 4 2 2 4 2" xfId="8761"/>
    <cellStyle name="Input cel 2 2 4 2 2 4 2 2" xfId="19043"/>
    <cellStyle name="Input cel 2 2 4 2 2 5" xfId="2243"/>
    <cellStyle name="Input cel 2 2 4 2 2 5 2" xfId="17471"/>
    <cellStyle name="Input cel 2 2 4 2 2 6" xfId="12549"/>
    <cellStyle name="Input cel 2 2 4 2 3" xfId="1713"/>
    <cellStyle name="Input cel 2 2 4 2 3 2" xfId="6842"/>
    <cellStyle name="Input cel 2 2 4 2 3 2 2" xfId="11061"/>
    <cellStyle name="Input cel 2 2 4 2 3 2 2 2" xfId="21304"/>
    <cellStyle name="Input cel 2 2 4 2 3 2 3" xfId="13647"/>
    <cellStyle name="Input cel 2 2 4 2 3 3" xfId="5428"/>
    <cellStyle name="Input cel 2 2 4 2 3 3 2" xfId="9648"/>
    <cellStyle name="Input cel 2 2 4 2 3 3 2 2" xfId="19930"/>
    <cellStyle name="Input cel 2 2 4 2 3 4" xfId="2527"/>
    <cellStyle name="Input cel 2 2 4 2 3 4 2" xfId="16286"/>
    <cellStyle name="Input cel 2 2 4 2 3 5" xfId="14979"/>
    <cellStyle name="Input cel 2 2 4 2 4" xfId="6164"/>
    <cellStyle name="Input cel 2 2 4 2 4 2" xfId="10383"/>
    <cellStyle name="Input cel 2 2 4 2 4 2 2" xfId="20661"/>
    <cellStyle name="Input cel 2 2 4 2 4 3" xfId="14379"/>
    <cellStyle name="Input cel 2 2 4 2 5" xfId="1905"/>
    <cellStyle name="Input cel 2 2 4 2 5 2" xfId="15450"/>
    <cellStyle name="Input cel 2 2 4 2 6" xfId="12538"/>
    <cellStyle name="Input cel 2 2 4 3" xfId="1245"/>
    <cellStyle name="Input cel 2 2 4 3 2" xfId="5708"/>
    <cellStyle name="Input cel 2 2 4 3 2 2" xfId="9928"/>
    <cellStyle name="Input cel 2 2 4 3 2 2 2" xfId="20210"/>
    <cellStyle name="Input cel 2 2 4 3 2 3" xfId="12329"/>
    <cellStyle name="Input cel 2 2 4 3 3" xfId="7120"/>
    <cellStyle name="Input cel 2 2 4 3 3 2" xfId="11339"/>
    <cellStyle name="Input cel 2 2 4 3 3 2 2" xfId="21571"/>
    <cellStyle name="Input cel 2 2 4 3 3 3" xfId="13162"/>
    <cellStyle name="Input cel 2 2 4 3 4" xfId="4499"/>
    <cellStyle name="Input cel 2 2 4 3 4 2" xfId="8719"/>
    <cellStyle name="Input cel 2 2 4 3 4 2 2" xfId="19001"/>
    <cellStyle name="Input cel 2 2 4 3 5" xfId="2265"/>
    <cellStyle name="Input cel 2 2 4 3 5 2" xfId="17422"/>
    <cellStyle name="Input cel 2 2 4 3 6" xfId="13355"/>
    <cellStyle name="Input cel 2 2 4 4" xfId="725"/>
    <cellStyle name="Input cel 2 2 4 4 2" xfId="5190"/>
    <cellStyle name="Input cel 2 2 4 4 2 2" xfId="9410"/>
    <cellStyle name="Input cel 2 2 4 4 2 2 2" xfId="19692"/>
    <cellStyle name="Input cel 2 2 4 4 2 3" xfId="15200"/>
    <cellStyle name="Input cel 2 2 4 4 3" xfId="6611"/>
    <cellStyle name="Input cel 2 2 4 4 3 2" xfId="10830"/>
    <cellStyle name="Input cel 2 2 4 4 3 2 2" xfId="21092"/>
    <cellStyle name="Input cel 2 2 4 4 3 3" xfId="13833"/>
    <cellStyle name="Input cel 2 2 4 4 4" xfId="4022"/>
    <cellStyle name="Input cel 2 2 4 4 4 2" xfId="8242"/>
    <cellStyle name="Input cel 2 2 4 4 4 2 2" xfId="18524"/>
    <cellStyle name="Input cel 2 2 4 4 5" xfId="2155"/>
    <cellStyle name="Input cel 2 2 4 4 5 2" xfId="16617"/>
    <cellStyle name="Input cel 2 2 4 4 6" xfId="14268"/>
    <cellStyle name="Input cel 2 2 4 5" xfId="1541"/>
    <cellStyle name="Input cel 2 2 4 5 2" xfId="6010"/>
    <cellStyle name="Input cel 2 2 4 5 2 2" xfId="10230"/>
    <cellStyle name="Input cel 2 2 4 5 2 2 2" xfId="20511"/>
    <cellStyle name="Input cel 2 2 4 5 2 3" xfId="13968"/>
    <cellStyle name="Input cel 2 2 4 5 3" xfId="3649"/>
    <cellStyle name="Input cel 2 2 4 5 3 2" xfId="7869"/>
    <cellStyle name="Input cel 2 2 4 5 3 2 2" xfId="18151"/>
    <cellStyle name="Input cel 2 2 4 5 4" xfId="2943"/>
    <cellStyle name="Input cel 2 2 4 5 4 2" xfId="16984"/>
    <cellStyle name="Input cel 2 2 4 5 5" xfId="15365"/>
    <cellStyle name="Input cel 2 2 4 6" xfId="4802"/>
    <cellStyle name="Input cel 2 2 4 6 2" xfId="9022"/>
    <cellStyle name="Input cel 2 2 4 6 2 2" xfId="19304"/>
    <cellStyle name="Input cel 2 2 4 6 3" xfId="14279"/>
    <cellStyle name="Input cel 2 2 4 7" xfId="3388"/>
    <cellStyle name="Input cel 2 2 4 7 2" xfId="7608"/>
    <cellStyle name="Input cel 2 2 4 7 2 2" xfId="17890"/>
    <cellStyle name="Input cel 2 2 4 7 3" xfId="16230"/>
    <cellStyle name="Input cel 2 2 4 8" xfId="2882"/>
    <cellStyle name="Input cel 2 2 4 8 2" xfId="15117"/>
    <cellStyle name="Input cel 2 2 4 9" xfId="16102"/>
    <cellStyle name="Input cel 2 2 4 9 2" xfId="14546"/>
    <cellStyle name="Input cel 2 2 5" xfId="479"/>
    <cellStyle name="Input cel 2 2 5 2" xfId="1405"/>
    <cellStyle name="Input cel 2 2 5 2 2" xfId="5868"/>
    <cellStyle name="Input cel 2 2 5 2 2 2" xfId="10088"/>
    <cellStyle name="Input cel 2 2 5 2 2 2 2" xfId="20370"/>
    <cellStyle name="Input cel 2 2 5 2 2 3" xfId="13272"/>
    <cellStyle name="Input cel 2 2 5 2 3" xfId="7280"/>
    <cellStyle name="Input cel 2 2 5 2 3 2" xfId="11499"/>
    <cellStyle name="Input cel 2 2 5 2 3 2 2" xfId="21719"/>
    <cellStyle name="Input cel 2 2 5 2 3 3" xfId="13982"/>
    <cellStyle name="Input cel 2 2 5 2 4" xfId="4634"/>
    <cellStyle name="Input cel 2 2 5 2 4 2" xfId="8854"/>
    <cellStyle name="Input cel 2 2 5 2 4 2 2" xfId="19136"/>
    <cellStyle name="Input cel 2 2 5 2 5" xfId="1859"/>
    <cellStyle name="Input cel 2 2 5 2 5 2" xfId="17570"/>
    <cellStyle name="Input cel 2 2 5 2 6" xfId="12993"/>
    <cellStyle name="Input cel 2 2 5 3" xfId="762"/>
    <cellStyle name="Input cel 2 2 5 3 2" xfId="5227"/>
    <cellStyle name="Input cel 2 2 5 3 2 2" xfId="9447"/>
    <cellStyle name="Input cel 2 2 5 3 2 2 2" xfId="19729"/>
    <cellStyle name="Input cel 2 2 5 3 2 3" xfId="13014"/>
    <cellStyle name="Input cel 2 2 5 3 3" xfId="6647"/>
    <cellStyle name="Input cel 2 2 5 3 3 2" xfId="10866"/>
    <cellStyle name="Input cel 2 2 5 3 3 2 2" xfId="21125"/>
    <cellStyle name="Input cel 2 2 5 3 3 3" xfId="14791"/>
    <cellStyle name="Input cel 2 2 5 3 4" xfId="4057"/>
    <cellStyle name="Input cel 2 2 5 3 4 2" xfId="8277"/>
    <cellStyle name="Input cel 2 2 5 3 4 2 2" xfId="18559"/>
    <cellStyle name="Input cel 2 2 5 3 5" xfId="3015"/>
    <cellStyle name="Input cel 2 2 5 3 5 2" xfId="13576"/>
    <cellStyle name="Input cel 2 2 5 3 6" xfId="12503"/>
    <cellStyle name="Input cel 2 2 5 4" xfId="1681"/>
    <cellStyle name="Input cel 2 2 5 4 2" xfId="6371"/>
    <cellStyle name="Input cel 2 2 5 4 2 2" xfId="10590"/>
    <cellStyle name="Input cel 2 2 5 4 2 2 2" xfId="20864"/>
    <cellStyle name="Input cel 2 2 5 4 2 3" xfId="12220"/>
    <cellStyle name="Input cel 2 2 5 4 3" xfId="3791"/>
    <cellStyle name="Input cel 2 2 5 4 3 2" xfId="8011"/>
    <cellStyle name="Input cel 2 2 5 4 3 2 2" xfId="18293"/>
    <cellStyle name="Input cel 2 2 5 4 4" xfId="5067"/>
    <cellStyle name="Input cel 2 2 5 4 4 2" xfId="13398"/>
    <cellStyle name="Input cel 2 2 5 4 5" xfId="16392"/>
    <cellStyle name="Input cel 2 2 5 5" xfId="4946"/>
    <cellStyle name="Input cel 2 2 5 5 2" xfId="9166"/>
    <cellStyle name="Input cel 2 2 5 5 2 2" xfId="19448"/>
    <cellStyle name="Input cel 2 2 5 5 3" xfId="15481"/>
    <cellStyle name="Input cel 2 2 5 6" xfId="6143"/>
    <cellStyle name="Input cel 2 2 5 6 2" xfId="10362"/>
    <cellStyle name="Input cel 2 2 5 6 2 2" xfId="20640"/>
    <cellStyle name="Input cel 2 2 5 6 3" xfId="13422"/>
    <cellStyle name="Input cel 2 2 5 7" xfId="1789"/>
    <cellStyle name="Input cel 2 2 5 7 2" xfId="14365"/>
    <cellStyle name="Input cel 2 2 5 8" xfId="16125"/>
    <cellStyle name="Input cel 2 2 5 8 2" xfId="14873"/>
    <cellStyle name="Input cel 2 2 5 9" xfId="13898"/>
    <cellStyle name="Input cel 2 2 6" xfId="542"/>
    <cellStyle name="Input cel 2 2 6 2" xfId="1468"/>
    <cellStyle name="Input cel 2 2 6 2 2" xfId="5931"/>
    <cellStyle name="Input cel 2 2 6 2 2 2" xfId="10151"/>
    <cellStyle name="Input cel 2 2 6 2 2 2 2" xfId="20433"/>
    <cellStyle name="Input cel 2 2 6 2 2 3" xfId="12449"/>
    <cellStyle name="Input cel 2 2 6 2 3" xfId="7343"/>
    <cellStyle name="Input cel 2 2 6 2 3 2" xfId="11562"/>
    <cellStyle name="Input cel 2 2 6 2 3 2 2" xfId="21778"/>
    <cellStyle name="Input cel 2 2 6 2 3 3" xfId="16270"/>
    <cellStyle name="Input cel 2 2 6 2 4" xfId="4693"/>
    <cellStyle name="Input cel 2 2 6 2 4 2" xfId="8913"/>
    <cellStyle name="Input cel 2 2 6 2 4 2 2" xfId="19195"/>
    <cellStyle name="Input cel 2 2 6 2 5" xfId="2808"/>
    <cellStyle name="Input cel 2 2 6 2 5 2" xfId="17629"/>
    <cellStyle name="Input cel 2 2 6 2 6" xfId="16215"/>
    <cellStyle name="Input cel 2 2 6 3" xfId="1150"/>
    <cellStyle name="Input cel 2 2 6 3 2" xfId="5614"/>
    <cellStyle name="Input cel 2 2 6 3 2 2" xfId="9834"/>
    <cellStyle name="Input cel 2 2 6 3 2 2 2" xfId="20116"/>
    <cellStyle name="Input cel 2 2 6 3 2 3" xfId="16938"/>
    <cellStyle name="Input cel 2 2 6 3 3" xfId="7027"/>
    <cellStyle name="Input cel 2 2 6 3 3 2" xfId="11246"/>
    <cellStyle name="Input cel 2 2 6 3 3 2 2" xfId="21482"/>
    <cellStyle name="Input cel 2 2 6 3 3 3" xfId="15869"/>
    <cellStyle name="Input cel 2 2 6 3 4" xfId="4409"/>
    <cellStyle name="Input cel 2 2 6 3 4 2" xfId="8629"/>
    <cellStyle name="Input cel 2 2 6 3 4 2 2" xfId="18911"/>
    <cellStyle name="Input cel 2 2 6 3 5" xfId="2743"/>
    <cellStyle name="Input cel 2 2 6 3 5 2" xfId="17333"/>
    <cellStyle name="Input cel 2 2 6 3 6" xfId="12170"/>
    <cellStyle name="Input cel 2 2 6 4" xfId="3853"/>
    <cellStyle name="Input cel 2 2 6 4 2" xfId="8073"/>
    <cellStyle name="Input cel 2 2 6 4 2 2" xfId="18355"/>
    <cellStyle name="Input cel 2 2 6 4 3" xfId="12763"/>
    <cellStyle name="Input cel 2 2 6 5" xfId="5009"/>
    <cellStyle name="Input cel 2 2 6 5 2" xfId="9229"/>
    <cellStyle name="Input cel 2 2 6 5 2 2" xfId="19511"/>
    <cellStyle name="Input cel 2 2 6 5 3" xfId="14263"/>
    <cellStyle name="Input cel 2 2 6 6" xfId="6434"/>
    <cellStyle name="Input cel 2 2 6 6 2" xfId="10653"/>
    <cellStyle name="Input cel 2 2 6 6 2 2" xfId="20926"/>
    <cellStyle name="Input cel 2 2 6 6 3" xfId="12278"/>
    <cellStyle name="Input cel 2 2 6 7" xfId="3557"/>
    <cellStyle name="Input cel 2 2 6 7 2" xfId="7777"/>
    <cellStyle name="Input cel 2 2 6 7 2 2" xfId="18059"/>
    <cellStyle name="Input cel 2 2 6 7 3" xfId="13676"/>
    <cellStyle name="Input cel 2 2 6 8" xfId="2952"/>
    <cellStyle name="Input cel 2 2 6 8 2" xfId="13939"/>
    <cellStyle name="Input cel 2 2 6 9" xfId="16929"/>
    <cellStyle name="Input cel 2 2 7" xfId="664"/>
    <cellStyle name="Input cel 2 2 7 2" xfId="1213"/>
    <cellStyle name="Input cel 2 2 7 2 2" xfId="5676"/>
    <cellStyle name="Input cel 2 2 7 2 2 2" xfId="9896"/>
    <cellStyle name="Input cel 2 2 7 2 2 2 2" xfId="20178"/>
    <cellStyle name="Input cel 2 2 7 2 2 3" xfId="13394"/>
    <cellStyle name="Input cel 2 2 7 2 3" xfId="7088"/>
    <cellStyle name="Input cel 2 2 7 2 3 2" xfId="11307"/>
    <cellStyle name="Input cel 2 2 7 2 3 2 2" xfId="21541"/>
    <cellStyle name="Input cel 2 2 7 2 3 3" xfId="13177"/>
    <cellStyle name="Input cel 2 2 7 2 4" xfId="4469"/>
    <cellStyle name="Input cel 2 2 7 2 4 2" xfId="8689"/>
    <cellStyle name="Input cel 2 2 7 2 4 2 2" xfId="18971"/>
    <cellStyle name="Input cel 2 2 7 2 5" xfId="3034"/>
    <cellStyle name="Input cel 2 2 7 2 5 2" xfId="17392"/>
    <cellStyle name="Input cel 2 2 7 2 6" xfId="16053"/>
    <cellStyle name="Input cel 2 2 7 3" xfId="3969"/>
    <cellStyle name="Input cel 2 2 7 3 2" xfId="8189"/>
    <cellStyle name="Input cel 2 2 7 3 2 2" xfId="18471"/>
    <cellStyle name="Input cel 2 2 7 3 3" xfId="11826"/>
    <cellStyle name="Input cel 2 2 7 4" xfId="5130"/>
    <cellStyle name="Input cel 2 2 7 4 2" xfId="9350"/>
    <cellStyle name="Input cel 2 2 7 4 2 2" xfId="19632"/>
    <cellStyle name="Input cel 2 2 7 4 3" xfId="14825"/>
    <cellStyle name="Input cel 2 2 7 5" xfId="6554"/>
    <cellStyle name="Input cel 2 2 7 5 2" xfId="10773"/>
    <cellStyle name="Input cel 2 2 7 5 2 2" xfId="21041"/>
    <cellStyle name="Input cel 2 2 7 5 3" xfId="15165"/>
    <cellStyle name="Input cel 2 2 7 6" xfId="3258"/>
    <cellStyle name="Input cel 2 2 7 6 2" xfId="7480"/>
    <cellStyle name="Input cel 2 2 7 6 2 2" xfId="17762"/>
    <cellStyle name="Input cel 2 2 7 7" xfId="2488"/>
    <cellStyle name="Input cel 2 2 7 7 2" xfId="14444"/>
    <cellStyle name="Input cel 2 2 7 8" xfId="16246"/>
    <cellStyle name="Input cel 2 2 8" xfId="1046"/>
    <cellStyle name="Input cel 2 2 8 2" xfId="5510"/>
    <cellStyle name="Input cel 2 2 8 2 2" xfId="9730"/>
    <cellStyle name="Input cel 2 2 8 2 2 2" xfId="20012"/>
    <cellStyle name="Input cel 2 2 8 2 3" xfId="16987"/>
    <cellStyle name="Input cel 2 2 8 3" xfId="6924"/>
    <cellStyle name="Input cel 2 2 8 3 2" xfId="11143"/>
    <cellStyle name="Input cel 2 2 8 3 2 2" xfId="21385"/>
    <cellStyle name="Input cel 2 2 8 3 3" xfId="17029"/>
    <cellStyle name="Input cel 2 2 8 4" xfId="4310"/>
    <cellStyle name="Input cel 2 2 8 4 2" xfId="8530"/>
    <cellStyle name="Input cel 2 2 8 4 2 2" xfId="18812"/>
    <cellStyle name="Input cel 2 2 8 5" xfId="2445"/>
    <cellStyle name="Input cel 2 2 8 5 2" xfId="14408"/>
    <cellStyle name="Input cel 2 2 8 6" xfId="14960"/>
    <cellStyle name="Input cel 2 2 9" xfId="1607"/>
    <cellStyle name="Input cel 2 2 9 2" xfId="6259"/>
    <cellStyle name="Input cel 2 2 9 2 2" xfId="10478"/>
    <cellStyle name="Input cel 2 2 9 2 2 2" xfId="20754"/>
    <cellStyle name="Input cel 2 2 9 2 3" xfId="13500"/>
    <cellStyle name="Input cel 2 2 9 3" xfId="3259"/>
    <cellStyle name="Input cel 2 2 9 3 2" xfId="7481"/>
    <cellStyle name="Input cel 2 2 9 3 2 2" xfId="17763"/>
    <cellStyle name="Input cel 2 2 9 4" xfId="3019"/>
    <cellStyle name="Input cel 2 2 9 4 2" xfId="13852"/>
    <cellStyle name="Input cel 2 2 9 5" xfId="15536"/>
    <cellStyle name="Input cel 2 3" xfId="269"/>
    <cellStyle name="Input cel 2 3 10" xfId="3196"/>
    <cellStyle name="Input cel 2 3 10 2" xfId="16165"/>
    <cellStyle name="Input cel 2 3 10 3" xfId="17701"/>
    <cellStyle name="Input cel 2 3 11" xfId="1869"/>
    <cellStyle name="Input cel 2 3 11 2" xfId="13791"/>
    <cellStyle name="Input cel 2 3 11 3" xfId="16077"/>
    <cellStyle name="Input cel 2 3 2" xfId="392"/>
    <cellStyle name="Input cel 2 3 2 10" xfId="4861"/>
    <cellStyle name="Input cel 2 3 2 10 2" xfId="9081"/>
    <cellStyle name="Input cel 2 3 2 10 2 2" xfId="19363"/>
    <cellStyle name="Input cel 2 3 2 10 3" xfId="17121"/>
    <cellStyle name="Input cel 2 3 2 11" xfId="3354"/>
    <cellStyle name="Input cel 2 3 2 11 2" xfId="7574"/>
    <cellStyle name="Input cel 2 3 2 11 2 2" xfId="17856"/>
    <cellStyle name="Input cel 2 3 2 11 3" xfId="11988"/>
    <cellStyle name="Input cel 2 3 2 12" xfId="6107"/>
    <cellStyle name="Input cel 2 3 2 12 2" xfId="10326"/>
    <cellStyle name="Input cel 2 3 2 12 2 2" xfId="20604"/>
    <cellStyle name="Input cel 2 3 2 13" xfId="2196"/>
    <cellStyle name="Input cel 2 3 2 13 2" xfId="15335"/>
    <cellStyle name="Input cel 2 3 2 14" xfId="11719"/>
    <cellStyle name="Input cel 2 3 2 2" xfId="442"/>
    <cellStyle name="Input cel 2 3 2 2 10" xfId="15254"/>
    <cellStyle name="Input cel 2 3 2 2 2" xfId="1368"/>
    <cellStyle name="Input cel 2 3 2 2 2 2" xfId="5831"/>
    <cellStyle name="Input cel 2 3 2 2 2 2 2" xfId="10051"/>
    <cellStyle name="Input cel 2 3 2 2 2 2 2 2" xfId="20333"/>
    <cellStyle name="Input cel 2 3 2 2 2 2 3" xfId="13888"/>
    <cellStyle name="Input cel 2 3 2 2 2 3" xfId="7243"/>
    <cellStyle name="Input cel 2 3 2 2 2 3 2" xfId="11462"/>
    <cellStyle name="Input cel 2 3 2 2 2 3 2 2" xfId="21684"/>
    <cellStyle name="Input cel 2 3 2 2 2 3 3" xfId="16940"/>
    <cellStyle name="Input cel 2 3 2 2 2 4" xfId="4599"/>
    <cellStyle name="Input cel 2 3 2 2 2 4 2" xfId="8819"/>
    <cellStyle name="Input cel 2 3 2 2 2 4 2 2" xfId="19101"/>
    <cellStyle name="Input cel 2 3 2 2 2 5" xfId="3060"/>
    <cellStyle name="Input cel 2 3 2 2 2 5 2" xfId="17535"/>
    <cellStyle name="Input cel 2 3 2 2 2 6" xfId="12235"/>
    <cellStyle name="Input cel 2 3 2 2 3" xfId="647"/>
    <cellStyle name="Input cel 2 3 2 2 3 2" xfId="5113"/>
    <cellStyle name="Input cel 2 3 2 2 3 2 2" xfId="9333"/>
    <cellStyle name="Input cel 2 3 2 2 3 2 2 2" xfId="19615"/>
    <cellStyle name="Input cel 2 3 2 2 3 2 3" xfId="14595"/>
    <cellStyle name="Input cel 2 3 2 2 3 3" xfId="6537"/>
    <cellStyle name="Input cel 2 3 2 2 3 3 2" xfId="10756"/>
    <cellStyle name="Input cel 2 3 2 2 3 3 2 2" xfId="21027"/>
    <cellStyle name="Input cel 2 3 2 2 3 3 3" xfId="15553"/>
    <cellStyle name="Input cel 2 3 2 2 3 4" xfId="3955"/>
    <cellStyle name="Input cel 2 3 2 2 3 4 2" xfId="8175"/>
    <cellStyle name="Input cel 2 3 2 2 3 4 2 2" xfId="18457"/>
    <cellStyle name="Input cel 2 3 2 2 3 5" xfId="2251"/>
    <cellStyle name="Input cel 2 3 2 2 3 5 2" xfId="13879"/>
    <cellStyle name="Input cel 2 3 2 2 3 6" xfId="16056"/>
    <cellStyle name="Input cel 2 3 2 2 4" xfId="1053"/>
    <cellStyle name="Input cel 2 3 2 2 4 2" xfId="5517"/>
    <cellStyle name="Input cel 2 3 2 2 4 2 2" xfId="9737"/>
    <cellStyle name="Input cel 2 3 2 2 4 2 2 2" xfId="20019"/>
    <cellStyle name="Input cel 2 3 2 2 4 2 3" xfId="12288"/>
    <cellStyle name="Input cel 2 3 2 2 4 3" xfId="6930"/>
    <cellStyle name="Input cel 2 3 2 2 4 3 2" xfId="11149"/>
    <cellStyle name="Input cel 2 3 2 2 4 3 2 2" xfId="21389"/>
    <cellStyle name="Input cel 2 3 2 2 4 3 3" xfId="12335"/>
    <cellStyle name="Input cel 2 3 2 2 4 4" xfId="4315"/>
    <cellStyle name="Input cel 2 3 2 2 4 4 2" xfId="8535"/>
    <cellStyle name="Input cel 2 3 2 2 4 4 2 2" xfId="18817"/>
    <cellStyle name="Input cel 2 3 2 2 4 5" xfId="3075"/>
    <cellStyle name="Input cel 2 3 2 2 4 5 2" xfId="14693"/>
    <cellStyle name="Input cel 2 3 2 2 4 6" xfId="16397"/>
    <cellStyle name="Input cel 2 3 2 2 5" xfId="1661"/>
    <cellStyle name="Input cel 2 3 2 2 5 2" xfId="6334"/>
    <cellStyle name="Input cel 2 3 2 2 5 2 2" xfId="10553"/>
    <cellStyle name="Input cel 2 3 2 2 5 2 2 2" xfId="20829"/>
    <cellStyle name="Input cel 2 3 2 2 5 2 3" xfId="13496"/>
    <cellStyle name="Input cel 2 3 2 2 5 3" xfId="3756"/>
    <cellStyle name="Input cel 2 3 2 2 5 3 2" xfId="7976"/>
    <cellStyle name="Input cel 2 3 2 2 5 3 2 2" xfId="18258"/>
    <cellStyle name="Input cel 2 3 2 2 5 4" xfId="3175"/>
    <cellStyle name="Input cel 2 3 2 2 5 4 2" xfId="14245"/>
    <cellStyle name="Input cel 2 3 2 2 5 5" xfId="12197"/>
    <cellStyle name="Input cel 2 3 2 2 6" xfId="4909"/>
    <cellStyle name="Input cel 2 3 2 2 6 2" xfId="9129"/>
    <cellStyle name="Input cel 2 3 2 2 6 2 2" xfId="19411"/>
    <cellStyle name="Input cel 2 3 2 2 6 3" xfId="16711"/>
    <cellStyle name="Input cel 2 3 2 2 7" xfId="6193"/>
    <cellStyle name="Input cel 2 3 2 2 7 2" xfId="10412"/>
    <cellStyle name="Input cel 2 3 2 2 7 2 2" xfId="20690"/>
    <cellStyle name="Input cel 2 3 2 2 7 3" xfId="15389"/>
    <cellStyle name="Input cel 2 3 2 2 8" xfId="1844"/>
    <cellStyle name="Input cel 2 3 2 2 8 2" xfId="14874"/>
    <cellStyle name="Input cel 2 3 2 2 9" xfId="16133"/>
    <cellStyle name="Input cel 2 3 2 2 9 2" xfId="16296"/>
    <cellStyle name="Input cel 2 3 2 3" xfId="506"/>
    <cellStyle name="Input cel 2 3 2 3 2" xfId="1432"/>
    <cellStyle name="Input cel 2 3 2 3 2 2" xfId="5895"/>
    <cellStyle name="Input cel 2 3 2 3 2 2 2" xfId="10115"/>
    <cellStyle name="Input cel 2 3 2 3 2 2 2 2" xfId="20397"/>
    <cellStyle name="Input cel 2 3 2 3 2 2 3" xfId="12129"/>
    <cellStyle name="Input cel 2 3 2 3 2 3" xfId="7307"/>
    <cellStyle name="Input cel 2 3 2 3 2 3 2" xfId="11526"/>
    <cellStyle name="Input cel 2 3 2 3 2 3 2 2" xfId="21744"/>
    <cellStyle name="Input cel 2 3 2 3 2 3 3" xfId="15929"/>
    <cellStyle name="Input cel 2 3 2 3 2 4" xfId="4659"/>
    <cellStyle name="Input cel 2 3 2 3 2 4 2" xfId="8879"/>
    <cellStyle name="Input cel 2 3 2 3 2 4 2 2" xfId="19161"/>
    <cellStyle name="Input cel 2 3 2 3 2 5" xfId="2960"/>
    <cellStyle name="Input cel 2 3 2 3 2 5 2" xfId="17595"/>
    <cellStyle name="Input cel 2 3 2 3 2 6" xfId="16792"/>
    <cellStyle name="Input cel 2 3 2 3 3" xfId="1114"/>
    <cellStyle name="Input cel 2 3 2 3 3 2" xfId="5578"/>
    <cellStyle name="Input cel 2 3 2 3 3 2 2" xfId="9798"/>
    <cellStyle name="Input cel 2 3 2 3 3 2 2 2" xfId="20080"/>
    <cellStyle name="Input cel 2 3 2 3 3 2 3" xfId="16379"/>
    <cellStyle name="Input cel 2 3 2 3 3 3" xfId="6991"/>
    <cellStyle name="Input cel 2 3 2 3 3 3 2" xfId="11210"/>
    <cellStyle name="Input cel 2 3 2 3 3 3 2 2" xfId="21448"/>
    <cellStyle name="Input cel 2 3 2 3 3 3 3" xfId="12118"/>
    <cellStyle name="Input cel 2 3 2 3 3 4" xfId="4375"/>
    <cellStyle name="Input cel 2 3 2 3 3 4 2" xfId="8595"/>
    <cellStyle name="Input cel 2 3 2 3 3 4 2 2" xfId="18877"/>
    <cellStyle name="Input cel 2 3 2 3 3 5" xfId="1896"/>
    <cellStyle name="Input cel 2 3 2 3 3 5 2" xfId="17299"/>
    <cellStyle name="Input cel 2 3 2 3 3 6" xfId="14473"/>
    <cellStyle name="Input cel 2 3 2 3 4" xfId="3817"/>
    <cellStyle name="Input cel 2 3 2 3 4 2" xfId="8037"/>
    <cellStyle name="Input cel 2 3 2 3 4 2 2" xfId="18319"/>
    <cellStyle name="Input cel 2 3 2 3 4 3" xfId="14211"/>
    <cellStyle name="Input cel 2 3 2 3 5" xfId="4973"/>
    <cellStyle name="Input cel 2 3 2 3 5 2" xfId="9193"/>
    <cellStyle name="Input cel 2 3 2 3 5 2 2" xfId="19475"/>
    <cellStyle name="Input cel 2 3 2 3 5 3" xfId="14713"/>
    <cellStyle name="Input cel 2 3 2 3 6" xfId="6398"/>
    <cellStyle name="Input cel 2 3 2 3 6 2" xfId="10617"/>
    <cellStyle name="Input cel 2 3 2 3 6 2 2" xfId="20890"/>
    <cellStyle name="Input cel 2 3 2 3 6 3" xfId="16995"/>
    <cellStyle name="Input cel 2 3 2 3 7" xfId="3523"/>
    <cellStyle name="Input cel 2 3 2 3 7 2" xfId="7743"/>
    <cellStyle name="Input cel 2 3 2 3 7 2 2" xfId="18025"/>
    <cellStyle name="Input cel 2 3 2 3 7 3" xfId="15527"/>
    <cellStyle name="Input cel 2 3 2 3 8" xfId="2773"/>
    <cellStyle name="Input cel 2 3 2 3 8 2" xfId="12377"/>
    <cellStyle name="Input cel 2 3 2 3 9" xfId="13207"/>
    <cellStyle name="Input cel 2 3 2 4" xfId="568"/>
    <cellStyle name="Input cel 2 3 2 4 2" xfId="1494"/>
    <cellStyle name="Input cel 2 3 2 4 2 2" xfId="5957"/>
    <cellStyle name="Input cel 2 3 2 4 2 2 2" xfId="10177"/>
    <cellStyle name="Input cel 2 3 2 4 2 2 2 2" xfId="20459"/>
    <cellStyle name="Input cel 2 3 2 4 2 2 3" xfId="15877"/>
    <cellStyle name="Input cel 2 3 2 4 2 3" xfId="7369"/>
    <cellStyle name="Input cel 2 3 2 4 2 3 2" xfId="11588"/>
    <cellStyle name="Input cel 2 3 2 4 2 3 2 2" xfId="21803"/>
    <cellStyle name="Input cel 2 3 2 4 2 3 3" xfId="17060"/>
    <cellStyle name="Input cel 2 3 2 4 2 4" xfId="4718"/>
    <cellStyle name="Input cel 2 3 2 4 2 4 2" xfId="8938"/>
    <cellStyle name="Input cel 2 3 2 4 2 4 2 2" xfId="19220"/>
    <cellStyle name="Input cel 2 3 2 4 2 5" xfId="7422"/>
    <cellStyle name="Input cel 2 3 2 4 2 5 2" xfId="17654"/>
    <cellStyle name="Input cel 2 3 2 4 2 6" xfId="13946"/>
    <cellStyle name="Input cel 2 3 2 4 3" xfId="1172"/>
    <cellStyle name="Input cel 2 3 2 4 3 2" xfId="5635"/>
    <cellStyle name="Input cel 2 3 2 4 3 2 2" xfId="9855"/>
    <cellStyle name="Input cel 2 3 2 4 3 2 2 2" xfId="20137"/>
    <cellStyle name="Input cel 2 3 2 4 3 2 3" xfId="13873"/>
    <cellStyle name="Input cel 2 3 2 4 3 3" xfId="7047"/>
    <cellStyle name="Input cel 2 3 2 4 3 3 2" xfId="11266"/>
    <cellStyle name="Input cel 2 3 2 4 3 3 2 2" xfId="21501"/>
    <cellStyle name="Input cel 2 3 2 4 3 3 3" xfId="11835"/>
    <cellStyle name="Input cel 2 3 2 4 3 4" xfId="4429"/>
    <cellStyle name="Input cel 2 3 2 4 3 4 2" xfId="8649"/>
    <cellStyle name="Input cel 2 3 2 4 3 4 2 2" xfId="18931"/>
    <cellStyle name="Input cel 2 3 2 4 3 5" xfId="2522"/>
    <cellStyle name="Input cel 2 3 2 4 3 5 2" xfId="17352"/>
    <cellStyle name="Input cel 2 3 2 4 3 6" xfId="12111"/>
    <cellStyle name="Input cel 2 3 2 4 4" xfId="3879"/>
    <cellStyle name="Input cel 2 3 2 4 4 2" xfId="8099"/>
    <cellStyle name="Input cel 2 3 2 4 4 2 2" xfId="18381"/>
    <cellStyle name="Input cel 2 3 2 4 4 3" xfId="13204"/>
    <cellStyle name="Input cel 2 3 2 4 5" xfId="5035"/>
    <cellStyle name="Input cel 2 3 2 4 5 2" xfId="9255"/>
    <cellStyle name="Input cel 2 3 2 4 5 2 2" xfId="19537"/>
    <cellStyle name="Input cel 2 3 2 4 5 3" xfId="13216"/>
    <cellStyle name="Input cel 2 3 2 4 6" xfId="6460"/>
    <cellStyle name="Input cel 2 3 2 4 6 2" xfId="10679"/>
    <cellStyle name="Input cel 2 3 2 4 6 2 2" xfId="20952"/>
    <cellStyle name="Input cel 2 3 2 4 6 3" xfId="13165"/>
    <cellStyle name="Input cel 2 3 2 4 7" xfId="3582"/>
    <cellStyle name="Input cel 2 3 2 4 7 2" xfId="7802"/>
    <cellStyle name="Input cel 2 3 2 4 7 2 2" xfId="18084"/>
    <cellStyle name="Input cel 2 3 2 4 7 3" xfId="14994"/>
    <cellStyle name="Input cel 2 3 2 4 8" xfId="5070"/>
    <cellStyle name="Input cel 2 3 2 4 8 2" xfId="13181"/>
    <cellStyle name="Input cel 2 3 2 4 9" xfId="12982"/>
    <cellStyle name="Input cel 2 3 2 5" xfId="1015"/>
    <cellStyle name="Input cel 2 3 2 5 2" xfId="1331"/>
    <cellStyle name="Input cel 2 3 2 5 2 2" xfId="5794"/>
    <cellStyle name="Input cel 2 3 2 5 2 2 2" xfId="10014"/>
    <cellStyle name="Input cel 2 3 2 5 2 2 2 2" xfId="20296"/>
    <cellStyle name="Input cel 2 3 2 5 2 2 3" xfId="13464"/>
    <cellStyle name="Input cel 2 3 2 5 2 3" xfId="7206"/>
    <cellStyle name="Input cel 2 3 2 5 2 3 2" xfId="11425"/>
    <cellStyle name="Input cel 2 3 2 5 2 3 2 2" xfId="21648"/>
    <cellStyle name="Input cel 2 3 2 5 2 3 3" xfId="13412"/>
    <cellStyle name="Input cel 2 3 2 5 2 4" xfId="4563"/>
    <cellStyle name="Input cel 2 3 2 5 2 4 2" xfId="8783"/>
    <cellStyle name="Input cel 2 3 2 5 2 4 2 2" xfId="19065"/>
    <cellStyle name="Input cel 2 3 2 5 2 5" xfId="2323"/>
    <cellStyle name="Input cel 2 3 2 5 2 5 2" xfId="17499"/>
    <cellStyle name="Input cel 2 3 2 5 2 6" xfId="13858"/>
    <cellStyle name="Input cel 2 3 2 5 3" xfId="4279"/>
    <cellStyle name="Input cel 2 3 2 5 3 2" xfId="8499"/>
    <cellStyle name="Input cel 2 3 2 5 3 2 2" xfId="18781"/>
    <cellStyle name="Input cel 2 3 2 5 3 3" xfId="11989"/>
    <cellStyle name="Input cel 2 3 2 5 4" xfId="5479"/>
    <cellStyle name="Input cel 2 3 2 5 4 2" xfId="9699"/>
    <cellStyle name="Input cel 2 3 2 5 4 2 2" xfId="19981"/>
    <cellStyle name="Input cel 2 3 2 5 4 3" xfId="12800"/>
    <cellStyle name="Input cel 2 3 2 5 5" xfId="6893"/>
    <cellStyle name="Input cel 2 3 2 5 5 2" xfId="11112"/>
    <cellStyle name="Input cel 2 3 2 5 5 2 2" xfId="21354"/>
    <cellStyle name="Input cel 2 3 2 5 5 3" xfId="14875"/>
    <cellStyle name="Input cel 2 3 2 5 6" xfId="3441"/>
    <cellStyle name="Input cel 2 3 2 5 6 2" xfId="7661"/>
    <cellStyle name="Input cel 2 3 2 5 6 2 2" xfId="17943"/>
    <cellStyle name="Input cel 2 3 2 5 7" xfId="1913"/>
    <cellStyle name="Input cel 2 3 2 5 7 2" xfId="12480"/>
    <cellStyle name="Input cel 2 3 2 5 8" xfId="16858"/>
    <cellStyle name="Input cel 2 3 2 6" xfId="935"/>
    <cellStyle name="Input cel 2 3 2 6 2" xfId="5399"/>
    <cellStyle name="Input cel 2 3 2 6 2 2" xfId="9619"/>
    <cellStyle name="Input cel 2 3 2 6 2 2 2" xfId="19901"/>
    <cellStyle name="Input cel 2 3 2 6 2 3" xfId="16434"/>
    <cellStyle name="Input cel 2 3 2 6 3" xfId="6815"/>
    <cellStyle name="Input cel 2 3 2 6 3 2" xfId="11034"/>
    <cellStyle name="Input cel 2 3 2 6 3 2 2" xfId="21281"/>
    <cellStyle name="Input cel 2 3 2 6 3 3" xfId="13475"/>
    <cellStyle name="Input cel 2 3 2 6 4" xfId="4212"/>
    <cellStyle name="Input cel 2 3 2 6 4 2" xfId="8432"/>
    <cellStyle name="Input cel 2 3 2 6 4 2 2" xfId="18714"/>
    <cellStyle name="Input cel 2 3 2 6 5" xfId="2038"/>
    <cellStyle name="Input cel 2 3 2 6 5 2" xfId="13021"/>
    <cellStyle name="Input cel 2 3 2 6 6" xfId="13815"/>
    <cellStyle name="Input cel 2 3 2 7" xfId="1085"/>
    <cellStyle name="Input cel 2 3 2 7 2" xfId="5549"/>
    <cellStyle name="Input cel 2 3 2 7 2 2" xfId="9769"/>
    <cellStyle name="Input cel 2 3 2 7 2 2 2" xfId="20051"/>
    <cellStyle name="Input cel 2 3 2 7 2 3" xfId="12828"/>
    <cellStyle name="Input cel 2 3 2 7 3" xfId="6962"/>
    <cellStyle name="Input cel 2 3 2 7 3 2" xfId="11181"/>
    <cellStyle name="Input cel 2 3 2 7 3 2 2" xfId="21421"/>
    <cellStyle name="Input cel 2 3 2 7 3 3" xfId="15565"/>
    <cellStyle name="Input cel 2 3 2 7 4" xfId="4347"/>
    <cellStyle name="Input cel 2 3 2 7 4 2" xfId="8567"/>
    <cellStyle name="Input cel 2 3 2 7 4 2 2" xfId="18849"/>
    <cellStyle name="Input cel 2 3 2 7 5" xfId="2708"/>
    <cellStyle name="Input cel 2 3 2 7 5 2" xfId="17272"/>
    <cellStyle name="Input cel 2 3 2 7 6" xfId="12202"/>
    <cellStyle name="Input cel 2 3 2 8" xfId="826"/>
    <cellStyle name="Input cel 2 3 2 8 2" xfId="5291"/>
    <cellStyle name="Input cel 2 3 2 8 2 2" xfId="9511"/>
    <cellStyle name="Input cel 2 3 2 8 2 2 2" xfId="19793"/>
    <cellStyle name="Input cel 2 3 2 8 2 3" xfId="13024"/>
    <cellStyle name="Input cel 2 3 2 8 3" xfId="6711"/>
    <cellStyle name="Input cel 2 3 2 8 3 2" xfId="10930"/>
    <cellStyle name="Input cel 2 3 2 8 3 2 2" xfId="21184"/>
    <cellStyle name="Input cel 2 3 2 8 3 3" xfId="14688"/>
    <cellStyle name="Input cel 2 3 2 8 4" xfId="4115"/>
    <cellStyle name="Input cel 2 3 2 8 4 2" xfId="8335"/>
    <cellStyle name="Input cel 2 3 2 8 4 2 2" xfId="18617"/>
    <cellStyle name="Input cel 2 3 2 8 5" xfId="3039"/>
    <cellStyle name="Input cel 2 3 2 8 5 2" xfId="12976"/>
    <cellStyle name="Input cel 2 3 2 8 6" xfId="13479"/>
    <cellStyle name="Input cel 2 3 2 9" xfId="1631"/>
    <cellStyle name="Input cel 2 3 2 9 2" xfId="6286"/>
    <cellStyle name="Input cel 2 3 2 9 2 2" xfId="10505"/>
    <cellStyle name="Input cel 2 3 2 9 2 2 2" xfId="20781"/>
    <cellStyle name="Input cel 2 3 2 9 2 3" xfId="12879"/>
    <cellStyle name="Input cel 2 3 2 9 3" xfId="3708"/>
    <cellStyle name="Input cel 2 3 2 9 3 2" xfId="7928"/>
    <cellStyle name="Input cel 2 3 2 9 3 2 2" xfId="18210"/>
    <cellStyle name="Input cel 2 3 2 9 4" xfId="1928"/>
    <cellStyle name="Input cel 2 3 2 9 4 2" xfId="17205"/>
    <cellStyle name="Input cel 2 3 2 9 5" xfId="14892"/>
    <cellStyle name="Input cel 2 3 3" xfId="297"/>
    <cellStyle name="Input cel 2 3 3 2" xfId="1284"/>
    <cellStyle name="Input cel 2 3 3 2 2" xfId="1721"/>
    <cellStyle name="Input cel 2 3 3 2 2 2" xfId="7159"/>
    <cellStyle name="Input cel 2 3 3 2 2 2 2" xfId="11378"/>
    <cellStyle name="Input cel 2 3 3 2 2 2 2 2" xfId="21605"/>
    <cellStyle name="Input cel 2 3 3 2 2 2 3" xfId="12136"/>
    <cellStyle name="Input cel 2 3 3 2 2 3" xfId="5747"/>
    <cellStyle name="Input cel 2 3 3 2 2 3 2" xfId="9967"/>
    <cellStyle name="Input cel 2 3 3 2 2 3 2 2" xfId="20249"/>
    <cellStyle name="Input cel 2 3 3 2 2 4" xfId="2226"/>
    <cellStyle name="Input cel 2 3 3 2 2 4 2" xfId="17456"/>
    <cellStyle name="Input cel 2 3 3 2 2 5" xfId="16771"/>
    <cellStyle name="Input cel 2 3 3 2 3" xfId="6229"/>
    <cellStyle name="Input cel 2 3 3 2 3 2" xfId="10448"/>
    <cellStyle name="Input cel 2 3 3 2 3 2 2" xfId="20725"/>
    <cellStyle name="Input cel 2 3 3 2 3 3" xfId="12796"/>
    <cellStyle name="Input cel 2 3 3 2 4" xfId="3131"/>
    <cellStyle name="Input cel 2 3 3 2 4 2" xfId="12180"/>
    <cellStyle name="Input cel 2 3 3 2 5" xfId="14403"/>
    <cellStyle name="Input cel 2 3 3 3" xfId="870"/>
    <cellStyle name="Input cel 2 3 3 3 2" xfId="5335"/>
    <cellStyle name="Input cel 2 3 3 3 2 2" xfId="9555"/>
    <cellStyle name="Input cel 2 3 3 3 2 2 2" xfId="19837"/>
    <cellStyle name="Input cel 2 3 3 3 2 3" xfId="12835"/>
    <cellStyle name="Input cel 2 3 3 3 3" xfId="6755"/>
    <cellStyle name="Input cel 2 3 3 3 3 2" xfId="10974"/>
    <cellStyle name="Input cel 2 3 3 3 3 2 2" xfId="21226"/>
    <cellStyle name="Input cel 2 3 3 3 3 3" xfId="12889"/>
    <cellStyle name="Input cel 2 3 3 3 4" xfId="4157"/>
    <cellStyle name="Input cel 2 3 3 3 4 2" xfId="8377"/>
    <cellStyle name="Input cel 2 3 3 3 4 2 2" xfId="18659"/>
    <cellStyle name="Input cel 2 3 3 3 5" xfId="2283"/>
    <cellStyle name="Input cel 2 3 3 3 5 2" xfId="11976"/>
    <cellStyle name="Input cel 2 3 3 3 6" xfId="12912"/>
    <cellStyle name="Input cel 2 3 3 4" xfId="1533"/>
    <cellStyle name="Input cel 2 3 3 4 2" xfId="6001"/>
    <cellStyle name="Input cel 2 3 3 4 2 2" xfId="10221"/>
    <cellStyle name="Input cel 2 3 3 4 2 2 2" xfId="20502"/>
    <cellStyle name="Input cel 2 3 3 4 2 3" xfId="14571"/>
    <cellStyle name="Input cel 2 3 3 4 3" xfId="3619"/>
    <cellStyle name="Input cel 2 3 3 4 3 2" xfId="7839"/>
    <cellStyle name="Input cel 2 3 3 4 3 2 2" xfId="18121"/>
    <cellStyle name="Input cel 2 3 3 4 4" xfId="2650"/>
    <cellStyle name="Input cel 2 3 3 4 4 2" xfId="12946"/>
    <cellStyle name="Input cel 2 3 3 4 5" xfId="14568"/>
    <cellStyle name="Input cel 2 3 3 5" xfId="4773"/>
    <cellStyle name="Input cel 2 3 3 5 2" xfId="8993"/>
    <cellStyle name="Input cel 2 3 3 5 2 2" xfId="19275"/>
    <cellStyle name="Input cel 2 3 3 5 3" xfId="12914"/>
    <cellStyle name="Input cel 2 3 3 6" xfId="6137"/>
    <cellStyle name="Input cel 2 3 3 6 2" xfId="10356"/>
    <cellStyle name="Input cel 2 3 3 6 2 2" xfId="20634"/>
    <cellStyle name="Input cel 2 3 3 6 3" xfId="14752"/>
    <cellStyle name="Input cel 2 3 3 7" xfId="1796"/>
    <cellStyle name="Input cel 2 3 3 7 2" xfId="13028"/>
    <cellStyle name="Input cel 2 3 3 8" xfId="16118"/>
    <cellStyle name="Input cel 2 3 3 8 2" xfId="12908"/>
    <cellStyle name="Input cel 2 3 3 9" xfId="11768"/>
    <cellStyle name="Input cel 2 3 4" xfId="1311"/>
    <cellStyle name="Input cel 2 3 4 2" xfId="1735"/>
    <cellStyle name="Input cel 2 3 4 2 2" xfId="7186"/>
    <cellStyle name="Input cel 2 3 4 2 2 2" xfId="11405"/>
    <cellStyle name="Input cel 2 3 4 2 2 2 2" xfId="21630"/>
    <cellStyle name="Input cel 2 3 4 2 2 3" xfId="16506"/>
    <cellStyle name="Input cel 2 3 4 2 3" xfId="5774"/>
    <cellStyle name="Input cel 2 3 4 2 3 2" xfId="9994"/>
    <cellStyle name="Input cel 2 3 4 2 3 2 2" xfId="20276"/>
    <cellStyle name="Input cel 2 3 4 2 4" xfId="2469"/>
    <cellStyle name="Input cel 2 3 4 2 4 2" xfId="17481"/>
    <cellStyle name="Input cel 2 3 4 2 5" xfId="16460"/>
    <cellStyle name="Input cel 2 3 4 3" xfId="6035"/>
    <cellStyle name="Input cel 2 3 4 3 2" xfId="10254"/>
    <cellStyle name="Input cel 2 3 4 3 2 2" xfId="20534"/>
    <cellStyle name="Input cel 2 3 4 3 3" xfId="13668"/>
    <cellStyle name="Input cel 2 3 4 4" xfId="4547"/>
    <cellStyle name="Input cel 2 3 4 4 2" xfId="8767"/>
    <cellStyle name="Input cel 2 3 4 4 2 2" xfId="19049"/>
    <cellStyle name="Input cel 2 3 4 5" xfId="2656"/>
    <cellStyle name="Input cel 2 3 4 5 2" xfId="14530"/>
    <cellStyle name="Input cel 2 3 4 6" xfId="11738"/>
    <cellStyle name="Input cel 2 3 5" xfId="735"/>
    <cellStyle name="Input cel 2 3 5 2" xfId="5200"/>
    <cellStyle name="Input cel 2 3 5 2 2" xfId="9420"/>
    <cellStyle name="Input cel 2 3 5 2 2 2" xfId="19702"/>
    <cellStyle name="Input cel 2 3 5 2 3" xfId="14852"/>
    <cellStyle name="Input cel 2 3 5 3" xfId="6051"/>
    <cellStyle name="Input cel 2 3 5 3 2" xfId="10270"/>
    <cellStyle name="Input cel 2 3 5 3 2 2" xfId="20550"/>
    <cellStyle name="Input cel 2 3 5 3 3" xfId="13865"/>
    <cellStyle name="Input cel 2 3 5 4" xfId="4032"/>
    <cellStyle name="Input cel 2 3 5 4 2" xfId="8252"/>
    <cellStyle name="Input cel 2 3 5 4 2 2" xfId="18534"/>
    <cellStyle name="Input cel 2 3 5 5" xfId="2583"/>
    <cellStyle name="Input cel 2 3 5 5 2" xfId="16915"/>
    <cellStyle name="Input cel 2 3 5 6" xfId="12457"/>
    <cellStyle name="Input cel 2 3 6" xfId="710"/>
    <cellStyle name="Input cel 2 3 6 2" xfId="5175"/>
    <cellStyle name="Input cel 2 3 6 2 2" xfId="9395"/>
    <cellStyle name="Input cel 2 3 6 2 2 2" xfId="19677"/>
    <cellStyle name="Input cel 2 3 6 2 3" xfId="13820"/>
    <cellStyle name="Input cel 2 3 6 3" xfId="6596"/>
    <cellStyle name="Input cel 2 3 6 3 2" xfId="10815"/>
    <cellStyle name="Input cel 2 3 6 3 2 2" xfId="21080"/>
    <cellStyle name="Input cel 2 3 6 3 3" xfId="13087"/>
    <cellStyle name="Input cel 2 3 6 4" xfId="4011"/>
    <cellStyle name="Input cel 2 3 6 4 2" xfId="8231"/>
    <cellStyle name="Input cel 2 3 6 4 2 2" xfId="18513"/>
    <cellStyle name="Input cel 2 3 6 5" xfId="2897"/>
    <cellStyle name="Input cel 2 3 6 5 2" xfId="15677"/>
    <cellStyle name="Input cel 2 3 6 6" xfId="17194"/>
    <cellStyle name="Input cel 2 3 7" xfId="3387"/>
    <cellStyle name="Input cel 2 3 7 2" xfId="7607"/>
    <cellStyle name="Input cel 2 3 7 2 2" xfId="17889"/>
    <cellStyle name="Input cel 2 3 7 3" xfId="12311"/>
    <cellStyle name="Input cel 2 3 8" xfId="4748"/>
    <cellStyle name="Input cel 2 3 8 2" xfId="8968"/>
    <cellStyle name="Input cel 2 3 8 2 2" xfId="19250"/>
    <cellStyle name="Input cel 2 3 8 3" xfId="14954"/>
    <cellStyle name="Input cel 2 3 9" xfId="3211"/>
    <cellStyle name="Input cel 2 3 9 2" xfId="16180"/>
    <cellStyle name="Input cel 2 3 9 2 2" xfId="17716"/>
    <cellStyle name="Input cel 2 3 9 3" xfId="11884"/>
    <cellStyle name="Input cel 2 3 9 4" xfId="11734"/>
    <cellStyle name="Input cel 2 4" xfId="3207"/>
    <cellStyle name="Input cel 2 4 2" xfId="16176"/>
    <cellStyle name="Input cel 2 4 3" xfId="17712"/>
    <cellStyle name="Input cel 2 5" xfId="3182"/>
    <cellStyle name="Input cel 2 5 2" xfId="16152"/>
    <cellStyle name="Input cel 2 5 3" xfId="17688"/>
    <cellStyle name="Input cel 2 6" xfId="1761"/>
    <cellStyle name="Input cel 2 6 2" xfId="12444"/>
    <cellStyle name="Input cel 2 6 3" xfId="16062"/>
    <cellStyle name="Input cel 3" xfId="22"/>
    <cellStyle name="Input cel 3 2" xfId="254"/>
    <cellStyle name="Input cel 3 2 10" xfId="3262"/>
    <cellStyle name="Input cel 3 2 10 2" xfId="7484"/>
    <cellStyle name="Input cel 3 2 10 2 2" xfId="17766"/>
    <cellStyle name="Input cel 3 2 10 3" xfId="12387"/>
    <cellStyle name="Input cel 3 2 11" xfId="3242"/>
    <cellStyle name="Input cel 3 2 11 2" xfId="7465"/>
    <cellStyle name="Input cel 3 2 11 2 2" xfId="17746"/>
    <cellStyle name="Input cel 3 2 11 3" xfId="13074"/>
    <cellStyle name="Input cel 3 2 12" xfId="2237"/>
    <cellStyle name="Input cel 3 2 12 2" xfId="14989"/>
    <cellStyle name="Input cel 3 2 13" xfId="11660"/>
    <cellStyle name="Input cel 3 2 2" xfId="361"/>
    <cellStyle name="Input cel 3 2 2 10" xfId="3326"/>
    <cellStyle name="Input cel 3 2 2 10 2" xfId="7547"/>
    <cellStyle name="Input cel 3 2 2 10 2 2" xfId="17830"/>
    <cellStyle name="Input cel 3 2 2 10 3" xfId="12416"/>
    <cellStyle name="Input cel 3 2 2 11" xfId="6097"/>
    <cellStyle name="Input cel 3 2 2 11 2" xfId="10316"/>
    <cellStyle name="Input cel 3 2 2 11 2 2" xfId="20594"/>
    <cellStyle name="Input cel 3 2 2 12" xfId="2746"/>
    <cellStyle name="Input cel 3 2 2 12 2" xfId="15368"/>
    <cellStyle name="Input cel 3 2 2 13" xfId="16935"/>
    <cellStyle name="Input cel 3 2 2 2" xfId="385"/>
    <cellStyle name="Input cel 3 2 2 2 10" xfId="14083"/>
    <cellStyle name="Input cel 3 2 2 2 2" xfId="1008"/>
    <cellStyle name="Input cel 3 2 2 2 2 2" xfId="1327"/>
    <cellStyle name="Input cel 3 2 2 2 2 2 2" xfId="5790"/>
    <cellStyle name="Input cel 3 2 2 2 2 2 2 2" xfId="10010"/>
    <cellStyle name="Input cel 3 2 2 2 2 2 2 2 2" xfId="20292"/>
    <cellStyle name="Input cel 3 2 2 2 2 2 2 3" xfId="12915"/>
    <cellStyle name="Input cel 3 2 2 2 2 2 3" xfId="7202"/>
    <cellStyle name="Input cel 3 2 2 2 2 2 3 2" xfId="11421"/>
    <cellStyle name="Input cel 3 2 2 2 2 2 3 2 2" xfId="21646"/>
    <cellStyle name="Input cel 3 2 2 2 2 2 3 3" xfId="12861"/>
    <cellStyle name="Input cel 3 2 2 2 2 2 4" xfId="4561"/>
    <cellStyle name="Input cel 3 2 2 2 2 2 4 2" xfId="8781"/>
    <cellStyle name="Input cel 3 2 2 2 2 2 4 2 2" xfId="19063"/>
    <cellStyle name="Input cel 3 2 2 2 2 2 5" xfId="3164"/>
    <cellStyle name="Input cel 3 2 2 2 2 2 5 2" xfId="17497"/>
    <cellStyle name="Input cel 3 2 2 2 2 2 6" xfId="14737"/>
    <cellStyle name="Input cel 3 2 2 2 2 3" xfId="4272"/>
    <cellStyle name="Input cel 3 2 2 2 2 3 2" xfId="8492"/>
    <cellStyle name="Input cel 3 2 2 2 2 3 2 2" xfId="18774"/>
    <cellStyle name="Input cel 3 2 2 2 2 3 3" xfId="14333"/>
    <cellStyle name="Input cel 3 2 2 2 2 4" xfId="5472"/>
    <cellStyle name="Input cel 3 2 2 2 2 4 2" xfId="9692"/>
    <cellStyle name="Input cel 3 2 2 2 2 4 2 2" xfId="19974"/>
    <cellStyle name="Input cel 3 2 2 2 2 4 3" xfId="15995"/>
    <cellStyle name="Input cel 3 2 2 2 2 5" xfId="6886"/>
    <cellStyle name="Input cel 3 2 2 2 2 5 2" xfId="11105"/>
    <cellStyle name="Input cel 3 2 2 2 2 5 2 2" xfId="21348"/>
    <cellStyle name="Input cel 3 2 2 2 2 5 3" xfId="14367"/>
    <cellStyle name="Input cel 3 2 2 2 2 6" xfId="3435"/>
    <cellStyle name="Input cel 3 2 2 2 2 6 2" xfId="7655"/>
    <cellStyle name="Input cel 3 2 2 2 2 6 2 2" xfId="17937"/>
    <cellStyle name="Input cel 3 2 2 2 2 6 3" xfId="12910"/>
    <cellStyle name="Input cel 3 2 2 2 2 7" xfId="2513"/>
    <cellStyle name="Input cel 3 2 2 2 2 7 2" xfId="17050"/>
    <cellStyle name="Input cel 3 2 2 2 2 8" xfId="12697"/>
    <cellStyle name="Input cel 3 2 2 2 3" xfId="925"/>
    <cellStyle name="Input cel 3 2 2 2 3 2" xfId="5389"/>
    <cellStyle name="Input cel 3 2 2 2 3 2 2" xfId="9609"/>
    <cellStyle name="Input cel 3 2 2 2 3 2 2 2" xfId="19891"/>
    <cellStyle name="Input cel 3 2 2 2 3 2 3" xfId="15373"/>
    <cellStyle name="Input cel 3 2 2 2 3 3" xfId="6805"/>
    <cellStyle name="Input cel 3 2 2 2 3 3 2" xfId="11024"/>
    <cellStyle name="Input cel 3 2 2 2 3 3 2 2" xfId="21273"/>
    <cellStyle name="Input cel 3 2 2 2 3 3 3" xfId="15626"/>
    <cellStyle name="Input cel 3 2 2 2 3 4" xfId="4204"/>
    <cellStyle name="Input cel 3 2 2 2 3 4 2" xfId="8424"/>
    <cellStyle name="Input cel 3 2 2 2 3 4 2 2" xfId="18706"/>
    <cellStyle name="Input cel 3 2 2 2 3 5" xfId="2022"/>
    <cellStyle name="Input cel 3 2 2 2 3 5 2" xfId="12785"/>
    <cellStyle name="Input cel 3 2 2 2 3 6" xfId="14448"/>
    <cellStyle name="Input cel 3 2 2 2 4" xfId="780"/>
    <cellStyle name="Input cel 3 2 2 2 4 2" xfId="5245"/>
    <cellStyle name="Input cel 3 2 2 2 4 2 2" xfId="9465"/>
    <cellStyle name="Input cel 3 2 2 2 4 2 2 2" xfId="19747"/>
    <cellStyle name="Input cel 3 2 2 2 4 2 3" xfId="13487"/>
    <cellStyle name="Input cel 3 2 2 2 4 3" xfId="6665"/>
    <cellStyle name="Input cel 3 2 2 2 4 3 2" xfId="10884"/>
    <cellStyle name="Input cel 3 2 2 2 4 3 2 2" xfId="21140"/>
    <cellStyle name="Input cel 3 2 2 2 4 3 3" xfId="16378"/>
    <cellStyle name="Input cel 3 2 2 2 4 4" xfId="4071"/>
    <cellStyle name="Input cel 3 2 2 2 4 4 2" xfId="8291"/>
    <cellStyle name="Input cel 3 2 2 2 4 4 2 2" xfId="18573"/>
    <cellStyle name="Input cel 3 2 2 2 4 5" xfId="2532"/>
    <cellStyle name="Input cel 3 2 2 2 4 5 2" xfId="11621"/>
    <cellStyle name="Input cel 3 2 2 2 4 6" xfId="14746"/>
    <cellStyle name="Input cel 3 2 2 2 5" xfId="747"/>
    <cellStyle name="Input cel 3 2 2 2 5 2" xfId="5212"/>
    <cellStyle name="Input cel 3 2 2 2 5 2 2" xfId="9432"/>
    <cellStyle name="Input cel 3 2 2 2 5 2 2 2" xfId="19714"/>
    <cellStyle name="Input cel 3 2 2 2 5 2 3" xfId="15969"/>
    <cellStyle name="Input cel 3 2 2 2 5 3" xfId="6632"/>
    <cellStyle name="Input cel 3 2 2 2 5 3 2" xfId="10851"/>
    <cellStyle name="Input cel 3 2 2 2 5 3 2 2" xfId="21112"/>
    <cellStyle name="Input cel 3 2 2 2 5 3 3" xfId="17119"/>
    <cellStyle name="Input cel 3 2 2 2 5 4" xfId="4044"/>
    <cellStyle name="Input cel 3 2 2 2 5 4 2" xfId="8264"/>
    <cellStyle name="Input cel 3 2 2 2 5 4 2 2" xfId="18546"/>
    <cellStyle name="Input cel 3 2 2 2 5 5" xfId="2031"/>
    <cellStyle name="Input cel 3 2 2 2 5 5 2" xfId="14151"/>
    <cellStyle name="Input cel 3 2 2 2 5 6" xfId="13736"/>
    <cellStyle name="Input cel 3 2 2 2 6" xfId="1625"/>
    <cellStyle name="Input cel 3 2 2 2 6 2" xfId="6279"/>
    <cellStyle name="Input cel 3 2 2 2 6 2 2" xfId="10498"/>
    <cellStyle name="Input cel 3 2 2 2 6 2 2 2" xfId="20774"/>
    <cellStyle name="Input cel 3 2 2 2 6 2 3" xfId="15567"/>
    <cellStyle name="Input cel 3 2 2 2 6 3" xfId="3701"/>
    <cellStyle name="Input cel 3 2 2 2 6 3 2" xfId="7921"/>
    <cellStyle name="Input cel 3 2 2 2 6 3 2 2" xfId="18203"/>
    <cellStyle name="Input cel 3 2 2 2 6 4" xfId="2655"/>
    <cellStyle name="Input cel 3 2 2 2 6 4 2" xfId="16967"/>
    <cellStyle name="Input cel 3 2 2 2 6 5" xfId="15865"/>
    <cellStyle name="Input cel 3 2 2 2 7" xfId="4854"/>
    <cellStyle name="Input cel 3 2 2 2 7 2" xfId="9074"/>
    <cellStyle name="Input cel 3 2 2 2 7 2 2" xfId="19356"/>
    <cellStyle name="Input cel 3 2 2 2 7 3" xfId="12608"/>
    <cellStyle name="Input cel 3 2 2 2 8" xfId="6178"/>
    <cellStyle name="Input cel 3 2 2 2 8 2" xfId="10397"/>
    <cellStyle name="Input cel 3 2 2 2 8 2 2" xfId="20675"/>
    <cellStyle name="Input cel 3 2 2 2 8 3" xfId="14332"/>
    <cellStyle name="Input cel 3 2 2 2 9" xfId="2858"/>
    <cellStyle name="Input cel 3 2 2 2 9 2" xfId="13349"/>
    <cellStyle name="Input cel 3 2 2 3" xfId="435"/>
    <cellStyle name="Input cel 3 2 2 3 2" xfId="1361"/>
    <cellStyle name="Input cel 3 2 2 3 2 2" xfId="5824"/>
    <cellStyle name="Input cel 3 2 2 3 2 2 2" xfId="10044"/>
    <cellStyle name="Input cel 3 2 2 3 2 2 2 2" xfId="20326"/>
    <cellStyle name="Input cel 3 2 2 3 2 2 3" xfId="13640"/>
    <cellStyle name="Input cel 3 2 2 3 2 3" xfId="7236"/>
    <cellStyle name="Input cel 3 2 2 3 2 3 2" xfId="11455"/>
    <cellStyle name="Input cel 3 2 2 3 2 3 2 2" xfId="21678"/>
    <cellStyle name="Input cel 3 2 2 3 2 3 3" xfId="15802"/>
    <cellStyle name="Input cel 3 2 2 3 2 4" xfId="4593"/>
    <cellStyle name="Input cel 3 2 2 3 2 4 2" xfId="8813"/>
    <cellStyle name="Input cel 3 2 2 3 2 4 2 2" xfId="19095"/>
    <cellStyle name="Input cel 3 2 2 3 2 5" xfId="3167"/>
    <cellStyle name="Input cel 3 2 2 3 2 5 2" xfId="17529"/>
    <cellStyle name="Input cel 3 2 2 3 2 6" xfId="14052"/>
    <cellStyle name="Input cel 3 2 2 3 3" xfId="809"/>
    <cellStyle name="Input cel 3 2 2 3 3 2" xfId="5274"/>
    <cellStyle name="Input cel 3 2 2 3 3 2 2" xfId="9494"/>
    <cellStyle name="Input cel 3 2 2 3 3 2 2 2" xfId="19776"/>
    <cellStyle name="Input cel 3 2 2 3 3 2 3" xfId="14915"/>
    <cellStyle name="Input cel 3 2 2 3 3 3" xfId="6694"/>
    <cellStyle name="Input cel 3 2 2 3 3 3 2" xfId="10913"/>
    <cellStyle name="Input cel 3 2 2 3 3 3 2 2" xfId="21169"/>
    <cellStyle name="Input cel 3 2 2 3 3 3 3" xfId="12230"/>
    <cellStyle name="Input cel 3 2 2 3 3 4" xfId="4100"/>
    <cellStyle name="Input cel 3 2 2 3 3 4 2" xfId="8320"/>
    <cellStyle name="Input cel 3 2 2 3 3 4 2 2" xfId="18602"/>
    <cellStyle name="Input cel 3 2 2 3 3 5" xfId="2555"/>
    <cellStyle name="Input cel 3 2 2 3 3 5 2" xfId="15461"/>
    <cellStyle name="Input cel 3 2 2 3 3 6" xfId="17102"/>
    <cellStyle name="Input cel 3 2 2 3 4" xfId="3749"/>
    <cellStyle name="Input cel 3 2 2 3 4 2" xfId="7969"/>
    <cellStyle name="Input cel 3 2 2 3 4 2 2" xfId="18251"/>
    <cellStyle name="Input cel 3 2 2 3 4 3" xfId="15744"/>
    <cellStyle name="Input cel 3 2 2 3 5" xfId="4902"/>
    <cellStyle name="Input cel 3 2 2 3 5 2" xfId="9122"/>
    <cellStyle name="Input cel 3 2 2 3 5 2 2" xfId="19404"/>
    <cellStyle name="Input cel 3 2 2 3 5 3" xfId="15359"/>
    <cellStyle name="Input cel 3 2 2 3 6" xfId="6327"/>
    <cellStyle name="Input cel 3 2 2 3 6 2" xfId="10546"/>
    <cellStyle name="Input cel 3 2 2 3 6 2 2" xfId="20822"/>
    <cellStyle name="Input cel 3 2 2 3 6 3" xfId="12088"/>
    <cellStyle name="Input cel 3 2 2 3 7" xfId="3483"/>
    <cellStyle name="Input cel 3 2 2 3 7 2" xfId="7703"/>
    <cellStyle name="Input cel 3 2 2 3 7 2 2" xfId="17985"/>
    <cellStyle name="Input cel 3 2 2 3 7 3" xfId="16559"/>
    <cellStyle name="Input cel 3 2 2 3 8" xfId="2136"/>
    <cellStyle name="Input cel 3 2 2 3 8 2" xfId="16652"/>
    <cellStyle name="Input cel 3 2 2 3 9" xfId="16462"/>
    <cellStyle name="Input cel 3 2 2 4" xfId="499"/>
    <cellStyle name="Input cel 3 2 2 4 2" xfId="1425"/>
    <cellStyle name="Input cel 3 2 2 4 2 2" xfId="5888"/>
    <cellStyle name="Input cel 3 2 2 4 2 2 2" xfId="10108"/>
    <cellStyle name="Input cel 3 2 2 4 2 2 2 2" xfId="20390"/>
    <cellStyle name="Input cel 3 2 2 4 2 2 3" xfId="15683"/>
    <cellStyle name="Input cel 3 2 2 4 2 3" xfId="7300"/>
    <cellStyle name="Input cel 3 2 2 4 2 3 2" xfId="11519"/>
    <cellStyle name="Input cel 3 2 2 4 2 3 2 2" xfId="21738"/>
    <cellStyle name="Input cel 3 2 2 4 2 3 3" xfId="15810"/>
    <cellStyle name="Input cel 3 2 2 4 2 4" xfId="4653"/>
    <cellStyle name="Input cel 3 2 2 4 2 4 2" xfId="8873"/>
    <cellStyle name="Input cel 3 2 2 4 2 4 2 2" xfId="19155"/>
    <cellStyle name="Input cel 3 2 2 4 2 5" xfId="2967"/>
    <cellStyle name="Input cel 3 2 2 4 2 5 2" xfId="17589"/>
    <cellStyle name="Input cel 3 2 2 4 2 6" xfId="14855"/>
    <cellStyle name="Input cel 3 2 2 4 3" xfId="1107"/>
    <cellStyle name="Input cel 3 2 2 4 3 2" xfId="5571"/>
    <cellStyle name="Input cel 3 2 2 4 3 2 2" xfId="9791"/>
    <cellStyle name="Input cel 3 2 2 4 3 2 2 2" xfId="20073"/>
    <cellStyle name="Input cel 3 2 2 4 3 2 3" xfId="17003"/>
    <cellStyle name="Input cel 3 2 2 4 3 3" xfId="6984"/>
    <cellStyle name="Input cel 3 2 2 4 3 3 2" xfId="11203"/>
    <cellStyle name="Input cel 3 2 2 4 3 3 2 2" xfId="21442"/>
    <cellStyle name="Input cel 3 2 2 4 3 3 3" xfId="15672"/>
    <cellStyle name="Input cel 3 2 2 4 3 4" xfId="4369"/>
    <cellStyle name="Input cel 3 2 2 4 3 4 2" xfId="8589"/>
    <cellStyle name="Input cel 3 2 2 4 3 4 2 2" xfId="18871"/>
    <cellStyle name="Input cel 3 2 2 4 3 5" xfId="1759"/>
    <cellStyle name="Input cel 3 2 2 4 3 5 2" xfId="17293"/>
    <cellStyle name="Input cel 3 2 2 4 3 6" xfId="13132"/>
    <cellStyle name="Input cel 3 2 2 4 4" xfId="3810"/>
    <cellStyle name="Input cel 3 2 2 4 4 2" xfId="8030"/>
    <cellStyle name="Input cel 3 2 2 4 4 2 2" xfId="18312"/>
    <cellStyle name="Input cel 3 2 2 4 4 3" xfId="11921"/>
    <cellStyle name="Input cel 3 2 2 4 5" xfId="4966"/>
    <cellStyle name="Input cel 3 2 2 4 5 2" xfId="9186"/>
    <cellStyle name="Input cel 3 2 2 4 5 2 2" xfId="19468"/>
    <cellStyle name="Input cel 3 2 2 4 5 3" xfId="13180"/>
    <cellStyle name="Input cel 3 2 2 4 6" xfId="6391"/>
    <cellStyle name="Input cel 3 2 2 4 6 2" xfId="10610"/>
    <cellStyle name="Input cel 3 2 2 4 6 2 2" xfId="20883"/>
    <cellStyle name="Input cel 3 2 2 4 6 3" xfId="12482"/>
    <cellStyle name="Input cel 3 2 2 4 7" xfId="3517"/>
    <cellStyle name="Input cel 3 2 2 4 7 2" xfId="7737"/>
    <cellStyle name="Input cel 3 2 2 4 7 2 2" xfId="18019"/>
    <cellStyle name="Input cel 3 2 2 4 7 3" xfId="14258"/>
    <cellStyle name="Input cel 3 2 2 4 8" xfId="2826"/>
    <cellStyle name="Input cel 3 2 2 4 8 2" xfId="17024"/>
    <cellStyle name="Input cel 3 2 2 4 9" xfId="16900"/>
    <cellStyle name="Input cel 3 2 2 5" xfId="561"/>
    <cellStyle name="Input cel 3 2 2 5 2" xfId="1487"/>
    <cellStyle name="Input cel 3 2 2 5 2 2" xfId="5950"/>
    <cellStyle name="Input cel 3 2 2 5 2 2 2" xfId="10170"/>
    <cellStyle name="Input cel 3 2 2 5 2 2 2 2" xfId="20452"/>
    <cellStyle name="Input cel 3 2 2 5 2 2 3" xfId="16476"/>
    <cellStyle name="Input cel 3 2 2 5 2 3" xfId="7362"/>
    <cellStyle name="Input cel 3 2 2 5 2 3 2" xfId="11581"/>
    <cellStyle name="Input cel 3 2 2 5 2 3 2 2" xfId="21797"/>
    <cellStyle name="Input cel 3 2 2 5 2 3 3" xfId="12546"/>
    <cellStyle name="Input cel 3 2 2 5 2 4" xfId="4712"/>
    <cellStyle name="Input cel 3 2 2 5 2 4 2" xfId="8932"/>
    <cellStyle name="Input cel 3 2 2 5 2 4 2 2" xfId="19214"/>
    <cellStyle name="Input cel 3 2 2 5 2 5" xfId="1851"/>
    <cellStyle name="Input cel 3 2 2 5 2 5 2" xfId="17648"/>
    <cellStyle name="Input cel 3 2 2 5 2 6" xfId="13066"/>
    <cellStyle name="Input cel 3 2 2 5 3" xfId="1165"/>
    <cellStyle name="Input cel 3 2 2 5 3 2" xfId="5628"/>
    <cellStyle name="Input cel 3 2 2 5 3 2 2" xfId="9848"/>
    <cellStyle name="Input cel 3 2 2 5 3 2 2 2" xfId="20130"/>
    <cellStyle name="Input cel 3 2 2 5 3 2 3" xfId="13170"/>
    <cellStyle name="Input cel 3 2 2 5 3 3" xfId="7040"/>
    <cellStyle name="Input cel 3 2 2 5 3 3 2" xfId="11259"/>
    <cellStyle name="Input cel 3 2 2 5 3 3 2 2" xfId="21495"/>
    <cellStyle name="Input cel 3 2 2 5 3 3 3" xfId="11773"/>
    <cellStyle name="Input cel 3 2 2 5 3 4" xfId="4423"/>
    <cellStyle name="Input cel 3 2 2 5 3 4 2" xfId="8643"/>
    <cellStyle name="Input cel 3 2 2 5 3 4 2 2" xfId="18925"/>
    <cellStyle name="Input cel 3 2 2 5 3 5" xfId="2457"/>
    <cellStyle name="Input cel 3 2 2 5 3 5 2" xfId="17346"/>
    <cellStyle name="Input cel 3 2 2 5 3 6" xfId="15665"/>
    <cellStyle name="Input cel 3 2 2 5 4" xfId="3872"/>
    <cellStyle name="Input cel 3 2 2 5 4 2" xfId="8092"/>
    <cellStyle name="Input cel 3 2 2 5 4 2 2" xfId="18374"/>
    <cellStyle name="Input cel 3 2 2 5 4 3" xfId="16693"/>
    <cellStyle name="Input cel 3 2 2 5 5" xfId="5028"/>
    <cellStyle name="Input cel 3 2 2 5 5 2" xfId="9248"/>
    <cellStyle name="Input cel 3 2 2 5 5 2 2" xfId="19530"/>
    <cellStyle name="Input cel 3 2 2 5 5 3" xfId="12231"/>
    <cellStyle name="Input cel 3 2 2 5 6" xfId="6453"/>
    <cellStyle name="Input cel 3 2 2 5 6 2" xfId="10672"/>
    <cellStyle name="Input cel 3 2 2 5 6 2 2" xfId="20945"/>
    <cellStyle name="Input cel 3 2 2 5 6 3" xfId="13763"/>
    <cellStyle name="Input cel 3 2 2 5 7" xfId="3576"/>
    <cellStyle name="Input cel 3 2 2 5 7 2" xfId="7796"/>
    <cellStyle name="Input cel 3 2 2 5 7 2 2" xfId="18078"/>
    <cellStyle name="Input cel 3 2 2 5 7 3" xfId="11932"/>
    <cellStyle name="Input cel 3 2 2 5 8" xfId="2515"/>
    <cellStyle name="Input cel 3 2 2 5 8 2" xfId="15334"/>
    <cellStyle name="Input cel 3 2 2 5 9" xfId="13783"/>
    <cellStyle name="Input cel 3 2 2 6" xfId="989"/>
    <cellStyle name="Input cel 3 2 2 6 2" xfId="4253"/>
    <cellStyle name="Input cel 3 2 2 6 2 2" xfId="8473"/>
    <cellStyle name="Input cel 3 2 2 6 2 2 2" xfId="18755"/>
    <cellStyle name="Input cel 3 2 2 6 2 3" xfId="15898"/>
    <cellStyle name="Input cel 3 2 2 6 3" xfId="5453"/>
    <cellStyle name="Input cel 3 2 2 6 3 2" xfId="9673"/>
    <cellStyle name="Input cel 3 2 2 6 3 2 2" xfId="19955"/>
    <cellStyle name="Input cel 3 2 2 6 3 3" xfId="12913"/>
    <cellStyle name="Input cel 3 2 2 6 4" xfId="6867"/>
    <cellStyle name="Input cel 3 2 2 6 4 2" xfId="11086"/>
    <cellStyle name="Input cel 3 2 2 6 4 2 2" xfId="21329"/>
    <cellStyle name="Input cel 3 2 2 6 4 3" xfId="16339"/>
    <cellStyle name="Input cel 3 2 2 6 5" xfId="3416"/>
    <cellStyle name="Input cel 3 2 2 6 5 2" xfId="7636"/>
    <cellStyle name="Input cel 3 2 2 6 5 2 2" xfId="17918"/>
    <cellStyle name="Input cel 3 2 2 6 6" xfId="2229"/>
    <cellStyle name="Input cel 3 2 2 6 6 2" xfId="14005"/>
    <cellStyle name="Input cel 3 2 2 6 7" xfId="14371"/>
    <cellStyle name="Input cel 3 2 2 7" xfId="682"/>
    <cellStyle name="Input cel 3 2 2 7 2" xfId="5148"/>
    <cellStyle name="Input cel 3 2 2 7 2 2" xfId="9368"/>
    <cellStyle name="Input cel 3 2 2 7 2 2 2" xfId="19650"/>
    <cellStyle name="Input cel 3 2 2 7 2 3" xfId="13357"/>
    <cellStyle name="Input cel 3 2 2 7 3" xfId="6572"/>
    <cellStyle name="Input cel 3 2 2 7 3 2" xfId="10791"/>
    <cellStyle name="Input cel 3 2 2 7 3 2 2" xfId="21059"/>
    <cellStyle name="Input cel 3 2 2 7 3 3" xfId="15453"/>
    <cellStyle name="Input cel 3 2 2 7 4" xfId="3986"/>
    <cellStyle name="Input cel 3 2 2 7 4 2" xfId="8206"/>
    <cellStyle name="Input cel 3 2 2 7 4 2 2" xfId="18488"/>
    <cellStyle name="Input cel 3 2 2 7 5" xfId="3044"/>
    <cellStyle name="Input cel 3 2 2 7 5 2" xfId="14398"/>
    <cellStyle name="Input cel 3 2 2 7 6" xfId="14050"/>
    <cellStyle name="Input cel 3 2 2 8" xfId="1524"/>
    <cellStyle name="Input cel 3 2 2 8 2" xfId="5988"/>
    <cellStyle name="Input cel 3 2 2 8 2 2" xfId="10208"/>
    <cellStyle name="Input cel 3 2 2 8 2 2 2" xfId="20490"/>
    <cellStyle name="Input cel 3 2 2 8 2 3" xfId="14429"/>
    <cellStyle name="Input cel 3 2 2 8 3" xfId="3678"/>
    <cellStyle name="Input cel 3 2 2 8 3 2" xfId="7898"/>
    <cellStyle name="Input cel 3 2 2 8 3 2 2" xfId="18180"/>
    <cellStyle name="Input cel 3 2 2 8 4" xfId="1940"/>
    <cellStyle name="Input cel 3 2 2 8 4 2" xfId="12021"/>
    <cellStyle name="Input cel 3 2 2 8 5" xfId="15016"/>
    <cellStyle name="Input cel 3 2 2 9" xfId="4831"/>
    <cellStyle name="Input cel 3 2 2 9 2" xfId="9051"/>
    <cellStyle name="Input cel 3 2 2 9 2 2" xfId="19333"/>
    <cellStyle name="Input cel 3 2 2 9 3" xfId="15893"/>
    <cellStyle name="Input cel 3 2 3" xfId="342"/>
    <cellStyle name="Input cel 3 2 3 10" xfId="4812"/>
    <cellStyle name="Input cel 3 2 3 10 2" xfId="9032"/>
    <cellStyle name="Input cel 3 2 3 10 2 2" xfId="19314"/>
    <cellStyle name="Input cel 3 2 3 10 3" xfId="12096"/>
    <cellStyle name="Input cel 3 2 3 11" xfId="3307"/>
    <cellStyle name="Input cel 3 2 3 11 2" xfId="7528"/>
    <cellStyle name="Input cel 3 2 3 11 2 2" xfId="17811"/>
    <cellStyle name="Input cel 3 2 3 11 3" xfId="13307"/>
    <cellStyle name="Input cel 3 2 3 12" xfId="6130"/>
    <cellStyle name="Input cel 3 2 3 12 2" xfId="10349"/>
    <cellStyle name="Input cel 3 2 3 12 2 2" xfId="20627"/>
    <cellStyle name="Input cel 3 2 3 13" xfId="1803"/>
    <cellStyle name="Input cel 3 2 3 13 2" xfId="15550"/>
    <cellStyle name="Input cel 3 2 3 14" xfId="15002"/>
    <cellStyle name="Input cel 3 2 3 2" xfId="416"/>
    <cellStyle name="Input cel 3 2 3 2 2" xfId="1038"/>
    <cellStyle name="Input cel 3 2 3 2 2 2" xfId="4302"/>
    <cellStyle name="Input cel 3 2 3 2 2 2 2" xfId="8522"/>
    <cellStyle name="Input cel 3 2 3 2 2 2 2 2" xfId="18804"/>
    <cellStyle name="Input cel 3 2 3 2 2 2 3" xfId="13805"/>
    <cellStyle name="Input cel 3 2 3 2 2 3" xfId="5502"/>
    <cellStyle name="Input cel 3 2 3 2 2 3 2" xfId="9722"/>
    <cellStyle name="Input cel 3 2 3 2 2 3 2 2" xfId="20004"/>
    <cellStyle name="Input cel 3 2 3 2 2 3 3" xfId="16924"/>
    <cellStyle name="Input cel 3 2 3 2 2 4" xfId="6916"/>
    <cellStyle name="Input cel 3 2 3 2 2 4 2" xfId="11135"/>
    <cellStyle name="Input cel 3 2 3 2 2 4 2 2" xfId="21377"/>
    <cellStyle name="Input cel 3 2 3 2 2 4 3" xfId="13143"/>
    <cellStyle name="Input cel 3 2 3 2 2 5" xfId="3465"/>
    <cellStyle name="Input cel 3 2 3 2 2 5 2" xfId="7685"/>
    <cellStyle name="Input cel 3 2 3 2 2 5 2 2" xfId="17967"/>
    <cellStyle name="Input cel 3 2 3 2 2 6" xfId="2771"/>
    <cellStyle name="Input cel 3 2 3 2 2 6 2" xfId="14139"/>
    <cellStyle name="Input cel 3 2 3 2 2 7" xfId="13923"/>
    <cellStyle name="Input cel 3 2 3 2 3" xfId="1242"/>
    <cellStyle name="Input cel 3 2 3 2 3 2" xfId="5705"/>
    <cellStyle name="Input cel 3 2 3 2 3 2 2" xfId="9925"/>
    <cellStyle name="Input cel 3 2 3 2 3 2 2 2" xfId="20207"/>
    <cellStyle name="Input cel 3 2 3 2 3 2 3" xfId="12372"/>
    <cellStyle name="Input cel 3 2 3 2 3 3" xfId="7117"/>
    <cellStyle name="Input cel 3 2 3 2 3 3 2" xfId="11336"/>
    <cellStyle name="Input cel 3 2 3 2 3 3 2 2" xfId="21568"/>
    <cellStyle name="Input cel 3 2 3 2 3 3 3" xfId="16674"/>
    <cellStyle name="Input cel 3 2 3 2 3 4" xfId="4496"/>
    <cellStyle name="Input cel 3 2 3 2 3 4 2" xfId="8716"/>
    <cellStyle name="Input cel 3 2 3 2 3 4 2 2" xfId="18998"/>
    <cellStyle name="Input cel 3 2 3 2 3 5" xfId="2837"/>
    <cellStyle name="Input cel 3 2 3 2 3 5 2" xfId="17419"/>
    <cellStyle name="Input cel 3 2 3 2 3 6" xfId="16760"/>
    <cellStyle name="Input cel 3 2 3 2 4" xfId="791"/>
    <cellStyle name="Input cel 3 2 3 2 4 2" xfId="5256"/>
    <cellStyle name="Input cel 3 2 3 2 4 2 2" xfId="9476"/>
    <cellStyle name="Input cel 3 2 3 2 4 2 2 2" xfId="19758"/>
    <cellStyle name="Input cel 3 2 3 2 4 2 3" xfId="17214"/>
    <cellStyle name="Input cel 3 2 3 2 4 3" xfId="6676"/>
    <cellStyle name="Input cel 3 2 3 2 4 3 2" xfId="10895"/>
    <cellStyle name="Input cel 3 2 3 2 4 3 2 2" xfId="21151"/>
    <cellStyle name="Input cel 3 2 3 2 4 3 3" xfId="16709"/>
    <cellStyle name="Input cel 3 2 3 2 4 4" xfId="4082"/>
    <cellStyle name="Input cel 3 2 3 2 4 4 2" xfId="8302"/>
    <cellStyle name="Input cel 3 2 3 2 4 4 2 2" xfId="18584"/>
    <cellStyle name="Input cel 3 2 3 2 4 5" xfId="2644"/>
    <cellStyle name="Input cel 3 2 3 2 4 5 2" xfId="11812"/>
    <cellStyle name="Input cel 3 2 3 2 4 6" xfId="12319"/>
    <cellStyle name="Input cel 3 2 3 2 5" xfId="1654"/>
    <cellStyle name="Input cel 3 2 3 2 5 2" xfId="6309"/>
    <cellStyle name="Input cel 3 2 3 2 5 2 2" xfId="10528"/>
    <cellStyle name="Input cel 3 2 3 2 5 2 2 2" xfId="20804"/>
    <cellStyle name="Input cel 3 2 3 2 5 2 3" xfId="15072"/>
    <cellStyle name="Input cel 3 2 3 2 5 3" xfId="3731"/>
    <cellStyle name="Input cel 3 2 3 2 5 3 2" xfId="7951"/>
    <cellStyle name="Input cel 3 2 3 2 5 3 2 2" xfId="18233"/>
    <cellStyle name="Input cel 3 2 3 2 5 4" xfId="2783"/>
    <cellStyle name="Input cel 3 2 3 2 5 4 2" xfId="11885"/>
    <cellStyle name="Input cel 3 2 3 2 5 5" xfId="16446"/>
    <cellStyle name="Input cel 3 2 3 2 6" xfId="4884"/>
    <cellStyle name="Input cel 3 2 3 2 6 2" xfId="9104"/>
    <cellStyle name="Input cel 3 2 3 2 6 2 2" xfId="19386"/>
    <cellStyle name="Input cel 3 2 3 2 6 3" xfId="15415"/>
    <cellStyle name="Input cel 3 2 3 2 7" xfId="6222"/>
    <cellStyle name="Input cel 3 2 3 2 7 2" xfId="10441"/>
    <cellStyle name="Input cel 3 2 3 2 7 2 2" xfId="20718"/>
    <cellStyle name="Input cel 3 2 3 2 7 3" xfId="14725"/>
    <cellStyle name="Input cel 3 2 3 2 8" xfId="2778"/>
    <cellStyle name="Input cel 3 2 3 2 8 2" xfId="15726"/>
    <cellStyle name="Input cel 3 2 3 2 9" xfId="12505"/>
    <cellStyle name="Input cel 3 2 3 3" xfId="466"/>
    <cellStyle name="Input cel 3 2 3 3 10" xfId="13956"/>
    <cellStyle name="Input cel 3 2 3 3 2" xfId="1077"/>
    <cellStyle name="Input cel 3 2 3 3 2 2" xfId="1392"/>
    <cellStyle name="Input cel 3 2 3 3 2 2 2" xfId="5855"/>
    <cellStyle name="Input cel 3 2 3 3 2 2 2 2" xfId="10075"/>
    <cellStyle name="Input cel 3 2 3 3 2 2 2 2 2" xfId="20357"/>
    <cellStyle name="Input cel 3 2 3 3 2 2 2 3" xfId="13819"/>
    <cellStyle name="Input cel 3 2 3 3 2 2 3" xfId="7267"/>
    <cellStyle name="Input cel 3 2 3 3 2 2 3 2" xfId="11486"/>
    <cellStyle name="Input cel 3 2 3 3 2 2 3 2 2" xfId="21707"/>
    <cellStyle name="Input cel 3 2 3 3 2 2 3 3" xfId="14038"/>
    <cellStyle name="Input cel 3 2 3 3 2 2 4" xfId="4622"/>
    <cellStyle name="Input cel 3 2 3 3 2 2 4 2" xfId="8842"/>
    <cellStyle name="Input cel 3 2 3 3 2 2 4 2 2" xfId="19124"/>
    <cellStyle name="Input cel 3 2 3 3 2 2 5" xfId="2661"/>
    <cellStyle name="Input cel 3 2 3 3 2 2 5 2" xfId="17558"/>
    <cellStyle name="Input cel 3 2 3 3 2 2 6" xfId="13541"/>
    <cellStyle name="Input cel 3 2 3 3 2 3" xfId="5541"/>
    <cellStyle name="Input cel 3 2 3 3 2 3 2" xfId="9761"/>
    <cellStyle name="Input cel 3 2 3 3 2 3 2 2" xfId="20043"/>
    <cellStyle name="Input cel 3 2 3 3 2 3 3" xfId="17120"/>
    <cellStyle name="Input cel 3 2 3 3 2 4" xfId="6954"/>
    <cellStyle name="Input cel 3 2 3 3 2 4 2" xfId="11173"/>
    <cellStyle name="Input cel 3 2 3 3 2 4 2 2" xfId="21413"/>
    <cellStyle name="Input cel 3 2 3 3 2 4 3" xfId="16352"/>
    <cellStyle name="Input cel 3 2 3 3 2 5" xfId="4339"/>
    <cellStyle name="Input cel 3 2 3 3 2 5 2" xfId="8559"/>
    <cellStyle name="Input cel 3 2 3 3 2 5 2 2" xfId="18841"/>
    <cellStyle name="Input cel 3 2 3 3 2 6" xfId="2228"/>
    <cellStyle name="Input cel 3 2 3 3 2 6 2" xfId="17265"/>
    <cellStyle name="Input cel 3 2 3 3 2 7" xfId="16854"/>
    <cellStyle name="Input cel 3 2 3 3 3" xfId="1258"/>
    <cellStyle name="Input cel 3 2 3 3 3 2" xfId="5721"/>
    <cellStyle name="Input cel 3 2 3 3 3 2 2" xfId="9941"/>
    <cellStyle name="Input cel 3 2 3 3 3 2 2 2" xfId="20223"/>
    <cellStyle name="Input cel 3 2 3 3 3 2 3" xfId="15182"/>
    <cellStyle name="Input cel 3 2 3 3 3 3" xfId="7133"/>
    <cellStyle name="Input cel 3 2 3 3 3 3 2" xfId="11352"/>
    <cellStyle name="Input cel 3 2 3 3 3 3 2 2" xfId="21583"/>
    <cellStyle name="Input cel 3 2 3 3 3 3 3" xfId="12455"/>
    <cellStyle name="Input cel 3 2 3 3 3 4" xfId="4511"/>
    <cellStyle name="Input cel 3 2 3 3 3 4 2" xfId="8731"/>
    <cellStyle name="Input cel 3 2 3 3 3 4 2 2" xfId="19013"/>
    <cellStyle name="Input cel 3 2 3 3 3 5" xfId="2282"/>
    <cellStyle name="Input cel 3 2 3 3 3 5 2" xfId="17434"/>
    <cellStyle name="Input cel 3 2 3 3 3 6" xfId="14645"/>
    <cellStyle name="Input cel 3 2 3 3 4" xfId="851"/>
    <cellStyle name="Input cel 3 2 3 3 4 2" xfId="5316"/>
    <cellStyle name="Input cel 3 2 3 3 4 2 2" xfId="9536"/>
    <cellStyle name="Input cel 3 2 3 3 4 2 2 2" xfId="19818"/>
    <cellStyle name="Input cel 3 2 3 3 4 2 3" xfId="14708"/>
    <cellStyle name="Input cel 3 2 3 3 4 3" xfId="6736"/>
    <cellStyle name="Input cel 3 2 3 3 4 3 2" xfId="10955"/>
    <cellStyle name="Input cel 3 2 3 3 4 3 2 2" xfId="21209"/>
    <cellStyle name="Input cel 3 2 3 3 4 3 3" xfId="15658"/>
    <cellStyle name="Input cel 3 2 3 3 4 4" xfId="4140"/>
    <cellStyle name="Input cel 3 2 3 3 4 4 2" xfId="8360"/>
    <cellStyle name="Input cel 3 2 3 3 4 4 2 2" xfId="18642"/>
    <cellStyle name="Input cel 3 2 3 3 4 5" xfId="2878"/>
    <cellStyle name="Input cel 3 2 3 3 4 5 2" xfId="16516"/>
    <cellStyle name="Input cel 3 2 3 3 4 6" xfId="16341"/>
    <cellStyle name="Input cel 3 2 3 3 5" xfId="3779"/>
    <cellStyle name="Input cel 3 2 3 3 5 2" xfId="7999"/>
    <cellStyle name="Input cel 3 2 3 3 5 2 2" xfId="18281"/>
    <cellStyle name="Input cel 3 2 3 3 5 3" xfId="14114"/>
    <cellStyle name="Input cel 3 2 3 3 6" xfId="4933"/>
    <cellStyle name="Input cel 3 2 3 3 6 2" xfId="9153"/>
    <cellStyle name="Input cel 3 2 3 3 6 2 2" xfId="19435"/>
    <cellStyle name="Input cel 3 2 3 3 6 3" xfId="13008"/>
    <cellStyle name="Input cel 3 2 3 3 7" xfId="6358"/>
    <cellStyle name="Input cel 3 2 3 3 7 2" xfId="10577"/>
    <cellStyle name="Input cel 3 2 3 3 7 2 2" xfId="20852"/>
    <cellStyle name="Input cel 3 2 3 3 7 3" xfId="13057"/>
    <cellStyle name="Input cel 3 2 3 3 8" xfId="3499"/>
    <cellStyle name="Input cel 3 2 3 3 8 2" xfId="7719"/>
    <cellStyle name="Input cel 3 2 3 3 8 2 2" xfId="18001"/>
    <cellStyle name="Input cel 3 2 3 3 8 3" xfId="15310"/>
    <cellStyle name="Input cel 3 2 3 3 9" xfId="2306"/>
    <cellStyle name="Input cel 3 2 3 3 9 2" xfId="17140"/>
    <cellStyle name="Input cel 3 2 3 4" xfId="530"/>
    <cellStyle name="Input cel 3 2 3 4 2" xfId="1456"/>
    <cellStyle name="Input cel 3 2 3 4 2 2" xfId="5919"/>
    <cellStyle name="Input cel 3 2 3 4 2 2 2" xfId="10139"/>
    <cellStyle name="Input cel 3 2 3 4 2 2 2 2" xfId="20421"/>
    <cellStyle name="Input cel 3 2 3 4 2 2 3" xfId="15361"/>
    <cellStyle name="Input cel 3 2 3 4 2 3" xfId="7331"/>
    <cellStyle name="Input cel 3 2 3 4 2 3 2" xfId="11550"/>
    <cellStyle name="Input cel 3 2 3 4 2 3 2 2" xfId="21767"/>
    <cellStyle name="Input cel 3 2 3 4 2 3 3" xfId="17232"/>
    <cellStyle name="Input cel 3 2 3 4 2 4" xfId="4682"/>
    <cellStyle name="Input cel 3 2 3 4 2 4 2" xfId="8902"/>
    <cellStyle name="Input cel 3 2 3 4 2 4 2 2" xfId="19184"/>
    <cellStyle name="Input cel 3 2 3 4 2 5" xfId="2216"/>
    <cellStyle name="Input cel 3 2 3 4 2 5 2" xfId="17618"/>
    <cellStyle name="Input cel 3 2 3 4 2 6" xfId="14462"/>
    <cellStyle name="Input cel 3 2 3 4 3" xfId="1138"/>
    <cellStyle name="Input cel 3 2 3 4 3 2" xfId="5602"/>
    <cellStyle name="Input cel 3 2 3 4 3 2 2" xfId="9822"/>
    <cellStyle name="Input cel 3 2 3 4 3 2 2 2" xfId="20104"/>
    <cellStyle name="Input cel 3 2 3 4 3 2 3" xfId="11886"/>
    <cellStyle name="Input cel 3 2 3 4 3 3" xfId="7015"/>
    <cellStyle name="Input cel 3 2 3 4 3 3 2" xfId="11234"/>
    <cellStyle name="Input cel 3 2 3 4 3 3 2 2" xfId="21471"/>
    <cellStyle name="Input cel 3 2 3 4 3 3 3" xfId="15308"/>
    <cellStyle name="Input cel 3 2 3 4 3 4" xfId="4398"/>
    <cellStyle name="Input cel 3 2 3 4 3 4 2" xfId="8618"/>
    <cellStyle name="Input cel 3 2 3 4 3 4 2 2" xfId="18900"/>
    <cellStyle name="Input cel 3 2 3 4 3 5" xfId="2972"/>
    <cellStyle name="Input cel 3 2 3 4 3 5 2" xfId="17322"/>
    <cellStyle name="Input cel 3 2 3 4 3 6" xfId="15181"/>
    <cellStyle name="Input cel 3 2 3 4 4" xfId="3841"/>
    <cellStyle name="Input cel 3 2 3 4 4 2" xfId="8061"/>
    <cellStyle name="Input cel 3 2 3 4 4 2 2" xfId="18343"/>
    <cellStyle name="Input cel 3 2 3 4 4 3" xfId="16778"/>
    <cellStyle name="Input cel 3 2 3 4 5" xfId="4997"/>
    <cellStyle name="Input cel 3 2 3 4 5 2" xfId="9217"/>
    <cellStyle name="Input cel 3 2 3 4 5 2 2" xfId="19499"/>
    <cellStyle name="Input cel 3 2 3 4 5 3" xfId="17077"/>
    <cellStyle name="Input cel 3 2 3 4 6" xfId="6422"/>
    <cellStyle name="Input cel 3 2 3 4 6 2" xfId="10641"/>
    <cellStyle name="Input cel 3 2 3 4 6 2 2" xfId="20914"/>
    <cellStyle name="Input cel 3 2 3 4 6 3" xfId="14411"/>
    <cellStyle name="Input cel 3 2 3 4 7" xfId="3546"/>
    <cellStyle name="Input cel 3 2 3 4 7 2" xfId="7766"/>
    <cellStyle name="Input cel 3 2 3 4 7 2 2" xfId="18048"/>
    <cellStyle name="Input cel 3 2 3 4 7 3" xfId="12195"/>
    <cellStyle name="Input cel 3 2 3 4 8" xfId="2898"/>
    <cellStyle name="Input cel 3 2 3 4 8 2" xfId="12862"/>
    <cellStyle name="Input cel 3 2 3 4 9" xfId="11841"/>
    <cellStyle name="Input cel 3 2 3 5" xfId="591"/>
    <cellStyle name="Input cel 3 2 3 5 2" xfId="1517"/>
    <cellStyle name="Input cel 3 2 3 5 2 2" xfId="5980"/>
    <cellStyle name="Input cel 3 2 3 5 2 2 2" xfId="10200"/>
    <cellStyle name="Input cel 3 2 3 5 2 2 2 2" xfId="20482"/>
    <cellStyle name="Input cel 3 2 3 5 2 2 3" xfId="14256"/>
    <cellStyle name="Input cel 3 2 3 5 2 3" xfId="7392"/>
    <cellStyle name="Input cel 3 2 3 5 2 3 2" xfId="11611"/>
    <cellStyle name="Input cel 3 2 3 5 2 3 2 2" xfId="21826"/>
    <cellStyle name="Input cel 3 2 3 5 2 3 3" xfId="16563"/>
    <cellStyle name="Input cel 3 2 3 5 2 4" xfId="4741"/>
    <cellStyle name="Input cel 3 2 3 5 2 4 2" xfId="8961"/>
    <cellStyle name="Input cel 3 2 3 5 2 4 2 2" xfId="19243"/>
    <cellStyle name="Input cel 3 2 3 5 2 5" xfId="7445"/>
    <cellStyle name="Input cel 3 2 3 5 2 5 2" xfId="17677"/>
    <cellStyle name="Input cel 3 2 3 5 2 6" xfId="16321"/>
    <cellStyle name="Input cel 3 2 3 5 3" xfId="1195"/>
    <cellStyle name="Input cel 3 2 3 5 3 2" xfId="5658"/>
    <cellStyle name="Input cel 3 2 3 5 3 2 2" xfId="9878"/>
    <cellStyle name="Input cel 3 2 3 5 3 2 2 2" xfId="20160"/>
    <cellStyle name="Input cel 3 2 3 5 3 2 3" xfId="14033"/>
    <cellStyle name="Input cel 3 2 3 5 3 3" xfId="7070"/>
    <cellStyle name="Input cel 3 2 3 5 3 3 2" xfId="11289"/>
    <cellStyle name="Input cel 3 2 3 5 3 3 2 2" xfId="21524"/>
    <cellStyle name="Input cel 3 2 3 5 3 3 3" xfId="12375"/>
    <cellStyle name="Input cel 3 2 3 5 3 4" xfId="4452"/>
    <cellStyle name="Input cel 3 2 3 5 3 4 2" xfId="8672"/>
    <cellStyle name="Input cel 3 2 3 5 3 4 2 2" xfId="18954"/>
    <cellStyle name="Input cel 3 2 3 5 3 5" xfId="2787"/>
    <cellStyle name="Input cel 3 2 3 5 3 5 2" xfId="17375"/>
    <cellStyle name="Input cel 3 2 3 5 3 6" xfId="16481"/>
    <cellStyle name="Input cel 3 2 3 5 4" xfId="3902"/>
    <cellStyle name="Input cel 3 2 3 5 4 2" xfId="8122"/>
    <cellStyle name="Input cel 3 2 3 5 4 2 2" xfId="18404"/>
    <cellStyle name="Input cel 3 2 3 5 4 3" xfId="11706"/>
    <cellStyle name="Input cel 3 2 3 5 5" xfId="5058"/>
    <cellStyle name="Input cel 3 2 3 5 5 2" xfId="9278"/>
    <cellStyle name="Input cel 3 2 3 5 5 2 2" xfId="19560"/>
    <cellStyle name="Input cel 3 2 3 5 5 3" xfId="12816"/>
    <cellStyle name="Input cel 3 2 3 5 6" xfId="6483"/>
    <cellStyle name="Input cel 3 2 3 5 6 2" xfId="10702"/>
    <cellStyle name="Input cel 3 2 3 5 6 2 2" xfId="20975"/>
    <cellStyle name="Input cel 3 2 3 5 6 3" xfId="15596"/>
    <cellStyle name="Input cel 3 2 3 5 7" xfId="3605"/>
    <cellStyle name="Input cel 3 2 3 5 7 2" xfId="7825"/>
    <cellStyle name="Input cel 3 2 3 5 7 2 2" xfId="18107"/>
    <cellStyle name="Input cel 3 2 3 5 7 3" xfId="17101"/>
    <cellStyle name="Input cel 3 2 3 5 8" xfId="2905"/>
    <cellStyle name="Input cel 3 2 3 5 8 2" xfId="15549"/>
    <cellStyle name="Input cel 3 2 3 5 9" xfId="16934"/>
    <cellStyle name="Input cel 3 2 3 6" xfId="970"/>
    <cellStyle name="Input cel 3 2 3 6 2" xfId="4235"/>
    <cellStyle name="Input cel 3 2 3 6 2 2" xfId="8455"/>
    <cellStyle name="Input cel 3 2 3 6 2 2 2" xfId="18737"/>
    <cellStyle name="Input cel 3 2 3 6 2 3" xfId="13368"/>
    <cellStyle name="Input cel 3 2 3 6 3" xfId="5434"/>
    <cellStyle name="Input cel 3 2 3 6 3 2" xfId="9654"/>
    <cellStyle name="Input cel 3 2 3 6 3 2 2" xfId="19936"/>
    <cellStyle name="Input cel 3 2 3 6 3 3" xfId="16342"/>
    <cellStyle name="Input cel 3 2 3 6 4" xfId="6848"/>
    <cellStyle name="Input cel 3 2 3 6 4 2" xfId="11067"/>
    <cellStyle name="Input cel 3 2 3 6 4 2 2" xfId="21310"/>
    <cellStyle name="Input cel 3 2 3 6 4 3" xfId="12672"/>
    <cellStyle name="Input cel 3 2 3 6 5" xfId="3397"/>
    <cellStyle name="Input cel 3 2 3 6 5 2" xfId="7617"/>
    <cellStyle name="Input cel 3 2 3 6 5 2 2" xfId="17899"/>
    <cellStyle name="Input cel 3 2 3 6 6" xfId="2687"/>
    <cellStyle name="Input cel 3 2 3 6 6 2" xfId="17224"/>
    <cellStyle name="Input cel 3 2 3 6 7" xfId="14657"/>
    <cellStyle name="Input cel 3 2 3 7" xfId="754"/>
    <cellStyle name="Input cel 3 2 3 7 2" xfId="5219"/>
    <cellStyle name="Input cel 3 2 3 7 2 2" xfId="9439"/>
    <cellStyle name="Input cel 3 2 3 7 2 2 2" xfId="19721"/>
    <cellStyle name="Input cel 3 2 3 7 2 3" xfId="12774"/>
    <cellStyle name="Input cel 3 2 3 7 3" xfId="6639"/>
    <cellStyle name="Input cel 3 2 3 7 3 2" xfId="10858"/>
    <cellStyle name="Input cel 3 2 3 7 3 2 2" xfId="21118"/>
    <cellStyle name="Input cel 3 2 3 7 3 3" xfId="13959"/>
    <cellStyle name="Input cel 3 2 3 7 4" xfId="4050"/>
    <cellStyle name="Input cel 3 2 3 7 4 2" xfId="8270"/>
    <cellStyle name="Input cel 3 2 3 7 4 2 2" xfId="18552"/>
    <cellStyle name="Input cel 3 2 3 7 5" xfId="1947"/>
    <cellStyle name="Input cel 3 2 3 7 5 2" xfId="15587"/>
    <cellStyle name="Input cel 3 2 3 7 6" xfId="15692"/>
    <cellStyle name="Input cel 3 2 3 8" xfId="615"/>
    <cellStyle name="Input cel 3 2 3 8 2" xfId="5082"/>
    <cellStyle name="Input cel 3 2 3 8 2 2" xfId="9302"/>
    <cellStyle name="Input cel 3 2 3 8 2 2 2" xfId="19584"/>
    <cellStyle name="Input cel 3 2 3 8 2 3" xfId="15768"/>
    <cellStyle name="Input cel 3 2 3 8 3" xfId="6507"/>
    <cellStyle name="Input cel 3 2 3 8 3 2" xfId="10726"/>
    <cellStyle name="Input cel 3 2 3 8 3 2 2" xfId="20998"/>
    <cellStyle name="Input cel 3 2 3 8 3 3" xfId="16545"/>
    <cellStyle name="Input cel 3 2 3 8 4" xfId="3925"/>
    <cellStyle name="Input cel 3 2 3 8 4 2" xfId="8145"/>
    <cellStyle name="Input cel 3 2 3 8 4 2 2" xfId="18427"/>
    <cellStyle name="Input cel 3 2 3 8 5" xfId="2577"/>
    <cellStyle name="Input cel 3 2 3 8 5 2" xfId="14534"/>
    <cellStyle name="Input cel 3 2 3 8 6" xfId="11683"/>
    <cellStyle name="Input cel 3 2 3 9" xfId="1567"/>
    <cellStyle name="Input cel 3 2 3 9 2" xfId="6062"/>
    <cellStyle name="Input cel 3 2 3 9 2 2" xfId="10281"/>
    <cellStyle name="Input cel 3 2 3 9 2 2 2" xfId="20561"/>
    <cellStyle name="Input cel 3 2 3 9 2 3" xfId="14307"/>
    <cellStyle name="Input cel 3 2 3 9 3" xfId="3659"/>
    <cellStyle name="Input cel 3 2 3 9 3 2" xfId="7879"/>
    <cellStyle name="Input cel 3 2 3 9 3 2 2" xfId="18161"/>
    <cellStyle name="Input cel 3 2 3 9 4" xfId="2253"/>
    <cellStyle name="Input cel 3 2 3 9 4 2" xfId="13875"/>
    <cellStyle name="Input cel 3 2 3 9 5" xfId="13862"/>
    <cellStyle name="Input cel 3 2 4" xfId="321"/>
    <cellStyle name="Input cel 3 2 4 10" xfId="12198"/>
    <cellStyle name="Input cel 3 2 4 2" xfId="957"/>
    <cellStyle name="Input cel 3 2 4 2 2" xfId="1294"/>
    <cellStyle name="Input cel 3 2 4 2 2 2" xfId="5757"/>
    <cellStyle name="Input cel 3 2 4 2 2 2 2" xfId="9977"/>
    <cellStyle name="Input cel 3 2 4 2 2 2 2 2" xfId="20259"/>
    <cellStyle name="Input cel 3 2 4 2 2 2 3" xfId="13773"/>
    <cellStyle name="Input cel 3 2 4 2 2 3" xfId="7169"/>
    <cellStyle name="Input cel 3 2 4 2 2 3 2" xfId="11388"/>
    <cellStyle name="Input cel 3 2 4 2 2 3 2 2" xfId="21614"/>
    <cellStyle name="Input cel 3 2 4 2 2 3 3" xfId="16882"/>
    <cellStyle name="Input cel 3 2 4 2 2 4" xfId="4536"/>
    <cellStyle name="Input cel 3 2 4 2 2 4 2" xfId="8756"/>
    <cellStyle name="Input cel 3 2 4 2 2 4 2 2" xfId="19038"/>
    <cellStyle name="Input cel 3 2 4 2 2 5" xfId="3143"/>
    <cellStyle name="Input cel 3 2 4 2 2 5 2" xfId="17465"/>
    <cellStyle name="Input cel 3 2 4 2 2 6" xfId="13433"/>
    <cellStyle name="Input cel 3 2 4 2 3" xfId="1708"/>
    <cellStyle name="Input cel 3 2 4 2 3 2" xfId="6835"/>
    <cellStyle name="Input cel 3 2 4 2 3 2 2" xfId="11054"/>
    <cellStyle name="Input cel 3 2 4 2 3 2 2 2" xfId="21298"/>
    <cellStyle name="Input cel 3 2 4 2 3 2 3" xfId="16576"/>
    <cellStyle name="Input cel 3 2 4 2 3 3" xfId="5421"/>
    <cellStyle name="Input cel 3 2 4 2 3 3 2" xfId="9641"/>
    <cellStyle name="Input cel 3 2 4 2 3 3 2 2" xfId="19923"/>
    <cellStyle name="Input cel 3 2 4 2 3 4" xfId="2636"/>
    <cellStyle name="Input cel 3 2 4 2 3 4 2" xfId="14208"/>
    <cellStyle name="Input cel 3 2 4 2 3 5" xfId="16208"/>
    <cellStyle name="Input cel 3 2 4 2 4" xfId="6215"/>
    <cellStyle name="Input cel 3 2 4 2 4 2" xfId="10434"/>
    <cellStyle name="Input cel 3 2 4 2 4 2 2" xfId="20711"/>
    <cellStyle name="Input cel 3 2 4 2 4 3" xfId="12517"/>
    <cellStyle name="Input cel 3 2 4 2 5" xfId="2831"/>
    <cellStyle name="Input cel 3 2 4 2 5 2" xfId="13264"/>
    <cellStyle name="Input cel 3 2 4 2 6" xfId="13421"/>
    <cellStyle name="Input cel 3 2 4 3" xfId="824"/>
    <cellStyle name="Input cel 3 2 4 3 2" xfId="5289"/>
    <cellStyle name="Input cel 3 2 4 3 2 2" xfId="9509"/>
    <cellStyle name="Input cel 3 2 4 3 2 2 2" xfId="19791"/>
    <cellStyle name="Input cel 3 2 4 3 2 3" xfId="15332"/>
    <cellStyle name="Input cel 3 2 4 3 3" xfId="6709"/>
    <cellStyle name="Input cel 3 2 4 3 3 2" xfId="10928"/>
    <cellStyle name="Input cel 3 2 4 3 3 2 2" xfId="21183"/>
    <cellStyle name="Input cel 3 2 4 3 3 3" xfId="17193"/>
    <cellStyle name="Input cel 3 2 4 3 4" xfId="4114"/>
    <cellStyle name="Input cel 3 2 4 3 4 2" xfId="8334"/>
    <cellStyle name="Input cel 3 2 4 3 4 2 2" xfId="18616"/>
    <cellStyle name="Input cel 3 2 4 3 5" xfId="2571"/>
    <cellStyle name="Input cel 3 2 4 3 5 2" xfId="14106"/>
    <cellStyle name="Input cel 3 2 4 3 6" xfId="15780"/>
    <cellStyle name="Input cel 3 2 4 4" xfId="726"/>
    <cellStyle name="Input cel 3 2 4 4 2" xfId="5191"/>
    <cellStyle name="Input cel 3 2 4 4 2 2" xfId="9411"/>
    <cellStyle name="Input cel 3 2 4 4 2 2 2" xfId="19693"/>
    <cellStyle name="Input cel 3 2 4 4 2 3" xfId="12611"/>
    <cellStyle name="Input cel 3 2 4 4 3" xfId="6612"/>
    <cellStyle name="Input cel 3 2 4 4 3 2" xfId="10831"/>
    <cellStyle name="Input cel 3 2 4 4 3 2 2" xfId="21093"/>
    <cellStyle name="Input cel 3 2 4 4 3 3" xfId="16359"/>
    <cellStyle name="Input cel 3 2 4 4 4" xfId="4023"/>
    <cellStyle name="Input cel 3 2 4 4 4 2" xfId="8243"/>
    <cellStyle name="Input cel 3 2 4 4 4 2 2" xfId="18525"/>
    <cellStyle name="Input cel 3 2 4 4 5" xfId="2069"/>
    <cellStyle name="Input cel 3 2 4 4 5 2" xfId="15411"/>
    <cellStyle name="Input cel 3 2 4 4 6" xfId="13135"/>
    <cellStyle name="Input cel 3 2 4 5" xfId="1529"/>
    <cellStyle name="Input cel 3 2 4 5 2" xfId="5994"/>
    <cellStyle name="Input cel 3 2 4 5 2 2" xfId="10214"/>
    <cellStyle name="Input cel 3 2 4 5 2 2 2" xfId="20495"/>
    <cellStyle name="Input cel 3 2 4 5 2 3" xfId="12454"/>
    <cellStyle name="Input cel 3 2 4 5 3" xfId="3640"/>
    <cellStyle name="Input cel 3 2 4 5 3 2" xfId="7860"/>
    <cellStyle name="Input cel 3 2 4 5 3 2 2" xfId="18142"/>
    <cellStyle name="Input cel 3 2 4 5 4" xfId="2906"/>
    <cellStyle name="Input cel 3 2 4 5 4 2" xfId="15443"/>
    <cellStyle name="Input cel 3 2 4 5 5" xfId="13908"/>
    <cellStyle name="Input cel 3 2 4 6" xfId="4794"/>
    <cellStyle name="Input cel 3 2 4 6 2" xfId="9014"/>
    <cellStyle name="Input cel 3 2 4 6 2 2" xfId="19296"/>
    <cellStyle name="Input cel 3 2 4 6 3" xfId="13696"/>
    <cellStyle name="Input cel 3 2 4 7" xfId="3381"/>
    <cellStyle name="Input cel 3 2 4 7 2" xfId="7601"/>
    <cellStyle name="Input cel 3 2 4 7 2 2" xfId="17883"/>
    <cellStyle name="Input cel 3 2 4 7 3" xfId="13275"/>
    <cellStyle name="Input cel 3 2 4 8" xfId="1810"/>
    <cellStyle name="Input cel 3 2 4 8 2" xfId="15336"/>
    <cellStyle name="Input cel 3 2 4 9" xfId="16116"/>
    <cellStyle name="Input cel 3 2 4 9 2" xfId="14063"/>
    <cellStyle name="Input cel 3 2 5" xfId="480"/>
    <cellStyle name="Input cel 3 2 5 2" xfId="1406"/>
    <cellStyle name="Input cel 3 2 5 2 2" xfId="5869"/>
    <cellStyle name="Input cel 3 2 5 2 2 2" xfId="10089"/>
    <cellStyle name="Input cel 3 2 5 2 2 2 2" xfId="20371"/>
    <cellStyle name="Input cel 3 2 5 2 2 3" xfId="12429"/>
    <cellStyle name="Input cel 3 2 5 2 3" xfId="7281"/>
    <cellStyle name="Input cel 3 2 5 2 3 2" xfId="11500"/>
    <cellStyle name="Input cel 3 2 5 2 3 2 2" xfId="21720"/>
    <cellStyle name="Input cel 3 2 5 2 3 3" xfId="12849"/>
    <cellStyle name="Input cel 3 2 5 2 4" xfId="4635"/>
    <cellStyle name="Input cel 3 2 5 2 4 2" xfId="8855"/>
    <cellStyle name="Input cel 3 2 5 2 4 2 2" xfId="19137"/>
    <cellStyle name="Input cel 3 2 5 2 5" xfId="1856"/>
    <cellStyle name="Input cel 3 2 5 2 5 2" xfId="17571"/>
    <cellStyle name="Input cel 3 2 5 2 6" xfId="16279"/>
    <cellStyle name="Input cel 3 2 5 3" xfId="763"/>
    <cellStyle name="Input cel 3 2 5 3 2" xfId="5228"/>
    <cellStyle name="Input cel 3 2 5 3 2 2" xfId="9448"/>
    <cellStyle name="Input cel 3 2 5 3 2 2 2" xfId="19730"/>
    <cellStyle name="Input cel 3 2 5 3 2 3" xfId="17007"/>
    <cellStyle name="Input cel 3 2 5 3 3" xfId="6648"/>
    <cellStyle name="Input cel 3 2 5 3 3 2" xfId="10867"/>
    <cellStyle name="Input cel 3 2 5 3 3 2 2" xfId="21126"/>
    <cellStyle name="Input cel 3 2 5 3 3 3" xfId="13665"/>
    <cellStyle name="Input cel 3 2 5 3 4" xfId="4058"/>
    <cellStyle name="Input cel 3 2 5 3 4 2" xfId="8278"/>
    <cellStyle name="Input cel 3 2 5 3 4 2 2" xfId="18560"/>
    <cellStyle name="Input cel 3 2 5 3 5" xfId="2749"/>
    <cellStyle name="Input cel 3 2 5 3 5 2" xfId="12070"/>
    <cellStyle name="Input cel 3 2 5 3 6" xfId="13914"/>
    <cellStyle name="Input cel 3 2 5 4" xfId="1682"/>
    <cellStyle name="Input cel 3 2 5 4 2" xfId="6372"/>
    <cellStyle name="Input cel 3 2 5 4 2 2" xfId="10591"/>
    <cellStyle name="Input cel 3 2 5 4 2 2 2" xfId="20865"/>
    <cellStyle name="Input cel 3 2 5 4 2 3" xfId="13770"/>
    <cellStyle name="Input cel 3 2 5 4 3" xfId="3792"/>
    <cellStyle name="Input cel 3 2 5 4 3 2" xfId="8012"/>
    <cellStyle name="Input cel 3 2 5 4 3 2 2" xfId="18294"/>
    <cellStyle name="Input cel 3 2 5 4 4" xfId="2395"/>
    <cellStyle name="Input cel 3 2 5 4 4 2" xfId="17082"/>
    <cellStyle name="Input cel 3 2 5 4 5" xfId="15045"/>
    <cellStyle name="Input cel 3 2 5 5" xfId="4947"/>
    <cellStyle name="Input cel 3 2 5 5 2" xfId="9167"/>
    <cellStyle name="Input cel 3 2 5 5 2 2" xfId="19449"/>
    <cellStyle name="Input cel 3 2 5 5 3" xfId="14304"/>
    <cellStyle name="Input cel 3 2 5 6" xfId="6144"/>
    <cellStyle name="Input cel 3 2 5 6 2" xfId="10363"/>
    <cellStyle name="Input cel 3 2 5 6 2 2" xfId="20641"/>
    <cellStyle name="Input cel 3 2 5 6 3" xfId="17111"/>
    <cellStyle name="Input cel 3 2 5 7" xfId="1788"/>
    <cellStyle name="Input cel 3 2 5 7 2" xfId="16944"/>
    <cellStyle name="Input cel 3 2 5 8" xfId="16126"/>
    <cellStyle name="Input cel 3 2 5 8 2" xfId="13749"/>
    <cellStyle name="Input cel 3 2 5 9" xfId="12766"/>
    <cellStyle name="Input cel 3 2 6" xfId="543"/>
    <cellStyle name="Input cel 3 2 6 2" xfId="1469"/>
    <cellStyle name="Input cel 3 2 6 2 2" xfId="5932"/>
    <cellStyle name="Input cel 3 2 6 2 2 2" xfId="10152"/>
    <cellStyle name="Input cel 3 2 6 2 2 2 2" xfId="20434"/>
    <cellStyle name="Input cel 3 2 6 2 2 3" xfId="14423"/>
    <cellStyle name="Input cel 3 2 6 2 3" xfId="7344"/>
    <cellStyle name="Input cel 3 2 6 2 3 2" xfId="11563"/>
    <cellStyle name="Input cel 3 2 6 2 3 2 2" xfId="21779"/>
    <cellStyle name="Input cel 3 2 6 2 3 3" xfId="15571"/>
    <cellStyle name="Input cel 3 2 6 2 4" xfId="4694"/>
    <cellStyle name="Input cel 3 2 6 2 4 2" xfId="8914"/>
    <cellStyle name="Input cel 3 2 6 2 4 2 2" xfId="19196"/>
    <cellStyle name="Input cel 3 2 6 2 5" xfId="3083"/>
    <cellStyle name="Input cel 3 2 6 2 5 2" xfId="17630"/>
    <cellStyle name="Input cel 3 2 6 2 6" xfId="15005"/>
    <cellStyle name="Input cel 3 2 6 3" xfId="1151"/>
    <cellStyle name="Input cel 3 2 6 3 2" xfId="5615"/>
    <cellStyle name="Input cel 3 2 6 3 2 2" xfId="9835"/>
    <cellStyle name="Input cel 3 2 6 3 2 2 2" xfId="20117"/>
    <cellStyle name="Input cel 3 2 6 3 2 3" xfId="13536"/>
    <cellStyle name="Input cel 3 2 6 3 3" xfId="7028"/>
    <cellStyle name="Input cel 3 2 6 3 3 2" xfId="11247"/>
    <cellStyle name="Input cel 3 2 6 3 3 2 2" xfId="21483"/>
    <cellStyle name="Input cel 3 2 6 3 3 3" xfId="14696"/>
    <cellStyle name="Input cel 3 2 6 3 4" xfId="4410"/>
    <cellStyle name="Input cel 3 2 6 3 4 2" xfId="8630"/>
    <cellStyle name="Input cel 3 2 6 3 4 2 2" xfId="18912"/>
    <cellStyle name="Input cel 3 2 6 3 5" xfId="2879"/>
    <cellStyle name="Input cel 3 2 6 3 5 2" xfId="17334"/>
    <cellStyle name="Input cel 3 2 6 3 6" xfId="12533"/>
    <cellStyle name="Input cel 3 2 6 4" xfId="3854"/>
    <cellStyle name="Input cel 3 2 6 4 2" xfId="8074"/>
    <cellStyle name="Input cel 3 2 6 4 2 2" xfId="18356"/>
    <cellStyle name="Input cel 3 2 6 4 3" xfId="16613"/>
    <cellStyle name="Input cel 3 2 6 5" xfId="5010"/>
    <cellStyle name="Input cel 3 2 6 5 2" xfId="9230"/>
    <cellStyle name="Input cel 3 2 6 5 2 2" xfId="19512"/>
    <cellStyle name="Input cel 3 2 6 5 3" xfId="13130"/>
    <cellStyle name="Input cel 3 2 6 6" xfId="6435"/>
    <cellStyle name="Input cel 3 2 6 6 2" xfId="10654"/>
    <cellStyle name="Input cel 3 2 6 6 2 2" xfId="20927"/>
    <cellStyle name="Input cel 3 2 6 6 3" xfId="11839"/>
    <cellStyle name="Input cel 3 2 6 7" xfId="3558"/>
    <cellStyle name="Input cel 3 2 6 7 2" xfId="7778"/>
    <cellStyle name="Input cel 3 2 6 7 2 2" xfId="18060"/>
    <cellStyle name="Input cel 3 2 6 7 3" xfId="12137"/>
    <cellStyle name="Input cel 3 2 6 8" xfId="3021"/>
    <cellStyle name="Input cel 3 2 6 8 2" xfId="16428"/>
    <cellStyle name="Input cel 3 2 6 9" xfId="15822"/>
    <cellStyle name="Input cel 3 2 7" xfId="898"/>
    <cellStyle name="Input cel 3 2 7 2" xfId="667"/>
    <cellStyle name="Input cel 3 2 7 2 2" xfId="5133"/>
    <cellStyle name="Input cel 3 2 7 2 2 2" xfId="9353"/>
    <cellStyle name="Input cel 3 2 7 2 2 2 2" xfId="19635"/>
    <cellStyle name="Input cel 3 2 7 2 2 3" xfId="15112"/>
    <cellStyle name="Input cel 3 2 7 2 3" xfId="6557"/>
    <cellStyle name="Input cel 3 2 7 2 3 2" xfId="10776"/>
    <cellStyle name="Input cel 3 2 7 2 3 2 2" xfId="21044"/>
    <cellStyle name="Input cel 3 2 7 2 3 3" xfId="12854"/>
    <cellStyle name="Input cel 3 2 7 2 4" xfId="3971"/>
    <cellStyle name="Input cel 3 2 7 2 4 2" xfId="8191"/>
    <cellStyle name="Input cel 3 2 7 2 4 2 2" xfId="18473"/>
    <cellStyle name="Input cel 3 2 7 2 5" xfId="2010"/>
    <cellStyle name="Input cel 3 2 7 2 5 2" xfId="11959"/>
    <cellStyle name="Input cel 3 2 7 2 6" xfId="11822"/>
    <cellStyle name="Input cel 3 2 7 3" xfId="4182"/>
    <cellStyle name="Input cel 3 2 7 3 2" xfId="8402"/>
    <cellStyle name="Input cel 3 2 7 3 2 2" xfId="18684"/>
    <cellStyle name="Input cel 3 2 7 3 3" xfId="15454"/>
    <cellStyle name="Input cel 3 2 7 4" xfId="5363"/>
    <cellStyle name="Input cel 3 2 7 4 2" xfId="9583"/>
    <cellStyle name="Input cel 3 2 7 4 2 2" xfId="19865"/>
    <cellStyle name="Input cel 3 2 7 4 3" xfId="14743"/>
    <cellStyle name="Input cel 3 2 7 5" xfId="6780"/>
    <cellStyle name="Input cel 3 2 7 5 2" xfId="10999"/>
    <cellStyle name="Input cel 3 2 7 5 2 2" xfId="21250"/>
    <cellStyle name="Input cel 3 2 7 5 3" xfId="16413"/>
    <cellStyle name="Input cel 3 2 7 6" xfId="3336"/>
    <cellStyle name="Input cel 3 2 7 6 2" xfId="7556"/>
    <cellStyle name="Input cel 3 2 7 6 2 2" xfId="17840"/>
    <cellStyle name="Input cel 3 2 7 7" xfId="2271"/>
    <cellStyle name="Input cel 3 2 7 7 2" xfId="13446"/>
    <cellStyle name="Input cel 3 2 7 8" xfId="13713"/>
    <cellStyle name="Input cel 3 2 8" xfId="890"/>
    <cellStyle name="Input cel 3 2 8 2" xfId="5355"/>
    <cellStyle name="Input cel 3 2 8 2 2" xfId="9575"/>
    <cellStyle name="Input cel 3 2 8 2 2 2" xfId="19857"/>
    <cellStyle name="Input cel 3 2 8 2 3" xfId="15801"/>
    <cellStyle name="Input cel 3 2 8 3" xfId="6773"/>
    <cellStyle name="Input cel 3 2 8 3 2" xfId="10992"/>
    <cellStyle name="Input cel 3 2 8 3 2 2" xfId="21243"/>
    <cellStyle name="Input cel 3 2 8 3 3" xfId="17067"/>
    <cellStyle name="Input cel 3 2 8 4" xfId="4175"/>
    <cellStyle name="Input cel 3 2 8 4 2" xfId="8395"/>
    <cellStyle name="Input cel 3 2 8 4 2 2" xfId="18677"/>
    <cellStyle name="Input cel 3 2 8 5" xfId="2843"/>
    <cellStyle name="Input cel 3 2 8 5 2" xfId="15211"/>
    <cellStyle name="Input cel 3 2 8 6" xfId="14820"/>
    <cellStyle name="Input cel 3 2 9" xfId="1590"/>
    <cellStyle name="Input cel 3 2 9 2" xfId="6241"/>
    <cellStyle name="Input cel 3 2 9 2 2" xfId="10460"/>
    <cellStyle name="Input cel 3 2 9 2 2 2" xfId="20736"/>
    <cellStyle name="Input cel 3 2 9 2 3" xfId="17028"/>
    <cellStyle name="Input cel 3 2 9 3" xfId="3278"/>
    <cellStyle name="Input cel 3 2 9 3 2" xfId="7500"/>
    <cellStyle name="Input cel 3 2 9 3 2 2" xfId="17782"/>
    <cellStyle name="Input cel 3 2 9 4" xfId="2016"/>
    <cellStyle name="Input cel 3 2 9 4 2" xfId="15960"/>
    <cellStyle name="Input cel 3 2 9 5" xfId="14529"/>
    <cellStyle name="Input cel 3 3" xfId="295"/>
    <cellStyle name="Input cel 3 3 10" xfId="3197"/>
    <cellStyle name="Input cel 3 3 10 2" xfId="16166"/>
    <cellStyle name="Input cel 3 3 10 3" xfId="17702"/>
    <cellStyle name="Input cel 3 3 11" xfId="1870"/>
    <cellStyle name="Input cel 3 3 11 2" xfId="12658"/>
    <cellStyle name="Input cel 3 3 11 3" xfId="16078"/>
    <cellStyle name="Input cel 3 3 2" xfId="398"/>
    <cellStyle name="Input cel 3 3 2 10" xfId="4867"/>
    <cellStyle name="Input cel 3 3 2 10 2" xfId="9087"/>
    <cellStyle name="Input cel 3 3 2 10 2 2" xfId="19369"/>
    <cellStyle name="Input cel 3 3 2 10 3" xfId="12548"/>
    <cellStyle name="Input cel 3 3 2 11" xfId="3360"/>
    <cellStyle name="Input cel 3 3 2 11 2" xfId="7580"/>
    <cellStyle name="Input cel 3 3 2 11 2 2" xfId="17862"/>
    <cellStyle name="Input cel 3 3 2 11 3" xfId="11840"/>
    <cellStyle name="Input cel 3 3 2 12" xfId="6113"/>
    <cellStyle name="Input cel 3 3 2 12 2" xfId="10332"/>
    <cellStyle name="Input cel 3 3 2 12 2 2" xfId="20610"/>
    <cellStyle name="Input cel 3 3 2 13" xfId="2021"/>
    <cellStyle name="Input cel 3 3 2 13 2" xfId="14968"/>
    <cellStyle name="Input cel 3 3 2 14" xfId="11710"/>
    <cellStyle name="Input cel 3 3 2 2" xfId="448"/>
    <cellStyle name="Input cel 3 3 2 2 10" xfId="14301"/>
    <cellStyle name="Input cel 3 3 2 2 2" xfId="1374"/>
    <cellStyle name="Input cel 3 3 2 2 2 2" xfId="5837"/>
    <cellStyle name="Input cel 3 3 2 2 2 2 2" xfId="10057"/>
    <cellStyle name="Input cel 3 3 2 2 2 2 2 2" xfId="20339"/>
    <cellStyle name="Input cel 3 3 2 2 2 2 3" xfId="14225"/>
    <cellStyle name="Input cel 3 3 2 2 2 3" xfId="7249"/>
    <cellStyle name="Input cel 3 3 2 2 2 3 2" xfId="11468"/>
    <cellStyle name="Input cel 3 3 2 2 2 3 2 2" xfId="21690"/>
    <cellStyle name="Input cel 3 3 2 2 2 3 3" xfId="16335"/>
    <cellStyle name="Input cel 3 3 2 2 2 4" xfId="4605"/>
    <cellStyle name="Input cel 3 3 2 2 2 4 2" xfId="8825"/>
    <cellStyle name="Input cel 3 3 2 2 2 4 2 2" xfId="19107"/>
    <cellStyle name="Input cel 3 3 2 2 2 5" xfId="2755"/>
    <cellStyle name="Input cel 3 3 2 2 2 5 2" xfId="17541"/>
    <cellStyle name="Input cel 3 3 2 2 2 6" xfId="13545"/>
    <cellStyle name="Input cel 3 3 2 2 3" xfId="1215"/>
    <cellStyle name="Input cel 3 3 2 2 3 2" xfId="5678"/>
    <cellStyle name="Input cel 3 3 2 2 3 2 2" xfId="9898"/>
    <cellStyle name="Input cel 3 3 2 2 3 2 2 2" xfId="20180"/>
    <cellStyle name="Input cel 3 3 2 2 3 2 3" xfId="15982"/>
    <cellStyle name="Input cel 3 3 2 2 3 3" xfId="7090"/>
    <cellStyle name="Input cel 3 3 2 2 3 3 2" xfId="11309"/>
    <cellStyle name="Input cel 3 3 2 2 3 3 2 2" xfId="21543"/>
    <cellStyle name="Input cel 3 3 2 2 3 3 3" xfId="13543"/>
    <cellStyle name="Input cel 3 3 2 2 3 4" xfId="4471"/>
    <cellStyle name="Input cel 3 3 2 2 3 4 2" xfId="8691"/>
    <cellStyle name="Input cel 3 3 2 2 3 4 2 2" xfId="18973"/>
    <cellStyle name="Input cel 3 3 2 2 3 5" xfId="2200"/>
    <cellStyle name="Input cel 3 3 2 2 3 5 2" xfId="17394"/>
    <cellStyle name="Input cel 3 3 2 2 3 6" xfId="13755"/>
    <cellStyle name="Input cel 3 3 2 2 4" xfId="1059"/>
    <cellStyle name="Input cel 3 3 2 2 4 2" xfId="5523"/>
    <cellStyle name="Input cel 3 3 2 2 4 2 2" xfId="9743"/>
    <cellStyle name="Input cel 3 3 2 2 4 2 2 2" xfId="20025"/>
    <cellStyle name="Input cel 3 3 2 2 4 2 3" xfId="12700"/>
    <cellStyle name="Input cel 3 3 2 2 4 3" xfId="6936"/>
    <cellStyle name="Input cel 3 3 2 2 4 3 2" xfId="11155"/>
    <cellStyle name="Input cel 3 3 2 2 4 3 2 2" xfId="21395"/>
    <cellStyle name="Input cel 3 3 2 2 4 3 3" xfId="15394"/>
    <cellStyle name="Input cel 3 3 2 2 4 4" xfId="4321"/>
    <cellStyle name="Input cel 3 3 2 2 4 4 2" xfId="8541"/>
    <cellStyle name="Input cel 3 3 2 2 4 4 2 2" xfId="18823"/>
    <cellStyle name="Input cel 3 3 2 2 4 5" xfId="2980"/>
    <cellStyle name="Input cel 3 3 2 2 4 5 2" xfId="11930"/>
    <cellStyle name="Input cel 3 3 2 2 4 6" xfId="13020"/>
    <cellStyle name="Input cel 3 3 2 2 5" xfId="1667"/>
    <cellStyle name="Input cel 3 3 2 2 5 2" xfId="6340"/>
    <cellStyle name="Input cel 3 3 2 2 5 2 2" xfId="10559"/>
    <cellStyle name="Input cel 3 3 2 2 5 2 2 2" xfId="20835"/>
    <cellStyle name="Input cel 3 3 2 2 5 2 3" xfId="12440"/>
    <cellStyle name="Input cel 3 3 2 2 5 3" xfId="3762"/>
    <cellStyle name="Input cel 3 3 2 2 5 3 2" xfId="7982"/>
    <cellStyle name="Input cel 3 3 2 2 5 3 2 2" xfId="18264"/>
    <cellStyle name="Input cel 3 3 2 2 5 4" xfId="3068"/>
    <cellStyle name="Input cel 3 3 2 2 5 4 2" xfId="16292"/>
    <cellStyle name="Input cel 3 3 2 2 5 5" xfId="15693"/>
    <cellStyle name="Input cel 3 3 2 2 6" xfId="4915"/>
    <cellStyle name="Input cel 3 3 2 2 6 2" xfId="9135"/>
    <cellStyle name="Input cel 3 3 2 2 6 2 2" xfId="19417"/>
    <cellStyle name="Input cel 3 3 2 2 6 3" xfId="14421"/>
    <cellStyle name="Input cel 3 3 2 2 7" xfId="6200"/>
    <cellStyle name="Input cel 3 3 2 2 7 2" xfId="10419"/>
    <cellStyle name="Input cel 3 3 2 2 7 2 2" xfId="20697"/>
    <cellStyle name="Input cel 3 3 2 2 7 3" xfId="13493"/>
    <cellStyle name="Input cel 3 3 2 2 8" xfId="2543"/>
    <cellStyle name="Input cel 3 3 2 2 8 2" xfId="16809"/>
    <cellStyle name="Input cel 3 3 2 2 9" xfId="16139"/>
    <cellStyle name="Input cel 3 3 2 2 9 2" xfId="12284"/>
    <cellStyle name="Input cel 3 3 2 3" xfId="512"/>
    <cellStyle name="Input cel 3 3 2 3 2" xfId="1438"/>
    <cellStyle name="Input cel 3 3 2 3 2 2" xfId="5901"/>
    <cellStyle name="Input cel 3 3 2 3 2 2 2" xfId="10121"/>
    <cellStyle name="Input cel 3 3 2 3 2 2 2 2" xfId="20403"/>
    <cellStyle name="Input cel 3 3 2 3 2 2 3" xfId="15417"/>
    <cellStyle name="Input cel 3 3 2 3 2 3" xfId="7313"/>
    <cellStyle name="Input cel 3 3 2 3 2 3 2" xfId="11532"/>
    <cellStyle name="Input cel 3 3 2 3 2 3 2 2" xfId="21750"/>
    <cellStyle name="Input cel 3 3 2 3 2 3 3" xfId="13878"/>
    <cellStyle name="Input cel 3 3 2 3 2 4" xfId="4665"/>
    <cellStyle name="Input cel 3 3 2 3 2 4 2" xfId="8885"/>
    <cellStyle name="Input cel 3 3 2 3 2 4 2 2" xfId="19167"/>
    <cellStyle name="Input cel 3 3 2 3 2 5" xfId="2964"/>
    <cellStyle name="Input cel 3 3 2 3 2 5 2" xfId="17601"/>
    <cellStyle name="Input cel 3 3 2 3 2 6" xfId="14799"/>
    <cellStyle name="Input cel 3 3 2 3 3" xfId="1120"/>
    <cellStyle name="Input cel 3 3 2 3 3 2" xfId="5584"/>
    <cellStyle name="Input cel 3 3 2 3 3 2 2" xfId="9804"/>
    <cellStyle name="Input cel 3 3 2 3 3 2 2 2" xfId="20086"/>
    <cellStyle name="Input cel 3 3 2 3 3 2 3" xfId="13051"/>
    <cellStyle name="Input cel 3 3 2 3 3 3" xfId="6997"/>
    <cellStyle name="Input cel 3 3 2 3 3 3 2" xfId="11216"/>
    <cellStyle name="Input cel 3 3 2 3 3 3 2 2" xfId="21454"/>
    <cellStyle name="Input cel 3 3 2 3 3 3 3" xfId="15406"/>
    <cellStyle name="Input cel 3 3 2 3 3 4" xfId="4381"/>
    <cellStyle name="Input cel 3 3 2 3 3 4 2" xfId="8601"/>
    <cellStyle name="Input cel 3 3 2 3 3 4 2 2" xfId="18883"/>
    <cellStyle name="Input cel 3 3 2 3 3 5" xfId="1895"/>
    <cellStyle name="Input cel 3 3 2 3 3 5 2" xfId="17305"/>
    <cellStyle name="Input cel 3 3 2 3 3 6" xfId="11873"/>
    <cellStyle name="Input cel 3 3 2 3 4" xfId="3823"/>
    <cellStyle name="Input cel 3 3 2 3 4 2" xfId="8043"/>
    <cellStyle name="Input cel 3 3 2 3 4 2 2" xfId="18325"/>
    <cellStyle name="Input cel 3 3 2 3 4 3" xfId="12419"/>
    <cellStyle name="Input cel 3 3 2 3 5" xfId="4979"/>
    <cellStyle name="Input cel 3 3 2 3 5 2" xfId="9199"/>
    <cellStyle name="Input cel 3 3 2 3 5 2 2" xfId="19481"/>
    <cellStyle name="Input cel 3 3 2 3 5 3" xfId="12900"/>
    <cellStyle name="Input cel 3 3 2 3 6" xfId="6404"/>
    <cellStyle name="Input cel 3 3 2 3 6 2" xfId="10623"/>
    <cellStyle name="Input cel 3 3 2 3 6 2 2" xfId="20896"/>
    <cellStyle name="Input cel 3 3 2 3 6 3" xfId="13848"/>
    <cellStyle name="Input cel 3 3 2 3 7" xfId="3529"/>
    <cellStyle name="Input cel 3 3 2 3 7 2" xfId="7749"/>
    <cellStyle name="Input cel 3 3 2 3 7 2 2" xfId="18031"/>
    <cellStyle name="Input cel 3 3 2 3 7 3" xfId="13299"/>
    <cellStyle name="Input cel 3 3 2 3 8" xfId="2530"/>
    <cellStyle name="Input cel 3 3 2 3 8 2" xfId="12259"/>
    <cellStyle name="Input cel 3 3 2 3 9" xfId="15873"/>
    <cellStyle name="Input cel 3 3 2 4" xfId="574"/>
    <cellStyle name="Input cel 3 3 2 4 2" xfId="1500"/>
    <cellStyle name="Input cel 3 3 2 4 2 2" xfId="5963"/>
    <cellStyle name="Input cel 3 3 2 4 2 2 2" xfId="10183"/>
    <cellStyle name="Input cel 3 3 2 4 2 2 2 2" xfId="20465"/>
    <cellStyle name="Input cel 3 3 2 4 2 2 3" xfId="15007"/>
    <cellStyle name="Input cel 3 3 2 4 2 3" xfId="7375"/>
    <cellStyle name="Input cel 3 3 2 4 2 3 2" xfId="11594"/>
    <cellStyle name="Input cel 3 3 2 4 2 3 2 2" xfId="21809"/>
    <cellStyle name="Input cel 3 3 2 4 2 3 3" xfId="12489"/>
    <cellStyle name="Input cel 3 3 2 4 2 4" xfId="4724"/>
    <cellStyle name="Input cel 3 3 2 4 2 4 2" xfId="8944"/>
    <cellStyle name="Input cel 3 3 2 4 2 4 2 2" xfId="19226"/>
    <cellStyle name="Input cel 3 3 2 4 2 5" xfId="7428"/>
    <cellStyle name="Input cel 3 3 2 4 2 5 2" xfId="17660"/>
    <cellStyle name="Input cel 3 3 2 4 2 6" xfId="14165"/>
    <cellStyle name="Input cel 3 3 2 4 3" xfId="1178"/>
    <cellStyle name="Input cel 3 3 2 4 3 2" xfId="5641"/>
    <cellStyle name="Input cel 3 3 2 4 3 2 2" xfId="9861"/>
    <cellStyle name="Input cel 3 3 2 4 3 2 2 2" xfId="20143"/>
    <cellStyle name="Input cel 3 3 2 4 3 2 3" xfId="14115"/>
    <cellStyle name="Input cel 3 3 2 4 3 3" xfId="7053"/>
    <cellStyle name="Input cel 3 3 2 4 3 3 2" xfId="11272"/>
    <cellStyle name="Input cel 3 3 2 4 3 3 2 2" xfId="21507"/>
    <cellStyle name="Input cel 3 3 2 4 3 3 3" xfId="11754"/>
    <cellStyle name="Input cel 3 3 2 4 3 4" xfId="4435"/>
    <cellStyle name="Input cel 3 3 2 4 3 4 2" xfId="8655"/>
    <cellStyle name="Input cel 3 3 2 4 3 4 2 2" xfId="18937"/>
    <cellStyle name="Input cel 3 3 2 4 3 5" xfId="2537"/>
    <cellStyle name="Input cel 3 3 2 4 3 5 2" xfId="17358"/>
    <cellStyle name="Input cel 3 3 2 4 3 6" xfId="16871"/>
    <cellStyle name="Input cel 3 3 2 4 4" xfId="3885"/>
    <cellStyle name="Input cel 3 3 2 4 4 2" xfId="8105"/>
    <cellStyle name="Input cel 3 3 2 4 4 2 2" xfId="18387"/>
    <cellStyle name="Input cel 3 3 2 4 4 3" xfId="15870"/>
    <cellStyle name="Input cel 3 3 2 4 5" xfId="5041"/>
    <cellStyle name="Input cel 3 3 2 4 5 2" xfId="9261"/>
    <cellStyle name="Input cel 3 3 2 4 5 2 2" xfId="19543"/>
    <cellStyle name="Input cel 3 3 2 4 5 3" xfId="15183"/>
    <cellStyle name="Input cel 3 3 2 4 6" xfId="6466"/>
    <cellStyle name="Input cel 3 3 2 4 6 2" xfId="10685"/>
    <cellStyle name="Input cel 3 3 2 4 6 2 2" xfId="20958"/>
    <cellStyle name="Input cel 3 3 2 4 6 3" xfId="12027"/>
    <cellStyle name="Input cel 3 3 2 4 7" xfId="3588"/>
    <cellStyle name="Input cel 3 3 2 4 7 2" xfId="7808"/>
    <cellStyle name="Input cel 3 3 2 4 7 2 2" xfId="18090"/>
    <cellStyle name="Input cel 3 3 2 4 7 3" xfId="16231"/>
    <cellStyle name="Input cel 3 3 2 4 8" xfId="2631"/>
    <cellStyle name="Input cel 3 3 2 4 8 2" xfId="15828"/>
    <cellStyle name="Input cel 3 3 2 4 9" xfId="12233"/>
    <cellStyle name="Input cel 3 3 2 5" xfId="1021"/>
    <cellStyle name="Input cel 3 3 2 5 2" xfId="1337"/>
    <cellStyle name="Input cel 3 3 2 5 2 2" xfId="5800"/>
    <cellStyle name="Input cel 3 3 2 5 2 2 2" xfId="10020"/>
    <cellStyle name="Input cel 3 3 2 5 2 2 2 2" xfId="20302"/>
    <cellStyle name="Input cel 3 3 2 5 2 2 3" xfId="15170"/>
    <cellStyle name="Input cel 3 3 2 5 2 3" xfId="7212"/>
    <cellStyle name="Input cel 3 3 2 5 2 3 2" xfId="11431"/>
    <cellStyle name="Input cel 3 3 2 5 2 3 2 2" xfId="21654"/>
    <cellStyle name="Input cel 3 3 2 5 2 3 3" xfId="12526"/>
    <cellStyle name="Input cel 3 3 2 5 2 4" xfId="4569"/>
    <cellStyle name="Input cel 3 3 2 5 2 4 2" xfId="8789"/>
    <cellStyle name="Input cel 3 3 2 5 2 4 2 2" xfId="19071"/>
    <cellStyle name="Input cel 3 3 2 5 2 5" xfId="2058"/>
    <cellStyle name="Input cel 3 3 2 5 2 5 2" xfId="17505"/>
    <cellStyle name="Input cel 3 3 2 5 2 6" xfId="14185"/>
    <cellStyle name="Input cel 3 3 2 5 3" xfId="4285"/>
    <cellStyle name="Input cel 3 3 2 5 3 2" xfId="8505"/>
    <cellStyle name="Input cel 3 3 2 5 3 2 2" xfId="18787"/>
    <cellStyle name="Input cel 3 3 2 5 3 3" xfId="16442"/>
    <cellStyle name="Input cel 3 3 2 5 4" xfId="5485"/>
    <cellStyle name="Input cel 3 3 2 5 4 2" xfId="9705"/>
    <cellStyle name="Input cel 3 3 2 5 4 2 2" xfId="19987"/>
    <cellStyle name="Input cel 3 3 2 5 4 3" xfId="15935"/>
    <cellStyle name="Input cel 3 3 2 5 5" xfId="6899"/>
    <cellStyle name="Input cel 3 3 2 5 5 2" xfId="11118"/>
    <cellStyle name="Input cel 3 3 2 5 5 2 2" xfId="21360"/>
    <cellStyle name="Input cel 3 3 2 5 5 3" xfId="12853"/>
    <cellStyle name="Input cel 3 3 2 5 6" xfId="3447"/>
    <cellStyle name="Input cel 3 3 2 5 6 2" xfId="7667"/>
    <cellStyle name="Input cel 3 3 2 5 6 2 2" xfId="17949"/>
    <cellStyle name="Input cel 3 3 2 5 7" xfId="2621"/>
    <cellStyle name="Input cel 3 3 2 5 7 2" xfId="13094"/>
    <cellStyle name="Input cel 3 3 2 5 8" xfId="14870"/>
    <cellStyle name="Input cel 3 3 2 6" xfId="941"/>
    <cellStyle name="Input cel 3 3 2 6 2" xfId="5405"/>
    <cellStyle name="Input cel 3 3 2 6 2 2" xfId="9625"/>
    <cellStyle name="Input cel 3 3 2 6 2 2 2" xfId="19907"/>
    <cellStyle name="Input cel 3 3 2 6 2 3" xfId="13032"/>
    <cellStyle name="Input cel 3 3 2 6 3" xfId="6819"/>
    <cellStyle name="Input cel 3 3 2 6 3 2" xfId="11038"/>
    <cellStyle name="Input cel 3 3 2 6 3 2 2" xfId="21285"/>
    <cellStyle name="Input cel 3 3 2 6 3 3" xfId="13997"/>
    <cellStyle name="Input cel 3 3 2 6 4" xfId="4218"/>
    <cellStyle name="Input cel 3 3 2 6 4 2" xfId="8438"/>
    <cellStyle name="Input cel 3 3 2 6 4 2 2" xfId="18720"/>
    <cellStyle name="Input cel 3 3 2 6 5" xfId="2675"/>
    <cellStyle name="Input cel 3 3 2 6 5 2" xfId="17018"/>
    <cellStyle name="Input cel 3 3 2 6 6" xfId="16521"/>
    <cellStyle name="Input cel 3 3 2 7" xfId="630"/>
    <cellStyle name="Input cel 3 3 2 7 2" xfId="5097"/>
    <cellStyle name="Input cel 3 3 2 7 2 2" xfId="9317"/>
    <cellStyle name="Input cel 3 3 2 7 2 2 2" xfId="19599"/>
    <cellStyle name="Input cel 3 3 2 7 2 3" xfId="12939"/>
    <cellStyle name="Input cel 3 3 2 7 3" xfId="6522"/>
    <cellStyle name="Input cel 3 3 2 7 3 2" xfId="10741"/>
    <cellStyle name="Input cel 3 3 2 7 3 2 2" xfId="21012"/>
    <cellStyle name="Input cel 3 3 2 7 3 3" xfId="13547"/>
    <cellStyle name="Input cel 3 3 2 7 4" xfId="3939"/>
    <cellStyle name="Input cel 3 3 2 7 4 2" xfId="8159"/>
    <cellStyle name="Input cel 3 3 2 7 4 2 2" xfId="18441"/>
    <cellStyle name="Input cel 3 3 2 7 5" xfId="3024"/>
    <cellStyle name="Input cel 3 3 2 7 5 2" xfId="13140"/>
    <cellStyle name="Input cel 3 3 2 7 6" xfId="11669"/>
    <cellStyle name="Input cel 3 3 2 8" xfId="832"/>
    <cellStyle name="Input cel 3 3 2 8 2" xfId="5297"/>
    <cellStyle name="Input cel 3 3 2 8 2 2" xfId="9517"/>
    <cellStyle name="Input cel 3 3 2 8 2 2 2" xfId="19799"/>
    <cellStyle name="Input cel 3 3 2 8 2 3" xfId="12007"/>
    <cellStyle name="Input cel 3 3 2 8 3" xfId="6717"/>
    <cellStyle name="Input cel 3 3 2 8 3 2" xfId="10936"/>
    <cellStyle name="Input cel 3 3 2 8 3 2 2" xfId="21190"/>
    <cellStyle name="Input cel 3 3 2 8 3 3" xfId="12645"/>
    <cellStyle name="Input cel 3 3 2 8 4" xfId="4121"/>
    <cellStyle name="Input cel 3 3 2 8 4 2" xfId="8341"/>
    <cellStyle name="Input cel 3 3 2 8 4 2 2" xfId="18623"/>
    <cellStyle name="Input cel 3 3 2 8 5" xfId="2736"/>
    <cellStyle name="Input cel 3 3 2 8 5 2" xfId="12019"/>
    <cellStyle name="Input cel 3 3 2 8 6" xfId="14774"/>
    <cellStyle name="Input cel 3 3 2 9" xfId="1637"/>
    <cellStyle name="Input cel 3 3 2 9 2" xfId="6292"/>
    <cellStyle name="Input cel 3 3 2 9 2 2" xfId="10511"/>
    <cellStyle name="Input cel 3 3 2 9 2 2 2" xfId="20787"/>
    <cellStyle name="Input cel 3 3 2 9 2 3" xfId="16017"/>
    <cellStyle name="Input cel 3 3 2 9 3" xfId="3714"/>
    <cellStyle name="Input cel 3 3 2 9 3 2" xfId="7934"/>
    <cellStyle name="Input cel 3 3 2 9 3 2 2" xfId="18216"/>
    <cellStyle name="Input cel 3 3 2 9 4" xfId="2097"/>
    <cellStyle name="Input cel 3 3 2 9 4 2" xfId="11633"/>
    <cellStyle name="Input cel 3 3 2 9 5" xfId="16886"/>
    <cellStyle name="Input cel 3 3 3" xfId="289"/>
    <cellStyle name="Input cel 3 3 3 2" xfId="1279"/>
    <cellStyle name="Input cel 3 3 3 2 2" xfId="1718"/>
    <cellStyle name="Input cel 3 3 3 2 2 2" xfId="7154"/>
    <cellStyle name="Input cel 3 3 3 2 2 2 2" xfId="11373"/>
    <cellStyle name="Input cel 3 3 3 2 2 2 2 2" xfId="21600"/>
    <cellStyle name="Input cel 3 3 3 2 2 2 3" xfId="13387"/>
    <cellStyle name="Input cel 3 3 3 2 2 3" xfId="5742"/>
    <cellStyle name="Input cel 3 3 3 2 2 3 2" xfId="9962"/>
    <cellStyle name="Input cel 3 3 3 2 2 3 2 2" xfId="20244"/>
    <cellStyle name="Input cel 3 3 3 2 2 4" xfId="2603"/>
    <cellStyle name="Input cel 3 3 3 2 2 4 2" xfId="17451"/>
    <cellStyle name="Input cel 3 3 3 2 2 5" xfId="13035"/>
    <cellStyle name="Input cel 3 3 3 2 3" xfId="6191"/>
    <cellStyle name="Input cel 3 3 3 2 3 2" xfId="10410"/>
    <cellStyle name="Input cel 3 3 3 2 3 2 2" xfId="20688"/>
    <cellStyle name="Input cel 3 3 3 2 3 3" xfId="17145"/>
    <cellStyle name="Input cel 3 3 3 2 4" xfId="1830"/>
    <cellStyle name="Input cel 3 3 3 2 4 2" xfId="14624"/>
    <cellStyle name="Input cel 3 3 3 2 5" xfId="15320"/>
    <cellStyle name="Input cel 3 3 3 3" xfId="695"/>
    <cellStyle name="Input cel 3 3 3 3 2" xfId="5161"/>
    <cellStyle name="Input cel 3 3 3 3 2 2" xfId="9381"/>
    <cellStyle name="Input cel 3 3 3 3 2 2 2" xfId="19663"/>
    <cellStyle name="Input cel 3 3 3 3 2 3" xfId="14647"/>
    <cellStyle name="Input cel 3 3 3 3 3" xfId="6584"/>
    <cellStyle name="Input cel 3 3 3 3 3 2" xfId="10803"/>
    <cellStyle name="Input cel 3 3 3 3 3 2 2" xfId="21068"/>
    <cellStyle name="Input cel 3 3 3 3 3 3" xfId="14761"/>
    <cellStyle name="Input cel 3 3 3 3 4" xfId="3997"/>
    <cellStyle name="Input cel 3 3 3 3 4 2" xfId="8217"/>
    <cellStyle name="Input cel 3 3 3 3 4 2 2" xfId="18499"/>
    <cellStyle name="Input cel 3 3 3 3 5" xfId="2479"/>
    <cellStyle name="Input cel 3 3 3 3 5 2" xfId="14559"/>
    <cellStyle name="Input cel 3 3 3 3 6" xfId="13080"/>
    <cellStyle name="Input cel 3 3 3 4" xfId="1570"/>
    <cellStyle name="Input cel 3 3 3 4 2" xfId="6066"/>
    <cellStyle name="Input cel 3 3 3 4 2 2" xfId="10285"/>
    <cellStyle name="Input cel 3 3 3 4 2 2 2" xfId="20565"/>
    <cellStyle name="Input cel 3 3 3 4 2 3" xfId="14316"/>
    <cellStyle name="Input cel 3 3 3 4 3" xfId="3612"/>
    <cellStyle name="Input cel 3 3 3 4 3 2" xfId="7832"/>
    <cellStyle name="Input cel 3 3 3 4 3 2 2" xfId="18114"/>
    <cellStyle name="Input cel 3 3 3 4 4" xfId="2129"/>
    <cellStyle name="Input cel 3 3 3 4 4 2" xfId="16213"/>
    <cellStyle name="Input cel 3 3 3 4 5" xfId="12451"/>
    <cellStyle name="Input cel 3 3 3 5" xfId="4766"/>
    <cellStyle name="Input cel 3 3 3 5 2" xfId="8986"/>
    <cellStyle name="Input cel 3 3 3 5 2 2" xfId="19268"/>
    <cellStyle name="Input cel 3 3 3 5 3" xfId="15556"/>
    <cellStyle name="Input cel 3 3 3 6" xfId="6105"/>
    <cellStyle name="Input cel 3 3 3 6 2" xfId="10324"/>
    <cellStyle name="Input cel 3 3 3 6 2 2" xfId="20602"/>
    <cellStyle name="Input cel 3 3 3 6 3" xfId="16448"/>
    <cellStyle name="Input cel 3 3 3 7" xfId="3030"/>
    <cellStyle name="Input cel 3 3 3 7 2" xfId="12388"/>
    <cellStyle name="Input cel 3 3 3 8" xfId="16111"/>
    <cellStyle name="Input cel 3 3 3 8 2" xfId="12670"/>
    <cellStyle name="Input cel 3 3 3 9" xfId="11656"/>
    <cellStyle name="Input cel 3 3 4" xfId="649"/>
    <cellStyle name="Input cel 3 3 4 2" xfId="1696"/>
    <cellStyle name="Input cel 3 3 4 2 2" xfId="6539"/>
    <cellStyle name="Input cel 3 3 4 2 2 2" xfId="10758"/>
    <cellStyle name="Input cel 3 3 4 2 2 2 2" xfId="21029"/>
    <cellStyle name="Input cel 3 3 4 2 2 3" xfId="13249"/>
    <cellStyle name="Input cel 3 3 4 2 3" xfId="5115"/>
    <cellStyle name="Input cel 3 3 4 2 3 2" xfId="9335"/>
    <cellStyle name="Input cel 3 3 4 2 3 2 2" xfId="19617"/>
    <cellStyle name="Input cel 3 3 4 2 4" xfId="2518"/>
    <cellStyle name="Input cel 3 3 4 2 4 2" xfId="15056"/>
    <cellStyle name="Input cel 3 3 4 2 5" xfId="17153"/>
    <cellStyle name="Input cel 3 3 4 3" xfId="6036"/>
    <cellStyle name="Input cel 3 3 4 3 2" xfId="10255"/>
    <cellStyle name="Input cel 3 3 4 3 2 2" xfId="20535"/>
    <cellStyle name="Input cel 3 3 4 3 3" xfId="11869"/>
    <cellStyle name="Input cel 3 3 4 4" xfId="3957"/>
    <cellStyle name="Input cel 3 3 4 4 2" xfId="8177"/>
    <cellStyle name="Input cel 3 3 4 4 2 2" xfId="18459"/>
    <cellStyle name="Input cel 3 3 4 5" xfId="2997"/>
    <cellStyle name="Input cel 3 3 4 5 2" xfId="13397"/>
    <cellStyle name="Input cel 3 3 4 6" xfId="13679"/>
    <cellStyle name="Input cel 3 3 5" xfId="937"/>
    <cellStyle name="Input cel 3 3 5 2" xfId="5401"/>
    <cellStyle name="Input cel 3 3 5 2 2" xfId="9621"/>
    <cellStyle name="Input cel 3 3 5 2 2 2" xfId="19903"/>
    <cellStyle name="Input cel 3 3 5 2 3" xfId="12812"/>
    <cellStyle name="Input cel 3 3 5 3" xfId="6009"/>
    <cellStyle name="Input cel 3 3 5 3 2" xfId="10229"/>
    <cellStyle name="Input cel 3 3 5 3 2 2" xfId="20510"/>
    <cellStyle name="Input cel 3 3 5 3 3" xfId="12556"/>
    <cellStyle name="Input cel 3 3 5 4" xfId="4214"/>
    <cellStyle name="Input cel 3 3 5 4 2" xfId="8434"/>
    <cellStyle name="Input cel 3 3 5 4 2 2" xfId="18716"/>
    <cellStyle name="Input cel 3 3 5 5" xfId="2600"/>
    <cellStyle name="Input cel 3 3 5 5 2" xfId="13308"/>
    <cellStyle name="Input cel 3 3 5 6" xfId="13824"/>
    <cellStyle name="Input cel 3 3 6" xfId="690"/>
    <cellStyle name="Input cel 3 3 6 2" xfId="5156"/>
    <cellStyle name="Input cel 3 3 6 2 2" xfId="9376"/>
    <cellStyle name="Input cel 3 3 6 2 2 2" xfId="19658"/>
    <cellStyle name="Input cel 3 3 6 2 3" xfId="15401"/>
    <cellStyle name="Input cel 3 3 6 3" xfId="6579"/>
    <cellStyle name="Input cel 3 3 6 3 2" xfId="10798"/>
    <cellStyle name="Input cel 3 3 6 3 2 2" xfId="21063"/>
    <cellStyle name="Input cel 3 3 6 3 3" xfId="16756"/>
    <cellStyle name="Input cel 3 3 6 4" xfId="3992"/>
    <cellStyle name="Input cel 3 3 6 4 2" xfId="8212"/>
    <cellStyle name="Input cel 3 3 6 4 2 2" xfId="18494"/>
    <cellStyle name="Input cel 3 3 6 5" xfId="2529"/>
    <cellStyle name="Input cel 3 3 6 5 2" xfId="12604"/>
    <cellStyle name="Input cel 3 3 6 6" xfId="16512"/>
    <cellStyle name="Input cel 3 3 7" xfId="3618"/>
    <cellStyle name="Input cel 3 3 7 2" xfId="7838"/>
    <cellStyle name="Input cel 3 3 7 2 2" xfId="18120"/>
    <cellStyle name="Input cel 3 3 7 3" xfId="15737"/>
    <cellStyle name="Input cel 3 3 8" xfId="4772"/>
    <cellStyle name="Input cel 3 3 8 2" xfId="8992"/>
    <cellStyle name="Input cel 3 3 8 2 2" xfId="19274"/>
    <cellStyle name="Input cel 3 3 8 3" xfId="14046"/>
    <cellStyle name="Input cel 3 3 9" xfId="3237"/>
    <cellStyle name="Input cel 3 3 9 2" xfId="16197"/>
    <cellStyle name="Input cel 3 3 9 2 2" xfId="17741"/>
    <cellStyle name="Input cel 3 3 9 3" xfId="11889"/>
    <cellStyle name="Input cel 3 3 9 4" xfId="11729"/>
    <cellStyle name="Input cel 3 4" xfId="3206"/>
    <cellStyle name="Input cel 3 4 2" xfId="16175"/>
    <cellStyle name="Input cel 3 4 3" xfId="17711"/>
    <cellStyle name="Input cel 3 5" xfId="3183"/>
    <cellStyle name="Input cel 3 5 2" xfId="16153"/>
    <cellStyle name="Input cel 3 5 3" xfId="17689"/>
    <cellStyle name="Input cel 3 6" xfId="1762"/>
    <cellStyle name="Input cel 3 6 2" xfId="14418"/>
    <cellStyle name="Input cel 3 6 3" xfId="16063"/>
    <cellStyle name="Input cel 4" xfId="252"/>
    <cellStyle name="Input cel 4 10" xfId="3375"/>
    <cellStyle name="Input cel 4 10 2" xfId="7595"/>
    <cellStyle name="Input cel 4 10 2 2" xfId="17877"/>
    <cellStyle name="Input cel 4 10 3" xfId="15018"/>
    <cellStyle name="Input cel 4 11" xfId="3240"/>
    <cellStyle name="Input cel 4 11 2" xfId="7463"/>
    <cellStyle name="Input cel 4 11 2 2" xfId="17744"/>
    <cellStyle name="Input cel 4 11 3" xfId="16895"/>
    <cellStyle name="Input cel 4 12" xfId="2558"/>
    <cellStyle name="Input cel 4 12 2" xfId="13759"/>
    <cellStyle name="Input cel 4 13" xfId="11977"/>
    <cellStyle name="Input cel 4 2" xfId="356"/>
    <cellStyle name="Input cel 4 2 10" xfId="3321"/>
    <cellStyle name="Input cel 4 2 10 2" xfId="7542"/>
    <cellStyle name="Input cel 4 2 10 2 2" xfId="17825"/>
    <cellStyle name="Input cel 4 2 10 3" xfId="12967"/>
    <cellStyle name="Input cel 4 2 11" xfId="6091"/>
    <cellStyle name="Input cel 4 2 11 2" xfId="10310"/>
    <cellStyle name="Input cel 4 2 11 2 2" xfId="20589"/>
    <cellStyle name="Input cel 4 2 12" xfId="2590"/>
    <cellStyle name="Input cel 4 2 12 2" xfId="12163"/>
    <cellStyle name="Input cel 4 2 13" xfId="14289"/>
    <cellStyle name="Input cel 4 2 2" xfId="380"/>
    <cellStyle name="Input cel 4 2 2 10" xfId="15241"/>
    <cellStyle name="Input cel 4 2 2 2" xfId="1003"/>
    <cellStyle name="Input cel 4 2 2 2 2" xfId="1322"/>
    <cellStyle name="Input cel 4 2 2 2 2 2" xfId="5785"/>
    <cellStyle name="Input cel 4 2 2 2 2 2 2" xfId="10005"/>
    <cellStyle name="Input cel 4 2 2 2 2 2 2 2" xfId="20287"/>
    <cellStyle name="Input cel 4 2 2 2 2 2 3" xfId="13254"/>
    <cellStyle name="Input cel 4 2 2 2 2 3" xfId="7197"/>
    <cellStyle name="Input cel 4 2 2 2 2 3 2" xfId="11416"/>
    <cellStyle name="Input cel 4 2 2 2 2 3 2 2" xfId="21641"/>
    <cellStyle name="Input cel 4 2 2 2 2 3 3" xfId="13194"/>
    <cellStyle name="Input cel 4 2 2 2 2 4" xfId="4556"/>
    <cellStyle name="Input cel 4 2 2 2 2 4 2" xfId="8776"/>
    <cellStyle name="Input cel 4 2 2 2 2 4 2 2" xfId="19058"/>
    <cellStyle name="Input cel 4 2 2 2 2 5" xfId="2574"/>
    <cellStyle name="Input cel 4 2 2 2 2 5 2" xfId="17492"/>
    <cellStyle name="Input cel 4 2 2 2 2 6" xfId="15281"/>
    <cellStyle name="Input cel 4 2 2 2 3" xfId="4267"/>
    <cellStyle name="Input cel 4 2 2 2 3 2" xfId="8487"/>
    <cellStyle name="Input cel 4 2 2 2 3 2 2" xfId="18769"/>
    <cellStyle name="Input cel 4 2 2 2 3 3" xfId="15783"/>
    <cellStyle name="Input cel 4 2 2 2 4" xfId="5467"/>
    <cellStyle name="Input cel 4 2 2 2 4 2" xfId="9687"/>
    <cellStyle name="Input cel 4 2 2 2 4 2 2" xfId="19969"/>
    <cellStyle name="Input cel 4 2 2 2 4 3" xfId="16813"/>
    <cellStyle name="Input cel 4 2 2 2 5" xfId="6881"/>
    <cellStyle name="Input cel 4 2 2 2 5 2" xfId="11100"/>
    <cellStyle name="Input cel 4 2 2 2 5 2 2" xfId="21343"/>
    <cellStyle name="Input cel 4 2 2 2 5 3" xfId="15502"/>
    <cellStyle name="Input cel 4 2 2 2 6" xfId="3430"/>
    <cellStyle name="Input cel 4 2 2 2 6 2" xfId="7650"/>
    <cellStyle name="Input cel 4 2 2 2 6 2 2" xfId="17932"/>
    <cellStyle name="Input cel 4 2 2 2 6 3" xfId="13248"/>
    <cellStyle name="Input cel 4 2 2 2 7" xfId="2303"/>
    <cellStyle name="Input cel 4 2 2 2 7 2" xfId="12817"/>
    <cellStyle name="Input cel 4 2 2 2 8" xfId="13784"/>
    <cellStyle name="Input cel 4 2 2 3" xfId="920"/>
    <cellStyle name="Input cel 4 2 2 3 2" xfId="5384"/>
    <cellStyle name="Input cel 4 2 2 3 2 2" xfId="9604"/>
    <cellStyle name="Input cel 4 2 2 3 2 2 2" xfId="19886"/>
    <cellStyle name="Input cel 4 2 2 3 2 3" xfId="15179"/>
    <cellStyle name="Input cel 4 2 2 3 3" xfId="6800"/>
    <cellStyle name="Input cel 4 2 2 3 3 2" xfId="11019"/>
    <cellStyle name="Input cel 4 2 2 3 3 2 2" xfId="21268"/>
    <cellStyle name="Input cel 4 2 2 3 3 3" xfId="11802"/>
    <cellStyle name="Input cel 4 2 2 3 4" xfId="4199"/>
    <cellStyle name="Input cel 4 2 2 3 4 2" xfId="8419"/>
    <cellStyle name="Input cel 4 2 2 3 4 2 2" xfId="18701"/>
    <cellStyle name="Input cel 4 2 2 3 5" xfId="2928"/>
    <cellStyle name="Input cel 4 2 2 3 5 2" xfId="13680"/>
    <cellStyle name="Input cel 4 2 2 3 6" xfId="15816"/>
    <cellStyle name="Input cel 4 2 2 4" xfId="1236"/>
    <cellStyle name="Input cel 4 2 2 4 2" xfId="5699"/>
    <cellStyle name="Input cel 4 2 2 4 2 2" xfId="9919"/>
    <cellStyle name="Input cel 4 2 2 4 2 2 2" xfId="20201"/>
    <cellStyle name="Input cel 4 2 2 4 2 3" xfId="15923"/>
    <cellStyle name="Input cel 4 2 2 4 3" xfId="7111"/>
    <cellStyle name="Input cel 4 2 2 4 3 2" xfId="11330"/>
    <cellStyle name="Input cel 4 2 2 4 3 2 2" xfId="21562"/>
    <cellStyle name="Input cel 4 2 2 4 3 3" xfId="15043"/>
    <cellStyle name="Input cel 4 2 2 4 4" xfId="4490"/>
    <cellStyle name="Input cel 4 2 2 4 4 2" xfId="8710"/>
    <cellStyle name="Input cel 4 2 2 4 4 2 2" xfId="18992"/>
    <cellStyle name="Input cel 4 2 2 4 5" xfId="2677"/>
    <cellStyle name="Input cel 4 2 2 4 5 2" xfId="17413"/>
    <cellStyle name="Input cel 4 2 2 4 6" xfId="14280"/>
    <cellStyle name="Input cel 4 2 2 5" xfId="742"/>
    <cellStyle name="Input cel 4 2 2 5 2" xfId="5207"/>
    <cellStyle name="Input cel 4 2 2 5 2 2" xfId="9427"/>
    <cellStyle name="Input cel 4 2 2 5 2 2 2" xfId="19709"/>
    <cellStyle name="Input cel 4 2 2 5 2 3" xfId="16789"/>
    <cellStyle name="Input cel 4 2 2 5 3" xfId="6627"/>
    <cellStyle name="Input cel 4 2 2 5 3 2" xfId="10846"/>
    <cellStyle name="Input cel 4 2 2 5 3 2 2" xfId="21107"/>
    <cellStyle name="Input cel 4 2 2 5 3 3" xfId="12884"/>
    <cellStyle name="Input cel 4 2 2 5 4" xfId="4039"/>
    <cellStyle name="Input cel 4 2 2 5 4 2" xfId="8259"/>
    <cellStyle name="Input cel 4 2 2 5 4 2 2" xfId="18541"/>
    <cellStyle name="Input cel 4 2 2 5 5" xfId="2514"/>
    <cellStyle name="Input cel 4 2 2 5 5 2" xfId="15355"/>
    <cellStyle name="Input cel 4 2 2 5 6" xfId="14573"/>
    <cellStyle name="Input cel 4 2 2 6" xfId="1620"/>
    <cellStyle name="Input cel 4 2 2 6 2" xfId="6274"/>
    <cellStyle name="Input cel 4 2 2 6 2 2" xfId="10493"/>
    <cellStyle name="Input cel 4 2 2 6 2 2 2" xfId="20769"/>
    <cellStyle name="Input cel 4 2 2 6 2 3" xfId="16673"/>
    <cellStyle name="Input cel 4 2 2 6 3" xfId="3696"/>
    <cellStyle name="Input cel 4 2 2 6 3 2" xfId="7916"/>
    <cellStyle name="Input cel 4 2 2 6 3 2 2" xfId="18198"/>
    <cellStyle name="Input cel 4 2 2 6 4" xfId="3027"/>
    <cellStyle name="Input cel 4 2 2 6 4 2" xfId="13206"/>
    <cellStyle name="Input cel 4 2 2 6 5" xfId="16529"/>
    <cellStyle name="Input cel 4 2 2 7" xfId="4849"/>
    <cellStyle name="Input cel 4 2 2 7 2" xfId="9069"/>
    <cellStyle name="Input cel 4 2 2 7 2 2" xfId="19351"/>
    <cellStyle name="Input cel 4 2 2 7 3" xfId="15573"/>
    <cellStyle name="Input cel 4 2 2 8" xfId="6170"/>
    <cellStyle name="Input cel 4 2 2 8 2" xfId="10389"/>
    <cellStyle name="Input cel 4 2 2 8 2 2" xfId="20667"/>
    <cellStyle name="Input cel 4 2 2 8 3" xfId="15424"/>
    <cellStyle name="Input cel 4 2 2 9" xfId="1746"/>
    <cellStyle name="Input cel 4 2 2 9 2" xfId="13514"/>
    <cellStyle name="Input cel 4 2 3" xfId="430"/>
    <cellStyle name="Input cel 4 2 3 2" xfId="1356"/>
    <cellStyle name="Input cel 4 2 3 2 2" xfId="5819"/>
    <cellStyle name="Input cel 4 2 3 2 2 2" xfId="10039"/>
    <cellStyle name="Input cel 4 2 3 2 2 2 2" xfId="20321"/>
    <cellStyle name="Input cel 4 2 3 2 2 3" xfId="14281"/>
    <cellStyle name="Input cel 4 2 3 2 3" xfId="7231"/>
    <cellStyle name="Input cel 4 2 3 2 3 2" xfId="11450"/>
    <cellStyle name="Input cel 4 2 3 2 3 2 2" xfId="21673"/>
    <cellStyle name="Input cel 4 2 3 2 3 3" xfId="16475"/>
    <cellStyle name="Input cel 4 2 3 2 4" xfId="4588"/>
    <cellStyle name="Input cel 4 2 3 2 4 2" xfId="8808"/>
    <cellStyle name="Input cel 4 2 3 2 4 2 2" xfId="19090"/>
    <cellStyle name="Input cel 4 2 3 2 5" xfId="1958"/>
    <cellStyle name="Input cel 4 2 3 2 5 2" xfId="17524"/>
    <cellStyle name="Input cel 4 2 3 2 6" xfId="11928"/>
    <cellStyle name="Input cel 4 2 3 3" xfId="804"/>
    <cellStyle name="Input cel 4 2 3 3 2" xfId="5269"/>
    <cellStyle name="Input cel 4 2 3 3 2 2" xfId="9489"/>
    <cellStyle name="Input cel 4 2 3 3 2 2 2" xfId="19771"/>
    <cellStyle name="Input cel 4 2 3 3 2 3" xfId="13782"/>
    <cellStyle name="Input cel 4 2 3 3 3" xfId="6689"/>
    <cellStyle name="Input cel 4 2 3 3 3 2" xfId="10908"/>
    <cellStyle name="Input cel 4 2 3 3 3 2 2" xfId="21164"/>
    <cellStyle name="Input cel 4 2 3 3 3 3" xfId="11998"/>
    <cellStyle name="Input cel 4 2 3 3 4" xfId="4095"/>
    <cellStyle name="Input cel 4 2 3 3 4 2" xfId="8315"/>
    <cellStyle name="Input cel 4 2 3 3 4 2 2" xfId="18597"/>
    <cellStyle name="Input cel 4 2 3 3 5" xfId="2611"/>
    <cellStyle name="Input cel 4 2 3 3 5 2" xfId="16722"/>
    <cellStyle name="Input cel 4 2 3 3 6" xfId="12867"/>
    <cellStyle name="Input cel 4 2 3 4" xfId="3744"/>
    <cellStyle name="Input cel 4 2 3 4 2" xfId="7964"/>
    <cellStyle name="Input cel 4 2 3 4 2 2" xfId="18246"/>
    <cellStyle name="Input cel 4 2 3 4 3" xfId="15209"/>
    <cellStyle name="Input cel 4 2 3 5" xfId="4897"/>
    <cellStyle name="Input cel 4 2 3 5 2" xfId="9117"/>
    <cellStyle name="Input cel 4 2 3 5 2 2" xfId="19399"/>
    <cellStyle name="Input cel 4 2 3 5 3" xfId="13857"/>
    <cellStyle name="Input cel 4 2 3 6" xfId="6322"/>
    <cellStyle name="Input cel 4 2 3 6 2" xfId="10541"/>
    <cellStyle name="Input cel 4 2 3 6 2 2" xfId="20817"/>
    <cellStyle name="Input cel 4 2 3 6 3" xfId="17025"/>
    <cellStyle name="Input cel 4 2 3 7" xfId="3478"/>
    <cellStyle name="Input cel 4 2 3 7 2" xfId="7698"/>
    <cellStyle name="Input cel 4 2 3 7 2 2" xfId="17980"/>
    <cellStyle name="Input cel 4 2 3 7 3" xfId="12349"/>
    <cellStyle name="Input cel 4 2 3 8" xfId="2805"/>
    <cellStyle name="Input cel 4 2 3 8 2" xfId="13566"/>
    <cellStyle name="Input cel 4 2 3 9" xfId="13174"/>
    <cellStyle name="Input cel 4 2 4" xfId="494"/>
    <cellStyle name="Input cel 4 2 4 2" xfId="1420"/>
    <cellStyle name="Input cel 4 2 4 2 2" xfId="5883"/>
    <cellStyle name="Input cel 4 2 4 2 2 2" xfId="10103"/>
    <cellStyle name="Input cel 4 2 4 2 2 2 2" xfId="20385"/>
    <cellStyle name="Input cel 4 2 4 2 2 3" xfId="15140"/>
    <cellStyle name="Input cel 4 2 4 2 3" xfId="7295"/>
    <cellStyle name="Input cel 4 2 4 2 3 2" xfId="11514"/>
    <cellStyle name="Input cel 4 2 4 2 3 2 2" xfId="21733"/>
    <cellStyle name="Input cel 4 2 4 2 3 3" xfId="16654"/>
    <cellStyle name="Input cel 4 2 4 2 4" xfId="4648"/>
    <cellStyle name="Input cel 4 2 4 2 4 2" xfId="8868"/>
    <cellStyle name="Input cel 4 2 4 2 4 2 2" xfId="19150"/>
    <cellStyle name="Input cel 4 2 4 2 5" xfId="1855"/>
    <cellStyle name="Input cel 4 2 4 2 5 2" xfId="17584"/>
    <cellStyle name="Input cel 4 2 4 2 6" xfId="15738"/>
    <cellStyle name="Input cel 4 2 4 3" xfId="1102"/>
    <cellStyle name="Input cel 4 2 4 3 2" xfId="5566"/>
    <cellStyle name="Input cel 4 2 4 3 2 2" xfId="9786"/>
    <cellStyle name="Input cel 4 2 4 3 2 2 2" xfId="20068"/>
    <cellStyle name="Input cel 4 2 4 3 2 3" xfId="13106"/>
    <cellStyle name="Input cel 4 2 4 3 3" xfId="6979"/>
    <cellStyle name="Input cel 4 2 4 3 3 2" xfId="11198"/>
    <cellStyle name="Input cel 4 2 4 3 3 2 2" xfId="21437"/>
    <cellStyle name="Input cel 4 2 4 3 3 3" xfId="15130"/>
    <cellStyle name="Input cel 4 2 4 3 4" xfId="4364"/>
    <cellStyle name="Input cel 4 2 4 3 4 2" xfId="8584"/>
    <cellStyle name="Input cel 4 2 4 3 4 2 2" xfId="18866"/>
    <cellStyle name="Input cel 4 2 4 3 5" xfId="2020"/>
    <cellStyle name="Input cel 4 2 4 3 5 2" xfId="17288"/>
    <cellStyle name="Input cel 4 2 4 3 6" xfId="15096"/>
    <cellStyle name="Input cel 4 2 4 4" xfId="3805"/>
    <cellStyle name="Input cel 4 2 4 4 2" xfId="8025"/>
    <cellStyle name="Input cel 4 2 4 4 2 2" xfId="18307"/>
    <cellStyle name="Input cel 4 2 4 4 3" xfId="12458"/>
    <cellStyle name="Input cel 4 2 4 5" xfId="4961"/>
    <cellStyle name="Input cel 4 2 4 5 2" xfId="9181"/>
    <cellStyle name="Input cel 4 2 4 5 2 2" xfId="19463"/>
    <cellStyle name="Input cel 4 2 4 5 3" xfId="14116"/>
    <cellStyle name="Input cel 4 2 4 6" xfId="6386"/>
    <cellStyle name="Input cel 4 2 4 6 2" xfId="10605"/>
    <cellStyle name="Input cel 4 2 4 6 2 2" xfId="20878"/>
    <cellStyle name="Input cel 4 2 4 6 3" xfId="15956"/>
    <cellStyle name="Input cel 4 2 4 7" xfId="3512"/>
    <cellStyle name="Input cel 4 2 4 7 2" xfId="7732"/>
    <cellStyle name="Input cel 4 2 4 7 2 2" xfId="18014"/>
    <cellStyle name="Input cel 4 2 4 7 3" xfId="16390"/>
    <cellStyle name="Input cel 4 2 4 8" xfId="3008"/>
    <cellStyle name="Input cel 4 2 4 8 2" xfId="13345"/>
    <cellStyle name="Input cel 4 2 4 9" xfId="12719"/>
    <cellStyle name="Input cel 4 2 5" xfId="556"/>
    <cellStyle name="Input cel 4 2 5 2" xfId="1482"/>
    <cellStyle name="Input cel 4 2 5 2 2" xfId="5945"/>
    <cellStyle name="Input cel 4 2 5 2 2 2" xfId="10165"/>
    <cellStyle name="Input cel 4 2 5 2 2 2 2" xfId="20447"/>
    <cellStyle name="Input cel 4 2 5 2 2 3" xfId="12642"/>
    <cellStyle name="Input cel 4 2 5 2 3" xfId="7357"/>
    <cellStyle name="Input cel 4 2 5 2 3 2" xfId="11576"/>
    <cellStyle name="Input cel 4 2 5 2 3 2 2" xfId="21792"/>
    <cellStyle name="Input cel 4 2 5 2 3 3" xfId="16021"/>
    <cellStyle name="Input cel 4 2 5 2 4" xfId="4707"/>
    <cellStyle name="Input cel 4 2 5 2 4 2" xfId="8927"/>
    <cellStyle name="Input cel 4 2 5 2 4 2 2" xfId="19209"/>
    <cellStyle name="Input cel 4 2 5 2 5" xfId="1898"/>
    <cellStyle name="Input cel 4 2 5 2 5 2" xfId="17643"/>
    <cellStyle name="Input cel 4 2 5 2 6" xfId="14001"/>
    <cellStyle name="Input cel 4 2 5 3" xfId="1160"/>
    <cellStyle name="Input cel 4 2 5 3 2" xfId="5623"/>
    <cellStyle name="Input cel 4 2 5 3 2 2" xfId="9843"/>
    <cellStyle name="Input cel 4 2 5 3 2 2 2" xfId="20125"/>
    <cellStyle name="Input cel 4 2 5 3 2 3" xfId="14910"/>
    <cellStyle name="Input cel 4 2 5 3 3" xfId="7035"/>
    <cellStyle name="Input cel 4 2 5 3 3 2" xfId="11254"/>
    <cellStyle name="Input cel 4 2 5 3 3 2 2" xfId="21490"/>
    <cellStyle name="Input cel 4 2 5 3 3 3" xfId="12080"/>
    <cellStyle name="Input cel 4 2 5 3 4" xfId="4418"/>
    <cellStyle name="Input cel 4 2 5 3 4 2" xfId="8638"/>
    <cellStyle name="Input cel 4 2 5 3 4 2 2" xfId="18920"/>
    <cellStyle name="Input cel 4 2 5 3 5" xfId="2912"/>
    <cellStyle name="Input cel 4 2 5 3 5 2" xfId="17341"/>
    <cellStyle name="Input cel 4 2 5 3 6" xfId="16666"/>
    <cellStyle name="Input cel 4 2 5 4" xfId="3867"/>
    <cellStyle name="Input cel 4 2 5 4 2" xfId="8087"/>
    <cellStyle name="Input cel 4 2 5 4 2 2" xfId="18369"/>
    <cellStyle name="Input cel 4 2 5 4 3" xfId="12716"/>
    <cellStyle name="Input cel 4 2 5 5" xfId="5023"/>
    <cellStyle name="Input cel 4 2 5 5 2" xfId="9243"/>
    <cellStyle name="Input cel 4 2 5 5 2 2" xfId="19525"/>
    <cellStyle name="Input cel 4 2 5 5 3" xfId="11984"/>
    <cellStyle name="Input cel 4 2 5 6" xfId="6448"/>
    <cellStyle name="Input cel 4 2 5 6 2" xfId="10667"/>
    <cellStyle name="Input cel 4 2 5 6 2 2" xfId="20940"/>
    <cellStyle name="Input cel 4 2 5 6 3" xfId="17190"/>
    <cellStyle name="Input cel 4 2 5 7" xfId="3571"/>
    <cellStyle name="Input cel 4 2 5 7 2" xfId="7791"/>
    <cellStyle name="Input cel 4 2 5 7 2 2" xfId="18073"/>
    <cellStyle name="Input cel 4 2 5 7 3" xfId="13477"/>
    <cellStyle name="Input cel 4 2 5 8" xfId="2569"/>
    <cellStyle name="Input cel 4 2 5 8 2" xfId="13766"/>
    <cellStyle name="Input cel 4 2 5 9" xfId="15849"/>
    <cellStyle name="Input cel 4 2 6" xfId="984"/>
    <cellStyle name="Input cel 4 2 6 2" xfId="4248"/>
    <cellStyle name="Input cel 4 2 6 2 2" xfId="8468"/>
    <cellStyle name="Input cel 4 2 6 2 2 2" xfId="18750"/>
    <cellStyle name="Input cel 4 2 6 2 3" xfId="16901"/>
    <cellStyle name="Input cel 4 2 6 3" xfId="5448"/>
    <cellStyle name="Input cel 4 2 6 3 2" xfId="9668"/>
    <cellStyle name="Input cel 4 2 6 3 2 2" xfId="19950"/>
    <cellStyle name="Input cel 4 2 6 3 3" xfId="13251"/>
    <cellStyle name="Input cel 4 2 6 4" xfId="6862"/>
    <cellStyle name="Input cel 4 2 6 4 2" xfId="11081"/>
    <cellStyle name="Input cel 4 2 6 4 2 2" xfId="21324"/>
    <cellStyle name="Input cel 4 2 6 4 3" xfId="15851"/>
    <cellStyle name="Input cel 4 2 6 5" xfId="3411"/>
    <cellStyle name="Input cel 4 2 6 5 2" xfId="7631"/>
    <cellStyle name="Input cel 4 2 6 5 2 2" xfId="17913"/>
    <cellStyle name="Input cel 4 2 6 6" xfId="2606"/>
    <cellStyle name="Input cel 4 2 6 6 2" xfId="14389"/>
    <cellStyle name="Input cel 4 2 6 7" xfId="14600"/>
    <cellStyle name="Input cel 4 2 7" xfId="871"/>
    <cellStyle name="Input cel 4 2 7 2" xfId="5336"/>
    <cellStyle name="Input cel 4 2 7 2 2" xfId="9556"/>
    <cellStyle name="Input cel 4 2 7 2 2 2" xfId="19838"/>
    <cellStyle name="Input cel 4 2 7 2 3" xfId="16793"/>
    <cellStyle name="Input cel 4 2 7 3" xfId="6756"/>
    <cellStyle name="Input cel 4 2 7 3 2" xfId="10975"/>
    <cellStyle name="Input cel 4 2 7 3 2 2" xfId="21227"/>
    <cellStyle name="Input cel 4 2 7 3 3" xfId="16841"/>
    <cellStyle name="Input cel 4 2 7 4" xfId="4158"/>
    <cellStyle name="Input cel 4 2 7 4 2" xfId="8378"/>
    <cellStyle name="Input cel 4 2 7 4 2 2" xfId="18660"/>
    <cellStyle name="Input cel 4 2 7 5" xfId="2525"/>
    <cellStyle name="Input cel 4 2 7 5 2" xfId="16318"/>
    <cellStyle name="Input cel 4 2 7 6" xfId="16865"/>
    <cellStyle name="Input cel 4 2 8" xfId="1589"/>
    <cellStyle name="Input cel 4 2 8 2" xfId="6240"/>
    <cellStyle name="Input cel 4 2 8 2 2" xfId="10459"/>
    <cellStyle name="Input cel 4 2 8 2 2 2" xfId="20735"/>
    <cellStyle name="Input cel 4 2 8 2 3" xfId="14481"/>
    <cellStyle name="Input cel 4 2 8 3" xfId="3673"/>
    <cellStyle name="Input cel 4 2 8 3 2" xfId="7893"/>
    <cellStyle name="Input cel 4 2 8 3 2 2" xfId="18175"/>
    <cellStyle name="Input cel 4 2 8 4" xfId="2101"/>
    <cellStyle name="Input cel 4 2 8 4 2" xfId="17057"/>
    <cellStyle name="Input cel 4 2 8 5" xfId="16887"/>
    <cellStyle name="Input cel 4 2 9" xfId="4826"/>
    <cellStyle name="Input cel 4 2 9 2" xfId="9046"/>
    <cellStyle name="Input cel 4 2 9 2 2" xfId="19328"/>
    <cellStyle name="Input cel 4 2 9 3" xfId="16302"/>
    <cellStyle name="Input cel 4 3" xfId="340"/>
    <cellStyle name="Input cel 4 3 10" xfId="4810"/>
    <cellStyle name="Input cel 4 3 10 2" xfId="9030"/>
    <cellStyle name="Input cel 4 3 10 2 2" xfId="19312"/>
    <cellStyle name="Input cel 4 3 10 3" xfId="14485"/>
    <cellStyle name="Input cel 4 3 11" xfId="3305"/>
    <cellStyle name="Input cel 4 3 11 2" xfId="7526"/>
    <cellStyle name="Input cel 4 3 11 2 2" xfId="17809"/>
    <cellStyle name="Input cel 4 3 11 3" xfId="15609"/>
    <cellStyle name="Input cel 4 3 12" xfId="6128"/>
    <cellStyle name="Input cel 4 3 12 2" xfId="10347"/>
    <cellStyle name="Input cel 4 3 12 2 2" xfId="20625"/>
    <cellStyle name="Input cel 4 3 13" xfId="1805"/>
    <cellStyle name="Input cel 4 3 13 2" xfId="13117"/>
    <cellStyle name="Input cel 4 3 14" xfId="13801"/>
    <cellStyle name="Input cel 4 3 2" xfId="414"/>
    <cellStyle name="Input cel 4 3 2 2" xfId="1036"/>
    <cellStyle name="Input cel 4 3 2 2 2" xfId="4300"/>
    <cellStyle name="Input cel 4 3 2 2 2 2" xfId="8520"/>
    <cellStyle name="Input cel 4 3 2 2 2 2 2" xfId="18802"/>
    <cellStyle name="Input cel 4 3 2 2 2 3" xfId="11979"/>
    <cellStyle name="Input cel 4 3 2 2 3" xfId="5500"/>
    <cellStyle name="Input cel 4 3 2 2 3 2" xfId="9720"/>
    <cellStyle name="Input cel 4 3 2 2 3 2 2" xfId="20002"/>
    <cellStyle name="Input cel 4 3 2 2 3 3" xfId="14222"/>
    <cellStyle name="Input cel 4 3 2 2 4" xfId="6914"/>
    <cellStyle name="Input cel 4 3 2 2 4 2" xfId="11133"/>
    <cellStyle name="Input cel 4 3 2 2 4 2 2" xfId="21375"/>
    <cellStyle name="Input cel 4 3 2 2 4 3" xfId="15452"/>
    <cellStyle name="Input cel 4 3 2 2 5" xfId="3463"/>
    <cellStyle name="Input cel 4 3 2 2 5 2" xfId="7683"/>
    <cellStyle name="Input cel 4 3 2 2 5 2 2" xfId="17965"/>
    <cellStyle name="Input cel 4 3 2 2 6" xfId="2309"/>
    <cellStyle name="Input cel 4 3 2 2 6 2" xfId="16523"/>
    <cellStyle name="Input cel 4 3 2 2 7" xfId="15100"/>
    <cellStyle name="Input cel 4 3 2 3" xfId="1240"/>
    <cellStyle name="Input cel 4 3 2 3 2" xfId="5703"/>
    <cellStyle name="Input cel 4 3 2 3 2 2" xfId="9923"/>
    <cellStyle name="Input cel 4 3 2 3 2 2 2" xfId="20205"/>
    <cellStyle name="Input cel 4 3 2 3 2 3" xfId="11938"/>
    <cellStyle name="Input cel 4 3 2 3 3" xfId="7115"/>
    <cellStyle name="Input cel 4 3 2 3 3 2" xfId="11334"/>
    <cellStyle name="Input cel 4 3 2 3 3 2 2" xfId="21566"/>
    <cellStyle name="Input cel 4 3 2 3 3 3" xfId="14257"/>
    <cellStyle name="Input cel 4 3 2 3 4" xfId="4494"/>
    <cellStyle name="Input cel 4 3 2 3 4 2" xfId="8714"/>
    <cellStyle name="Input cel 4 3 2 3 4 2 2" xfId="18996"/>
    <cellStyle name="Input cel 4 3 2 3 5" xfId="3163"/>
    <cellStyle name="Input cel 4 3 2 3 5 2" xfId="17417"/>
    <cellStyle name="Input cel 4 3 2 3 6" xfId="14765"/>
    <cellStyle name="Input cel 4 3 2 4" xfId="789"/>
    <cellStyle name="Input cel 4 3 2 4 2" xfId="5254"/>
    <cellStyle name="Input cel 4 3 2 4 2 2" xfId="9474"/>
    <cellStyle name="Input cel 4 3 2 4 2 2 2" xfId="19756"/>
    <cellStyle name="Input cel 4 3 2 4 2 3" xfId="12076"/>
    <cellStyle name="Input cel 4 3 2 4 3" xfId="6674"/>
    <cellStyle name="Input cel 4 3 2 4 3 2" xfId="10893"/>
    <cellStyle name="Input cel 4 3 2 4 3 2 2" xfId="21149"/>
    <cellStyle name="Input cel 4 3 2 4 3 3" xfId="14209"/>
    <cellStyle name="Input cel 4 3 2 4 4" xfId="4080"/>
    <cellStyle name="Input cel 4 3 2 4 4 2" xfId="8300"/>
    <cellStyle name="Input cel 4 3 2 4 4 2 2" xfId="18582"/>
    <cellStyle name="Input cel 4 3 2 4 5" xfId="1950"/>
    <cellStyle name="Input cel 4 3 2 4 5 2" xfId="11814"/>
    <cellStyle name="Input cel 4 3 2 4 6" xfId="16233"/>
    <cellStyle name="Input cel 4 3 2 5" xfId="1652"/>
    <cellStyle name="Input cel 4 3 2 5 2" xfId="6307"/>
    <cellStyle name="Input cel 4 3 2 5 2 2" xfId="10526"/>
    <cellStyle name="Input cel 4 3 2 5 2 2 2" xfId="20802"/>
    <cellStyle name="Input cel 4 3 2 5 2 3" xfId="13660"/>
    <cellStyle name="Input cel 4 3 2 5 3" xfId="3729"/>
    <cellStyle name="Input cel 4 3 2 5 3 2" xfId="7949"/>
    <cellStyle name="Input cel 4 3 2 5 3 2 2" xfId="18231"/>
    <cellStyle name="Input cel 4 3 2 5 4" xfId="2939"/>
    <cellStyle name="Input cel 4 3 2 5 4 2" xfId="14671"/>
    <cellStyle name="Input cel 4 3 2 5 5" xfId="14923"/>
    <cellStyle name="Input cel 4 3 2 6" xfId="4882"/>
    <cellStyle name="Input cel 4 3 2 6 2" xfId="9102"/>
    <cellStyle name="Input cel 4 3 2 6 2 2" xfId="19384"/>
    <cellStyle name="Input cel 4 3 2 6 3" xfId="12771"/>
    <cellStyle name="Input cel 4 3 2 7" xfId="6220"/>
    <cellStyle name="Input cel 4 3 2 7 2" xfId="10439"/>
    <cellStyle name="Input cel 4 3 2 7 2 2" xfId="20716"/>
    <cellStyle name="Input cel 4 3 2 7 3" xfId="16993"/>
    <cellStyle name="Input cel 4 3 2 8" xfId="2910"/>
    <cellStyle name="Input cel 4 3 2 8 2" xfId="12880"/>
    <cellStyle name="Input cel 4 3 2 9" xfId="11739"/>
    <cellStyle name="Input cel 4 3 3" xfId="464"/>
    <cellStyle name="Input cel 4 3 3 10" xfId="15134"/>
    <cellStyle name="Input cel 4 3 3 2" xfId="1075"/>
    <cellStyle name="Input cel 4 3 3 2 2" xfId="1390"/>
    <cellStyle name="Input cel 4 3 3 2 2 2" xfId="5853"/>
    <cellStyle name="Input cel 4 3 3 2 2 2 2" xfId="10073"/>
    <cellStyle name="Input cel 4 3 3 2 2 2 2 2" xfId="20355"/>
    <cellStyle name="Input cel 4 3 3 2 2 2 3" xfId="17242"/>
    <cellStyle name="Input cel 4 3 3 2 2 3" xfId="7265"/>
    <cellStyle name="Input cel 4 3 3 2 2 3 2" xfId="11484"/>
    <cellStyle name="Input cel 4 3 3 2 2 3 2 2" xfId="21705"/>
    <cellStyle name="Input cel 4 3 3 2 2 3 3" xfId="15219"/>
    <cellStyle name="Input cel 4 3 3 2 2 4" xfId="4620"/>
    <cellStyle name="Input cel 4 3 3 2 2 4 2" xfId="8840"/>
    <cellStyle name="Input cel 4 3 3 2 2 4 2 2" xfId="19122"/>
    <cellStyle name="Input cel 4 3 3 2 2 5" xfId="2511"/>
    <cellStyle name="Input cel 4 3 3 2 2 5 2" xfId="17556"/>
    <cellStyle name="Input cel 4 3 3 2 2 6" xfId="15839"/>
    <cellStyle name="Input cel 4 3 3 2 3" xfId="5539"/>
    <cellStyle name="Input cel 4 3 3 2 3 2" xfId="9759"/>
    <cellStyle name="Input cel 4 3 3 2 3 2 2" xfId="20041"/>
    <cellStyle name="Input cel 4 3 3 2 3 3" xfId="14562"/>
    <cellStyle name="Input cel 4 3 3 2 4" xfId="6952"/>
    <cellStyle name="Input cel 4 3 3 2 4 2" xfId="11171"/>
    <cellStyle name="Input cel 4 3 3 2 4 2 2" xfId="21411"/>
    <cellStyle name="Input cel 4 3 3 2 4 3" xfId="11968"/>
    <cellStyle name="Input cel 4 3 3 2 5" xfId="4337"/>
    <cellStyle name="Input cel 4 3 3 2 5 2" xfId="8557"/>
    <cellStyle name="Input cel 4 3 3 2 5 2 2" xfId="18839"/>
    <cellStyle name="Input cel 4 3 3 2 6" xfId="2791"/>
    <cellStyle name="Input cel 4 3 3 2 6 2" xfId="17263"/>
    <cellStyle name="Input cel 4 3 3 2 7" xfId="14034"/>
    <cellStyle name="Input cel 4 3 3 3" xfId="1256"/>
    <cellStyle name="Input cel 4 3 3 3 2" xfId="5719"/>
    <cellStyle name="Input cel 4 3 3 3 2 2" xfId="9939"/>
    <cellStyle name="Input cel 4 3 3 3 2 2 2" xfId="20221"/>
    <cellStyle name="Input cel 4 3 3 3 2 3" xfId="13471"/>
    <cellStyle name="Input cel 4 3 3 3 3" xfId="7131"/>
    <cellStyle name="Input cel 4 3 3 3 3 2" xfId="11350"/>
    <cellStyle name="Input cel 4 3 3 3 3 2 2" xfId="21581"/>
    <cellStyle name="Input cel 4 3 3 3 3 3" xfId="14710"/>
    <cellStyle name="Input cel 4 3 3 3 4" xfId="4509"/>
    <cellStyle name="Input cel 4 3 3 3 4 2" xfId="8729"/>
    <cellStyle name="Input cel 4 3 3 3 4 2 2" xfId="19011"/>
    <cellStyle name="Input cel 4 3 3 3 5" xfId="3127"/>
    <cellStyle name="Input cel 4 3 3 3 5 2" xfId="17432"/>
    <cellStyle name="Input cel 4 3 3 3 6" xfId="16926"/>
    <cellStyle name="Input cel 4 3 3 4" xfId="849"/>
    <cellStyle name="Input cel 4 3 3 4 2" xfId="5314"/>
    <cellStyle name="Input cel 4 3 3 4 2 2" xfId="9534"/>
    <cellStyle name="Input cel 4 3 3 4 2 2 2" xfId="19816"/>
    <cellStyle name="Input cel 4 3 3 4 2 3" xfId="16976"/>
    <cellStyle name="Input cel 4 3 3 4 3" xfId="6734"/>
    <cellStyle name="Input cel 4 3 3 4 3 2" xfId="10953"/>
    <cellStyle name="Input cel 4 3 3 4 3 2 2" xfId="21207"/>
    <cellStyle name="Input cel 4 3 3 4 3 3" xfId="13119"/>
    <cellStyle name="Input cel 4 3 3 4 4" xfId="4138"/>
    <cellStyle name="Input cel 4 3 3 4 4 2" xfId="8358"/>
    <cellStyle name="Input cel 4 3 3 4 4 2 2" xfId="18640"/>
    <cellStyle name="Input cel 4 3 3 4 5" xfId="3010"/>
    <cellStyle name="Input cel 4 3 3 4 5 2" xfId="14926"/>
    <cellStyle name="Input cel 4 3 3 4 6" xfId="13238"/>
    <cellStyle name="Input cel 4 3 3 5" xfId="3777"/>
    <cellStyle name="Input cel 4 3 3 5 2" xfId="7997"/>
    <cellStyle name="Input cel 4 3 3 5 2 2" xfId="18279"/>
    <cellStyle name="Input cel 4 3 3 5 3" xfId="16498"/>
    <cellStyle name="Input cel 4 3 3 6" xfId="4931"/>
    <cellStyle name="Input cel 4 3 3 6 2" xfId="9151"/>
    <cellStyle name="Input cel 4 3 3 6 2 2" xfId="19433"/>
    <cellStyle name="Input cel 4 3 3 6 3" xfId="14922"/>
    <cellStyle name="Input cel 4 3 3 7" xfId="6356"/>
    <cellStyle name="Input cel 4 3 3 7 2" xfId="10575"/>
    <cellStyle name="Input cel 4 3 3 7 2 2" xfId="20850"/>
    <cellStyle name="Input cel 4 3 3 7 3" xfId="15364"/>
    <cellStyle name="Input cel 4 3 3 8" xfId="3497"/>
    <cellStyle name="Input cel 4 3 3 8 2" xfId="7717"/>
    <cellStyle name="Input cel 4 3 3 8 2 2" xfId="17999"/>
    <cellStyle name="Input cel 4 3 3 8 3" xfId="12644"/>
    <cellStyle name="Input cel 4 3 3 9" xfId="2821"/>
    <cellStyle name="Input cel 4 3 3 9 2" xfId="14582"/>
    <cellStyle name="Input cel 4 3 4" xfId="528"/>
    <cellStyle name="Input cel 4 3 4 2" xfId="1454"/>
    <cellStyle name="Input cel 4 3 4 2 2" xfId="5917"/>
    <cellStyle name="Input cel 4 3 4 2 2 2" xfId="10137"/>
    <cellStyle name="Input cel 4 3 4 2 2 2 2" xfId="20419"/>
    <cellStyle name="Input cel 4 3 4 2 2 3" xfId="12726"/>
    <cellStyle name="Input cel 4 3 4 2 3" xfId="7329"/>
    <cellStyle name="Input cel 4 3 4 2 3 2" xfId="11548"/>
    <cellStyle name="Input cel 4 3 4 2 3 2 2" xfId="21765"/>
    <cellStyle name="Input cel 4 3 4 2 3 3" xfId="12469"/>
    <cellStyle name="Input cel 4 3 4 2 4" xfId="4680"/>
    <cellStyle name="Input cel 4 3 4 2 4 2" xfId="8900"/>
    <cellStyle name="Input cel 4 3 4 2 4 2 2" xfId="19182"/>
    <cellStyle name="Input cel 4 3 4 2 5" xfId="2780"/>
    <cellStyle name="Input cel 4 3 4 2 5 2" xfId="17616"/>
    <cellStyle name="Input cel 4 3 4 2 6" xfId="16736"/>
    <cellStyle name="Input cel 4 3 4 3" xfId="1136"/>
    <cellStyle name="Input cel 4 3 4 3 2" xfId="5600"/>
    <cellStyle name="Input cel 4 3 4 3 2 2" xfId="9820"/>
    <cellStyle name="Input cel 4 3 4 3 2 2 2" xfId="20102"/>
    <cellStyle name="Input cel 4 3 4 3 2 3" xfId="12304"/>
    <cellStyle name="Input cel 4 3 4 3 3" xfId="7013"/>
    <cellStyle name="Input cel 4 3 4 3 3 2" xfId="11232"/>
    <cellStyle name="Input cel 4 3 4 3 3 2 2" xfId="21469"/>
    <cellStyle name="Input cel 4 3 4 3 3 3" xfId="13043"/>
    <cellStyle name="Input cel 4 3 4 3 4" xfId="4396"/>
    <cellStyle name="Input cel 4 3 4 3 4 2" xfId="8616"/>
    <cellStyle name="Input cel 4 3 4 3 4 2 2" xfId="18898"/>
    <cellStyle name="Input cel 4 3 4 3 5" xfId="2482"/>
    <cellStyle name="Input cel 4 3 4 3 5 2" xfId="17320"/>
    <cellStyle name="Input cel 4 3 4 3 6" xfId="13113"/>
    <cellStyle name="Input cel 4 3 4 4" xfId="3839"/>
    <cellStyle name="Input cel 4 3 4 4 2" xfId="8059"/>
    <cellStyle name="Input cel 4 3 4 4 2 2" xfId="18341"/>
    <cellStyle name="Input cel 4 3 4 4 3" xfId="13953"/>
    <cellStyle name="Input cel 4 3 4 5" xfId="4995"/>
    <cellStyle name="Input cel 4 3 4 5 2" xfId="9215"/>
    <cellStyle name="Input cel 4 3 4 5 2 2" xfId="19497"/>
    <cellStyle name="Input cel 4 3 4 5 3" xfId="14526"/>
    <cellStyle name="Input cel 4 3 4 6" xfId="6420"/>
    <cellStyle name="Input cel 4 3 4 6 2" xfId="10639"/>
    <cellStyle name="Input cel 4 3 4 6 2 2" xfId="20912"/>
    <cellStyle name="Input cel 4 3 4 6 3" xfId="15582"/>
    <cellStyle name="Input cel 4 3 4 7" xfId="3544"/>
    <cellStyle name="Input cel 4 3 4 7 2" xfId="7764"/>
    <cellStyle name="Input cel 4 3 4 7 2 2" xfId="18046"/>
    <cellStyle name="Input cel 4 3 4 7 3" xfId="14859"/>
    <cellStyle name="Input cel 4 3 4 8" xfId="2455"/>
    <cellStyle name="Input cel 4 3 4 8 2" xfId="12584"/>
    <cellStyle name="Input cel 4 3 4 9" xfId="11620"/>
    <cellStyle name="Input cel 4 3 5" xfId="589"/>
    <cellStyle name="Input cel 4 3 5 2" xfId="1515"/>
    <cellStyle name="Input cel 4 3 5 2 2" xfId="5978"/>
    <cellStyle name="Input cel 4 3 5 2 2 2" xfId="10198"/>
    <cellStyle name="Input cel 4 3 5 2 2 2 2" xfId="20480"/>
    <cellStyle name="Input cel 4 3 5 2 2 3" xfId="16638"/>
    <cellStyle name="Input cel 4 3 5 2 3" xfId="7390"/>
    <cellStyle name="Input cel 4 3 5 2 3 2" xfId="11609"/>
    <cellStyle name="Input cel 4 3 5 2 3 2 2" xfId="21824"/>
    <cellStyle name="Input cel 4 3 5 2 3 3" xfId="15031"/>
    <cellStyle name="Input cel 4 3 5 2 4" xfId="4739"/>
    <cellStyle name="Input cel 4 3 5 2 4 2" xfId="8959"/>
    <cellStyle name="Input cel 4 3 5 2 4 2 2" xfId="19241"/>
    <cellStyle name="Input cel 4 3 5 2 5" xfId="7443"/>
    <cellStyle name="Input cel 4 3 5 2 5 2" xfId="17675"/>
    <cellStyle name="Input cel 4 3 5 2 6" xfId="12389"/>
    <cellStyle name="Input cel 4 3 5 3" xfId="1193"/>
    <cellStyle name="Input cel 4 3 5 3 2" xfId="5656"/>
    <cellStyle name="Input cel 4 3 5 3 2 2" xfId="9876"/>
    <cellStyle name="Input cel 4 3 5 3 2 2 2" xfId="20158"/>
    <cellStyle name="Input cel 4 3 5 3 2 3" xfId="15213"/>
    <cellStyle name="Input cel 4 3 5 3 3" xfId="7068"/>
    <cellStyle name="Input cel 4 3 5 3 3 2" xfId="11287"/>
    <cellStyle name="Input cel 4 3 5 3 3 2 2" xfId="21522"/>
    <cellStyle name="Input cel 4 3 5 3 3 3" xfId="11779"/>
    <cellStyle name="Input cel 4 3 5 3 4" xfId="4450"/>
    <cellStyle name="Input cel 4 3 5 3 4 2" xfId="8670"/>
    <cellStyle name="Input cel 4 3 5 3 4 2 2" xfId="18952"/>
    <cellStyle name="Input cel 4 3 5 3 5" xfId="2944"/>
    <cellStyle name="Input cel 4 3 5 3 5 2" xfId="17373"/>
    <cellStyle name="Input cel 4 3 5 3 6" xfId="14070"/>
    <cellStyle name="Input cel 4 3 5 4" xfId="3900"/>
    <cellStyle name="Input cel 4 3 5 4 2" xfId="8120"/>
    <cellStyle name="Input cel 4 3 5 4 2 2" xfId="18402"/>
    <cellStyle name="Input cel 4 3 5 4 3" xfId="11618"/>
    <cellStyle name="Input cel 4 3 5 5" xfId="5056"/>
    <cellStyle name="Input cel 4 3 5 5 2" xfId="9276"/>
    <cellStyle name="Input cel 4 3 5 5 2 2" xfId="19558"/>
    <cellStyle name="Input cel 4 3 5 5 3" xfId="16438"/>
    <cellStyle name="Input cel 4 3 5 6" xfId="6481"/>
    <cellStyle name="Input cel 4 3 5 6 2" xfId="10700"/>
    <cellStyle name="Input cel 4 3 5 6 2 2" xfId="20973"/>
    <cellStyle name="Input cel 4 3 5 6 3" xfId="13219"/>
    <cellStyle name="Input cel 4 3 5 7" xfId="3603"/>
    <cellStyle name="Input cel 4 3 5 7 2" xfId="7823"/>
    <cellStyle name="Input cel 4 3 5 7 2 2" xfId="18105"/>
    <cellStyle name="Input cel 4 3 5 7 3" xfId="14549"/>
    <cellStyle name="Input cel 4 3 5 8" xfId="2262"/>
    <cellStyle name="Input cel 4 3 5 8 2" xfId="13005"/>
    <cellStyle name="Input cel 4 3 5 9" xfId="15333"/>
    <cellStyle name="Input cel 4 3 6" xfId="968"/>
    <cellStyle name="Input cel 4 3 6 2" xfId="4233"/>
    <cellStyle name="Input cel 4 3 6 2 2" xfId="8453"/>
    <cellStyle name="Input cel 4 3 6 2 2 2" xfId="18735"/>
    <cellStyle name="Input cel 4 3 6 2 3" xfId="15670"/>
    <cellStyle name="Input cel 4 3 6 3" xfId="5432"/>
    <cellStyle name="Input cel 4 3 6 3 2" xfId="9652"/>
    <cellStyle name="Input cel 4 3 6 3 2 2" xfId="19934"/>
    <cellStyle name="Input cel 4 3 6 3 3" xfId="13167"/>
    <cellStyle name="Input cel 4 3 6 4" xfId="6846"/>
    <cellStyle name="Input cel 4 3 6 4 2" xfId="11065"/>
    <cellStyle name="Input cel 4 3 6 4 2 2" xfId="21308"/>
    <cellStyle name="Input cel 4 3 6 4 3" xfId="16330"/>
    <cellStyle name="Input cel 4 3 6 5" xfId="3395"/>
    <cellStyle name="Input cel 4 3 6 5 2" xfId="7615"/>
    <cellStyle name="Input cel 4 3 6 5 2 2" xfId="17897"/>
    <cellStyle name="Input cel 4 3 6 6" xfId="2494"/>
    <cellStyle name="Input cel 4 3 6 6 2" xfId="12460"/>
    <cellStyle name="Input cel 4 3 6 7" xfId="16936"/>
    <cellStyle name="Input cel 4 3 7" xfId="648"/>
    <cellStyle name="Input cel 4 3 7 2" xfId="5114"/>
    <cellStyle name="Input cel 4 3 7 2 2" xfId="9334"/>
    <cellStyle name="Input cel 4 3 7 2 2 2" xfId="19616"/>
    <cellStyle name="Input cel 4 3 7 2 3" xfId="13465"/>
    <cellStyle name="Input cel 4 3 7 3" xfId="6538"/>
    <cellStyle name="Input cel 4 3 7 3 2" xfId="10757"/>
    <cellStyle name="Input cel 4 3 7 3 2 2" xfId="21028"/>
    <cellStyle name="Input cel 4 3 7 3 3" xfId="14381"/>
    <cellStyle name="Input cel 4 3 7 4" xfId="3956"/>
    <cellStyle name="Input cel 4 3 7 4 2" xfId="8176"/>
    <cellStyle name="Input cel 4 3 7 4 2 2" xfId="18458"/>
    <cellStyle name="Input cel 4 3 7 5" xfId="2206"/>
    <cellStyle name="Input cel 4 3 7 5 2" xfId="16403"/>
    <cellStyle name="Input cel 4 3 7 6" xfId="11837"/>
    <cellStyle name="Input cel 4 3 8" xfId="613"/>
    <cellStyle name="Input cel 4 3 8 2" xfId="5080"/>
    <cellStyle name="Input cel 4 3 8 2 2" xfId="9300"/>
    <cellStyle name="Input cel 4 3 8 2 2 2" xfId="19582"/>
    <cellStyle name="Input cel 4 3 8 2 3" xfId="12646"/>
    <cellStyle name="Input cel 4 3 8 3" xfId="6505"/>
    <cellStyle name="Input cel 4 3 8 3 2" xfId="10724"/>
    <cellStyle name="Input cel 4 3 8 3 2 2" xfId="20996"/>
    <cellStyle name="Input cel 4 3 8 3 3" xfId="14893"/>
    <cellStyle name="Input cel 4 3 8 4" xfId="3923"/>
    <cellStyle name="Input cel 4 3 8 4 2" xfId="8143"/>
    <cellStyle name="Input cel 4 3 8 4 2 2" xfId="18425"/>
    <cellStyle name="Input cel 4 3 8 5" xfId="1981"/>
    <cellStyle name="Input cel 4 3 8 5 2" xfId="16807"/>
    <cellStyle name="Input cel 4 3 8 6" xfId="11685"/>
    <cellStyle name="Input cel 4 3 9" xfId="1578"/>
    <cellStyle name="Input cel 4 3 9 2" xfId="6075"/>
    <cellStyle name="Input cel 4 3 9 2 2" xfId="10294"/>
    <cellStyle name="Input cel 4 3 9 2 2 2" xfId="20574"/>
    <cellStyle name="Input cel 4 3 9 2 3" xfId="13996"/>
    <cellStyle name="Input cel 4 3 9 3" xfId="3657"/>
    <cellStyle name="Input cel 4 3 9 3 2" xfId="7877"/>
    <cellStyle name="Input cel 4 3 9 3 2 2" xfId="18159"/>
    <cellStyle name="Input cel 4 3 9 4" xfId="2190"/>
    <cellStyle name="Input cel 4 3 9 4 2" xfId="15289"/>
    <cellStyle name="Input cel 4 3 9 5" xfId="17216"/>
    <cellStyle name="Input cel 4 4" xfId="316"/>
    <cellStyle name="Input cel 4 4 10" xfId="11711"/>
    <cellStyle name="Input cel 4 4 2" xfId="953"/>
    <cellStyle name="Input cel 4 4 2 2" xfId="1291"/>
    <cellStyle name="Input cel 4 4 2 2 2" xfId="5754"/>
    <cellStyle name="Input cel 4 4 2 2 2 2" xfId="9974"/>
    <cellStyle name="Input cel 4 4 2 2 2 2 2" xfId="20256"/>
    <cellStyle name="Input cel 4 4 2 2 2 3" xfId="13364"/>
    <cellStyle name="Input cel 4 4 2 2 3" xfId="7166"/>
    <cellStyle name="Input cel 4 4 2 2 3 2" xfId="11385"/>
    <cellStyle name="Input cel 4 4 2 2 3 2 2" xfId="21611"/>
    <cellStyle name="Input cel 4 4 2 2 3 3" xfId="15634"/>
    <cellStyle name="Input cel 4 4 2 2 4" xfId="4533"/>
    <cellStyle name="Input cel 4 4 2 2 4 2" xfId="8753"/>
    <cellStyle name="Input cel 4 4 2 2 4 2 2" xfId="19035"/>
    <cellStyle name="Input cel 4 4 2 2 5" xfId="2476"/>
    <cellStyle name="Input cel 4 4 2 2 5 2" xfId="17462"/>
    <cellStyle name="Input cel 4 4 2 2 6" xfId="16838"/>
    <cellStyle name="Input cel 4 4 2 3" xfId="1705"/>
    <cellStyle name="Input cel 4 4 2 3 2" xfId="6831"/>
    <cellStyle name="Input cel 4 4 2 3 2 2" xfId="11050"/>
    <cellStyle name="Input cel 4 4 2 3 2 2 2" xfId="21294"/>
    <cellStyle name="Input cel 4 4 2 3 2 3" xfId="13942"/>
    <cellStyle name="Input cel 4 4 2 3 3" xfId="5417"/>
    <cellStyle name="Input cel 4 4 2 3 3 2" xfId="9637"/>
    <cellStyle name="Input cel 4 4 2 3 3 2 2" xfId="19919"/>
    <cellStyle name="Input cel 4 4 2 3 4" xfId="3047"/>
    <cellStyle name="Input cel 4 4 2 3 4 2" xfId="15047"/>
    <cellStyle name="Input cel 4 4 2 3 5" xfId="13362"/>
    <cellStyle name="Input cel 4 4 2 4" xfId="6216"/>
    <cellStyle name="Input cel 4 4 2 4 2" xfId="10435"/>
    <cellStyle name="Input cel 4 4 2 4 2 2" xfId="20712"/>
    <cellStyle name="Input cel 4 4 2 4 3" xfId="13927"/>
    <cellStyle name="Input cel 4 4 2 5" xfId="3104"/>
    <cellStyle name="Input cel 4 4 2 5 2" xfId="12421"/>
    <cellStyle name="Input cel 4 4 2 6" xfId="12875"/>
    <cellStyle name="Input cel 4 4 3" xfId="1232"/>
    <cellStyle name="Input cel 4 4 3 2" xfId="5695"/>
    <cellStyle name="Input cel 4 4 3 2 2" xfId="9915"/>
    <cellStyle name="Input cel 4 4 3 2 2 2" xfId="20197"/>
    <cellStyle name="Input cel 4 4 3 2 3" xfId="16745"/>
    <cellStyle name="Input cel 4 4 3 3" xfId="7107"/>
    <cellStyle name="Input cel 4 4 3 3 2" xfId="11326"/>
    <cellStyle name="Input cel 4 4 3 3 2 2" xfId="21558"/>
    <cellStyle name="Input cel 4 4 3 3 3" xfId="14660"/>
    <cellStyle name="Input cel 4 4 3 4" xfId="4486"/>
    <cellStyle name="Input cel 4 4 3 4 2" xfId="8706"/>
    <cellStyle name="Input cel 4 4 3 4 2 2" xfId="18988"/>
    <cellStyle name="Input cel 4 4 3 5" xfId="2039"/>
    <cellStyle name="Input cel 4 4 3 5 2" xfId="17409"/>
    <cellStyle name="Input cel 4 4 3 6" xfId="13933"/>
    <cellStyle name="Input cel 4 4 4" xfId="724"/>
    <cellStyle name="Input cel 4 4 4 2" xfId="5189"/>
    <cellStyle name="Input cel 4 4 4 2 2" xfId="9409"/>
    <cellStyle name="Input cel 4 4 4 2 2 2" xfId="19691"/>
    <cellStyle name="Input cel 4 4 4 2 3" xfId="12430"/>
    <cellStyle name="Input cel 4 4 4 3" xfId="6610"/>
    <cellStyle name="Input cel 4 4 4 3 2" xfId="10829"/>
    <cellStyle name="Input cel 4 4 4 3 2 2" xfId="21091"/>
    <cellStyle name="Input cel 4 4 4 3 3" xfId="11969"/>
    <cellStyle name="Input cel 4 4 4 4" xfId="4021"/>
    <cellStyle name="Input cel 4 4 4 4 2" xfId="8241"/>
    <cellStyle name="Input cel 4 4 4 4 2 2" xfId="18523"/>
    <cellStyle name="Input cel 4 4 4 5" xfId="2761"/>
    <cellStyle name="Input cel 4 4 4 5 2" xfId="12767"/>
    <cellStyle name="Input cel 4 4 4 6" xfId="15444"/>
    <cellStyle name="Input cel 4 4 5" xfId="1576"/>
    <cellStyle name="Input cel 4 4 5 2" xfId="6072"/>
    <cellStyle name="Input cel 4 4 5 2 2" xfId="10291"/>
    <cellStyle name="Input cel 4 4 5 2 2 2" xfId="20571"/>
    <cellStyle name="Input cel 4 4 5 2 3" xfId="12310"/>
    <cellStyle name="Input cel 4 4 5 3" xfId="3635"/>
    <cellStyle name="Input cel 4 4 5 3 2" xfId="7855"/>
    <cellStyle name="Input cel 4 4 5 3 2 2" xfId="18137"/>
    <cellStyle name="Input cel 4 4 5 4" xfId="2720"/>
    <cellStyle name="Input cel 4 4 5 4 2" xfId="13196"/>
    <cellStyle name="Input cel 4 4 5 5" xfId="15971"/>
    <cellStyle name="Input cel 4 4 6" xfId="4789"/>
    <cellStyle name="Input cel 4 4 6 2" xfId="9009"/>
    <cellStyle name="Input cel 4 4 6 2 2" xfId="19291"/>
    <cellStyle name="Input cel 4 4 6 3" xfId="14541"/>
    <cellStyle name="Input cel 4 4 7" xfId="3377"/>
    <cellStyle name="Input cel 4 4 7 2" xfId="7597"/>
    <cellStyle name="Input cel 4 4 7 2 2" xfId="17879"/>
    <cellStyle name="Input cel 4 4 7 3" xfId="12708"/>
    <cellStyle name="Input cel 4 4 8" xfId="1809"/>
    <cellStyle name="Input cel 4 4 8 2" xfId="14160"/>
    <cellStyle name="Input cel 4 4 9" xfId="16117"/>
    <cellStyle name="Input cel 4 4 9 2" xfId="12930"/>
    <cellStyle name="Input cel 4 5" xfId="478"/>
    <cellStyle name="Input cel 4 5 2" xfId="1404"/>
    <cellStyle name="Input cel 4 5 2 2" xfId="5867"/>
    <cellStyle name="Input cel 4 5 2 2 2" xfId="10087"/>
    <cellStyle name="Input cel 4 5 2 2 2 2" xfId="20369"/>
    <cellStyle name="Input cel 4 5 2 2 3" xfId="14404"/>
    <cellStyle name="Input cel 4 5 2 3" xfId="7279"/>
    <cellStyle name="Input cel 4 5 2 3 2" xfId="11498"/>
    <cellStyle name="Input cel 4 5 2 3 2 2" xfId="21718"/>
    <cellStyle name="Input cel 4 5 2 3 3" xfId="12570"/>
    <cellStyle name="Input cel 4 5 2 4" xfId="4633"/>
    <cellStyle name="Input cel 4 5 2 4 2" xfId="8853"/>
    <cellStyle name="Input cel 4 5 2 4 2 2" xfId="19135"/>
    <cellStyle name="Input cel 4 5 2 5" xfId="1862"/>
    <cellStyle name="Input cel 4 5 2 5 2" xfId="17569"/>
    <cellStyle name="Input cel 4 5 2 6" xfId="14124"/>
    <cellStyle name="Input cel 4 5 3" xfId="761"/>
    <cellStyle name="Input cel 4 5 3 2" xfId="5226"/>
    <cellStyle name="Input cel 4 5 3 2 2" xfId="9446"/>
    <cellStyle name="Input cel 4 5 3 2 2 2" xfId="19728"/>
    <cellStyle name="Input cel 4 5 3 2 3" xfId="14147"/>
    <cellStyle name="Input cel 4 5 3 3" xfId="6646"/>
    <cellStyle name="Input cel 4 5 3 3 2" xfId="10865"/>
    <cellStyle name="Input cel 4 5 3 3 2 2" xfId="21124"/>
    <cellStyle name="Input cel 4 5 3 3 3" xfId="15964"/>
    <cellStyle name="Input cel 4 5 3 4" xfId="4056"/>
    <cellStyle name="Input cel 4 5 3 4 2" xfId="8276"/>
    <cellStyle name="Input cel 4 5 3 4 2 2" xfId="18558"/>
    <cellStyle name="Input cel 4 5 3 5" xfId="2769"/>
    <cellStyle name="Input cel 4 5 3 5 2" xfId="14701"/>
    <cellStyle name="Input cel 4 5 3 6" xfId="12138"/>
    <cellStyle name="Input cel 4 5 4" xfId="1680"/>
    <cellStyle name="Input cel 4 5 4 2" xfId="6370"/>
    <cellStyle name="Input cel 4 5 4 2 2" xfId="10589"/>
    <cellStyle name="Input cel 4 5 4 2 2 2" xfId="20863"/>
    <cellStyle name="Input cel 4 5 4 2 3" xfId="12028"/>
    <cellStyle name="Input cel 4 5 4 3" xfId="3790"/>
    <cellStyle name="Input cel 4 5 4 3 2" xfId="8010"/>
    <cellStyle name="Input cel 4 5 4 3 2 2" xfId="18292"/>
    <cellStyle name="Input cel 4 5 4 4" xfId="1917"/>
    <cellStyle name="Input cel 4 5 4 4 2" xfId="14531"/>
    <cellStyle name="Input cel 4 5 4 5" xfId="13869"/>
    <cellStyle name="Input cel 4 5 5" xfId="4945"/>
    <cellStyle name="Input cel 4 5 5 2" xfId="9165"/>
    <cellStyle name="Input cel 4 5 5 2 2" xfId="19447"/>
    <cellStyle name="Input cel 4 5 5 3" xfId="16680"/>
    <cellStyle name="Input cel 4 5 6" xfId="6142"/>
    <cellStyle name="Input cel 4 5 6 2" xfId="10361"/>
    <cellStyle name="Input cel 4 5 6 2 2" xfId="20639"/>
    <cellStyle name="Input cel 4 5 6 3" xfId="14554"/>
    <cellStyle name="Input cel 4 5 7" xfId="1790"/>
    <cellStyle name="Input cel 4 5 7 2" xfId="15537"/>
    <cellStyle name="Input cel 4 5 8" xfId="16124"/>
    <cellStyle name="Input cel 4 5 8 2" xfId="16047"/>
    <cellStyle name="Input cel 4 5 9" xfId="12487"/>
    <cellStyle name="Input cel 4 6" xfId="541"/>
    <cellStyle name="Input cel 4 6 2" xfId="1467"/>
    <cellStyle name="Input cel 4 6 2 2" xfId="5930"/>
    <cellStyle name="Input cel 4 6 2 2 2" xfId="10150"/>
    <cellStyle name="Input cel 4 6 2 2 2 2" xfId="20432"/>
    <cellStyle name="Input cel 4 6 2 2 3" xfId="15593"/>
    <cellStyle name="Input cel 4 6 2 3" xfId="7342"/>
    <cellStyle name="Input cel 4 6 2 3 2" xfId="11561"/>
    <cellStyle name="Input cel 4 6 2 3 2 2" xfId="21777"/>
    <cellStyle name="Input cel 4 6 2 3 3" xfId="12996"/>
    <cellStyle name="Input cel 4 6 2 4" xfId="4692"/>
    <cellStyle name="Input cel 4 6 2 4 2" xfId="8912"/>
    <cellStyle name="Input cel 4 6 2 4 2 2" xfId="19194"/>
    <cellStyle name="Input cel 4 6 2 5" xfId="2349"/>
    <cellStyle name="Input cel 4 6 2 5 2" xfId="17628"/>
    <cellStyle name="Input cel 4 6 2 6" xfId="12320"/>
    <cellStyle name="Input cel 4 6 3" xfId="1149"/>
    <cellStyle name="Input cel 4 6 3 2" xfId="5613"/>
    <cellStyle name="Input cel 4 6 3 2 2" xfId="9833"/>
    <cellStyle name="Input cel 4 6 3 2 2 2" xfId="20115"/>
    <cellStyle name="Input cel 4 6 3 2 3" xfId="13221"/>
    <cellStyle name="Input cel 4 6 3 3" xfId="7026"/>
    <cellStyle name="Input cel 4 6 3 3 2" xfId="11245"/>
    <cellStyle name="Input cel 4 6 3 3 2 2" xfId="21481"/>
    <cellStyle name="Input cel 4 6 3 3 3" xfId="16964"/>
    <cellStyle name="Input cel 4 6 3 4" xfId="4408"/>
    <cellStyle name="Input cel 4 6 3 4 2" xfId="8628"/>
    <cellStyle name="Input cel 4 6 3 4 2 2" xfId="18910"/>
    <cellStyle name="Input cel 4 6 3 5" xfId="3011"/>
    <cellStyle name="Input cel 4 6 3 5 2" xfId="17332"/>
    <cellStyle name="Input cel 4 6 3 6" xfId="13709"/>
    <cellStyle name="Input cel 4 6 4" xfId="3852"/>
    <cellStyle name="Input cel 4 6 4 2" xfId="8072"/>
    <cellStyle name="Input cel 4 6 4 2 2" xfId="18354"/>
    <cellStyle name="Input cel 4 6 4 3" xfId="13895"/>
    <cellStyle name="Input cel 4 6 5" xfId="5008"/>
    <cellStyle name="Input cel 4 6 5 2" xfId="9228"/>
    <cellStyle name="Input cel 4 6 5 2 2" xfId="19510"/>
    <cellStyle name="Input cel 4 6 5 3" xfId="15439"/>
    <cellStyle name="Input cel 4 6 6" xfId="6433"/>
    <cellStyle name="Input cel 4 6 6 2" xfId="10652"/>
    <cellStyle name="Input cel 4 6 6 2 2" xfId="20925"/>
    <cellStyle name="Input cel 4 6 6 3" xfId="12078"/>
    <cellStyle name="Input cel 4 6 7" xfId="3556"/>
    <cellStyle name="Input cel 4 6 7 2" xfId="7776"/>
    <cellStyle name="Input cel 4 6 7 2 2" xfId="18058"/>
    <cellStyle name="Input cel 4 6 7 3" xfId="14803"/>
    <cellStyle name="Input cel 4 6 8" xfId="2553"/>
    <cellStyle name="Input cel 4 6 8 2" xfId="12527"/>
    <cellStyle name="Input cel 4 6 9" xfId="13188"/>
    <cellStyle name="Input cel 4 7" xfId="895"/>
    <cellStyle name="Input cel 4 7 2" xfId="668"/>
    <cellStyle name="Input cel 4 7 2 2" xfId="5134"/>
    <cellStyle name="Input cel 4 7 2 2 2" xfId="9354"/>
    <cellStyle name="Input cel 4 7 2 2 2 2" xfId="19636"/>
    <cellStyle name="Input cel 4 7 2 2 3" xfId="12524"/>
    <cellStyle name="Input cel 4 7 2 3" xfId="6558"/>
    <cellStyle name="Input cel 4 7 2 3 2" xfId="10777"/>
    <cellStyle name="Input cel 4 7 2 3 2 2" xfId="21045"/>
    <cellStyle name="Input cel 4 7 2 3 3" xfId="16811"/>
    <cellStyle name="Input cel 4 7 2 4" xfId="3972"/>
    <cellStyle name="Input cel 4 7 2 4 2" xfId="8192"/>
    <cellStyle name="Input cel 4 7 2 4 2 2" xfId="18474"/>
    <cellStyle name="Input cel 4 7 2 5" xfId="2210"/>
    <cellStyle name="Input cel 4 7 2 5 2" xfId="17233"/>
    <cellStyle name="Input cel 4 7 2 6" xfId="11758"/>
    <cellStyle name="Input cel 4 7 3" xfId="4180"/>
    <cellStyle name="Input cel 4 7 3 2" xfId="8400"/>
    <cellStyle name="Input cel 4 7 3 2 2" xfId="18682"/>
    <cellStyle name="Input cel 4 7 3 3" xfId="13930"/>
    <cellStyle name="Input cel 4 7 4" xfId="5360"/>
    <cellStyle name="Input cel 4 7 4 2" xfId="9580"/>
    <cellStyle name="Input cel 4 7 4 2 2" xfId="19862"/>
    <cellStyle name="Input cel 4 7 4 3" xfId="14463"/>
    <cellStyle name="Input cel 4 7 5" xfId="6777"/>
    <cellStyle name="Input cel 4 7 5 2" xfId="10996"/>
    <cellStyle name="Input cel 4 7 5 2 2" xfId="21247"/>
    <cellStyle name="Input cel 4 7 5 3" xfId="12131"/>
    <cellStyle name="Input cel 4 7 6" xfId="3333"/>
    <cellStyle name="Input cel 4 7 6 2" xfId="7553"/>
    <cellStyle name="Input cel 4 7 6 2 2" xfId="17837"/>
    <cellStyle name="Input cel 4 7 7" xfId="2947"/>
    <cellStyle name="Input cel 4 7 7 2" xfId="16851"/>
    <cellStyle name="Input cel 4 7 8" xfId="14552"/>
    <cellStyle name="Input cel 4 8" xfId="886"/>
    <cellStyle name="Input cel 4 8 2" xfId="5351"/>
    <cellStyle name="Input cel 4 8 2 2" xfId="9571"/>
    <cellStyle name="Input cel 4 8 2 2 2" xfId="19853"/>
    <cellStyle name="Input cel 4 8 2 3" xfId="15431"/>
    <cellStyle name="Input cel 4 8 3" xfId="6771"/>
    <cellStyle name="Input cel 4 8 3 2" xfId="10990"/>
    <cellStyle name="Input cel 4 8 3 2 2" xfId="21241"/>
    <cellStyle name="Input cel 4 8 3 3" xfId="14516"/>
    <cellStyle name="Input cel 4 8 4" xfId="4171"/>
    <cellStyle name="Input cel 4 8 4 2" xfId="8391"/>
    <cellStyle name="Input cel 4 8 4 2 2" xfId="18673"/>
    <cellStyle name="Input cel 4 8 5" xfId="3169"/>
    <cellStyle name="Input cel 4 8 5 2" xfId="13231"/>
    <cellStyle name="Input cel 4 8 6" xfId="14539"/>
    <cellStyle name="Input cel 4 9" xfId="1605"/>
    <cellStyle name="Input cel 4 9 2" xfId="6256"/>
    <cellStyle name="Input cel 4 9 2 2" xfId="10475"/>
    <cellStyle name="Input cel 4 9 2 2 2" xfId="20751"/>
    <cellStyle name="Input cel 4 9 2 3" xfId="16906"/>
    <cellStyle name="Input cel 4 9 3" xfId="3275"/>
    <cellStyle name="Input cel 4 9 3 2" xfId="7497"/>
    <cellStyle name="Input cel 4 9 3 2 2" xfId="17779"/>
    <cellStyle name="Input cel 4 9 4" xfId="2230"/>
    <cellStyle name="Input cel 4 9 4 2" xfId="13603"/>
    <cellStyle name="Input cel 4 9 5" xfId="12566"/>
    <cellStyle name="Input cel 5" xfId="293"/>
    <cellStyle name="Input cel 5 10" xfId="3195"/>
    <cellStyle name="Input cel 5 10 2" xfId="16164"/>
    <cellStyle name="Input cel 5 10 3" xfId="17700"/>
    <cellStyle name="Input cel 5 11" xfId="1868"/>
    <cellStyle name="Input cel 5 11 2" xfId="11852"/>
    <cellStyle name="Input cel 5 11 3" xfId="16076"/>
    <cellStyle name="Input cel 5 2" xfId="396"/>
    <cellStyle name="Input cel 5 2 10" xfId="4865"/>
    <cellStyle name="Input cel 5 2 10 2" xfId="9085"/>
    <cellStyle name="Input cel 5 2 10 2 2" xfId="19367"/>
    <cellStyle name="Input cel 5 2 10 3" xfId="12186"/>
    <cellStyle name="Input cel 5 2 11" xfId="3358"/>
    <cellStyle name="Input cel 5 2 11 2" xfId="7578"/>
    <cellStyle name="Input cel 5 2 11 2 2" xfId="17860"/>
    <cellStyle name="Input cel 5 2 11 3" xfId="12050"/>
    <cellStyle name="Input cel 5 2 12" xfId="6111"/>
    <cellStyle name="Input cel 5 2 12 2" xfId="10330"/>
    <cellStyle name="Input cel 5 2 12 2 2" xfId="20608"/>
    <cellStyle name="Input cel 5 2 13" xfId="2727"/>
    <cellStyle name="Input cel 5 2 13 2" xfId="14093"/>
    <cellStyle name="Input cel 5 2 14" xfId="11720"/>
    <cellStyle name="Input cel 5 2 2" xfId="446"/>
    <cellStyle name="Input cel 5 2 2 10" xfId="11654"/>
    <cellStyle name="Input cel 5 2 2 2" xfId="1372"/>
    <cellStyle name="Input cel 5 2 2 2 2" xfId="5835"/>
    <cellStyle name="Input cel 5 2 2 2 2 2" xfId="10055"/>
    <cellStyle name="Input cel 5 2 2 2 2 2 2" xfId="20337"/>
    <cellStyle name="Input cel 5 2 2 2 2 3" xfId="16606"/>
    <cellStyle name="Input cel 5 2 2 2 3" xfId="7247"/>
    <cellStyle name="Input cel 5 2 2 2 3 2" xfId="11466"/>
    <cellStyle name="Input cel 5 2 2 2 3 2 2" xfId="21688"/>
    <cellStyle name="Input cel 5 2 2 2 3 3" xfId="13072"/>
    <cellStyle name="Input cel 5 2 2 2 4" xfId="4603"/>
    <cellStyle name="Input cel 5 2 2 2 4 2" xfId="8823"/>
    <cellStyle name="Input cel 5 2 2 2 4 2 2" xfId="19105"/>
    <cellStyle name="Input cel 5 2 2 2 5" xfId="2546"/>
    <cellStyle name="Input cel 5 2 2 2 5 2" xfId="17539"/>
    <cellStyle name="Input cel 5 2 2 2 6" xfId="13198"/>
    <cellStyle name="Input cel 5 2 2 3" xfId="1086"/>
    <cellStyle name="Input cel 5 2 2 3 2" xfId="5550"/>
    <cellStyle name="Input cel 5 2 2 3 2 2" xfId="9770"/>
    <cellStyle name="Input cel 5 2 2 3 2 2 2" xfId="20052"/>
    <cellStyle name="Input cel 5 2 2 3 2 3" xfId="16785"/>
    <cellStyle name="Input cel 5 2 2 3 3" xfId="6963"/>
    <cellStyle name="Input cel 5 2 2 3 3 2" xfId="11182"/>
    <cellStyle name="Input cel 5 2 2 3 3 2 2" xfId="21422"/>
    <cellStyle name="Input cel 5 2 2 3 3 3" xfId="14393"/>
    <cellStyle name="Input cel 5 2 2 3 4" xfId="4348"/>
    <cellStyle name="Input cel 5 2 2 3 4 2" xfId="8568"/>
    <cellStyle name="Input cel 5 2 2 3 4 2 2" xfId="18850"/>
    <cellStyle name="Input cel 5 2 2 3 5" xfId="2862"/>
    <cellStyle name="Input cel 5 2 2 3 5 2" xfId="17273"/>
    <cellStyle name="Input cel 5 2 2 3 6" xfId="15155"/>
    <cellStyle name="Input cel 5 2 2 4" xfId="1057"/>
    <cellStyle name="Input cel 5 2 2 4 2" xfId="5521"/>
    <cellStyle name="Input cel 5 2 2 4 2 2" xfId="9741"/>
    <cellStyle name="Input cel 5 2 2 4 2 2 2" xfId="20023"/>
    <cellStyle name="Input cel 5 2 2 4 2 3" xfId="16360"/>
    <cellStyle name="Input cel 5 2 2 4 3" xfId="6934"/>
    <cellStyle name="Input cel 5 2 2 4 3 2" xfId="11153"/>
    <cellStyle name="Input cel 5 2 2 4 3 2 2" xfId="21393"/>
    <cellStyle name="Input cel 5 2 2 4 3 3" xfId="12750"/>
    <cellStyle name="Input cel 5 2 2 4 4" xfId="4319"/>
    <cellStyle name="Input cel 5 2 2 4 4 2" xfId="8539"/>
    <cellStyle name="Input cel 5 2 2 4 4 2 2" xfId="18821"/>
    <cellStyle name="Input cel 5 2 2 4 5" xfId="2937"/>
    <cellStyle name="Input cel 5 2 2 4 5 2" xfId="17198"/>
    <cellStyle name="Input cel 5 2 2 4 6" xfId="15328"/>
    <cellStyle name="Input cel 5 2 2 5" xfId="1665"/>
    <cellStyle name="Input cel 5 2 2 5 2" xfId="6338"/>
    <cellStyle name="Input cel 5 2 2 5 2 2" xfId="10557"/>
    <cellStyle name="Input cel 5 2 2 5 2 2 2" xfId="20833"/>
    <cellStyle name="Input cel 5 2 2 5 2 3" xfId="13205"/>
    <cellStyle name="Input cel 5 2 2 5 3" xfId="3760"/>
    <cellStyle name="Input cel 5 2 2 5 3 2" xfId="7980"/>
    <cellStyle name="Input cel 5 2 2 5 3 2 2" xfId="18262"/>
    <cellStyle name="Input cel 5 2 2 5 4" xfId="2334"/>
    <cellStyle name="Input cel 5 2 2 5 4 2" xfId="14360"/>
    <cellStyle name="Input cel 5 2 2 5 5" xfId="12839"/>
    <cellStyle name="Input cel 5 2 2 6" xfId="4913"/>
    <cellStyle name="Input cel 5 2 2 6 2" xfId="9133"/>
    <cellStyle name="Input cel 5 2 2 6 2 2" xfId="19415"/>
    <cellStyle name="Input cel 5 2 2 6 3" xfId="15591"/>
    <cellStyle name="Input cel 5 2 2 7" xfId="6198"/>
    <cellStyle name="Input cel 5 2 2 7 2" xfId="10417"/>
    <cellStyle name="Input cel 5 2 2 7 2 2" xfId="20695"/>
    <cellStyle name="Input cel 5 2 2 7 3" xfId="15792"/>
    <cellStyle name="Input cel 5 2 2 8" xfId="1948"/>
    <cellStyle name="Input cel 5 2 2 8 2" xfId="13985"/>
    <cellStyle name="Input cel 5 2 2 9" xfId="16137"/>
    <cellStyle name="Input cel 5 2 2 9 2" xfId="11891"/>
    <cellStyle name="Input cel 5 2 3" xfId="510"/>
    <cellStyle name="Input cel 5 2 3 2" xfId="1436"/>
    <cellStyle name="Input cel 5 2 3 2 2" xfId="5899"/>
    <cellStyle name="Input cel 5 2 3 2 2 2" xfId="10119"/>
    <cellStyle name="Input cel 5 2 3 2 2 2 2" xfId="20401"/>
    <cellStyle name="Input cel 5 2 3 2 2 3" xfId="12773"/>
    <cellStyle name="Input cel 5 2 3 2 3" xfId="7311"/>
    <cellStyle name="Input cel 5 2 3 2 3 2" xfId="11530"/>
    <cellStyle name="Input cel 5 2 3 2 3 2 2" xfId="21748"/>
    <cellStyle name="Input cel 5 2 3 2 3 3" xfId="12089"/>
    <cellStyle name="Input cel 5 2 3 2 4" xfId="4663"/>
    <cellStyle name="Input cel 5 2 3 2 4 2" xfId="8883"/>
    <cellStyle name="Input cel 5 2 3 2 4 2 2" xfId="19165"/>
    <cellStyle name="Input cel 5 2 3 2 5" xfId="2909"/>
    <cellStyle name="Input cel 5 2 3 2 5 2" xfId="17599"/>
    <cellStyle name="Input cel 5 2 3 2 6" xfId="17069"/>
    <cellStyle name="Input cel 5 2 3 3" xfId="1118"/>
    <cellStyle name="Input cel 5 2 3 3 2" xfId="5582"/>
    <cellStyle name="Input cel 5 2 3 3 2 2" xfId="9802"/>
    <cellStyle name="Input cel 5 2 3 3 2 2 2" xfId="20084"/>
    <cellStyle name="Input cel 5 2 3 3 2 3" xfId="15358"/>
    <cellStyle name="Input cel 5 2 3 3 3" xfId="6995"/>
    <cellStyle name="Input cel 5 2 3 3 3 2" xfId="11214"/>
    <cellStyle name="Input cel 5 2 3 3 3 2 2" xfId="21452"/>
    <cellStyle name="Input cel 5 2 3 3 3 3" xfId="12762"/>
    <cellStyle name="Input cel 5 2 3 3 4" xfId="4379"/>
    <cellStyle name="Input cel 5 2 3 3 4 2" xfId="8599"/>
    <cellStyle name="Input cel 5 2 3 3 4 2 2" xfId="18881"/>
    <cellStyle name="Input cel 5 2 3 3 5" xfId="1829"/>
    <cellStyle name="Input cel 5 2 3 3 5 2" xfId="17303"/>
    <cellStyle name="Input cel 5 2 3 3 6" xfId="13625"/>
    <cellStyle name="Input cel 5 2 3 4" xfId="3821"/>
    <cellStyle name="Input cel 5 2 3 4 2" xfId="8041"/>
    <cellStyle name="Input cel 5 2 3 4 2 2" xfId="18323"/>
    <cellStyle name="Input cel 5 2 3 4 3" xfId="14394"/>
    <cellStyle name="Input cel 5 2 3 5" xfId="4977"/>
    <cellStyle name="Input cel 5 2 3 5 2" xfId="9197"/>
    <cellStyle name="Input cel 5 2 3 5 2 2" xfId="19479"/>
    <cellStyle name="Input cel 5 2 3 5 3" xfId="12622"/>
    <cellStyle name="Input cel 5 2 3 6" xfId="6402"/>
    <cellStyle name="Input cel 5 2 3 6 2" xfId="10621"/>
    <cellStyle name="Input cel 5 2 3 6 2 2" xfId="20894"/>
    <cellStyle name="Input cel 5 2 3 6 3" xfId="11922"/>
    <cellStyle name="Input cel 5 2 3 7" xfId="3527"/>
    <cellStyle name="Input cel 5 2 3 7 2" xfId="7747"/>
    <cellStyle name="Input cel 5 2 3 7 2 2" xfId="18029"/>
    <cellStyle name="Input cel 5 2 3 7 3" xfId="15601"/>
    <cellStyle name="Input cel 5 2 3 8" xfId="2458"/>
    <cellStyle name="Input cel 5 2 3 8 2" xfId="16221"/>
    <cellStyle name="Input cel 5 2 3 9" xfId="13284"/>
    <cellStyle name="Input cel 5 2 4" xfId="572"/>
    <cellStyle name="Input cel 5 2 4 2" xfId="1498"/>
    <cellStyle name="Input cel 5 2 4 2 2" xfId="5961"/>
    <cellStyle name="Input cel 5 2 4 2 2 2" xfId="10181"/>
    <cellStyle name="Input cel 5 2 4 2 2 2 2" xfId="20463"/>
    <cellStyle name="Input cel 5 2 4 2 2 3" xfId="13799"/>
    <cellStyle name="Input cel 5 2 4 2 3" xfId="7373"/>
    <cellStyle name="Input cel 5 2 4 2 3 2" xfId="11592"/>
    <cellStyle name="Input cel 5 2 4 2 3 2 2" xfId="21807"/>
    <cellStyle name="Input cel 5 2 4 2 3 3" xfId="12124"/>
    <cellStyle name="Input cel 5 2 4 2 4" xfId="4722"/>
    <cellStyle name="Input cel 5 2 4 2 4 2" xfId="8942"/>
    <cellStyle name="Input cel 5 2 4 2 4 2 2" xfId="19224"/>
    <cellStyle name="Input cel 5 2 4 2 5" xfId="7426"/>
    <cellStyle name="Input cel 5 2 4 2 5 2" xfId="17658"/>
    <cellStyle name="Input cel 5 2 4 2 6" xfId="16548"/>
    <cellStyle name="Input cel 5 2 4 3" xfId="1176"/>
    <cellStyle name="Input cel 5 2 4 3 2" xfId="5639"/>
    <cellStyle name="Input cel 5 2 4 3 2 2" xfId="9859"/>
    <cellStyle name="Input cel 5 2 4 3 2 2 2" xfId="20141"/>
    <cellStyle name="Input cel 5 2 4 3 2 3" xfId="16499"/>
    <cellStyle name="Input cel 5 2 4 3 3" xfId="7051"/>
    <cellStyle name="Input cel 5 2 4 3 3 2" xfId="11270"/>
    <cellStyle name="Input cel 5 2 4 3 3 2 2" xfId="21505"/>
    <cellStyle name="Input cel 5 2 4 3 3 3" xfId="11830"/>
    <cellStyle name="Input cel 5 2 4 3 4" xfId="4433"/>
    <cellStyle name="Input cel 5 2 4 3 4 2" xfId="8653"/>
    <cellStyle name="Input cel 5 2 4 3 4 2 2" xfId="18935"/>
    <cellStyle name="Input cel 5 2 4 3 5" xfId="2425"/>
    <cellStyle name="Input cel 5 2 4 3 5 2" xfId="17356"/>
    <cellStyle name="Input cel 5 2 4 3 6" xfId="14987"/>
    <cellStyle name="Input cel 5 2 4 4" xfId="3883"/>
    <cellStyle name="Input cel 5 2 4 4 2" xfId="8103"/>
    <cellStyle name="Input cel 5 2 4 4 2 2" xfId="18385"/>
    <cellStyle name="Input cel 5 2 4 4 3" xfId="13281"/>
    <cellStyle name="Input cel 5 2 4 5" xfId="5039"/>
    <cellStyle name="Input cel 5 2 4 5 2" xfId="9259"/>
    <cellStyle name="Input cel 5 2 4 5 2 2" xfId="19541"/>
    <cellStyle name="Input cel 5 2 4 5 3" xfId="13472"/>
    <cellStyle name="Input cel 5 2 4 6" xfId="6464"/>
    <cellStyle name="Input cel 5 2 4 6 2" xfId="10683"/>
    <cellStyle name="Input cel 5 2 4 6 2 2" xfId="20956"/>
    <cellStyle name="Input cel 5 2 4 6 3" xfId="14651"/>
    <cellStyle name="Input cel 5 2 4 7" xfId="3586"/>
    <cellStyle name="Input cel 5 2 4 7 2" xfId="7806"/>
    <cellStyle name="Input cel 5 2 4 7 2 2" xfId="18088"/>
    <cellStyle name="Input cel 5 2 4 7 3" xfId="14311"/>
    <cellStyle name="Input cel 5 2 4 8" xfId="1986"/>
    <cellStyle name="Input cel 5 2 4 8 2" xfId="14110"/>
    <cellStyle name="Input cel 5 2 4 9" xfId="13540"/>
    <cellStyle name="Input cel 5 2 5" xfId="1019"/>
    <cellStyle name="Input cel 5 2 5 2" xfId="1335"/>
    <cellStyle name="Input cel 5 2 5 2 2" xfId="5798"/>
    <cellStyle name="Input cel 5 2 5 2 2 2" xfId="10018"/>
    <cellStyle name="Input cel 5 2 5 2 2 2 2" xfId="20300"/>
    <cellStyle name="Input cel 5 2 5 2 2 3" xfId="13756"/>
    <cellStyle name="Input cel 5 2 5 2 3" xfId="7210"/>
    <cellStyle name="Input cel 5 2 5 2 3 2" xfId="11429"/>
    <cellStyle name="Input cel 5 2 5 2 3 2 2" xfId="21652"/>
    <cellStyle name="Input cel 5 2 5 2 3 3" xfId="13700"/>
    <cellStyle name="Input cel 5 2 5 2 4" xfId="4567"/>
    <cellStyle name="Input cel 5 2 5 2 4 2" xfId="8787"/>
    <cellStyle name="Input cel 5 2 5 2 4 2 2" xfId="19069"/>
    <cellStyle name="Input cel 5 2 5 2 5" xfId="3057"/>
    <cellStyle name="Input cel 5 2 5 2 5 2" xfId="17503"/>
    <cellStyle name="Input cel 5 2 5 2 6" xfId="16567"/>
    <cellStyle name="Input cel 5 2 5 3" xfId="4283"/>
    <cellStyle name="Input cel 5 2 5 3 2" xfId="8503"/>
    <cellStyle name="Input cel 5 2 5 3 2 2" xfId="18785"/>
    <cellStyle name="Input cel 5 2 5 3 3" xfId="12039"/>
    <cellStyle name="Input cel 5 2 5 4" xfId="5483"/>
    <cellStyle name="Input cel 5 2 5 4 2" xfId="9703"/>
    <cellStyle name="Input cel 5 2 5 4 2 2" xfId="19985"/>
    <cellStyle name="Input cel 5 2 5 4 3" xfId="13145"/>
    <cellStyle name="Input cel 5 2 5 5" xfId="6897"/>
    <cellStyle name="Input cel 5 2 5 5 2" xfId="11116"/>
    <cellStyle name="Input cel 5 2 5 5 2 2" xfId="21358"/>
    <cellStyle name="Input cel 5 2 5 5 3" xfId="12574"/>
    <cellStyle name="Input cel 5 2 5 6" xfId="3445"/>
    <cellStyle name="Input cel 5 2 5 6 2" xfId="7665"/>
    <cellStyle name="Input cel 5 2 5 6 2 2" xfId="17947"/>
    <cellStyle name="Input cel 5 2 5 7" xfId="1967"/>
    <cellStyle name="Input cel 5 2 5 7 2" xfId="15402"/>
    <cellStyle name="Input cel 5 2 5 8" xfId="17141"/>
    <cellStyle name="Input cel 5 2 6" xfId="939"/>
    <cellStyle name="Input cel 5 2 6 2" xfId="5403"/>
    <cellStyle name="Input cel 5 2 6 2 2" xfId="9623"/>
    <cellStyle name="Input cel 5 2 6 2 2 2" xfId="19905"/>
    <cellStyle name="Input cel 5 2 6 2 3" xfId="15340"/>
    <cellStyle name="Input cel 5 2 6 3" xfId="6817"/>
    <cellStyle name="Input cel 5 2 6 3 2" xfId="11036"/>
    <cellStyle name="Input cel 5 2 6 3 2 2" xfId="21283"/>
    <cellStyle name="Input cel 5 2 6 3 3" xfId="15176"/>
    <cellStyle name="Input cel 5 2 6 4" xfId="4216"/>
    <cellStyle name="Input cel 5 2 6 4 2" xfId="8436"/>
    <cellStyle name="Input cel 5 2 6 4 2 2" xfId="18718"/>
    <cellStyle name="Input cel 5 2 6 5" xfId="2588"/>
    <cellStyle name="Input cel 5 2 6 5 2" xfId="15639"/>
    <cellStyle name="Input cel 5 2 6 6" xfId="14934"/>
    <cellStyle name="Input cel 5 2 7" xfId="733"/>
    <cellStyle name="Input cel 5 2 7 2" xfId="5198"/>
    <cellStyle name="Input cel 5 2 7 2 2" xfId="9418"/>
    <cellStyle name="Input cel 5 2 7 2 2 2" xfId="19700"/>
    <cellStyle name="Input cel 5 2 7 2 3" xfId="17124"/>
    <cellStyle name="Input cel 5 2 7 3" xfId="6619"/>
    <cellStyle name="Input cel 5 2 7 3 2" xfId="10838"/>
    <cellStyle name="Input cel 5 2 7 3 2 2" xfId="21100"/>
    <cellStyle name="Input cel 5 2 7 3 3" xfId="16271"/>
    <cellStyle name="Input cel 5 2 7 4" xfId="4030"/>
    <cellStyle name="Input cel 5 2 7 4 2" xfId="8250"/>
    <cellStyle name="Input cel 5 2 7 4 2 2" xfId="18532"/>
    <cellStyle name="Input cel 5 2 7 5" xfId="2819"/>
    <cellStyle name="Input cel 5 2 7 5 2" xfId="11983"/>
    <cellStyle name="Input cel 5 2 7 6" xfId="14712"/>
    <cellStyle name="Input cel 5 2 8" xfId="830"/>
    <cellStyle name="Input cel 5 2 8 2" xfId="5295"/>
    <cellStyle name="Input cel 5 2 8 2 2" xfId="9515"/>
    <cellStyle name="Input cel 5 2 8 2 2 2" xfId="19797"/>
    <cellStyle name="Input cel 5 2 8 2 3" xfId="14680"/>
    <cellStyle name="Input cel 5 2 8 3" xfId="6715"/>
    <cellStyle name="Input cel 5 2 8 3 2" xfId="10934"/>
    <cellStyle name="Input cel 5 2 8 3 2 2" xfId="21188"/>
    <cellStyle name="Input cel 5 2 8 3 3" xfId="16310"/>
    <cellStyle name="Input cel 5 2 8 4" xfId="4119"/>
    <cellStyle name="Input cel 5 2 8 4 2" xfId="8339"/>
    <cellStyle name="Input cel 5 2 8 4 2 2" xfId="18621"/>
    <cellStyle name="Input cel 5 2 8 5" xfId="2922"/>
    <cellStyle name="Input cel 5 2 8 5 2" xfId="13527"/>
    <cellStyle name="Input cel 5 2 8 6" xfId="17044"/>
    <cellStyle name="Input cel 5 2 9" xfId="1635"/>
    <cellStyle name="Input cel 5 2 9 2" xfId="6290"/>
    <cellStyle name="Input cel 5 2 9 2 2" xfId="10509"/>
    <cellStyle name="Input cel 5 2 9 2 2 2" xfId="20785"/>
    <cellStyle name="Input cel 5 2 9 2 3" xfId="13425"/>
    <cellStyle name="Input cel 5 2 9 3" xfId="3712"/>
    <cellStyle name="Input cel 5 2 9 3 2" xfId="7932"/>
    <cellStyle name="Input cel 5 2 9 3 2 2" xfId="18214"/>
    <cellStyle name="Input cel 5 2 9 4" xfId="2629"/>
    <cellStyle name="Input cel 5 2 9 4 2" xfId="12402"/>
    <cellStyle name="Input cel 5 2 9 5" xfId="14140"/>
    <cellStyle name="Input cel 5 3" xfId="323"/>
    <cellStyle name="Input cel 5 3 2" xfId="1295"/>
    <cellStyle name="Input cel 5 3 2 2" xfId="1727"/>
    <cellStyle name="Input cel 5 3 2 2 2" xfId="7170"/>
    <cellStyle name="Input cel 5 3 2 2 2 2" xfId="11389"/>
    <cellStyle name="Input cel 5 3 2 2 2 2 2" xfId="21615"/>
    <cellStyle name="Input cel 5 3 2 2 2 3" xfId="15777"/>
    <cellStyle name="Input cel 5 3 2 2 3" xfId="5758"/>
    <cellStyle name="Input cel 5 3 2 2 3 2" xfId="9978"/>
    <cellStyle name="Input cel 5 3 2 2 3 2 2" xfId="20260"/>
    <cellStyle name="Input cel 5 3 2 2 4" xfId="2356"/>
    <cellStyle name="Input cel 5 3 2 2 4 2" xfId="17466"/>
    <cellStyle name="Input cel 5 3 2 2 5" xfId="16309"/>
    <cellStyle name="Input cel 5 3 2 3" xfId="6158"/>
    <cellStyle name="Input cel 5 3 2 3 2" xfId="10377"/>
    <cellStyle name="Input cel 5 3 2 3 2 2" xfId="20655"/>
    <cellStyle name="Input cel 5 3 2 3 3" xfId="16484"/>
    <cellStyle name="Input cel 5 3 2 4" xfId="1770"/>
    <cellStyle name="Input cel 5 3 2 4 2" xfId="12151"/>
    <cellStyle name="Input cel 5 3 2 5" xfId="17122"/>
    <cellStyle name="Input cel 5 3 3" xfId="658"/>
    <cellStyle name="Input cel 5 3 3 2" xfId="5124"/>
    <cellStyle name="Input cel 5 3 3 2 2" xfId="9344"/>
    <cellStyle name="Input cel 5 3 3 2 2 2" xfId="19626"/>
    <cellStyle name="Input cel 5 3 3 2 3" xfId="16817"/>
    <cellStyle name="Input cel 5 3 3 3" xfId="6548"/>
    <cellStyle name="Input cel 5 3 3 3 2" xfId="10767"/>
    <cellStyle name="Input cel 5 3 3 3 2 2" xfId="21037"/>
    <cellStyle name="Input cel 5 3 3 3 3" xfId="13459"/>
    <cellStyle name="Input cel 5 3 3 4" xfId="3965"/>
    <cellStyle name="Input cel 5 3 3 4 2" xfId="8185"/>
    <cellStyle name="Input cel 5 3 3 4 2 2" xfId="18467"/>
    <cellStyle name="Input cel 5 3 3 5" xfId="4778"/>
    <cellStyle name="Input cel 5 3 3 5 2" xfId="14623"/>
    <cellStyle name="Input cel 5 3 3 6" xfId="11816"/>
    <cellStyle name="Input cel 5 3 4" xfId="1603"/>
    <cellStyle name="Input cel 5 3 4 2" xfId="6254"/>
    <cellStyle name="Input cel 5 3 4 2 2" xfId="10473"/>
    <cellStyle name="Input cel 5 3 4 2 2 2" xfId="20749"/>
    <cellStyle name="Input cel 5 3 4 2 3" xfId="14218"/>
    <cellStyle name="Input cel 5 3 4 3" xfId="3642"/>
    <cellStyle name="Input cel 5 3 4 3 2" xfId="7862"/>
    <cellStyle name="Input cel 5 3 4 3 2 2" xfId="18144"/>
    <cellStyle name="Input cel 5 3 4 4" xfId="2793"/>
    <cellStyle name="Input cel 5 3 4 4 2" xfId="15903"/>
    <cellStyle name="Input cel 5 3 4 5" xfId="15084"/>
    <cellStyle name="Input cel 5 3 5" xfId="4796"/>
    <cellStyle name="Input cel 5 3 5 2" xfId="9016"/>
    <cellStyle name="Input cel 5 3 5 2 2" xfId="19298"/>
    <cellStyle name="Input cel 5 3 5 3" xfId="15109"/>
    <cellStyle name="Input cel 5 3 6" xfId="6082"/>
    <cellStyle name="Input cel 5 3 6 2" xfId="10301"/>
    <cellStyle name="Input cel 5 3 6 2 2" xfId="20581"/>
    <cellStyle name="Input cel 5 3 6 3" xfId="14811"/>
    <cellStyle name="Input cel 5 3 7" xfId="2988"/>
    <cellStyle name="Input cel 5 3 7 2" xfId="16002"/>
    <cellStyle name="Input cel 5 3 8" xfId="16096"/>
    <cellStyle name="Input cel 5 3 8 2" xfId="15174"/>
    <cellStyle name="Input cel 5 3 9" xfId="12140"/>
    <cellStyle name="Input cel 5 4" xfId="1329"/>
    <cellStyle name="Input cel 5 4 2" xfId="1738"/>
    <cellStyle name="Input cel 5 4 2 2" xfId="7204"/>
    <cellStyle name="Input cel 5 4 2 2 2" xfId="11423"/>
    <cellStyle name="Input cel 5 4 2 2 2 2" xfId="21647"/>
    <cellStyle name="Input cel 5 4 2 2 3" xfId="15715"/>
    <cellStyle name="Input cel 5 4 2 3" xfId="5792"/>
    <cellStyle name="Input cel 5 4 2 3 2" xfId="10012"/>
    <cellStyle name="Input cel 5 4 2 3 2 2" xfId="20294"/>
    <cellStyle name="Input cel 5 4 2 4" xfId="2838"/>
    <cellStyle name="Input cel 5 4 2 4 2" xfId="17498"/>
    <cellStyle name="Input cel 5 4 2 5" xfId="15764"/>
    <cellStyle name="Input cel 5 4 3" xfId="6034"/>
    <cellStyle name="Input cel 5 4 3 2" xfId="10253"/>
    <cellStyle name="Input cel 5 4 3 2 2" xfId="20533"/>
    <cellStyle name="Input cel 5 4 3 3" xfId="11961"/>
    <cellStyle name="Input cel 5 4 4" xfId="4562"/>
    <cellStyle name="Input cel 5 4 4 2" xfId="8782"/>
    <cellStyle name="Input cel 5 4 4 2 2" xfId="19064"/>
    <cellStyle name="Input cel 5 4 5" xfId="2535"/>
    <cellStyle name="Input cel 5 4 5 2" xfId="15700"/>
    <cellStyle name="Input cel 5 4 6" xfId="14768"/>
    <cellStyle name="Input cel 5 5" xfId="637"/>
    <cellStyle name="Input cel 5 5 2" xfId="5104"/>
    <cellStyle name="Input cel 5 5 2 2" xfId="9324"/>
    <cellStyle name="Input cel 5 5 2 2 2" xfId="19606"/>
    <cellStyle name="Input cel 5 5 2 3" xfId="14387"/>
    <cellStyle name="Input cel 5 5 3" xfId="6058"/>
    <cellStyle name="Input cel 5 5 3 2" xfId="10277"/>
    <cellStyle name="Input cel 5 5 3 2 2" xfId="20557"/>
    <cellStyle name="Input cel 5 5 3 3" xfId="15009"/>
    <cellStyle name="Input cel 5 5 4" xfId="3946"/>
    <cellStyle name="Input cel 5 5 4 2" xfId="8166"/>
    <cellStyle name="Input cel 5 5 4 2 2" xfId="18448"/>
    <cellStyle name="Input cel 5 5 5" xfId="2366"/>
    <cellStyle name="Input cel 5 5 5 2" xfId="13627"/>
    <cellStyle name="Input cel 5 5 6" xfId="11649"/>
    <cellStyle name="Input cel 5 6" xfId="624"/>
    <cellStyle name="Input cel 5 6 2" xfId="5091"/>
    <cellStyle name="Input cel 5 6 2 2" xfId="9311"/>
    <cellStyle name="Input cel 5 6 2 2 2" xfId="19593"/>
    <cellStyle name="Input cel 5 6 2 3" xfId="16346"/>
    <cellStyle name="Input cel 5 6 3" xfId="6516"/>
    <cellStyle name="Input cel 5 6 3 2" xfId="10735"/>
    <cellStyle name="Input cel 5 6 3 2 2" xfId="21006"/>
    <cellStyle name="Input cel 5 6 3 3" xfId="17166"/>
    <cellStyle name="Input cel 5 6 4" xfId="3933"/>
    <cellStyle name="Input cel 5 6 4 2" xfId="8153"/>
    <cellStyle name="Input cel 5 6 4 2 2" xfId="18435"/>
    <cellStyle name="Input cel 5 6 5" xfId="3070"/>
    <cellStyle name="Input cel 5 6 5 2" xfId="12515"/>
    <cellStyle name="Input cel 5 6 6" xfId="11675"/>
    <cellStyle name="Input cel 5 7" xfId="3616"/>
    <cellStyle name="Input cel 5 7 2" xfId="7836"/>
    <cellStyle name="Input cel 5 7 2 2" xfId="18118"/>
    <cellStyle name="Input cel 5 7 3" xfId="12890"/>
    <cellStyle name="Input cel 5 8" xfId="4770"/>
    <cellStyle name="Input cel 5 8 2" xfId="8990"/>
    <cellStyle name="Input cel 5 8 2 2" xfId="19272"/>
    <cellStyle name="Input cel 5 8 3" xfId="15227"/>
    <cellStyle name="Input cel 5 9" xfId="3210"/>
    <cellStyle name="Input cel 5 9 2" xfId="16179"/>
    <cellStyle name="Input cel 5 9 2 2" xfId="17715"/>
    <cellStyle name="Input cel 5 9 3" xfId="11926"/>
    <cellStyle name="Input cel 5 9 4" xfId="12380"/>
    <cellStyle name="Input cel 6" xfId="3208"/>
    <cellStyle name="Input cel 6 2" xfId="16177"/>
    <cellStyle name="Input cel 6 3" xfId="17713"/>
    <cellStyle name="Input cel 7" xfId="3181"/>
    <cellStyle name="Input cel 7 2" xfId="16151"/>
    <cellStyle name="Input cel 7 3" xfId="17687"/>
    <cellStyle name="Input cel 8" xfId="1760"/>
    <cellStyle name="Input cel 8 2" xfId="15588"/>
    <cellStyle name="Input cel 8 3" xfId="16061"/>
    <cellStyle name="Input cel new" xfId="23"/>
    <cellStyle name="Input cel new 10" xfId="3184"/>
    <cellStyle name="Input cel new 10 2" xfId="16154"/>
    <cellStyle name="Input cel new 10 3" xfId="17690"/>
    <cellStyle name="Input cel new 11" xfId="1763"/>
    <cellStyle name="Input cel new 11 2" xfId="13286"/>
    <cellStyle name="Input cel new 11 3" xfId="16064"/>
    <cellStyle name="Input cel new 2" xfId="24"/>
    <cellStyle name="Input cel new 2 2" xfId="212"/>
    <cellStyle name="Input cel new 2 2 2" xfId="259"/>
    <cellStyle name="Input cel new 2 2 2 10" xfId="3247"/>
    <cellStyle name="Input cel new 2 2 2 10 2" xfId="7470"/>
    <cellStyle name="Input cel new 2 2 2 10 2 2" xfId="17751"/>
    <cellStyle name="Input cel new 2 2 2 10 3" xfId="11712"/>
    <cellStyle name="Input cel new 2 2 2 11" xfId="2996"/>
    <cellStyle name="Input cel new 2 2 2 11 2" xfId="13159"/>
    <cellStyle name="Input cel new 2 2 2 12" xfId="11747"/>
    <cellStyle name="Input cel new 2 2 2 2" xfId="365"/>
    <cellStyle name="Input cel new 2 2 2 2 10" xfId="3330"/>
    <cellStyle name="Input cel new 2 2 2 2 10 2" xfId="7551"/>
    <cellStyle name="Input cel new 2 2 2 2 10 2 2" xfId="17834"/>
    <cellStyle name="Input cel new 2 2 2 2 10 3" xfId="12874"/>
    <cellStyle name="Input cel new 2 2 2 2 11" xfId="6102"/>
    <cellStyle name="Input cel new 2 2 2 2 11 2" xfId="10321"/>
    <cellStyle name="Input cel new 2 2 2 2 11 2 2" xfId="20599"/>
    <cellStyle name="Input cel new 2 2 2 2 12" xfId="2354"/>
    <cellStyle name="Input cel new 2 2 2 2 12 2" xfId="12397"/>
    <cellStyle name="Input cel new 2 2 2 2 13" xfId="12525"/>
    <cellStyle name="Input cel new 2 2 2 2 2" xfId="389"/>
    <cellStyle name="Input cel new 2 2 2 2 2 10" xfId="14324"/>
    <cellStyle name="Input cel new 2 2 2 2 2 2" xfId="1012"/>
    <cellStyle name="Input cel new 2 2 2 2 2 2 2" xfId="4276"/>
    <cellStyle name="Input cel new 2 2 2 2 2 2 2 2" xfId="8496"/>
    <cellStyle name="Input cel new 2 2 2 2 2 2 2 2 2" xfId="18778"/>
    <cellStyle name="Input cel new 2 2 2 2 2 2 2 3" xfId="14410"/>
    <cellStyle name="Input cel new 2 2 2 2 2 2 3" xfId="5476"/>
    <cellStyle name="Input cel new 2 2 2 2 2 2 3 2" xfId="9696"/>
    <cellStyle name="Input cel new 2 2 2 2 2 2 3 2 2" xfId="19978"/>
    <cellStyle name="Input cel new 2 2 2 2 2 2 3 3" xfId="15108"/>
    <cellStyle name="Input cel new 2 2 2 2 2 2 4" xfId="6890"/>
    <cellStyle name="Input cel new 2 2 2 2 2 2 4 2" xfId="11109"/>
    <cellStyle name="Input cel new 2 2 2 2 2 2 4 2 2" xfId="21352"/>
    <cellStyle name="Input cel new 2 2 2 2 2 2 4 3" xfId="12627"/>
    <cellStyle name="Input cel new 2 2 2 2 2 2 5" xfId="3439"/>
    <cellStyle name="Input cel new 2 2 2 2 2 2 5 2" xfId="7659"/>
    <cellStyle name="Input cel new 2 2 2 2 2 2 5 2 2" xfId="17941"/>
    <cellStyle name="Input cel new 2 2 2 2 2 2 5 3" xfId="13458"/>
    <cellStyle name="Input cel new 2 2 2 2 2 2 6" xfId="2732"/>
    <cellStyle name="Input cel new 2 2 2 2 2 2 6 2" xfId="12114"/>
    <cellStyle name="Input cel new 2 2 2 2 2 2 7" xfId="12990"/>
    <cellStyle name="Input cel new 2 2 2 2 2 3" xfId="929"/>
    <cellStyle name="Input cel new 2 2 2 2 2 3 2" xfId="5393"/>
    <cellStyle name="Input cel new 2 2 2 2 2 3 2 2" xfId="9613"/>
    <cellStyle name="Input cel new 2 2 2 2 2 3 2 2 2" xfId="19895"/>
    <cellStyle name="Input cel new 2 2 2 2 2 3 2 3" xfId="16006"/>
    <cellStyle name="Input cel new 2 2 2 2 2 3 3" xfId="6809"/>
    <cellStyle name="Input cel new 2 2 2 2 2 3 3 2" xfId="11028"/>
    <cellStyle name="Input cel new 2 2 2 2 2 3 3 2 2" xfId="21277"/>
    <cellStyle name="Input cel new 2 2 2 2 2 3 3 3" xfId="15288"/>
    <cellStyle name="Input cel new 2 2 2 2 2 3 4" xfId="4208"/>
    <cellStyle name="Input cel new 2 2 2 2 2 3 4 2" xfId="8428"/>
    <cellStyle name="Input cel new 2 2 2 2 2 3 4 2 2" xfId="18710"/>
    <cellStyle name="Input cel new 2 2 2 2 2 3 5" xfId="2436"/>
    <cellStyle name="Input cel new 2 2 2 2 2 3 5 2" xfId="13129"/>
    <cellStyle name="Input cel new 2 2 2 2 2 3 6" xfId="14718"/>
    <cellStyle name="Input cel new 2 2 2 2 2 4" xfId="1224"/>
    <cellStyle name="Input cel new 2 2 2 2 2 4 2" xfId="5687"/>
    <cellStyle name="Input cel new 2 2 2 2 2 4 2 2" xfId="9907"/>
    <cellStyle name="Input cel new 2 2 2 2 2 4 2 2 2" xfId="20189"/>
    <cellStyle name="Input cel new 2 2 2 2 2 4 2 3" xfId="16646"/>
    <cellStyle name="Input cel new 2 2 2 2 2 4 3" xfId="7099"/>
    <cellStyle name="Input cel new 2 2 2 2 2 4 3 2" xfId="11318"/>
    <cellStyle name="Input cel new 2 2 2 2 2 4 3 2 2" xfId="21552"/>
    <cellStyle name="Input cel new 2 2 2 2 2 4 3 3" xfId="12640"/>
    <cellStyle name="Input cel new 2 2 2 2 2 4 4" xfId="4480"/>
    <cellStyle name="Input cel new 2 2 2 2 2 4 4 2" xfId="8700"/>
    <cellStyle name="Input cel new 2 2 2 2 2 4 4 2 2" xfId="18982"/>
    <cellStyle name="Input cel new 2 2 2 2 2 4 5" xfId="2417"/>
    <cellStyle name="Input cel new 2 2 2 2 2 4 5 2" xfId="17403"/>
    <cellStyle name="Input cel new 2 2 2 2 2 4 6" xfId="13409"/>
    <cellStyle name="Input cel new 2 2 2 2 2 5" xfId="751"/>
    <cellStyle name="Input cel new 2 2 2 2 2 5 2" xfId="5216"/>
    <cellStyle name="Input cel new 2 2 2 2 2 5 2 2" xfId="9436"/>
    <cellStyle name="Input cel new 2 2 2 2 2 5 2 2 2" xfId="19718"/>
    <cellStyle name="Input cel new 2 2 2 2 2 5 2 3" xfId="15082"/>
    <cellStyle name="Input cel new 2 2 2 2 2 5 3" xfId="6636"/>
    <cellStyle name="Input cel new 2 2 2 2 2 5 3 2" xfId="10855"/>
    <cellStyle name="Input cel new 2 2 2 2 2 5 3 2 2" xfId="21116"/>
    <cellStyle name="Input cel new 2 2 2 2 2 5 3 3" xfId="12184"/>
    <cellStyle name="Input cel new 2 2 2 2 2 5 4" xfId="4048"/>
    <cellStyle name="Input cel new 2 2 2 2 2 5 4 2" xfId="8268"/>
    <cellStyle name="Input cel new 2 2 2 2 2 5 4 2 2" xfId="18550"/>
    <cellStyle name="Input cel new 2 2 2 2 2 5 5" xfId="1927"/>
    <cellStyle name="Input cel new 2 2 2 2 2 5 5 2" xfId="14340"/>
    <cellStyle name="Input cel new 2 2 2 2 2 5 6" xfId="13971"/>
    <cellStyle name="Input cel new 2 2 2 2 2 6" xfId="1629"/>
    <cellStyle name="Input cel new 2 2 2 2 2 6 2" xfId="6283"/>
    <cellStyle name="Input cel new 2 2 2 2 2 6 2 2" xfId="10502"/>
    <cellStyle name="Input cel new 2 2 2 2 2 6 2 2 2" xfId="20778"/>
    <cellStyle name="Input cel new 2 2 2 2 2 6 2 3" xfId="15190"/>
    <cellStyle name="Input cel new 2 2 2 2 2 6 3" xfId="3705"/>
    <cellStyle name="Input cel new 2 2 2 2 2 6 3 2" xfId="7925"/>
    <cellStyle name="Input cel new 2 2 2 2 2 6 3 2 2" xfId="18207"/>
    <cellStyle name="Input cel new 2 2 2 2 2 6 4" xfId="1914"/>
    <cellStyle name="Input cel new 2 2 2 2 2 6 4 2" xfId="12068"/>
    <cellStyle name="Input cel new 2 2 2 2 2 6 5" xfId="12414"/>
    <cellStyle name="Input cel new 2 2 2 2 2 7" xfId="4858"/>
    <cellStyle name="Input cel new 2 2 2 2 2 7 2" xfId="9078"/>
    <cellStyle name="Input cel new 2 2 2 2 2 7 2 2" xfId="19360"/>
    <cellStyle name="Input cel new 2 2 2 2 2 7 3" xfId="15732"/>
    <cellStyle name="Input cel new 2 2 2 2 2 8" xfId="6186"/>
    <cellStyle name="Input cel new 2 2 2 2 2 8 2" xfId="10405"/>
    <cellStyle name="Input cel new 2 2 2 2 2 8 2 2" xfId="20683"/>
    <cellStyle name="Input cel new 2 2 2 2 2 8 3" xfId="14409"/>
    <cellStyle name="Input cel new 2 2 2 2 2 9" xfId="1903"/>
    <cellStyle name="Input cel new 2 2 2 2 2 9 2" xfId="15392"/>
    <cellStyle name="Input cel new 2 2 2 2 3" xfId="439"/>
    <cellStyle name="Input cel new 2 2 2 2 3 10" xfId="12620"/>
    <cellStyle name="Input cel new 2 2 2 2 3 2" xfId="1365"/>
    <cellStyle name="Input cel new 2 2 2 2 3 2 2" xfId="5828"/>
    <cellStyle name="Input cel new 2 2 2 2 3 2 2 2" xfId="10048"/>
    <cellStyle name="Input cel new 2 2 2 2 3 2 2 2 2" xfId="20330"/>
    <cellStyle name="Input cel new 2 2 2 2 3 2 2 3" xfId="13356"/>
    <cellStyle name="Input cel new 2 2 2 2 3 2 3" xfId="7240"/>
    <cellStyle name="Input cel new 2 2 2 2 3 2 3 2" xfId="11459"/>
    <cellStyle name="Input cel new 2 2 2 2 3 2 3 2 2" xfId="21682"/>
    <cellStyle name="Input cel new 2 2 2 2 3 2 3 3" xfId="17157"/>
    <cellStyle name="Input cel new 2 2 2 2 3 2 4" xfId="4597"/>
    <cellStyle name="Input cel new 2 2 2 2 3 2 4 2" xfId="8817"/>
    <cellStyle name="Input cel new 2 2 2 2 3 2 4 2 2" xfId="19099"/>
    <cellStyle name="Input cel new 2 2 2 2 3 2 5" xfId="2326"/>
    <cellStyle name="Input cel new 2 2 2 2 3 2 5 2" xfId="17533"/>
    <cellStyle name="Input cel new 2 2 2 2 3 2 6" xfId="13841"/>
    <cellStyle name="Input cel new 2 2 2 2 3 3" xfId="772"/>
    <cellStyle name="Input cel new 2 2 2 2 3 3 2" xfId="5237"/>
    <cellStyle name="Input cel new 2 2 2 2 3 3 2 2" xfId="9457"/>
    <cellStyle name="Input cel new 2 2 2 2 3 3 2 2 2" xfId="19739"/>
    <cellStyle name="Input cel new 2 2 2 2 3 3 2 3" xfId="12727"/>
    <cellStyle name="Input cel new 2 2 2 2 3 3 3" xfId="6657"/>
    <cellStyle name="Input cel new 2 2 2 2 3 3 3 2" xfId="10876"/>
    <cellStyle name="Input cel new 2 2 2 2 3 3 3 2 2" xfId="21135"/>
    <cellStyle name="Input cel new 2 2 2 2 3 3 3 3" xfId="13105"/>
    <cellStyle name="Input cel new 2 2 2 2 3 3 4" xfId="4067"/>
    <cellStyle name="Input cel new 2 2 2 2 3 3 4 2" xfId="8287"/>
    <cellStyle name="Input cel new 2 2 2 2 3 3 4 2 2" xfId="18569"/>
    <cellStyle name="Input cel new 2 2 2 2 3 3 5" xfId="2938"/>
    <cellStyle name="Input cel new 2 2 2 2 3 3 5 2" xfId="11631"/>
    <cellStyle name="Input cel new 2 2 2 2 3 3 6" xfId="15775"/>
    <cellStyle name="Input cel new 2 2 2 2 3 4" xfId="813"/>
    <cellStyle name="Input cel new 2 2 2 2 3 4 2" xfId="5278"/>
    <cellStyle name="Input cel new 2 2 2 2 3 4 2 2" xfId="9498"/>
    <cellStyle name="Input cel new 2 2 2 2 3 4 2 2 2" xfId="19780"/>
    <cellStyle name="Input cel new 2 2 2 2 3 4 2 3" xfId="13525"/>
    <cellStyle name="Input cel new 2 2 2 2 3 4 3" xfId="6698"/>
    <cellStyle name="Input cel new 2 2 2 2 3 4 3 2" xfId="10917"/>
    <cellStyle name="Input cel new 2 2 2 2 3 4 3 2 2" xfId="21173"/>
    <cellStyle name="Input cel new 2 2 2 2 3 4 3 3" xfId="12398"/>
    <cellStyle name="Input cel new 2 2 2 2 3 4 4" xfId="4104"/>
    <cellStyle name="Input cel new 2 2 2 2 3 4 4 2" xfId="8324"/>
    <cellStyle name="Input cel new 2 2 2 2 3 4 4 2 2" xfId="18606"/>
    <cellStyle name="Input cel new 2 2 2 2 3 4 5" xfId="2158"/>
    <cellStyle name="Input cel new 2 2 2 2 3 4 5 2" xfId="15835"/>
    <cellStyle name="Input cel new 2 2 2 2 3 4 6" xfId="12167"/>
    <cellStyle name="Input cel new 2 2 2 2 3 5" xfId="3753"/>
    <cellStyle name="Input cel new 2 2 2 2 3 5 2" xfId="7973"/>
    <cellStyle name="Input cel new 2 2 2 2 3 5 2 2" xfId="18255"/>
    <cellStyle name="Input cel new 2 2 2 2 3 5 3" xfId="16036"/>
    <cellStyle name="Input cel new 2 2 2 2 3 6" xfId="4906"/>
    <cellStyle name="Input cel new 2 2 2 2 3 6 2" xfId="9126"/>
    <cellStyle name="Input cel new 2 2 2 2 3 6 2 2" xfId="19408"/>
    <cellStyle name="Input cel new 2 2 2 2 3 6 3" xfId="15785"/>
    <cellStyle name="Input cel new 2 2 2 2 3 7" xfId="6331"/>
    <cellStyle name="Input cel new 2 2 2 2 3 7 2" xfId="10550"/>
    <cellStyle name="Input cel new 2 2 2 2 3 7 2 2" xfId="20826"/>
    <cellStyle name="Input cel new 2 2 2 2 3 7 3" xfId="15054"/>
    <cellStyle name="Input cel new 2 2 2 2 3 8" xfId="3487"/>
    <cellStyle name="Input cel new 2 2 2 2 3 8 2" xfId="7707"/>
    <cellStyle name="Input cel new 2 2 2 2 3 8 2 2" xfId="17989"/>
    <cellStyle name="Input cel new 2 2 2 2 3 8 3" xfId="16902"/>
    <cellStyle name="Input cel new 2 2 2 2 3 9" xfId="2432"/>
    <cellStyle name="Input cel new 2 2 2 2 3 9 2" xfId="16626"/>
    <cellStyle name="Input cel new 2 2 2 2 4" xfId="503"/>
    <cellStyle name="Input cel new 2 2 2 2 4 2" xfId="1429"/>
    <cellStyle name="Input cel new 2 2 2 2 4 2 2" xfId="5892"/>
    <cellStyle name="Input cel new 2 2 2 2 4 2 2 2" xfId="10112"/>
    <cellStyle name="Input cel new 2 2 2 2 4 2 2 2 2" xfId="20394"/>
    <cellStyle name="Input cel new 2 2 2 2 4 2 2 3" xfId="15968"/>
    <cellStyle name="Input cel new 2 2 2 2 4 2 3" xfId="7304"/>
    <cellStyle name="Input cel new 2 2 2 2 4 2 3 2" xfId="11523"/>
    <cellStyle name="Input cel new 2 2 2 2 4 2 3 2 2" xfId="21742"/>
    <cellStyle name="Input cel new 2 2 2 2 4 2 3 3" xfId="15646"/>
    <cellStyle name="Input cel new 2 2 2 2 4 2 4" xfId="4657"/>
    <cellStyle name="Input cel new 2 2 2 2 4 2 4 2" xfId="8877"/>
    <cellStyle name="Input cel new 2 2 2 2 4 2 4 2 2" xfId="19159"/>
    <cellStyle name="Input cel new 2 2 2 2 4 2 5" xfId="1978"/>
    <cellStyle name="Input cel new 2 2 2 2 4 2 5 2" xfId="17593"/>
    <cellStyle name="Input cel new 2 2 2 2 4 2 6" xfId="12554"/>
    <cellStyle name="Input cel new 2 2 2 2 4 3" xfId="1111"/>
    <cellStyle name="Input cel new 2 2 2 2 4 3 2" xfId="5575"/>
    <cellStyle name="Input cel new 2 2 2 2 4 3 2 2" xfId="9795"/>
    <cellStyle name="Input cel new 2 2 2 2 4 3 2 2 2" xfId="20077"/>
    <cellStyle name="Input cel new 2 2 2 2 4 3 2 3" xfId="11956"/>
    <cellStyle name="Input cel new 2 2 2 2 4 3 3" xfId="6988"/>
    <cellStyle name="Input cel new 2 2 2 2 4 3 3 2" xfId="11207"/>
    <cellStyle name="Input cel new 2 2 2 2 4 3 3 2 2" xfId="21446"/>
    <cellStyle name="Input cel new 2 2 2 2 4 3 3 3" xfId="15957"/>
    <cellStyle name="Input cel new 2 2 2 2 4 3 4" xfId="4373"/>
    <cellStyle name="Input cel new 2 2 2 2 4 3 4 2" xfId="8593"/>
    <cellStyle name="Input cel new 2 2 2 2 4 3 4 2 2" xfId="18875"/>
    <cellStyle name="Input cel new 2 2 2 2 4 3 5" xfId="1887"/>
    <cellStyle name="Input cel new 2 2 2 2 4 3 5 2" xfId="17297"/>
    <cellStyle name="Input cel new 2 2 2 2 4 3 6" xfId="13507"/>
    <cellStyle name="Input cel new 2 2 2 2 4 4" xfId="3814"/>
    <cellStyle name="Input cel new 2 2 2 2 4 4 2" xfId="8034"/>
    <cellStyle name="Input cel new 2 2 2 2 4 4 2 2" xfId="18316"/>
    <cellStyle name="Input cel new 2 2 2 2 4 4 3" xfId="12694"/>
    <cellStyle name="Input cel new 2 2 2 2 4 5" xfId="4970"/>
    <cellStyle name="Input cel new 2 2 2 2 4 5 2" xfId="9190"/>
    <cellStyle name="Input cel new 2 2 2 2 4 5 2 2" xfId="19472"/>
    <cellStyle name="Input cel new 2 2 2 2 4 5 3" xfId="13304"/>
    <cellStyle name="Input cel new 2 2 2 2 4 6" xfId="6395"/>
    <cellStyle name="Input cel new 2 2 2 2 4 6 2" xfId="10614"/>
    <cellStyle name="Input cel new 2 2 2 2 4 6 2 2" xfId="20887"/>
    <cellStyle name="Input cel new 2 2 2 2 4 6 3" xfId="15405"/>
    <cellStyle name="Input cel new 2 2 2 2 4 7" xfId="3521"/>
    <cellStyle name="Input cel new 2 2 2 2 4 7 2" xfId="7741"/>
    <cellStyle name="Input cel new 2 2 2 2 4 7 2 2" xfId="18023"/>
    <cellStyle name="Input cel new 2 2 2 2 4 7 3" xfId="14080"/>
    <cellStyle name="Input cel new 2 2 2 2 4 8" xfId="2584"/>
    <cellStyle name="Input cel new 2 2 2 2 4 8 2" xfId="11985"/>
    <cellStyle name="Input cel new 2 2 2 2 4 9" xfId="16707"/>
    <cellStyle name="Input cel new 2 2 2 2 5" xfId="565"/>
    <cellStyle name="Input cel new 2 2 2 2 5 2" xfId="1491"/>
    <cellStyle name="Input cel new 2 2 2 2 5 2 2" xfId="5954"/>
    <cellStyle name="Input cel new 2 2 2 2 5 2 2 2" xfId="10174"/>
    <cellStyle name="Input cel new 2 2 2 2 5 2 2 2 2" xfId="20456"/>
    <cellStyle name="Input cel new 2 2 2 2 5 2 2 3" xfId="16972"/>
    <cellStyle name="Input cel new 2 2 2 2 5 2 3" xfId="7366"/>
    <cellStyle name="Input cel new 2 2 2 2 5 2 3 2" xfId="11585"/>
    <cellStyle name="Input cel new 2 2 2 2 5 2 3 2 2" xfId="21801"/>
    <cellStyle name="Input cel new 2 2 2 2 5 2 3 3" xfId="15678"/>
    <cellStyle name="Input cel new 2 2 2 2 5 2 4" xfId="4716"/>
    <cellStyle name="Input cel new 2 2 2 2 5 2 4 2" xfId="8936"/>
    <cellStyle name="Input cel new 2 2 2 2 5 2 4 2 2" xfId="19218"/>
    <cellStyle name="Input cel new 2 2 2 2 5 2 5" xfId="7419"/>
    <cellStyle name="Input cel new 2 2 2 2 5 2 5 2" xfId="17652"/>
    <cellStyle name="Input cel new 2 2 2 2 5 2 6" xfId="13708"/>
    <cellStyle name="Input cel new 2 2 2 2 5 3" xfId="1169"/>
    <cellStyle name="Input cel new 2 2 2 2 5 3 2" xfId="5632"/>
    <cellStyle name="Input cel new 2 2 2 2 5 3 2 2" xfId="9852"/>
    <cellStyle name="Input cel new 2 2 2 2 5 3 2 2 2" xfId="20134"/>
    <cellStyle name="Input cel new 2 2 2 2 5 3 2 3" xfId="14681"/>
    <cellStyle name="Input cel new 2 2 2 2 5 3 3" xfId="7044"/>
    <cellStyle name="Input cel new 2 2 2 2 5 3 3 2" xfId="11263"/>
    <cellStyle name="Input cel new 2 2 2 2 5 3 3 2 2" xfId="21499"/>
    <cellStyle name="Input cel new 2 2 2 2 5 3 3 3" xfId="17255"/>
    <cellStyle name="Input cel new 2 2 2 2 5 3 4" xfId="4427"/>
    <cellStyle name="Input cel new 2 2 2 2 5 3 4 2" xfId="8647"/>
    <cellStyle name="Input cel new 2 2 2 2 5 3 4 2 2" xfId="18929"/>
    <cellStyle name="Input cel new 2 2 2 2 5 3 5" xfId="3125"/>
    <cellStyle name="Input cel new 2 2 2 2 5 3 5 2" xfId="17350"/>
    <cellStyle name="Input cel new 2 2 2 2 5 3 6" xfId="14777"/>
    <cellStyle name="Input cel new 2 2 2 2 5 4" xfId="3876"/>
    <cellStyle name="Input cel new 2 2 2 2 5 4 2" xfId="8096"/>
    <cellStyle name="Input cel new 2 2 2 2 5 4 2 2" xfId="18378"/>
    <cellStyle name="Input cel new 2 2 2 2 5 4 3" xfId="16704"/>
    <cellStyle name="Input cel new 2 2 2 2 5 5" xfId="5032"/>
    <cellStyle name="Input cel new 2 2 2 2 5 5 2" xfId="9252"/>
    <cellStyle name="Input cel new 2 2 2 2 5 5 2 2" xfId="19534"/>
    <cellStyle name="Input cel new 2 2 2 2 5 5 3" xfId="16237"/>
    <cellStyle name="Input cel new 2 2 2 2 5 6" xfId="6457"/>
    <cellStyle name="Input cel new 2 2 2 2 5 6 2" xfId="10676"/>
    <cellStyle name="Input cel new 2 2 2 2 5 6 2 2" xfId="20949"/>
    <cellStyle name="Input cel new 2 2 2 2 5 6 3" xfId="16676"/>
    <cellStyle name="Input cel new 2 2 2 2 5 7" xfId="3580"/>
    <cellStyle name="Input cel new 2 2 2 2 5 7 2" xfId="7800"/>
    <cellStyle name="Input cel new 2 2 2 2 5 7 2 2" xfId="18082"/>
    <cellStyle name="Input cel new 2 2 2 2 5 7 3" xfId="11911"/>
    <cellStyle name="Input cel new 2 2 2 2 5 8" xfId="2118"/>
    <cellStyle name="Input cel new 2 2 2 2 5 8 2" xfId="15490"/>
    <cellStyle name="Input cel new 2 2 2 2 5 9" xfId="16497"/>
    <cellStyle name="Input cel new 2 2 2 2 6" xfId="993"/>
    <cellStyle name="Input cel new 2 2 2 2 6 2" xfId="4257"/>
    <cellStyle name="Input cel new 2 2 2 2 6 2 2" xfId="8477"/>
    <cellStyle name="Input cel new 2 2 2 2 6 2 2 2" xfId="18759"/>
    <cellStyle name="Input cel new 2 2 2 2 6 2 3" xfId="12345"/>
    <cellStyle name="Input cel new 2 2 2 2 6 3" xfId="5457"/>
    <cellStyle name="Input cel new 2 2 2 2 6 3 2" xfId="9677"/>
    <cellStyle name="Input cel new 2 2 2 2 6 3 2 2" xfId="19959"/>
    <cellStyle name="Input cel new 2 2 2 2 6 3 3" xfId="13461"/>
    <cellStyle name="Input cel new 2 2 2 2 6 4" xfId="6871"/>
    <cellStyle name="Input cel new 2 2 2 2 6 4 2" xfId="11090"/>
    <cellStyle name="Input cel new 2 2 2 2 6 4 2 2" xfId="21333"/>
    <cellStyle name="Input cel new 2 2 2 2 6 4 3" xfId="15246"/>
    <cellStyle name="Input cel new 2 2 2 2 6 5" xfId="3420"/>
    <cellStyle name="Input cel new 2 2 2 2 6 5 2" xfId="7640"/>
    <cellStyle name="Input cel new 2 2 2 2 6 5 2 2" xfId="17922"/>
    <cellStyle name="Input cel new 2 2 2 2 6 6" xfId="2153"/>
    <cellStyle name="Input cel new 2 2 2 2 6 6 2" xfId="14551"/>
    <cellStyle name="Input cel new 2 2 2 2 6 7" xfId="13549"/>
    <cellStyle name="Input cel new 2 2 2 2 7" xfId="693"/>
    <cellStyle name="Input cel new 2 2 2 2 7 2" xfId="5159"/>
    <cellStyle name="Input cel new 2 2 2 2 7 2 2" xfId="9379"/>
    <cellStyle name="Input cel new 2 2 2 2 7 2 2 2" xfId="19661"/>
    <cellStyle name="Input cel new 2 2 2 2 7 2 3" xfId="16928"/>
    <cellStyle name="Input cel new 2 2 2 2 7 3" xfId="6582"/>
    <cellStyle name="Input cel new 2 2 2 2 7 3 2" xfId="10801"/>
    <cellStyle name="Input cel new 2 2 2 2 7 3 2 2" xfId="21066"/>
    <cellStyle name="Input cel new 2 2 2 2 7 3 3" xfId="17030"/>
    <cellStyle name="Input cel new 2 2 2 2 7 4" xfId="3995"/>
    <cellStyle name="Input cel new 2 2 2 2 7 4 2" xfId="8215"/>
    <cellStyle name="Input cel new 2 2 2 2 7 4 2 2" xfId="18497"/>
    <cellStyle name="Input cel new 2 2 2 2 7 5" xfId="2287"/>
    <cellStyle name="Input cel new 2 2 2 2 7 5 2" xfId="16833"/>
    <cellStyle name="Input cel new 2 2 2 2 7 6" xfId="12997"/>
    <cellStyle name="Input cel new 2 2 2 2 8" xfId="1561"/>
    <cellStyle name="Input cel new 2 2 2 2 8 2" xfId="6052"/>
    <cellStyle name="Input cel new 2 2 2 2 8 2 2" xfId="10271"/>
    <cellStyle name="Input cel new 2 2 2 2 8 2 2 2" xfId="20551"/>
    <cellStyle name="Input cel new 2 2 2 2 8 2 3" xfId="11901"/>
    <cellStyle name="Input cel new 2 2 2 2 8 3" xfId="3682"/>
    <cellStyle name="Input cel new 2 2 2 2 8 3 2" xfId="7902"/>
    <cellStyle name="Input cel new 2 2 2 2 8 3 2 2" xfId="18184"/>
    <cellStyle name="Input cel new 2 2 2 2 8 4" xfId="2576"/>
    <cellStyle name="Input cel new 2 2 2 2 8 4 2" xfId="15807"/>
    <cellStyle name="Input cel new 2 2 2 2 8 5" xfId="16726"/>
    <cellStyle name="Input cel new 2 2 2 2 9" xfId="4835"/>
    <cellStyle name="Input cel new 2 2 2 2 9 2" xfId="9055"/>
    <cellStyle name="Input cel new 2 2 2 2 9 2 2" xfId="19337"/>
    <cellStyle name="Input cel new 2 2 2 2 9 3" xfId="12033"/>
    <cellStyle name="Input cel new 2 2 2 3" xfId="347"/>
    <cellStyle name="Input cel new 2 2 2 3 10" xfId="4817"/>
    <cellStyle name="Input cel new 2 2 2 3 10 2" xfId="9037"/>
    <cellStyle name="Input cel new 2 2 2 3 10 2 2" xfId="19319"/>
    <cellStyle name="Input cel new 2 2 2 3 10 3" xfId="12754"/>
    <cellStyle name="Input cel new 2 2 2 3 11" xfId="3312"/>
    <cellStyle name="Input cel new 2 2 2 3 11 2" xfId="7533"/>
    <cellStyle name="Input cel new 2 2 2 3 11 2 2" xfId="17816"/>
    <cellStyle name="Input cel new 2 2 2 3 11 3" xfId="13790"/>
    <cellStyle name="Input cel new 2 2 2 3 12" xfId="6135"/>
    <cellStyle name="Input cel new 2 2 2 3 12 2" xfId="10354"/>
    <cellStyle name="Input cel new 2 2 2 3 12 2 2" xfId="20632"/>
    <cellStyle name="Input cel new 2 2 2 3 13" xfId="1798"/>
    <cellStyle name="Input cel new 2 2 2 3 13 2" xfId="12630"/>
    <cellStyle name="Input cel new 2 2 2 3 14" xfId="12942"/>
    <cellStyle name="Input cel new 2 2 2 3 2" xfId="421"/>
    <cellStyle name="Input cel new 2 2 2 3 2 2" xfId="1043"/>
    <cellStyle name="Input cel new 2 2 2 3 2 2 2" xfId="1348"/>
    <cellStyle name="Input cel new 2 2 2 3 2 2 2 2" xfId="5811"/>
    <cellStyle name="Input cel new 2 2 2 3 2 2 2 2 2" xfId="10031"/>
    <cellStyle name="Input cel new 2 2 2 3 2 2 2 2 2 2" xfId="20313"/>
    <cellStyle name="Input cel new 2 2 2 3 2 2 2 2 3" xfId="13698"/>
    <cellStyle name="Input cel new 2 2 2 3 2 2 2 3" xfId="7223"/>
    <cellStyle name="Input cel new 2 2 2 3 2 2 2 3 2" xfId="11442"/>
    <cellStyle name="Input cel new 2 2 2 3 2 2 2 3 2 2" xfId="21665"/>
    <cellStyle name="Input cel new 2 2 2 3 2 2 2 3 3" xfId="14769"/>
    <cellStyle name="Input cel new 2 2 2 3 2 2 2 4" xfId="4580"/>
    <cellStyle name="Input cel new 2 2 2 3 2 2 2 4 2" xfId="8800"/>
    <cellStyle name="Input cel new 2 2 2 3 2 2 2 4 2 2" xfId="19082"/>
    <cellStyle name="Input cel new 2 2 2 3 2 2 2 5" xfId="2078"/>
    <cellStyle name="Input cel new 2 2 2 3 2 2 2 5 2" xfId="17516"/>
    <cellStyle name="Input cel new 2 2 2 3 2 2 2 6" xfId="12448"/>
    <cellStyle name="Input cel new 2 2 2 3 2 2 3" xfId="4307"/>
    <cellStyle name="Input cel new 2 2 2 3 2 2 3 2" xfId="8527"/>
    <cellStyle name="Input cel new 2 2 2 3 2 2 3 2 2" xfId="18809"/>
    <cellStyle name="Input cel new 2 2 2 3 2 2 3 3" xfId="15479"/>
    <cellStyle name="Input cel new 2 2 2 3 2 2 4" xfId="5507"/>
    <cellStyle name="Input cel new 2 2 2 3 2 2 4 2" xfId="9727"/>
    <cellStyle name="Input cel new 2 2 2 3 2 2 4 2 2" xfId="20009"/>
    <cellStyle name="Input cel new 2 2 2 3 2 2 4 3" xfId="15620"/>
    <cellStyle name="Input cel new 2 2 2 3 2 2 5" xfId="6921"/>
    <cellStyle name="Input cel new 2 2 2 3 2 2 5 2" xfId="11140"/>
    <cellStyle name="Input cel new 2 2 2 3 2 2 5 2 2" xfId="21382"/>
    <cellStyle name="Input cel new 2 2 2 3 2 2 5 3" xfId="16755"/>
    <cellStyle name="Input cel new 2 2 2 3 2 2 6" xfId="3470"/>
    <cellStyle name="Input cel new 2 2 2 3 2 2 6 2" xfId="7690"/>
    <cellStyle name="Input cel new 2 2 2 3 2 2 6 2 2" xfId="17972"/>
    <cellStyle name="Input cel new 2 2 2 3 2 2 7" xfId="2182"/>
    <cellStyle name="Input cel new 2 2 2 3 2 2 7 2" xfId="13199"/>
    <cellStyle name="Input cel new 2 2 2 3 2 2 8" xfId="13138"/>
    <cellStyle name="Input cel new 2 2 2 3 2 3" xfId="1263"/>
    <cellStyle name="Input cel new 2 2 2 3 2 3 2" xfId="5726"/>
    <cellStyle name="Input cel new 2 2 2 3 2 3 2 2" xfId="9946"/>
    <cellStyle name="Input cel new 2 2 2 3 2 3 2 2 2" xfId="20228"/>
    <cellStyle name="Input cel new 2 2 2 3 2 3 2 3" xfId="15376"/>
    <cellStyle name="Input cel new 2 2 2 3 2 3 3" xfId="7138"/>
    <cellStyle name="Input cel new 2 2 2 3 2 3 3 2" xfId="11357"/>
    <cellStyle name="Input cel new 2 2 2 3 2 3 3 2 2" xfId="21588"/>
    <cellStyle name="Input cel new 2 2 2 3 2 3 3 3" xfId="16846"/>
    <cellStyle name="Input cel new 2 2 2 3 2 3 4" xfId="4516"/>
    <cellStyle name="Input cel new 2 2 2 3 2 3 4 2" xfId="8736"/>
    <cellStyle name="Input cel new 2 2 2 3 2 3 4 2 2" xfId="19018"/>
    <cellStyle name="Input cel new 2 2 2 3 2 3 5" xfId="2491"/>
    <cellStyle name="Input cel new 2 2 2 3 2 3 5 2" xfId="17439"/>
    <cellStyle name="Input cel new 2 2 2 3 2 3 6" xfId="13320"/>
    <cellStyle name="Input cel new 2 2 2 3 2 4" xfId="796"/>
    <cellStyle name="Input cel new 2 2 2 3 2 4 2" xfId="5261"/>
    <cellStyle name="Input cel new 2 2 2 3 2 4 2 2" xfId="9481"/>
    <cellStyle name="Input cel new 2 2 2 3 2 4 2 2 2" xfId="19763"/>
    <cellStyle name="Input cel new 2 2 2 3 2 4 2 3" xfId="11767"/>
    <cellStyle name="Input cel new 2 2 2 3 2 4 3" xfId="6681"/>
    <cellStyle name="Input cel new 2 2 2 3 2 4 3 2" xfId="10900"/>
    <cellStyle name="Input cel new 2 2 2 3 2 4 3 2 2" xfId="21156"/>
    <cellStyle name="Input cel new 2 2 2 3 2 4 3 3" xfId="12445"/>
    <cellStyle name="Input cel new 2 2 2 3 2 4 4" xfId="4087"/>
    <cellStyle name="Input cel new 2 2 2 3 2 4 4 2" xfId="8307"/>
    <cellStyle name="Input cel new 2 2 2 3 2 4 4 2 2" xfId="18589"/>
    <cellStyle name="Input cel new 2 2 2 3 2 4 5" xfId="2573"/>
    <cellStyle name="Input cel new 2 2 2 3 2 4 5 2" xfId="11794"/>
    <cellStyle name="Input cel new 2 2 2 3 2 4 6" xfId="16486"/>
    <cellStyle name="Input cel new 2 2 2 3 2 5" xfId="1659"/>
    <cellStyle name="Input cel new 2 2 2 3 2 5 2" xfId="6314"/>
    <cellStyle name="Input cel new 2 2 2 3 2 5 2 2" xfId="10533"/>
    <cellStyle name="Input cel new 2 2 2 3 2 5 2 2 2" xfId="20809"/>
    <cellStyle name="Input cel new 2 2 2 3 2 5 2 3" xfId="15408"/>
    <cellStyle name="Input cel new 2 2 2 3 2 5 3" xfId="3736"/>
    <cellStyle name="Input cel new 2 2 2 3 2 5 3 2" xfId="7956"/>
    <cellStyle name="Input cel new 2 2 2 3 2 5 3 2 2" xfId="18238"/>
    <cellStyle name="Input cel new 2 2 2 3 2 5 4" xfId="2430"/>
    <cellStyle name="Input cel new 2 2 2 3 2 5 4 2" xfId="16593"/>
    <cellStyle name="Input cel new 2 2 2 3 2 5 5" xfId="15627"/>
    <cellStyle name="Input cel new 2 2 2 3 2 6" xfId="4889"/>
    <cellStyle name="Input cel new 2 2 2 3 2 6 2" xfId="9109"/>
    <cellStyle name="Input cel new 2 2 2 3 2 6 2 2" xfId="19391"/>
    <cellStyle name="Input cel new 2 2 2 3 2 6 3" xfId="14458"/>
    <cellStyle name="Input cel new 2 2 2 3 2 7" xfId="6227"/>
    <cellStyle name="Input cel new 2 2 2 3 2 7 2" xfId="10446"/>
    <cellStyle name="Input cel new 2 2 2 3 2 7 2 2" xfId="20723"/>
    <cellStyle name="Input cel new 2 2 2 3 2 7 3" xfId="16369"/>
    <cellStyle name="Input cel new 2 2 2 3 2 8" xfId="2444"/>
    <cellStyle name="Input cel new 2 2 2 3 2 8 2" xfId="14843"/>
    <cellStyle name="Input cel new 2 2 2 3 2 9" xfId="14261"/>
    <cellStyle name="Input cel new 2 2 2 3 3" xfId="471"/>
    <cellStyle name="Input cel new 2 2 2 3 3 10" xfId="13374"/>
    <cellStyle name="Input cel new 2 2 2 3 3 2" xfId="1082"/>
    <cellStyle name="Input cel new 2 2 2 3 3 2 2" xfId="5546"/>
    <cellStyle name="Input cel new 2 2 2 3 3 2 2 2" xfId="9766"/>
    <cellStyle name="Input cel new 2 2 2 3 3 2 2 2 2" xfId="20048"/>
    <cellStyle name="Input cel new 2 2 2 3 3 2 2 3" xfId="15138"/>
    <cellStyle name="Input cel new 2 2 2 3 3 2 3" xfId="6959"/>
    <cellStyle name="Input cel new 2 2 2 3 3 2 3 2" xfId="11178"/>
    <cellStyle name="Input cel new 2 2 2 3 3 2 3 2 2" xfId="21418"/>
    <cellStyle name="Input cel new 2 2 2 3 3 2 3 3" xfId="14082"/>
    <cellStyle name="Input cel new 2 2 2 3 3 2 4" xfId="4344"/>
    <cellStyle name="Input cel new 2 2 2 3 3 2 4 2" xfId="8564"/>
    <cellStyle name="Input cel new 2 2 2 3 3 2 4 2 2" xfId="18846"/>
    <cellStyle name="Input cel new 2 2 2 3 3 2 5" xfId="2066"/>
    <cellStyle name="Input cel new 2 2 2 3 3 2 5 2" xfId="17270"/>
    <cellStyle name="Input cel new 2 2 2 3 3 2 6" xfId="16041"/>
    <cellStyle name="Input cel new 2 2 2 3 3 3" xfId="1397"/>
    <cellStyle name="Input cel new 2 2 2 3 3 3 2" xfId="5860"/>
    <cellStyle name="Input cel new 2 2 2 3 3 3 2 2" xfId="10080"/>
    <cellStyle name="Input cel new 2 2 2 3 3 3 2 2 2" xfId="20362"/>
    <cellStyle name="Input cel new 2 2 2 3 3 3 2 3" xfId="12703"/>
    <cellStyle name="Input cel new 2 2 2 3 3 3 3" xfId="7272"/>
    <cellStyle name="Input cel new 2 2 2 3 3 3 3 2" xfId="11491"/>
    <cellStyle name="Input cel new 2 2 2 3 3 3 3 2 2" xfId="21712"/>
    <cellStyle name="Input cel new 2 2 2 3 3 3 3 3" xfId="13454"/>
    <cellStyle name="Input cel new 2 2 2 3 3 3 4" xfId="4627"/>
    <cellStyle name="Input cel new 2 2 2 3 3 3 4 2" xfId="8847"/>
    <cellStyle name="Input cel new 2 2 2 3 3 3 4 2 2" xfId="19129"/>
    <cellStyle name="Input cel new 2 2 2 3 3 3 5" xfId="1909"/>
    <cellStyle name="Input cel new 2 2 2 3 3 3 5 2" xfId="17563"/>
    <cellStyle name="Input cel new 2 2 2 3 3 3 6" xfId="12730"/>
    <cellStyle name="Input cel new 2 2 2 3 3 4" xfId="856"/>
    <cellStyle name="Input cel new 2 2 2 3 3 4 2" xfId="5321"/>
    <cellStyle name="Input cel new 2 2 2 3 3 4 2 2" xfId="9541"/>
    <cellStyle name="Input cel new 2 2 2 3 3 4 2 2 2" xfId="19823"/>
    <cellStyle name="Input cel new 2 2 2 3 3 4 2 3" xfId="14024"/>
    <cellStyle name="Input cel new 2 2 2 3 3 4 3" xfId="6741"/>
    <cellStyle name="Input cel new 2 2 2 3 3 4 3 2" xfId="10960"/>
    <cellStyle name="Input cel new 2 2 2 3 3 4 3 2 2" xfId="21214"/>
    <cellStyle name="Input cel new 2 2 2 3 3 4 3 3" xfId="14350"/>
    <cellStyle name="Input cel new 2 2 2 3 3 4 4" xfId="4145"/>
    <cellStyle name="Input cel new 2 2 2 3 3 4 4 2" xfId="8365"/>
    <cellStyle name="Input cel new 2 2 2 3 3 4 4 2 2" xfId="18647"/>
    <cellStyle name="Input cel new 2 2 2 3 3 4 5" xfId="2313"/>
    <cellStyle name="Input cel new 2 2 2 3 3 4 5 2" xfId="15774"/>
    <cellStyle name="Input cel new 2 2 2 3 3 4 6" xfId="14067"/>
    <cellStyle name="Input cel new 2 2 2 3 3 5" xfId="3784"/>
    <cellStyle name="Input cel new 2 2 2 3 3 5 2" xfId="8004"/>
    <cellStyle name="Input cel new 2 2 2 3 3 5 2 2" xfId="18286"/>
    <cellStyle name="Input cel new 2 2 2 3 3 5 3" xfId="17016"/>
    <cellStyle name="Input cel new 2 2 2 3 3 6" xfId="4938"/>
    <cellStyle name="Input cel new 2 2 2 3 3 6 2" xfId="9158"/>
    <cellStyle name="Input cel new 2 2 2 3 3 6 2 2" xfId="19440"/>
    <cellStyle name="Input cel new 2 2 2 3 3 6 3" xfId="14685"/>
    <cellStyle name="Input cel new 2 2 2 3 3 7" xfId="6363"/>
    <cellStyle name="Input cel new 2 2 2 3 3 7 2" xfId="10582"/>
    <cellStyle name="Input cel new 2 2 2 3 3 7 2 2" xfId="20857"/>
    <cellStyle name="Input cel new 2 2 2 3 3 7 3" xfId="12417"/>
    <cellStyle name="Input cel new 2 2 2 3 3 8" xfId="3504"/>
    <cellStyle name="Input cel new 2 2 2 3 3 8 2" xfId="7724"/>
    <cellStyle name="Input cel new 2 2 2 3 3 8 2 2" xfId="18006"/>
    <cellStyle name="Input cel new 2 2 2 3 3 8 3" xfId="14352"/>
    <cellStyle name="Input cel new 2 2 2 3 3 9" xfId="2204"/>
    <cellStyle name="Input cel new 2 2 2 3 3 9 2" xfId="15158"/>
    <cellStyle name="Input cel new 2 2 2 3 4" xfId="535"/>
    <cellStyle name="Input cel new 2 2 2 3 4 2" xfId="1461"/>
    <cellStyle name="Input cel new 2 2 2 3 4 2 2" xfId="5924"/>
    <cellStyle name="Input cel new 2 2 2 3 4 2 2 2" xfId="10144"/>
    <cellStyle name="Input cel new 2 2 2 3 4 2 2 2 2" xfId="20426"/>
    <cellStyle name="Input cel new 2 2 2 3 4 2 2 3" xfId="14613"/>
    <cellStyle name="Input cel new 2 2 2 3 4 2 3" xfId="7336"/>
    <cellStyle name="Input cel new 2 2 2 3 4 2 3 2" xfId="11555"/>
    <cellStyle name="Input cel new 2 2 2 3 4 2 3 2 2" xfId="21772"/>
    <cellStyle name="Input cel new 2 2 2 3 4 2 3 3" xfId="16358"/>
    <cellStyle name="Input cel new 2 2 2 3 4 2 4" xfId="4687"/>
    <cellStyle name="Input cel new 2 2 2 3 4 2 4 2" xfId="8907"/>
    <cellStyle name="Input cel new 2 2 2 3 4 2 4 2 2" xfId="19189"/>
    <cellStyle name="Input cel new 2 2 2 3 4 2 5" xfId="2052"/>
    <cellStyle name="Input cel new 2 2 2 3 4 2 5 2" xfId="17623"/>
    <cellStyle name="Input cel new 2 2 2 3 4 2 6" xfId="13331"/>
    <cellStyle name="Input cel new 2 2 2 3 4 3" xfId="1143"/>
    <cellStyle name="Input cel new 2 2 2 3 4 3 2" xfId="5607"/>
    <cellStyle name="Input cel new 2 2 2 3 4 3 2 2" xfId="9827"/>
    <cellStyle name="Input cel new 2 2 2 3 4 3 2 2 2" xfId="20109"/>
    <cellStyle name="Input cel new 2 2 2 3 4 3 2 3" xfId="12921"/>
    <cellStyle name="Input cel new 2 2 2 3 4 3 3" xfId="7020"/>
    <cellStyle name="Input cel new 2 2 2 3 4 3 3 2" xfId="11239"/>
    <cellStyle name="Input cel new 2 2 2 3 4 3 3 2 2" xfId="21476"/>
    <cellStyle name="Input cel new 2 2 2 3 4 3 3 3" xfId="14335"/>
    <cellStyle name="Input cel new 2 2 2 3 4 3 4" xfId="4403"/>
    <cellStyle name="Input cel new 2 2 2 3 4 3 4 2" xfId="8623"/>
    <cellStyle name="Input cel new 2 2 2 3 4 3 4 2 2" xfId="18905"/>
    <cellStyle name="Input cel new 2 2 2 3 4 3 5" xfId="2124"/>
    <cellStyle name="Input cel new 2 2 2 3 4 3 5 2" xfId="17327"/>
    <cellStyle name="Input cel new 2 2 2 3 4 3 6" xfId="15375"/>
    <cellStyle name="Input cel new 2 2 2 3 4 4" xfId="3846"/>
    <cellStyle name="Input cel new 2 2 2 3 4 4 2" xfId="8066"/>
    <cellStyle name="Input cel new 2 2 2 3 4 4 2 2" xfId="18348"/>
    <cellStyle name="Input cel new 2 2 2 3 4 4 3" xfId="15958"/>
    <cellStyle name="Input cel new 2 2 2 3 4 5" xfId="5002"/>
    <cellStyle name="Input cel new 2 2 2 3 4 5 2" xfId="9222"/>
    <cellStyle name="Input cel new 2 2 2 3 4 5 2 2" xfId="19504"/>
    <cellStyle name="Input cel new 2 2 2 3 4 5 3" xfId="12507"/>
    <cellStyle name="Input cel new 2 2 2 3 4 6" xfId="6427"/>
    <cellStyle name="Input cel new 2 2 2 3 4 6 2" xfId="10646"/>
    <cellStyle name="Input cel new 2 2 2 3 4 6 2 2" xfId="20919"/>
    <cellStyle name="Input cel new 2 2 2 3 4 6 3" xfId="13570"/>
    <cellStyle name="Input cel new 2 2 2 3 4 7" xfId="3551"/>
    <cellStyle name="Input cel new 2 2 2 3 4 7 2" xfId="7771"/>
    <cellStyle name="Input cel new 2 2 2 3 4 7 2 2" xfId="18053"/>
    <cellStyle name="Input cel new 2 2 2 3 4 7 3" xfId="16795"/>
    <cellStyle name="Input cel new 2 2 2 3 4 8" xfId="2333"/>
    <cellStyle name="Input cel new 2 2 2 3 4 8 2" xfId="17097"/>
    <cellStyle name="Input cel new 2 2 2 3 4 9" xfId="15309"/>
    <cellStyle name="Input cel new 2 2 2 3 5" xfId="596"/>
    <cellStyle name="Input cel new 2 2 2 3 5 2" xfId="1522"/>
    <cellStyle name="Input cel new 2 2 2 3 5 2 2" xfId="5985"/>
    <cellStyle name="Input cel new 2 2 2 3 5 2 2 2" xfId="10205"/>
    <cellStyle name="Input cel new 2 2 2 3 5 2 2 2 2" xfId="20487"/>
    <cellStyle name="Input cel new 2 2 2 3 5 2 2 3" xfId="13037"/>
    <cellStyle name="Input cel new 2 2 2 3 5 2 3" xfId="7397"/>
    <cellStyle name="Input cel new 2 2 2 3 5 2 3 2" xfId="11616"/>
    <cellStyle name="Input cel new 2 2 2 3 5 2 3 2 2" xfId="21831"/>
    <cellStyle name="Input cel new 2 2 2 3 5 2 3 3" xfId="15660"/>
    <cellStyle name="Input cel new 2 2 2 3 5 2 4" xfId="4746"/>
    <cellStyle name="Input cel new 2 2 2 3 5 2 4 2" xfId="8966"/>
    <cellStyle name="Input cel new 2 2 2 3 5 2 4 2 2" xfId="19248"/>
    <cellStyle name="Input cel new 2 2 2 3 5 2 5" xfId="7450"/>
    <cellStyle name="Input cel new 2 2 2 3 5 2 5 2" xfId="17682"/>
    <cellStyle name="Input cel new 2 2 2 3 5 2 6" xfId="14084"/>
    <cellStyle name="Input cel new 2 2 2 3 5 3" xfId="1200"/>
    <cellStyle name="Input cel new 2 2 2 3 5 3 2" xfId="5663"/>
    <cellStyle name="Input cel new 2 2 2 3 5 3 2 2" xfId="9883"/>
    <cellStyle name="Input cel new 2 2 2 3 5 3 2 2 2" xfId="20165"/>
    <cellStyle name="Input cel new 2 2 2 3 5 3 2 3" xfId="13448"/>
    <cellStyle name="Input cel new 2 2 2 3 5 3 3" xfId="7075"/>
    <cellStyle name="Input cel new 2 2 2 3 5 3 3 2" xfId="11294"/>
    <cellStyle name="Input cel new 2 2 2 3 5 3 3 2 2" xfId="21529"/>
    <cellStyle name="Input cel new 2 2 2 3 5 3 3 3" xfId="11756"/>
    <cellStyle name="Input cel new 2 2 2 3 5 3 4" xfId="4457"/>
    <cellStyle name="Input cel new 2 2 2 3 5 3 4 2" xfId="8677"/>
    <cellStyle name="Input cel new 2 2 2 3 5 3 4 2 2" xfId="18959"/>
    <cellStyle name="Input cel new 2 2 2 3 5 3 5" xfId="2754"/>
    <cellStyle name="Input cel new 2 2 2 3 5 3 5 2" xfId="17380"/>
    <cellStyle name="Input cel new 2 2 2 3 5 3 6" xfId="15557"/>
    <cellStyle name="Input cel new 2 2 2 3 5 4" xfId="3907"/>
    <cellStyle name="Input cel new 2 2 2 3 5 4 2" xfId="8127"/>
    <cellStyle name="Input cel new 2 2 2 3 5 4 2 2" xfId="18409"/>
    <cellStyle name="Input cel new 2 2 2 3 5 4 3" xfId="11701"/>
    <cellStyle name="Input cel new 2 2 2 3 5 5" xfId="5063"/>
    <cellStyle name="Input cel new 2 2 2 3 5 5 2" xfId="9283"/>
    <cellStyle name="Input cel new 2 2 2 3 5 5 2 2" xfId="19565"/>
    <cellStyle name="Input cel new 2 2 2 3 5 5 3" xfId="16884"/>
    <cellStyle name="Input cel new 2 2 2 3 5 6" xfId="6488"/>
    <cellStyle name="Input cel new 2 2 2 3 5 6 2" xfId="10707"/>
    <cellStyle name="Input cel new 2 2 2 3 5 6 2 2" xfId="20980"/>
    <cellStyle name="Input cel new 2 2 2 3 5 6 3" xfId="14706"/>
    <cellStyle name="Input cel new 2 2 2 3 5 7" xfId="3610"/>
    <cellStyle name="Input cel new 2 2 2 3 5 7 2" xfId="7830"/>
    <cellStyle name="Input cel new 2 2 2 3 5 7 2 2" xfId="18112"/>
    <cellStyle name="Input cel new 2 2 2 3 5 7 3" xfId="12530"/>
    <cellStyle name="Input cel new 2 2 2 3 5 8" xfId="2183"/>
    <cellStyle name="Input cel new 2 2 2 3 5 8 2" xfId="12629"/>
    <cellStyle name="Input cel new 2 2 2 3 5 9" xfId="11877"/>
    <cellStyle name="Input cel new 2 2 2 3 6" xfId="975"/>
    <cellStyle name="Input cel new 2 2 2 3 6 2" xfId="4240"/>
    <cellStyle name="Input cel new 2 2 2 3 6 2 2" xfId="8460"/>
    <cellStyle name="Input cel new 2 2 2 3 6 2 2 2" xfId="18742"/>
    <cellStyle name="Input cel new 2 2 2 3 6 2 3" xfId="12116"/>
    <cellStyle name="Input cel new 2 2 2 3 6 3" xfId="5439"/>
    <cellStyle name="Input cel new 2 2 2 3 6 3 2" xfId="9659"/>
    <cellStyle name="Input cel new 2 2 2 3 6 3 2 2" xfId="19941"/>
    <cellStyle name="Input cel new 2 2 2 3 6 3 3" xfId="14068"/>
    <cellStyle name="Input cel new 2 2 2 3 6 4" xfId="6853"/>
    <cellStyle name="Input cel new 2 2 2 3 6 4 2" xfId="11072"/>
    <cellStyle name="Input cel new 2 2 2 3 6 4 2 2" xfId="21315"/>
    <cellStyle name="Input cel new 2 2 2 3 6 4 3" xfId="16911"/>
    <cellStyle name="Input cel new 2 2 2 3 6 5" xfId="3402"/>
    <cellStyle name="Input cel new 2 2 2 3 6 5 2" xfId="7622"/>
    <cellStyle name="Input cel new 2 2 2 3 6 5 2 2" xfId="17904"/>
    <cellStyle name="Input cel new 2 2 2 3 6 6" xfId="2408"/>
    <cellStyle name="Input cel new 2 2 2 3 6 6 2" xfId="16348"/>
    <cellStyle name="Input cel new 2 2 2 3 6 7" xfId="16327"/>
    <cellStyle name="Input cel new 2 2 2 3 7" xfId="815"/>
    <cellStyle name="Input cel new 2 2 2 3 7 2" xfId="5280"/>
    <cellStyle name="Input cel new 2 2 2 3 7 2 2" xfId="9500"/>
    <cellStyle name="Input cel new 2 2 2 3 7 2 2 2" xfId="19782"/>
    <cellStyle name="Input cel new 2 2 2 3 7 2 3" xfId="15824"/>
    <cellStyle name="Input cel new 2 2 2 3 7 3" xfId="6700"/>
    <cellStyle name="Input cel new 2 2 2 3 7 3 2" xfId="10919"/>
    <cellStyle name="Input cel new 2 2 2 3 7 3 2 2" xfId="21175"/>
    <cellStyle name="Input cel new 2 2 2 3 7 3 3" xfId="15326"/>
    <cellStyle name="Input cel new 2 2 2 3 7 4" xfId="4106"/>
    <cellStyle name="Input cel new 2 2 2 3 7 4 2" xfId="8326"/>
    <cellStyle name="Input cel new 2 2 2 3 7 4 2 2" xfId="18608"/>
    <cellStyle name="Input cel new 2 2 2 3 7 5" xfId="1983"/>
    <cellStyle name="Input cel new 2 2 2 3 7 5 2" xfId="13537"/>
    <cellStyle name="Input cel new 2 2 2 3 7 6" xfId="13944"/>
    <cellStyle name="Input cel new 2 2 2 3 8" xfId="620"/>
    <cellStyle name="Input cel new 2 2 2 3 8 2" xfId="5087"/>
    <cellStyle name="Input cel new 2 2 2 3 8 2 2" xfId="9307"/>
    <cellStyle name="Input cel new 2 2 2 3 8 2 2 2" xfId="19589"/>
    <cellStyle name="Input cel new 2 2 2 3 8 2 3" xfId="15492"/>
    <cellStyle name="Input cel new 2 2 2 3 8 3" xfId="6512"/>
    <cellStyle name="Input cel new 2 2 2 3 8 3 2" xfId="10731"/>
    <cellStyle name="Input cel new 2 2 2 3 8 3 2 2" xfId="21003"/>
    <cellStyle name="Input cel new 2 2 2 3 8 3 3" xfId="15427"/>
    <cellStyle name="Input cel new 2 2 2 3 8 4" xfId="3930"/>
    <cellStyle name="Input cel new 2 2 2 3 8 4 2" xfId="8150"/>
    <cellStyle name="Input cel new 2 2 2 3 8 4 2 2" xfId="18432"/>
    <cellStyle name="Input cel new 2 2 2 3 8 5" xfId="2851"/>
    <cellStyle name="Input cel new 2 2 2 3 8 5 2" xfId="13689"/>
    <cellStyle name="Input cel new 2 2 2 3 8 6" xfId="11678"/>
    <cellStyle name="Input cel new 2 2 2 3 9" xfId="1568"/>
    <cellStyle name="Input cel new 2 2 2 3 9 2" xfId="6063"/>
    <cellStyle name="Input cel new 2 2 2 3 9 2 2" xfId="10282"/>
    <cellStyle name="Input cel new 2 2 2 3 9 2 2 2" xfId="20562"/>
    <cellStyle name="Input cel new 2 2 2 3 9 2 3" xfId="13175"/>
    <cellStyle name="Input cel new 2 2 2 3 9 3" xfId="3664"/>
    <cellStyle name="Input cel new 2 2 2 3 9 3 2" xfId="7884"/>
    <cellStyle name="Input cel new 2 2 2 3 9 3 2 2" xfId="18166"/>
    <cellStyle name="Input cel new 2 2 2 3 9 4" xfId="2772"/>
    <cellStyle name="Input cel new 2 2 2 3 9 4 2" xfId="11900"/>
    <cellStyle name="Input cel new 2 2 2 3 9 5" xfId="12229"/>
    <cellStyle name="Input cel new 2 2 2 4" xfId="292"/>
    <cellStyle name="Input cel new 2 2 2 4 2" xfId="900"/>
    <cellStyle name="Input cel new 2 2 2 4 2 2" xfId="1703"/>
    <cellStyle name="Input cel new 2 2 2 4 2 2 2" xfId="6782"/>
    <cellStyle name="Input cel new 2 2 2 4 2 2 2 2" xfId="11001"/>
    <cellStyle name="Input cel new 2 2 2 4 2 2 2 2 2" xfId="21252"/>
    <cellStyle name="Input cel new 2 2 2 4 2 2 2 3" xfId="12775"/>
    <cellStyle name="Input cel new 2 2 2 4 2 2 3" xfId="5365"/>
    <cellStyle name="Input cel new 2 2 2 4 2 2 3 2" xfId="9585"/>
    <cellStyle name="Input cel new 2 2 2 4 2 2 3 2 2" xfId="19867"/>
    <cellStyle name="Input cel new 2 2 2 4 2 2 4" xfId="2548"/>
    <cellStyle name="Input cel new 2 2 2 4 2 2 4 2" xfId="17135"/>
    <cellStyle name="Input cel new 2 2 2 4 2 2 5" xfId="13332"/>
    <cellStyle name="Input cel new 2 2 2 4 2 3" xfId="6162"/>
    <cellStyle name="Input cel new 2 2 2 4 2 3 2" xfId="10381"/>
    <cellStyle name="Input cel new 2 2 2 4 2 3 2 2" xfId="20659"/>
    <cellStyle name="Input cel new 2 2 2 4 2 3 3" xfId="16251"/>
    <cellStyle name="Input cel new 2 2 2 4 2 4" xfId="1747"/>
    <cellStyle name="Input cel new 2 2 2 4 2 4 2" xfId="12795"/>
    <cellStyle name="Input cel new 2 2 2 4 2 5" xfId="13144"/>
    <cellStyle name="Input cel new 2 2 2 4 3" xfId="1203"/>
    <cellStyle name="Input cel new 2 2 2 4 3 2" xfId="5666"/>
    <cellStyle name="Input cel new 2 2 2 4 3 2 2" xfId="9886"/>
    <cellStyle name="Input cel new 2 2 2 4 3 2 2 2" xfId="20168"/>
    <cellStyle name="Input cel new 2 2 2 4 3 2 3" xfId="14865"/>
    <cellStyle name="Input cel new 2 2 2 4 3 3" xfId="7078"/>
    <cellStyle name="Input cel new 2 2 2 4 3 3 2" xfId="11297"/>
    <cellStyle name="Input cel new 2 2 2 4 3 3 2 2" xfId="21532"/>
    <cellStyle name="Input cel new 2 2 2 4 3 3 3" xfId="11775"/>
    <cellStyle name="Input cel new 2 2 2 4 3 4" xfId="4460"/>
    <cellStyle name="Input cel new 2 2 2 4 3 4 2" xfId="8680"/>
    <cellStyle name="Input cel new 2 2 2 4 3 4 2 2" xfId="18962"/>
    <cellStyle name="Input cel new 2 2 2 4 3 5" xfId="1946"/>
    <cellStyle name="Input cel new 2 2 2 4 3 5 2" xfId="17383"/>
    <cellStyle name="Input cel new 2 2 2 4 3 6" xfId="12411"/>
    <cellStyle name="Input cel new 2 2 2 4 4" xfId="1545"/>
    <cellStyle name="Input cel new 2 2 2 4 4 2" xfId="6015"/>
    <cellStyle name="Input cel new 2 2 2 4 4 2 2" xfId="10235"/>
    <cellStyle name="Input cel new 2 2 2 4 4 2 2 2" xfId="20516"/>
    <cellStyle name="Input cel new 2 2 2 4 4 2 3" xfId="13386"/>
    <cellStyle name="Input cel new 2 2 2 4 4 3" xfId="3615"/>
    <cellStyle name="Input cel new 2 2 2 4 4 3 2" xfId="7835"/>
    <cellStyle name="Input cel new 2 2 2 4 4 3 2 2" xfId="18117"/>
    <cellStyle name="Input cel new 2 2 2 4 4 4" xfId="2544"/>
    <cellStyle name="Input cel new 2 2 2 4 4 4 2" xfId="15216"/>
    <cellStyle name="Input cel new 2 2 2 4 4 5" xfId="14022"/>
    <cellStyle name="Input cel new 2 2 2 4 5" xfId="4769"/>
    <cellStyle name="Input cel new 2 2 2 4 5 2" xfId="8989"/>
    <cellStyle name="Input cel new 2 2 2 4 5 2 2" xfId="19271"/>
    <cellStyle name="Input cel new 2 2 2 4 5 3" xfId="12410"/>
    <cellStyle name="Input cel new 2 2 2 4 6" xfId="3337"/>
    <cellStyle name="Input cel new 2 2 2 4 6 2" xfId="7557"/>
    <cellStyle name="Input cel new 2 2 2 4 6 2 2" xfId="17841"/>
    <cellStyle name="Input cel new 2 2 2 4 6 3" xfId="15127"/>
    <cellStyle name="Input cel new 2 2 2 4 7" xfId="2768"/>
    <cellStyle name="Input cel new 2 2 2 4 7 2" xfId="13941"/>
    <cellStyle name="Input cel new 2 2 2 4 8" xfId="16100"/>
    <cellStyle name="Input cel new 2 2 2 4 8 2" xfId="16819"/>
    <cellStyle name="Input cel new 2 2 2 4 9" xfId="13391"/>
    <cellStyle name="Input cel new 2 2 2 5" xfId="485"/>
    <cellStyle name="Input cel new 2 2 2 5 10" xfId="17000"/>
    <cellStyle name="Input cel new 2 2 2 5 2" xfId="1093"/>
    <cellStyle name="Input cel new 2 2 2 5 2 2" xfId="1411"/>
    <cellStyle name="Input cel new 2 2 2 5 2 2 2" xfId="5874"/>
    <cellStyle name="Input cel new 2 2 2 5 2 2 2 2" xfId="10094"/>
    <cellStyle name="Input cel new 2 2 2 5 2 2 2 2 2" xfId="20376"/>
    <cellStyle name="Input cel new 2 2 2 5 2 2 2 3" xfId="16839"/>
    <cellStyle name="Input cel new 2 2 2 5 2 2 3" xfId="7286"/>
    <cellStyle name="Input cel new 2 2 2 5 2 2 3 2" xfId="11505"/>
    <cellStyle name="Input cel new 2 2 2 5 2 2 3 2 2" xfId="21725"/>
    <cellStyle name="Input cel new 2 2 2 5 2 2 3 3" xfId="17084"/>
    <cellStyle name="Input cel new 2 2 2 5 2 2 4" xfId="4640"/>
    <cellStyle name="Input cel new 2 2 2 5 2 2 4 2" xfId="8860"/>
    <cellStyle name="Input cel new 2 2 2 5 2 2 4 2 2" xfId="19142"/>
    <cellStyle name="Input cel new 2 2 2 5 2 2 5" xfId="1881"/>
    <cellStyle name="Input cel new 2 2 2 5 2 2 5 2" xfId="17576"/>
    <cellStyle name="Input cel new 2 2 2 5 2 2 6" xfId="15880"/>
    <cellStyle name="Input cel new 2 2 2 5 2 3" xfId="5557"/>
    <cellStyle name="Input cel new 2 2 2 5 2 3 2" xfId="9777"/>
    <cellStyle name="Input cel new 2 2 2 5 2 3 2 2" xfId="20059"/>
    <cellStyle name="Input cel new 2 2 2 5 2 3 3" xfId="13666"/>
    <cellStyle name="Input cel new 2 2 2 5 2 4" xfId="6970"/>
    <cellStyle name="Input cel new 2 2 2 5 2 4 2" xfId="11189"/>
    <cellStyle name="Input cel new 2 2 2 5 2 4 2 2" xfId="21429"/>
    <cellStyle name="Input cel new 2 2 2 5 2 4 3" xfId="16828"/>
    <cellStyle name="Input cel new 2 2 2 5 2 5" xfId="4355"/>
    <cellStyle name="Input cel new 2 2 2 5 2 5 2" xfId="8575"/>
    <cellStyle name="Input cel new 2 2 2 5 2 5 2 2" xfId="18857"/>
    <cellStyle name="Input cel new 2 2 2 5 2 6" xfId="3029"/>
    <cellStyle name="Input cel new 2 2 2 5 2 6 2" xfId="17280"/>
    <cellStyle name="Input cel new 2 2 2 5 2 7" xfId="13395"/>
    <cellStyle name="Input cel new 2 2 2 5 3" xfId="843"/>
    <cellStyle name="Input cel new 2 2 2 5 3 2" xfId="5308"/>
    <cellStyle name="Input cel new 2 2 2 5 3 2 2" xfId="9528"/>
    <cellStyle name="Input cel new 2 2 2 5 3 2 2 2" xfId="19810"/>
    <cellStyle name="Input cel new 2 2 2 5 3 2 3" xfId="14326"/>
    <cellStyle name="Input cel new 2 2 2 5 3 3" xfId="6728"/>
    <cellStyle name="Input cel new 2 2 2 5 3 3 2" xfId="10947"/>
    <cellStyle name="Input cel new 2 2 2 5 3 3 2 2" xfId="21201"/>
    <cellStyle name="Input cel new 2 2 2 5 3 3 3" xfId="16384"/>
    <cellStyle name="Input cel new 2 2 2 5 3 4" xfId="4132"/>
    <cellStyle name="Input cel new 2 2 2 5 3 4 2" xfId="8352"/>
    <cellStyle name="Input cel new 2 2 2 5 3 4 2 2" xfId="18634"/>
    <cellStyle name="Input cel new 2 2 2 5 3 5" xfId="2096"/>
    <cellStyle name="Input cel new 2 2 2 5 3 5 2" xfId="14653"/>
    <cellStyle name="Input cel new 2 2 2 5 3 6" xfId="14203"/>
    <cellStyle name="Input cel new 2 2 2 5 4" xfId="731"/>
    <cellStyle name="Input cel new 2 2 2 5 4 2" xfId="5196"/>
    <cellStyle name="Input cel new 2 2 2 5 4 2 2" xfId="9416"/>
    <cellStyle name="Input cel new 2 2 2 5 4 2 2 2" xfId="19698"/>
    <cellStyle name="Input cel new 2 2 2 5 4 2 3" xfId="14566"/>
    <cellStyle name="Input cel new 2 2 2 5 4 3" xfId="6617"/>
    <cellStyle name="Input cel new 2 2 2 5 4 3 2" xfId="10836"/>
    <cellStyle name="Input cel new 2 2 2 5 4 3 2 2" xfId="21098"/>
    <cellStyle name="Input cel new 2 2 2 5 4 3 3" xfId="14126"/>
    <cellStyle name="Input cel new 2 2 2 5 4 4" xfId="4028"/>
    <cellStyle name="Input cel new 2 2 2 5 4 4 2" xfId="8248"/>
    <cellStyle name="Input cel new 2 2 2 5 4 4 2 2" xfId="18530"/>
    <cellStyle name="Input cel new 2 2 2 5 4 5" xfId="3147"/>
    <cellStyle name="Input cel new 2 2 2 5 4 5 2" xfId="14732"/>
    <cellStyle name="Input cel new 2 2 2 5 4 6" xfId="16980"/>
    <cellStyle name="Input cel new 2 2 2 5 5" xfId="1687"/>
    <cellStyle name="Input cel new 2 2 2 5 5 2" xfId="6377"/>
    <cellStyle name="Input cel new 2 2 2 5 5 2 2" xfId="10596"/>
    <cellStyle name="Input cel new 2 2 2 5 5 2 2 2" xfId="20870"/>
    <cellStyle name="Input cel new 2 2 2 5 5 2 3" xfId="15314"/>
    <cellStyle name="Input cel new 2 2 2 5 5 3" xfId="3797"/>
    <cellStyle name="Input cel new 2 2 2 5 5 3 2" xfId="8017"/>
    <cellStyle name="Input cel new 2 2 2 5 5 3 2 2" xfId="18299"/>
    <cellStyle name="Input cel new 2 2 2 5 5 4" xfId="1971"/>
    <cellStyle name="Input cel new 2 2 2 5 5 4 2" xfId="12512"/>
    <cellStyle name="Input cel new 2 2 2 5 5 5" xfId="13073"/>
    <cellStyle name="Input cel new 2 2 2 5 6" xfId="4952"/>
    <cellStyle name="Input cel new 2 2 2 5 6 2" xfId="9172"/>
    <cellStyle name="Input cel new 2 2 2 5 6 2 2" xfId="19454"/>
    <cellStyle name="Input cel new 2 2 2 5 6 3" xfId="14682"/>
    <cellStyle name="Input cel new 2 2 2 5 7" xfId="6149"/>
    <cellStyle name="Input cel new 2 2 2 5 7 2" xfId="10368"/>
    <cellStyle name="Input cel new 2 2 2 5 7 2 2" xfId="20646"/>
    <cellStyle name="Input cel new 2 2 2 5 7 3" xfId="15129"/>
    <cellStyle name="Input cel new 2 2 2 5 8" xfId="1783"/>
    <cellStyle name="Input cel new 2 2 2 5 8 2" xfId="11910"/>
    <cellStyle name="Input cel new 2 2 2 5 9" xfId="16131"/>
    <cellStyle name="Input cel new 2 2 2 5 9 2" xfId="12851"/>
    <cellStyle name="Input cel new 2 2 2 6" xfId="548"/>
    <cellStyle name="Input cel new 2 2 2 6 2" xfId="1474"/>
    <cellStyle name="Input cel new 2 2 2 6 2 2" xfId="5937"/>
    <cellStyle name="Input cel new 2 2 2 6 2 2 2" xfId="10157"/>
    <cellStyle name="Input cel new 2 2 2 6 2 2 2 2" xfId="20439"/>
    <cellStyle name="Input cel new 2 2 2 6 2 2 3" xfId="12307"/>
    <cellStyle name="Input cel new 2 2 2 6 2 3" xfId="7349"/>
    <cellStyle name="Input cel new 2 2 2 6 2 3 2" xfId="11568"/>
    <cellStyle name="Input cel new 2 2 2 6 2 3 2 2" xfId="21784"/>
    <cellStyle name="Input cel new 2 2 2 6 2 3 3" xfId="12605"/>
    <cellStyle name="Input cel new 2 2 2 6 2 4" xfId="4699"/>
    <cellStyle name="Input cel new 2 2 2 6 2 4 2" xfId="8919"/>
    <cellStyle name="Input cel new 2 2 2 6 2 4 2 2" xfId="19201"/>
    <cellStyle name="Input cel new 2 2 2 6 2 5" xfId="2191"/>
    <cellStyle name="Input cel new 2 2 2 6 2 5 2" xfId="17635"/>
    <cellStyle name="Input cel new 2 2 2 6 2 6" xfId="13217"/>
    <cellStyle name="Input cel new 2 2 2 6 3" xfId="768"/>
    <cellStyle name="Input cel new 2 2 2 6 3 2" xfId="5233"/>
    <cellStyle name="Input cel new 2 2 2 6 3 2 2" xfId="9453"/>
    <cellStyle name="Input cel new 2 2 2 6 3 2 2 2" xfId="19735"/>
    <cellStyle name="Input cel new 2 2 2 6 3 2 3" xfId="12358"/>
    <cellStyle name="Input cel new 2 2 2 6 3 3" xfId="6653"/>
    <cellStyle name="Input cel new 2 2 2 6 3 3 2" xfId="10872"/>
    <cellStyle name="Input cel new 2 2 2 6 3 3 2 2" xfId="21131"/>
    <cellStyle name="Input cel new 2 2 2 6 3 3 3" xfId="12769"/>
    <cellStyle name="Input cel new 2 2 2 6 3 4" xfId="4063"/>
    <cellStyle name="Input cel new 2 2 2 6 3 4 2" xfId="8283"/>
    <cellStyle name="Input cel new 2 2 2 6 3 4 2 2" xfId="18565"/>
    <cellStyle name="Input cel new 2 2 2 6 3 5" xfId="3108"/>
    <cellStyle name="Input cel new 2 2 2 6 3 5 2" xfId="12053"/>
    <cellStyle name="Input cel new 2 2 2 6 3 6" xfId="15435"/>
    <cellStyle name="Input cel new 2 2 2 6 4" xfId="3859"/>
    <cellStyle name="Input cel new 2 2 2 6 4 2" xfId="8079"/>
    <cellStyle name="Input cel new 2 2 2 6 4 2 2" xfId="18361"/>
    <cellStyle name="Input cel new 2 2 2 6 4 3" xfId="15901"/>
    <cellStyle name="Input cel new 2 2 2 6 5" xfId="5015"/>
    <cellStyle name="Input cel new 2 2 2 6 5 2" xfId="9235"/>
    <cellStyle name="Input cel new 2 2 2 6 5 2 2" xfId="19517"/>
    <cellStyle name="Input cel new 2 2 2 6 5 3" xfId="16744"/>
    <cellStyle name="Input cel new 2 2 2 6 6" xfId="6440"/>
    <cellStyle name="Input cel new 2 2 2 6 6 2" xfId="10659"/>
    <cellStyle name="Input cel new 2 2 2 6 6 2 2" xfId="20932"/>
    <cellStyle name="Input cel new 2 2 2 6 6 3" xfId="14117"/>
    <cellStyle name="Input cel new 2 2 2 6 7" xfId="3563"/>
    <cellStyle name="Input cel new 2 2 2 6 7 2" xfId="7783"/>
    <cellStyle name="Input cel new 2 2 2 6 7 2 2" xfId="18065"/>
    <cellStyle name="Input cel new 2 2 2 6 7 3" xfId="12781"/>
    <cellStyle name="Input cel new 2 2 2 6 8" xfId="2456"/>
    <cellStyle name="Input cel new 2 2 2 6 8 2" xfId="14192"/>
    <cellStyle name="Input cel new 2 2 2 6 9" xfId="12396"/>
    <cellStyle name="Input cel new 2 2 2 7" xfId="948"/>
    <cellStyle name="Input cel new 2 2 2 7 2" xfId="1208"/>
    <cellStyle name="Input cel new 2 2 2 7 2 2" xfId="5671"/>
    <cellStyle name="Input cel new 2 2 2 7 2 2 2" xfId="9891"/>
    <cellStyle name="Input cel new 2 2 2 7 2 2 2 2" xfId="20173"/>
    <cellStyle name="Input cel new 2 2 2 7 2 2 3" xfId="13976"/>
    <cellStyle name="Input cel new 2 2 2 7 2 3" xfId="7083"/>
    <cellStyle name="Input cel new 2 2 2 7 2 3 2" xfId="11302"/>
    <cellStyle name="Input cel new 2 2 2 7 2 3 2 2" xfId="21536"/>
    <cellStyle name="Input cel new 2 2 2 7 2 3 3" xfId="14150"/>
    <cellStyle name="Input cel new 2 2 2 7 2 4" xfId="4464"/>
    <cellStyle name="Input cel new 2 2 2 7 2 4 2" xfId="8684"/>
    <cellStyle name="Input cel new 2 2 2 7 2 4 2 2" xfId="18966"/>
    <cellStyle name="Input cel new 2 2 2 7 2 5" xfId="2358"/>
    <cellStyle name="Input cel new 2 2 2 7 2 5 2" xfId="17387"/>
    <cellStyle name="Input cel new 2 2 2 7 2 6" xfId="16868"/>
    <cellStyle name="Input cel new 2 2 2 7 3" xfId="4224"/>
    <cellStyle name="Input cel new 2 2 2 7 3 2" xfId="8444"/>
    <cellStyle name="Input cel new 2 2 2 7 3 2 2" xfId="18726"/>
    <cellStyle name="Input cel new 2 2 2 7 3 3" xfId="13259"/>
    <cellStyle name="Input cel new 2 2 2 7 4" xfId="5412"/>
    <cellStyle name="Input cel new 2 2 2 7 4 2" xfId="9632"/>
    <cellStyle name="Input cel new 2 2 2 7 4 2 2" xfId="19914"/>
    <cellStyle name="Input cel new 2 2 2 7 4 3" xfId="14494"/>
    <cellStyle name="Input cel new 2 2 2 7 5" xfId="6826"/>
    <cellStyle name="Input cel new 2 2 2 7 5 2" xfId="11045"/>
    <cellStyle name="Input cel new 2 2 2 7 5 2 2" xfId="21291"/>
    <cellStyle name="Input cel new 2 2 2 7 5 3" xfId="16003"/>
    <cellStyle name="Input cel new 2 2 2 7 6" xfId="3369"/>
    <cellStyle name="Input cel new 2 2 2 7 6 2" xfId="7589"/>
    <cellStyle name="Input cel new 2 2 2 7 6 2 2" xfId="17871"/>
    <cellStyle name="Input cel new 2 2 2 7 7" xfId="3103"/>
    <cellStyle name="Input cel new 2 2 2 7 7 2" xfId="12325"/>
    <cellStyle name="Input cel new 2 2 2 7 8" xfId="14286"/>
    <cellStyle name="Input cel new 2 2 2 8" xfId="1604"/>
    <cellStyle name="Input cel new 2 2 2 8 2" xfId="6255"/>
    <cellStyle name="Input cel new 2 2 2 8 2 2" xfId="10474"/>
    <cellStyle name="Input cel new 2 2 2 8 2 2 2" xfId="20750"/>
    <cellStyle name="Input cel new 2 2 2 8 2 3" xfId="13085"/>
    <cellStyle name="Input cel new 2 2 2 8 3" xfId="3344"/>
    <cellStyle name="Input cel new 2 2 2 8 3 2" xfId="7564"/>
    <cellStyle name="Input cel new 2 2 2 8 3 2 2" xfId="17848"/>
    <cellStyle name="Input cel new 2 2 2 8 4" xfId="2274"/>
    <cellStyle name="Input cel new 2 2 2 8 4 2" xfId="14731"/>
    <cellStyle name="Input cel new 2 2 2 8 5" xfId="13367"/>
    <cellStyle name="Input cel new 2 2 2 9" xfId="3348"/>
    <cellStyle name="Input cel new 2 2 2 9 2" xfId="7568"/>
    <cellStyle name="Input cel new 2 2 2 9 2 2" xfId="17851"/>
    <cellStyle name="Input cel new 2 2 2 9 3" xfId="13891"/>
    <cellStyle name="Input cel new 2 2 3" xfId="309"/>
    <cellStyle name="Input cel new 2 2 3 10" xfId="1891"/>
    <cellStyle name="Input cel new 2 2 3 10 2" xfId="14914"/>
    <cellStyle name="Input cel new 2 2 3 10 3" xfId="16084"/>
    <cellStyle name="Input cel new 2 2 3 2" xfId="404"/>
    <cellStyle name="Input cel new 2 2 3 2 10" xfId="3363"/>
    <cellStyle name="Input cel new 2 2 3 2 10 2" xfId="7583"/>
    <cellStyle name="Input cel new 2 2 3 2 10 2 2" xfId="17865"/>
    <cellStyle name="Input cel new 2 2 3 2 10 3" xfId="12222"/>
    <cellStyle name="Input cel new 2 2 3 2 11" xfId="6119"/>
    <cellStyle name="Input cel new 2 2 3 2 11 2" xfId="10338"/>
    <cellStyle name="Input cel new 2 2 3 2 11 2 2" xfId="20616"/>
    <cellStyle name="Input cel new 2 2 3 2 12" xfId="1816"/>
    <cellStyle name="Input cel new 2 2 3 2 12 2" xfId="13242"/>
    <cellStyle name="Input cel new 2 2 3 2 13" xfId="11847"/>
    <cellStyle name="Input cel new 2 2 3 2 2" xfId="454"/>
    <cellStyle name="Input cel new 2 2 3 2 2 10" xfId="12277"/>
    <cellStyle name="Input cel new 2 2 3 2 2 2" xfId="1065"/>
    <cellStyle name="Input cel new 2 2 3 2 2 2 2" xfId="1380"/>
    <cellStyle name="Input cel new 2 2 3 2 2 2 2 2" xfId="5843"/>
    <cellStyle name="Input cel new 2 2 3 2 2 2 2 2 2" xfId="10063"/>
    <cellStyle name="Input cel new 2 2 3 2 2 2 2 2 2 2" xfId="20345"/>
    <cellStyle name="Input cel new 2 2 3 2 2 2 2 2 3" xfId="16304"/>
    <cellStyle name="Input cel new 2 2 3 2 2 2 2 3" xfId="7255"/>
    <cellStyle name="Input cel new 2 2 3 2 2 2 2 3 2" xfId="11474"/>
    <cellStyle name="Input cel new 2 2 3 2 2 2 2 3 2 2" xfId="21696"/>
    <cellStyle name="Input cel new 2 2 3 2 2 2 2 3 3" xfId="12928"/>
    <cellStyle name="Input cel new 2 2 3 2 2 2 2 4" xfId="4611"/>
    <cellStyle name="Input cel new 2 2 3 2 2 2 2 4 2" xfId="8831"/>
    <cellStyle name="Input cel new 2 2 3 2 2 2 2 4 2 2" xfId="19113"/>
    <cellStyle name="Input cel new 2 2 3 2 2 2 2 5" xfId="2866"/>
    <cellStyle name="Input cel new 2 2 3 2 2 2 2 5 2" xfId="17547"/>
    <cellStyle name="Input cel new 2 2 3 2 2 2 2 6" xfId="13785"/>
    <cellStyle name="Input cel new 2 2 3 2 2 2 3" xfId="5529"/>
    <cellStyle name="Input cel new 2 2 3 2 2 2 3 2" xfId="9749"/>
    <cellStyle name="Input cel new 2 2 3 2 2 2 3 2 2" xfId="20031"/>
    <cellStyle name="Input cel new 2 2 3 2 2 2 3 3" xfId="15572"/>
    <cellStyle name="Input cel new 2 2 3 2 2 2 4" xfId="6942"/>
    <cellStyle name="Input cel new 2 2 3 2 2 2 4 2" xfId="11161"/>
    <cellStyle name="Input cel new 2 2 3 2 2 2 4 2 2" xfId="21401"/>
    <cellStyle name="Input cel new 2 2 3 2 2 2 4 3" xfId="13501"/>
    <cellStyle name="Input cel new 2 2 3 2 2 2 5" xfId="4327"/>
    <cellStyle name="Input cel new 2 2 3 2 2 2 5 2" xfId="8547"/>
    <cellStyle name="Input cel new 2 2 3 2 2 2 5 2 2" xfId="18829"/>
    <cellStyle name="Input cel new 2 2 3 2 2 2 6" xfId="2696"/>
    <cellStyle name="Input cel new 2 2 3 2 2 2 6 2" xfId="11790"/>
    <cellStyle name="Input cel new 2 2 3 2 2 2 7" xfId="15608"/>
    <cellStyle name="Input cel new 2 2 3 2 2 3" xfId="1246"/>
    <cellStyle name="Input cel new 2 2 3 2 2 3 2" xfId="5709"/>
    <cellStyle name="Input cel new 2 2 3 2 2 3 2 2" xfId="9929"/>
    <cellStyle name="Input cel new 2 2 3 2 2 3 2 2 2" xfId="20211"/>
    <cellStyle name="Input cel new 2 2 3 2 2 3 2 3" xfId="16234"/>
    <cellStyle name="Input cel new 2 2 3 2 2 3 3" xfId="7121"/>
    <cellStyle name="Input cel new 2 2 3 2 2 3 3 2" xfId="11340"/>
    <cellStyle name="Input cel new 2 2 3 2 2 3 3 2 2" xfId="21572"/>
    <cellStyle name="Input cel new 2 2 3 2 2 3 3 3" xfId="16720"/>
    <cellStyle name="Input cel new 2 2 3 2 2 3 4" xfId="4500"/>
    <cellStyle name="Input cel new 2 2 3 2 2 3 4 2" xfId="8720"/>
    <cellStyle name="Input cel new 2 2 3 2 2 3 4 2 2" xfId="19002"/>
    <cellStyle name="Input cel new 2 2 3 2 2 3 5" xfId="2784"/>
    <cellStyle name="Input cel new 2 2 3 2 2 3 5 2" xfId="17423"/>
    <cellStyle name="Input cel new 2 2 3 2 2 3 6" xfId="12097"/>
    <cellStyle name="Input cel new 2 2 3 2 2 4" xfId="838"/>
    <cellStyle name="Input cel new 2 2 3 2 2 4 2" xfId="5303"/>
    <cellStyle name="Input cel new 2 2 3 2 2 4 2 2" xfId="9523"/>
    <cellStyle name="Input cel new 2 2 3 2 2 4 2 2 2" xfId="19805"/>
    <cellStyle name="Input cel new 2 2 3 2 2 4 2 3" xfId="15298"/>
    <cellStyle name="Input cel new 2 2 3 2 2 4 3" xfId="6723"/>
    <cellStyle name="Input cel new 2 2 3 2 2 4 3 2" xfId="10942"/>
    <cellStyle name="Input cel new 2 2 3 2 2 4 3 2 2" xfId="21196"/>
    <cellStyle name="Input cel new 2 2 3 2 2 4 3 3" xfId="17179"/>
    <cellStyle name="Input cel new 2 2 3 2 2 4 4" xfId="4127"/>
    <cellStyle name="Input cel new 2 2 3 2 2 4 4 2" xfId="8347"/>
    <cellStyle name="Input cel new 2 2 3 2 2 4 4 2 2" xfId="18629"/>
    <cellStyle name="Input cel new 2 2 3 2 2 4 5" xfId="3005"/>
    <cellStyle name="Input cel new 2 2 3 2 2 4 5 2" xfId="15305"/>
    <cellStyle name="Input cel new 2 2 3 2 2 4 6" xfId="16325"/>
    <cellStyle name="Input cel new 2 2 3 2 2 5" xfId="1670"/>
    <cellStyle name="Input cel new 2 2 3 2 2 5 2" xfId="6346"/>
    <cellStyle name="Input cel new 2 2 3 2 2 5 2 2" xfId="10565"/>
    <cellStyle name="Input cel new 2 2 3 2 2 5 2 2 2" xfId="20841"/>
    <cellStyle name="Input cel new 2 2 3 2 2 5 2 3" xfId="13573"/>
    <cellStyle name="Input cel new 2 2 3 2 2 5 3" xfId="3768"/>
    <cellStyle name="Input cel new 2 2 3 2 2 5 3 2" xfId="7988"/>
    <cellStyle name="Input cel new 2 2 3 2 2 5 3 2 2" xfId="18270"/>
    <cellStyle name="Input cel new 2 2 3 2 2 5 4" xfId="3022"/>
    <cellStyle name="Input cel new 2 2 3 2 2 5 4 2" xfId="14717"/>
    <cellStyle name="Input cel new 2 2 3 2 2 5 5" xfId="13678"/>
    <cellStyle name="Input cel new 2 2 3 2 2 6" xfId="4921"/>
    <cellStyle name="Input cel new 2 2 3 2 2 6 2" xfId="9141"/>
    <cellStyle name="Input cel new 2 2 3 2 2 6 2 2" xfId="19423"/>
    <cellStyle name="Input cel new 2 2 3 2 2 6 3" xfId="11950"/>
    <cellStyle name="Input cel new 2 2 3 2 2 7" xfId="6208"/>
    <cellStyle name="Input cel new 2 2 3 2 2 7 2" xfId="10427"/>
    <cellStyle name="Input cel new 2 2 3 2 2 7 2 2" xfId="20705"/>
    <cellStyle name="Input cel new 2 2 3 2 2 7 3" xfId="11986"/>
    <cellStyle name="Input cel new 2 2 3 2 2 8" xfId="2467"/>
    <cellStyle name="Input cel new 2 2 3 2 2 8 2" xfId="15991"/>
    <cellStyle name="Input cel new 2 2 3 2 2 9" xfId="16142"/>
    <cellStyle name="Input cel new 2 2 3 2 2 9 2" xfId="15319"/>
    <cellStyle name="Input cel new 2 2 3 2 3" xfId="518"/>
    <cellStyle name="Input cel new 2 2 3 2 3 2" xfId="1444"/>
    <cellStyle name="Input cel new 2 2 3 2 3 2 2" xfId="5907"/>
    <cellStyle name="Input cel new 2 2 3 2 3 2 2 2" xfId="10127"/>
    <cellStyle name="Input cel new 2 2 3 2 3 2 2 2 2" xfId="20409"/>
    <cellStyle name="Input cel new 2 2 3 2 3 2 2 3" xfId="13071"/>
    <cellStyle name="Input cel new 2 2 3 2 3 2 3" xfId="7319"/>
    <cellStyle name="Input cel new 2 2 3 2 3 2 3 2" xfId="11538"/>
    <cellStyle name="Input cel new 2 2 3 2 3 2 3 2 2" xfId="21756"/>
    <cellStyle name="Input cel new 2 2 3 2 3 2 3 3" xfId="14215"/>
    <cellStyle name="Input cel new 2 2 3 2 3 2 4" xfId="4671"/>
    <cellStyle name="Input cel new 2 2 3 2 3 2 4 2" xfId="8891"/>
    <cellStyle name="Input cel new 2 2 3 2 3 2 4 2 2" xfId="19173"/>
    <cellStyle name="Input cel new 2 2 3 2 3 2 5" xfId="2682"/>
    <cellStyle name="Input cel new 2 2 3 2 3 2 5 2" xfId="17607"/>
    <cellStyle name="Input cel new 2 2 3 2 3 2 6" xfId="15085"/>
    <cellStyle name="Input cel new 2 2 3 2 3 3" xfId="1126"/>
    <cellStyle name="Input cel new 2 2 3 2 3 3 2" xfId="5590"/>
    <cellStyle name="Input cel new 2 2 3 2 3 3 2 2" xfId="9810"/>
    <cellStyle name="Input cel new 2 2 3 2 3 3 2 2 2" xfId="20092"/>
    <cellStyle name="Input cel new 2 2 3 2 3 3 2 3" xfId="15516"/>
    <cellStyle name="Input cel new 2 2 3 2 3 3 3" xfId="7003"/>
    <cellStyle name="Input cel new 2 2 3 2 3 3 3 2" xfId="11222"/>
    <cellStyle name="Input cel new 2 2 3 2 3 3 3 2 2" xfId="21460"/>
    <cellStyle name="Input cel new 2 2 3 2 3 3 3 3" xfId="13600"/>
    <cellStyle name="Input cel new 2 2 3 2 3 3 4" xfId="4387"/>
    <cellStyle name="Input cel new 2 2 3 2 3 3 4 2" xfId="8607"/>
    <cellStyle name="Input cel new 2 2 3 2 3 3 4 2 2" xfId="18889"/>
    <cellStyle name="Input cel new 2 2 3 2 3 3 5" xfId="1758"/>
    <cellStyle name="Input cel new 2 2 3 2 3 3 5 2" xfId="17311"/>
    <cellStyle name="Input cel new 2 2 3 2 3 3 6" xfId="16210"/>
    <cellStyle name="Input cel new 2 2 3 2 3 4" xfId="3829"/>
    <cellStyle name="Input cel new 2 2 3 2 3 4 2" xfId="8049"/>
    <cellStyle name="Input cel new 2 2 3 2 3 4 2 2" xfId="18331"/>
    <cellStyle name="Input cel new 2 2 3 2 3 4 3" xfId="15724"/>
    <cellStyle name="Input cel new 2 2 3 2 3 5" xfId="4985"/>
    <cellStyle name="Input cel new 2 2 3 2 3 5 2" xfId="9205"/>
    <cellStyle name="Input cel new 2 2 3 2 3 5 2 2" xfId="19487"/>
    <cellStyle name="Input cel new 2 2 3 2 3 5 3" xfId="16039"/>
    <cellStyle name="Input cel new 2 2 3 2 3 6" xfId="6410"/>
    <cellStyle name="Input cel new 2 2 3 2 3 6 2" xfId="10629"/>
    <cellStyle name="Input cel new 2 2 3 2 3 6 2 2" xfId="20902"/>
    <cellStyle name="Input cel new 2 2 3 2 3 6 3" xfId="14174"/>
    <cellStyle name="Input cel new 2 2 3 2 3 7" xfId="3535"/>
    <cellStyle name="Input cel new 2 2 3 2 3 7 2" xfId="7755"/>
    <cellStyle name="Input cel new 2 2 3 2 3 7 2 2" xfId="18037"/>
    <cellStyle name="Input cel new 2 2 3 2 3 7 3" xfId="15207"/>
    <cellStyle name="Input cel new 2 2 3 2 3 8" xfId="3079"/>
    <cellStyle name="Input cel new 2 2 3 2 3 8 2" xfId="15474"/>
    <cellStyle name="Input cel new 2 2 3 2 3 9" xfId="12300"/>
    <cellStyle name="Input cel new 2 2 3 2 4" xfId="580"/>
    <cellStyle name="Input cel new 2 2 3 2 4 2" xfId="1506"/>
    <cellStyle name="Input cel new 2 2 3 2 4 2 2" xfId="5969"/>
    <cellStyle name="Input cel new 2 2 3 2 4 2 2 2" xfId="10189"/>
    <cellStyle name="Input cel new 2 2 3 2 4 2 2 2 2" xfId="20471"/>
    <cellStyle name="Input cel new 2 2 3 2 4 2 2 3" xfId="14959"/>
    <cellStyle name="Input cel new 2 2 3 2 4 2 3" xfId="7381"/>
    <cellStyle name="Input cel new 2 2 3 2 4 2 3 2" xfId="11600"/>
    <cellStyle name="Input cel new 2 2 3 2 4 2 3 2 2" xfId="21815"/>
    <cellStyle name="Input cel new 2 2 3 2 4 2 3 3" xfId="13104"/>
    <cellStyle name="Input cel new 2 2 3 2 4 2 4" xfId="4730"/>
    <cellStyle name="Input cel new 2 2 3 2 4 2 4 2" xfId="8950"/>
    <cellStyle name="Input cel new 2 2 3 2 4 2 4 2 2" xfId="19232"/>
    <cellStyle name="Input cel new 2 2 3 2 4 2 5" xfId="7434"/>
    <cellStyle name="Input cel new 2 2 3 2 4 2 5 2" xfId="17666"/>
    <cellStyle name="Input cel new 2 2 3 2 4 2 6" xfId="16769"/>
    <cellStyle name="Input cel new 2 2 3 2 4 3" xfId="1184"/>
    <cellStyle name="Input cel new 2 2 3 2 4 3 2" xfId="5647"/>
    <cellStyle name="Input cel new 2 2 3 2 4 3 2 2" xfId="9867"/>
    <cellStyle name="Input cel new 2 2 3 2 4 3 2 2 2" xfId="20149"/>
    <cellStyle name="Input cel new 2 2 3 2 4 3 2 3" xfId="16288"/>
    <cellStyle name="Input cel new 2 2 3 2 4 3 3" xfId="7059"/>
    <cellStyle name="Input cel new 2 2 3 2 4 3 3 2" xfId="11278"/>
    <cellStyle name="Input cel new 2 2 3 2 4 3 3 2 2" xfId="21513"/>
    <cellStyle name="Input cel new 2 2 3 2 4 3 3 3" xfId="11759"/>
    <cellStyle name="Input cel new 2 2 3 2 4 3 4" xfId="4441"/>
    <cellStyle name="Input cel new 2 2 3 2 4 3 4 2" xfId="8661"/>
    <cellStyle name="Input cel new 2 2 3 2 4 3 4 2 2" xfId="18943"/>
    <cellStyle name="Input cel new 2 2 3 2 4 3 5" xfId="2635"/>
    <cellStyle name="Input cel new 2 2 3 2 4 3 5 2" xfId="17364"/>
    <cellStyle name="Input cel new 2 2 3 2 4 3 6" xfId="15540"/>
    <cellStyle name="Input cel new 2 2 3 2 4 4" xfId="3891"/>
    <cellStyle name="Input cel new 2 2 3 2 4 4 2" xfId="8111"/>
    <cellStyle name="Input cel new 2 2 3 2 4 4 2 2" xfId="18393"/>
    <cellStyle name="Input cel new 2 2 3 2 4 4 3" xfId="12298"/>
    <cellStyle name="Input cel new 2 2 3 2 4 5" xfId="5047"/>
    <cellStyle name="Input cel new 2 2 3 2 4 5 2" xfId="9267"/>
    <cellStyle name="Input cel new 2 2 3 2 4 5 2 2" xfId="19549"/>
    <cellStyle name="Input cel new 2 2 3 2 4 5 3" xfId="14202"/>
    <cellStyle name="Input cel new 2 2 3 2 4 6" xfId="6472"/>
    <cellStyle name="Input cel new 2 2 3 2 4 6 2" xfId="10691"/>
    <cellStyle name="Input cel new 2 2 3 2 4 6 2 2" xfId="20964"/>
    <cellStyle name="Input cel new 2 2 3 2 4 6 3" xfId="14254"/>
    <cellStyle name="Input cel new 2 2 3 2 4 7" xfId="3594"/>
    <cellStyle name="Input cel new 2 2 3 2 4 7 2" xfId="7814"/>
    <cellStyle name="Input cel new 2 2 3 2 4 7 2 2" xfId="18096"/>
    <cellStyle name="Input cel new 2 2 3 2 4 7 3" xfId="14111"/>
    <cellStyle name="Input cel new 2 2 3 2 4 8" xfId="2638"/>
    <cellStyle name="Input cel new 2 2 3 2 4 8 2" xfId="14920"/>
    <cellStyle name="Input cel new 2 2 3 2 4 9" xfId="15324"/>
    <cellStyle name="Input cel new 2 2 3 2 5" xfId="1027"/>
    <cellStyle name="Input cel new 2 2 3 2 5 2" xfId="1340"/>
    <cellStyle name="Input cel new 2 2 3 2 5 2 2" xfId="5803"/>
    <cellStyle name="Input cel new 2 2 3 2 5 2 2 2" xfId="10023"/>
    <cellStyle name="Input cel new 2 2 3 2 5 2 2 2 2" xfId="20305"/>
    <cellStyle name="Input cel new 2 2 3 2 5 2 2 3" xfId="12859"/>
    <cellStyle name="Input cel new 2 2 3 2 5 2 3" xfId="7215"/>
    <cellStyle name="Input cel new 2 2 3 2 5 2 3 2" xfId="11434"/>
    <cellStyle name="Input cel new 2 2 3 2 5 2 3 2 2" xfId="21657"/>
    <cellStyle name="Input cel new 2 2 3 2 5 2 3 3" xfId="15114"/>
    <cellStyle name="Input cel new 2 2 3 2 5 2 4" xfId="4572"/>
    <cellStyle name="Input cel new 2 2 3 2 5 2 4 2" xfId="8792"/>
    <cellStyle name="Input cel new 2 2 3 2 5 2 4 2 2" xfId="19074"/>
    <cellStyle name="Input cel new 2 2 3 2 5 2 5" xfId="2428"/>
    <cellStyle name="Input cel new 2 2 3 2 5 2 5 2" xfId="17508"/>
    <cellStyle name="Input cel new 2 2 3 2 5 2 6" xfId="15786"/>
    <cellStyle name="Input cel new 2 2 3 2 5 3" xfId="4291"/>
    <cellStyle name="Input cel new 2 2 3 2 5 3 2" xfId="8511"/>
    <cellStyle name="Input cel new 2 2 3 2 5 3 2 2" xfId="18793"/>
    <cellStyle name="Input cel new 2 2 3 2 5 3 3" xfId="16527"/>
    <cellStyle name="Input cel new 2 2 3 2 5 4" xfId="5491"/>
    <cellStyle name="Input cel new 2 2 3 2 5 4 2" xfId="9711"/>
    <cellStyle name="Input cel new 2 2 3 2 5 4 2 2" xfId="19993"/>
    <cellStyle name="Input cel new 2 2 3 2 5 4 3" xfId="13353"/>
    <cellStyle name="Input cel new 2 2 3 2 5 5" xfId="6905"/>
    <cellStyle name="Input cel new 2 2 3 2 5 5 2" xfId="11124"/>
    <cellStyle name="Input cel new 2 2 3 2 5 5 2 2" xfId="21366"/>
    <cellStyle name="Input cel new 2 2 3 2 5 5 3" xfId="15992"/>
    <cellStyle name="Input cel new 2 2 3 2 5 6" xfId="3453"/>
    <cellStyle name="Input cel new 2 2 3 2 5 6 2" xfId="7673"/>
    <cellStyle name="Input cel new 2 2 3 2 5 6 2 2" xfId="17955"/>
    <cellStyle name="Input cel new 2 2 3 2 5 7" xfId="2799"/>
    <cellStyle name="Input cel new 2 2 3 2 5 7 2" xfId="12343"/>
    <cellStyle name="Input cel new 2 2 3 2 5 8" xfId="12848"/>
    <cellStyle name="Input cel new 2 2 3 2 6" xfId="1048"/>
    <cellStyle name="Input cel new 2 2 3 2 6 2" xfId="5512"/>
    <cellStyle name="Input cel new 2 2 3 2 6 2 2" xfId="9732"/>
    <cellStyle name="Input cel new 2 2 3 2 6 2 2 2" xfId="20014"/>
    <cellStyle name="Input cel new 2 2 3 2 6 2 3" xfId="14719"/>
    <cellStyle name="Input cel new 2 2 3 2 6 3" xfId="6926"/>
    <cellStyle name="Input cel new 2 2 3 2 6 3 2" xfId="11145"/>
    <cellStyle name="Input cel new 2 2 3 2 6 3 2 2" xfId="21387"/>
    <cellStyle name="Input cel new 2 2 3 2 6 3 3" xfId="14760"/>
    <cellStyle name="Input cel new 2 2 3 2 6 4" xfId="4312"/>
    <cellStyle name="Input cel new 2 2 3 2 6 4 2" xfId="8532"/>
    <cellStyle name="Input cel new 2 2 3 2 6 4 2 2" xfId="18814"/>
    <cellStyle name="Input cel new 2 2 3 2 6 5" xfId="3129"/>
    <cellStyle name="Input cel new 2 2 3 2 6 5 2" xfId="16962"/>
    <cellStyle name="Input cel new 2 2 3 2 6 6" xfId="15852"/>
    <cellStyle name="Input cel new 2 2 3 2 7" xfId="671"/>
    <cellStyle name="Input cel new 2 2 3 2 7 2" xfId="5137"/>
    <cellStyle name="Input cel new 2 2 3 2 7 2 2" xfId="9357"/>
    <cellStyle name="Input cel new 2 2 3 2 7 2 2 2" xfId="19639"/>
    <cellStyle name="Input cel new 2 2 3 2 7 2 3" xfId="16665"/>
    <cellStyle name="Input cel new 2 2 3 2 7 3" xfId="6561"/>
    <cellStyle name="Input cel new 2 2 3 2 7 3 2" xfId="10780"/>
    <cellStyle name="Input cel new 2 2 3 2 7 3 2 2" xfId="21048"/>
    <cellStyle name="Input cel new 2 2 3 2 7 3 3" xfId="13405"/>
    <cellStyle name="Input cel new 2 2 3 2 7 4" xfId="3975"/>
    <cellStyle name="Input cel new 2 2 3 2 7 4 2" xfId="8195"/>
    <cellStyle name="Input cel new 2 2 3 2 7 4 2 2" xfId="18477"/>
    <cellStyle name="Input cel new 2 2 3 2 7 5" xfId="3009"/>
    <cellStyle name="Input cel new 2 2 3 2 7 5 2" xfId="11965"/>
    <cellStyle name="Input cel new 2 2 3 2 7 6" xfId="11836"/>
    <cellStyle name="Input cel new 2 2 3 2 8" xfId="1643"/>
    <cellStyle name="Input cel new 2 2 3 2 8 2" xfId="6298"/>
    <cellStyle name="Input cel new 2 2 3 2 8 2 2" xfId="10517"/>
    <cellStyle name="Input cel new 2 2 3 2 8 2 2 2" xfId="20793"/>
    <cellStyle name="Input cel new 2 2 3 2 8 2 3" xfId="13954"/>
    <cellStyle name="Input cel new 2 2 3 2 8 3" xfId="3720"/>
    <cellStyle name="Input cel new 2 2 3 2 8 3 2" xfId="7940"/>
    <cellStyle name="Input cel new 2 2 3 2 8 3 2 2" xfId="18222"/>
    <cellStyle name="Input cel new 2 2 3 2 8 4" xfId="2750"/>
    <cellStyle name="Input cel new 2 2 3 2 8 4 2" xfId="13004"/>
    <cellStyle name="Input cel new 2 2 3 2 8 5" xfId="15560"/>
    <cellStyle name="Input cel new 2 2 3 2 9" xfId="4873"/>
    <cellStyle name="Input cel new 2 2 3 2 9 2" xfId="9093"/>
    <cellStyle name="Input cel new 2 2 3 2 9 2 2" xfId="19375"/>
    <cellStyle name="Input cel new 2 2 3 2 9 3" xfId="13378"/>
    <cellStyle name="Input cel new 2 2 3 3" xfId="335"/>
    <cellStyle name="Input cel new 2 2 3 3 2" xfId="1304"/>
    <cellStyle name="Input cel new 2 2 3 3 2 2" xfId="1730"/>
    <cellStyle name="Input cel new 2 2 3 3 2 2 2" xfId="7179"/>
    <cellStyle name="Input cel new 2 2 3 3 2 2 2 2" xfId="11398"/>
    <cellStyle name="Input cel new 2 2 3 3 2 2 2 2 2" xfId="21623"/>
    <cellStyle name="Input cel new 2 2 3 3 2 2 2 3" xfId="12368"/>
    <cellStyle name="Input cel new 2 2 3 3 2 2 3" xfId="5767"/>
    <cellStyle name="Input cel new 2 2 3 3 2 2 3 2" xfId="9987"/>
    <cellStyle name="Input cel new 2 2 3 3 2 2 3 2 2" xfId="20269"/>
    <cellStyle name="Input cel new 2 2 3 3 2 2 4" xfId="2618"/>
    <cellStyle name="Input cel new 2 2 3 3 2 2 4 2" xfId="17474"/>
    <cellStyle name="Input cel new 2 2 3 3 2 2 5" xfId="15494"/>
    <cellStyle name="Input cel new 2 2 3 3 2 3" xfId="6161"/>
    <cellStyle name="Input cel new 2 2 3 3 2 3 2" xfId="10380"/>
    <cellStyle name="Input cel new 2 2 3 3 2 3 2 2" xfId="20658"/>
    <cellStyle name="Input cel new 2 2 3 3 2 3 3" xfId="12965"/>
    <cellStyle name="Input cel new 2 2 3 3 2 4" xfId="1769"/>
    <cellStyle name="Input cel new 2 2 3 3 2 4 2" xfId="13926"/>
    <cellStyle name="Input cel new 2 2 3 3 2 5" xfId="16787"/>
    <cellStyle name="Input cel new 2 2 3 3 3" xfId="880"/>
    <cellStyle name="Input cel new 2 2 3 3 3 2" xfId="5345"/>
    <cellStyle name="Input cel new 2 2 3 3 3 2 2" xfId="9565"/>
    <cellStyle name="Input cel new 2 2 3 3 3 2 2 2" xfId="19847"/>
    <cellStyle name="Input cel new 2 2 3 3 3 2 3" xfId="12499"/>
    <cellStyle name="Input cel new 2 2 3 3 3 3" xfId="6765"/>
    <cellStyle name="Input cel new 2 2 3 3 3 3 2" xfId="10984"/>
    <cellStyle name="Input cel new 2 2 3 3 3 3 2 2" xfId="21236"/>
    <cellStyle name="Input cel new 2 2 3 3 3 3 3" xfId="15142"/>
    <cellStyle name="Input cel new 2 2 3 3 3 4" xfId="4166"/>
    <cellStyle name="Input cel new 2 2 3 3 3 4 2" xfId="8386"/>
    <cellStyle name="Input cel new 2 2 3 3 3 4 2 2" xfId="18668"/>
    <cellStyle name="Input cel new 2 2 3 3 3 5" xfId="2061"/>
    <cellStyle name="Input cel new 2 2 3 3 3 5 2" xfId="14305"/>
    <cellStyle name="Input cel new 2 2 3 3 3 6" xfId="15166"/>
    <cellStyle name="Input cel new 2 2 3 3 4" xfId="1543"/>
    <cellStyle name="Input cel new 2 2 3 3 4 2" xfId="6012"/>
    <cellStyle name="Input cel new 2 2 3 3 4 2 2" xfId="10232"/>
    <cellStyle name="Input cel new 2 2 3 3 4 2 2 2" xfId="20513"/>
    <cellStyle name="Input cel new 2 2 3 3 4 2 3" xfId="16794"/>
    <cellStyle name="Input cel new 2 2 3 3 4 3" xfId="3652"/>
    <cellStyle name="Input cel new 2 2 3 3 4 3 2" xfId="7872"/>
    <cellStyle name="Input cel new 2 2 3 3 4 3 2 2" xfId="18154"/>
    <cellStyle name="Input cel new 2 2 3 3 4 4" xfId="2786"/>
    <cellStyle name="Input cel new 2 2 3 3 4 4 2" xfId="14716"/>
    <cellStyle name="Input cel new 2 2 3 3 4 5" xfId="17009"/>
    <cellStyle name="Input cel new 2 2 3 3 5" xfId="4805"/>
    <cellStyle name="Input cel new 2 2 3 3 5 2" xfId="9025"/>
    <cellStyle name="Input cel new 2 2 3 3 5 2 2" xfId="19307"/>
    <cellStyle name="Input cel new 2 2 3 3 5 3" xfId="15936"/>
    <cellStyle name="Input cel new 2 2 3 3 6" xfId="6085"/>
    <cellStyle name="Input cel new 2 2 3 3 6 2" xfId="10304"/>
    <cellStyle name="Input cel new 2 2 3 3 6 2 2" xfId="20583"/>
    <cellStyle name="Input cel new 2 2 3 3 6 3" xfId="13077"/>
    <cellStyle name="Input cel new 2 2 3 3 7" xfId="2400"/>
    <cellStyle name="Input cel new 2 2 3 3 7 2" xfId="12529"/>
    <cellStyle name="Input cel new 2 2 3 3 8" xfId="16099"/>
    <cellStyle name="Input cel new 2 2 3 3 8 2" xfId="12863"/>
    <cellStyle name="Input cel new 2 2 3 3 9" xfId="12561"/>
    <cellStyle name="Input cel new 2 2 3 4" xfId="1282"/>
    <cellStyle name="Input cel new 2 2 3 4 2" xfId="1720"/>
    <cellStyle name="Input cel new 2 2 3 4 2 2" xfId="7157"/>
    <cellStyle name="Input cel new 2 2 3 4 2 2 2" xfId="11376"/>
    <cellStyle name="Input cel new 2 2 3 4 2 2 2 2" xfId="21603"/>
    <cellStyle name="Input cel new 2 2 3 4 2 2 3" xfId="14802"/>
    <cellStyle name="Input cel new 2 2 3 4 2 3" xfId="5745"/>
    <cellStyle name="Input cel new 2 2 3 4 2 3 2" xfId="9965"/>
    <cellStyle name="Input cel new 2 2 3 4 2 3 2 2" xfId="20247"/>
    <cellStyle name="Input cel new 2 2 3 4 2 4" xfId="2789"/>
    <cellStyle name="Input cel new 2 2 3 4 2 4 2" xfId="17454"/>
    <cellStyle name="Input cel new 2 2 3 4 2 5" xfId="14269"/>
    <cellStyle name="Input cel new 2 2 3 4 3" xfId="6054"/>
    <cellStyle name="Input cel new 2 2 3 4 3 2" xfId="10273"/>
    <cellStyle name="Input cel new 2 2 3 4 3 2 2" xfId="20553"/>
    <cellStyle name="Input cel new 2 2 3 4 3 3" xfId="16274"/>
    <cellStyle name="Input cel new 2 2 3 4 4" xfId="4527"/>
    <cellStyle name="Input cel new 2 2 3 4 4 2" xfId="8747"/>
    <cellStyle name="Input cel new 2 2 3 4 4 2 2" xfId="19029"/>
    <cellStyle name="Input cel new 2 2 3 4 5" xfId="3007"/>
    <cellStyle name="Input cel new 2 2 3 4 5 2" xfId="13509"/>
    <cellStyle name="Input cel new 2 2 3 4 6" xfId="16393"/>
    <cellStyle name="Input cel new 2 2 3 5" xfId="938"/>
    <cellStyle name="Input cel new 2 2 3 5 2" xfId="5402"/>
    <cellStyle name="Input cel new 2 2 3 5 2 2" xfId="9622"/>
    <cellStyle name="Input cel new 2 2 3 5 2 2 2" xfId="19904"/>
    <cellStyle name="Input cel new 2 2 3 5 2 3" xfId="16547"/>
    <cellStyle name="Input cel new 2 2 3 5 3" xfId="3231"/>
    <cellStyle name="Input cel new 2 2 3 5 3 2" xfId="7457"/>
    <cellStyle name="Input cel new 2 2 3 5 3 2 2" xfId="17736"/>
    <cellStyle name="Input cel new 2 2 3 5 3 3" xfId="16281"/>
    <cellStyle name="Input cel new 2 2 3 5 4" xfId="4215"/>
    <cellStyle name="Input cel new 2 2 3 5 4 2" xfId="8435"/>
    <cellStyle name="Input cel new 2 2 3 5 4 2 2" xfId="18717"/>
    <cellStyle name="Input cel new 2 2 3 5 5" xfId="2992"/>
    <cellStyle name="Input cel new 2 2 3 5 5 2" xfId="14649"/>
    <cellStyle name="Input cel new 2 2 3 5 6" xfId="16350"/>
    <cellStyle name="Input cel new 2 2 3 6" xfId="3630"/>
    <cellStyle name="Input cel new 2 2 3 6 2" xfId="7850"/>
    <cellStyle name="Input cel new 2 2 3 6 2 2" xfId="18132"/>
    <cellStyle name="Input cel new 2 2 3 6 3" xfId="16791"/>
    <cellStyle name="Input cel new 2 2 3 7" xfId="4784"/>
    <cellStyle name="Input cel new 2 2 3 7 2" xfId="9004"/>
    <cellStyle name="Input cel new 2 2 3 7 2 2" xfId="19286"/>
    <cellStyle name="Input cel new 2 2 3 7 3" xfId="12578"/>
    <cellStyle name="Input cel new 2 2 3 8" xfId="3230"/>
    <cellStyle name="Input cel new 2 2 3 8 2" xfId="16194"/>
    <cellStyle name="Input cel new 2 2 3 8 2 2" xfId="17735"/>
    <cellStyle name="Input cel new 2 2 3 8 3" xfId="12056"/>
    <cellStyle name="Input cel new 2 2 3 8 4" xfId="15789"/>
    <cellStyle name="Input cel new 2 2 3 9" xfId="3203"/>
    <cellStyle name="Input cel new 2 2 3 9 2" xfId="16172"/>
    <cellStyle name="Input cel new 2 2 3 9 3" xfId="17708"/>
    <cellStyle name="Input cel new 2 2 4" xfId="602"/>
    <cellStyle name="Input cel new 2 2 4 2" xfId="1694"/>
    <cellStyle name="Input cel new 2 2 4 2 2" xfId="9289"/>
    <cellStyle name="Input cel new 2 2 4 2 2 2" xfId="19571"/>
    <cellStyle name="Input cel new 2 2 4 2 3" xfId="14498"/>
    <cellStyle name="Input cel new 2 2 4 3" xfId="6494"/>
    <cellStyle name="Input cel new 2 2 4 3 2" xfId="10713"/>
    <cellStyle name="Input cel new 2 2 4 3 2 2" xfId="20986"/>
    <cellStyle name="Input cel new 2 2 4 3 3" xfId="15371"/>
    <cellStyle name="Input cel new 2 2 4 4" xfId="3913"/>
    <cellStyle name="Input cel new 2 2 4 4 2" xfId="8133"/>
    <cellStyle name="Input cel new 2 2 4 4 2 2" xfId="18415"/>
    <cellStyle name="Input cel new 2 2 4 5" xfId="2291"/>
    <cellStyle name="Input cel new 2 2 4 5 2" xfId="13455"/>
    <cellStyle name="Input cel new 2 2 4 6" xfId="11695"/>
    <cellStyle name="Input cel new 2 2 5" xfId="3212"/>
    <cellStyle name="Input cel new 2 2 5 2" xfId="16181"/>
    <cellStyle name="Input cel new 2 2 5 3" xfId="17717"/>
    <cellStyle name="Input cel new 2 2 6" xfId="3189"/>
    <cellStyle name="Input cel new 2 2 6 2" xfId="16159"/>
    <cellStyle name="Input cel new 2 2 6 3" xfId="17695"/>
    <cellStyle name="Input cel new 2 2 7" xfId="1835"/>
    <cellStyle name="Input cel new 2 2 7 2" xfId="17208"/>
    <cellStyle name="Input cel new 2 2 7 3" xfId="16071"/>
    <cellStyle name="Input cel new 2 3" xfId="256"/>
    <cellStyle name="Input cel new 2 3 10" xfId="3244"/>
    <cellStyle name="Input cel new 2 3 10 2" xfId="7467"/>
    <cellStyle name="Input cel new 2 3 10 2 2" xfId="17748"/>
    <cellStyle name="Input cel new 2 3 10 3" xfId="11732"/>
    <cellStyle name="Input cel new 2 3 11" xfId="2504"/>
    <cellStyle name="Input cel new 2 3 11 2" xfId="16671"/>
    <cellStyle name="Input cel new 2 3 12" xfId="11851"/>
    <cellStyle name="Input cel new 2 3 2" xfId="362"/>
    <cellStyle name="Input cel new 2 3 2 10" xfId="3327"/>
    <cellStyle name="Input cel new 2 3 2 10 2" xfId="7548"/>
    <cellStyle name="Input cel new 2 3 2 10 2 2" xfId="17831"/>
    <cellStyle name="Input cel new 2 3 2 10 3" xfId="15185"/>
    <cellStyle name="Input cel new 2 3 2 11" xfId="6099"/>
    <cellStyle name="Input cel new 2 3 2 11 2" xfId="10318"/>
    <cellStyle name="Input cel new 2 3 2 11 2 2" xfId="20596"/>
    <cellStyle name="Input cel new 2 3 2 12" xfId="2709"/>
    <cellStyle name="Input cel new 2 3 2 12 2" xfId="14771"/>
    <cellStyle name="Input cel new 2 3 2 13" xfId="14656"/>
    <cellStyle name="Input cel new 2 3 2 2" xfId="386"/>
    <cellStyle name="Input cel new 2 3 2 2 10" xfId="12950"/>
    <cellStyle name="Input cel new 2 3 2 2 2" xfId="1009"/>
    <cellStyle name="Input cel new 2 3 2 2 2 2" xfId="4273"/>
    <cellStyle name="Input cel new 2 3 2 2 2 2 2" xfId="8493"/>
    <cellStyle name="Input cel new 2 3 2 2 2 2 2 2" xfId="18775"/>
    <cellStyle name="Input cel new 2 3 2 2 2 2 3" xfId="13201"/>
    <cellStyle name="Input cel new 2 3 2 2 2 3" xfId="5473"/>
    <cellStyle name="Input cel new 2 3 2 2 2 3 2" xfId="9693"/>
    <cellStyle name="Input cel new 2 3 2 2 2 3 2 2" xfId="19975"/>
    <cellStyle name="Input cel new 2 3 2 2 2 3 3" xfId="14821"/>
    <cellStyle name="Input cel new 2 3 2 2 2 4" xfId="6887"/>
    <cellStyle name="Input cel new 2 3 2 2 2 4 2" xfId="11106"/>
    <cellStyle name="Input cel new 2 3 2 2 2 4 2 2" xfId="21349"/>
    <cellStyle name="Input cel new 2 3 2 2 2 4 3" xfId="13235"/>
    <cellStyle name="Input cel new 2 3 2 2 2 5" xfId="3436"/>
    <cellStyle name="Input cel new 2 3 2 2 2 5 2" xfId="7656"/>
    <cellStyle name="Input cel new 2 3 2 2 2 5 2 2" xfId="17938"/>
    <cellStyle name="Input cel new 2 3 2 2 2 5 3" xfId="16863"/>
    <cellStyle name="Input cel new 2 3 2 2 2 6" xfId="2540"/>
    <cellStyle name="Input cel new 2 3 2 2 2 6 2" xfId="15953"/>
    <cellStyle name="Input cel new 2 3 2 2 2 7" xfId="16505"/>
    <cellStyle name="Input cel new 2 3 2 2 3" xfId="926"/>
    <cellStyle name="Input cel new 2 3 2 2 3 2" xfId="5390"/>
    <cellStyle name="Input cel new 2 3 2 2 3 2 2" xfId="9610"/>
    <cellStyle name="Input cel new 2 3 2 2 3 2 2 2" xfId="19892"/>
    <cellStyle name="Input cel new 2 3 2 2 3 2 3" xfId="14198"/>
    <cellStyle name="Input cel new 2 3 2 2 3 3" xfId="6806"/>
    <cellStyle name="Input cel new 2 3 2 2 3 3 2" xfId="11025"/>
    <cellStyle name="Input cel new 2 3 2 2 3 3 2 2" xfId="21274"/>
    <cellStyle name="Input cel new 2 3 2 2 3 3 3" xfId="14455"/>
    <cellStyle name="Input cel new 2 3 2 2 3 4" xfId="4205"/>
    <cellStyle name="Input cel new 2 3 2 2 3 4 2" xfId="8425"/>
    <cellStyle name="Input cel new 2 3 2 2 3 4 2 2" xfId="18707"/>
    <cellStyle name="Input cel new 2 3 2 2 3 5" xfId="1911"/>
    <cellStyle name="Input cel new 2 3 2 2 3 5 2" xfId="16644"/>
    <cellStyle name="Input cel new 2 3 2 2 3 6" xfId="13317"/>
    <cellStyle name="Input cel new 2 3 2 2 4" xfId="1221"/>
    <cellStyle name="Input cel new 2 3 2 2 4 2" xfId="5684"/>
    <cellStyle name="Input cel new 2 3 2 2 4 2 2" xfId="9904"/>
    <cellStyle name="Input cel new 2 3 2 2 4 2 2 2" xfId="20186"/>
    <cellStyle name="Input cel new 2 3 2 2 4 2 3" xfId="16422"/>
    <cellStyle name="Input cel new 2 3 2 2 4 3" xfId="7096"/>
    <cellStyle name="Input cel new 2 3 2 2 4 3 2" xfId="11315"/>
    <cellStyle name="Input cel new 2 3 2 2 4 3 2 2" xfId="21549"/>
    <cellStyle name="Input cel new 2 3 2 2 4 3 3" xfId="13772"/>
    <cellStyle name="Input cel new 2 3 2 2 4 4" xfId="4477"/>
    <cellStyle name="Input cel new 2 3 2 2 4 4 2" xfId="8697"/>
    <cellStyle name="Input cel new 2 3 2 2 4 4 2 2" xfId="18979"/>
    <cellStyle name="Input cel new 2 3 2 2 4 5" xfId="2110"/>
    <cellStyle name="Input cel new 2 3 2 2 4 5 2" xfId="17400"/>
    <cellStyle name="Input cel new 2 3 2 2 4 6" xfId="16815"/>
    <cellStyle name="Input cel new 2 3 2 2 5" xfId="748"/>
    <cellStyle name="Input cel new 2 3 2 2 5 2" xfId="5213"/>
    <cellStyle name="Input cel new 2 3 2 2 5 2 2" xfId="9433"/>
    <cellStyle name="Input cel new 2 3 2 2 5 2 2 2" xfId="19715"/>
    <cellStyle name="Input cel new 2 3 2 2 5 2 3" xfId="14796"/>
    <cellStyle name="Input cel new 2 3 2 2 5 3" xfId="6633"/>
    <cellStyle name="Input cel new 2 3 2 2 5 3 2" xfId="10852"/>
    <cellStyle name="Input cel new 2 3 2 2 5 3 2 2" xfId="21113"/>
    <cellStyle name="Input cel new 2 3 2 2 5 3 3" xfId="16022"/>
    <cellStyle name="Input cel new 2 3 2 2 5 4" xfId="4045"/>
    <cellStyle name="Input cel new 2 3 2 2 5 4 2" xfId="8265"/>
    <cellStyle name="Input cel new 2 3 2 2 5 4 2 2" xfId="18547"/>
    <cellStyle name="Input cel new 2 3 2 2 5 5" xfId="1915"/>
    <cellStyle name="Input cel new 2 3 2 2 5 5 2" xfId="13019"/>
    <cellStyle name="Input cel new 2 3 2 2 5 6" xfId="12196"/>
    <cellStyle name="Input cel new 2 3 2 2 6" xfId="1626"/>
    <cellStyle name="Input cel new 2 3 2 2 6 2" xfId="6280"/>
    <cellStyle name="Input cel new 2 3 2 2 6 2 2" xfId="10499"/>
    <cellStyle name="Input cel new 2 3 2 2 6 2 2 2" xfId="20775"/>
    <cellStyle name="Input cel new 2 3 2 2 6 2 3" xfId="14395"/>
    <cellStyle name="Input cel new 2 3 2 2 6 3" xfId="3702"/>
    <cellStyle name="Input cel new 2 3 2 2 6 3 2" xfId="7922"/>
    <cellStyle name="Input cel new 2 3 2 2 6 3 2 2" xfId="18204"/>
    <cellStyle name="Input cel new 2 3 2 2 6 4" xfId="2724"/>
    <cellStyle name="Input cel new 2 3 2 2 6 4 2" xfId="15872"/>
    <cellStyle name="Input cel new 2 3 2 2 6 5" xfId="14692"/>
    <cellStyle name="Input cel new 2 3 2 2 7" xfId="4855"/>
    <cellStyle name="Input cel new 2 3 2 2 7 2" xfId="9075"/>
    <cellStyle name="Input cel new 2 3 2 2 7 2 2" xfId="19357"/>
    <cellStyle name="Input cel new 2 3 2 2 7 3" xfId="14017"/>
    <cellStyle name="Input cel new 2 3 2 2 8" xfId="6183"/>
    <cellStyle name="Input cel new 2 3 2 2 8 2" xfId="10402"/>
    <cellStyle name="Input cel new 2 3 2 2 8 2 2" xfId="20680"/>
    <cellStyle name="Input cel new 2 3 2 2 8 3" xfId="13200"/>
    <cellStyle name="Input cel new 2 3 2 2 9" xfId="1828"/>
    <cellStyle name="Input cel new 2 3 2 2 9 2" xfId="15057"/>
    <cellStyle name="Input cel new 2 3 2 3" xfId="436"/>
    <cellStyle name="Input cel new 2 3 2 3 10" xfId="12805"/>
    <cellStyle name="Input cel new 2 3 2 3 2" xfId="1362"/>
    <cellStyle name="Input cel new 2 3 2 3 2 2" xfId="5825"/>
    <cellStyle name="Input cel new 2 3 2 3 2 2 2" xfId="10045"/>
    <cellStyle name="Input cel new 2 3 2 3 2 2 2 2" xfId="20327"/>
    <cellStyle name="Input cel new 2 3 2 3 2 2 3" xfId="16761"/>
    <cellStyle name="Input cel new 2 3 2 3 2 3" xfId="7237"/>
    <cellStyle name="Input cel new 2 3 2 3 2 3 2" xfId="11456"/>
    <cellStyle name="Input cel new 2 3 2 3 2 3 2 2" xfId="21679"/>
    <cellStyle name="Input cel new 2 3 2 3 2 3 3" xfId="14629"/>
    <cellStyle name="Input cel new 2 3 2 3 2 4" xfId="4594"/>
    <cellStyle name="Input cel new 2 3 2 3 2 4 2" xfId="8814"/>
    <cellStyle name="Input cel new 2 3 2 3 2 4 2 2" xfId="19096"/>
    <cellStyle name="Input cel new 2 3 2 3 2 5" xfId="2382"/>
    <cellStyle name="Input cel new 2 3 2 3 2 5 2" xfId="17530"/>
    <cellStyle name="Input cel new 2 3 2 3 2 6" xfId="12919"/>
    <cellStyle name="Input cel new 2 3 2 3 3" xfId="891"/>
    <cellStyle name="Input cel new 2 3 2 3 3 2" xfId="5356"/>
    <cellStyle name="Input cel new 2 3 2 3 3 2 2" xfId="9576"/>
    <cellStyle name="Input cel new 2 3 2 3 3 2 2 2" xfId="19858"/>
    <cellStyle name="Input cel new 2 3 2 3 3 2 3" xfId="14628"/>
    <cellStyle name="Input cel new 2 3 2 3 3 3" xfId="6774"/>
    <cellStyle name="Input cel new 2 3 2 3 3 3 2" xfId="10993"/>
    <cellStyle name="Input cel new 2 3 2 3 3 3 2 2" xfId="21244"/>
    <cellStyle name="Input cel new 2 3 2 3 3 3 3" xfId="15970"/>
    <cellStyle name="Input cel new 2 3 2 3 3 4" xfId="4176"/>
    <cellStyle name="Input cel new 2 3 2 3 3 4 2" xfId="8396"/>
    <cellStyle name="Input cel new 2 3 2 3 3 4 2 2" xfId="18678"/>
    <cellStyle name="Input cel new 2 3 2 3 3 5" xfId="3116"/>
    <cellStyle name="Input cel new 2 3 2 3 3 5 2" xfId="12621"/>
    <cellStyle name="Input cel new 2 3 2 3 3 6" xfId="13694"/>
    <cellStyle name="Input cel new 2 3 2 3 4" xfId="810"/>
    <cellStyle name="Input cel new 2 3 2 3 4 2" xfId="5275"/>
    <cellStyle name="Input cel new 2 3 2 3 4 2 2" xfId="9495"/>
    <cellStyle name="Input cel new 2 3 2 3 4 2 2 2" xfId="19777"/>
    <cellStyle name="Input cel new 2 3 2 3 4 2 3" xfId="14550"/>
    <cellStyle name="Input cel new 2 3 2 3 4 3" xfId="6695"/>
    <cellStyle name="Input cel new 2 3 2 3 4 3 2" xfId="10914"/>
    <cellStyle name="Input cel new 2 3 2 3 4 3 2 2" xfId="21170"/>
    <cellStyle name="Input cel new 2 3 2 3 4 3 3" xfId="11857"/>
    <cellStyle name="Input cel new 2 3 2 3 4 4" xfId="4101"/>
    <cellStyle name="Input cel new 2 3 2 3 4 4 2" xfId="8321"/>
    <cellStyle name="Input cel new 2 3 2 3 4 4 2 2" xfId="18603"/>
    <cellStyle name="Input cel new 2 3 2 3 4 5" xfId="2954"/>
    <cellStyle name="Input cel new 2 3 2 3 4 5 2" xfId="14284"/>
    <cellStyle name="Input cel new 2 3 2 3 4 6" xfId="16005"/>
    <cellStyle name="Input cel new 2 3 2 3 5" xfId="3750"/>
    <cellStyle name="Input cel new 2 3 2 3 5 2" xfId="7970"/>
    <cellStyle name="Input cel new 2 3 2 3 5 2 2" xfId="18252"/>
    <cellStyle name="Input cel new 2 3 2 3 5 3" xfId="14574"/>
    <cellStyle name="Input cel new 2 3 2 3 6" xfId="4903"/>
    <cellStyle name="Input cel new 2 3 2 3 6 2" xfId="9123"/>
    <cellStyle name="Input cel new 2 3 2 3 6 2 2" xfId="19405"/>
    <cellStyle name="Input cel new 2 3 2 3 6 3" xfId="14184"/>
    <cellStyle name="Input cel new 2 3 2 3 7" xfId="6328"/>
    <cellStyle name="Input cel new 2 3 2 3 7 2" xfId="10547"/>
    <cellStyle name="Input cel new 2 3 2 3 7 2 2" xfId="20823"/>
    <cellStyle name="Input cel new 2 3 2 3 7 3" xfId="12330"/>
    <cellStyle name="Input cel new 2 3 2 3 8" xfId="3484"/>
    <cellStyle name="Input cel new 2 3 2 3 8 2" xfId="7704"/>
    <cellStyle name="Input cel new 2 3 2 3 8 2 2" xfId="17986"/>
    <cellStyle name="Input cel new 2 3 2 3 8 3" xfId="15352"/>
    <cellStyle name="Input cel new 2 3 2 3 9" xfId="2049"/>
    <cellStyle name="Input cel new 2 3 2 3 9 2" xfId="15446"/>
    <cellStyle name="Input cel new 2 3 2 4" xfId="500"/>
    <cellStyle name="Input cel new 2 3 2 4 2" xfId="1426"/>
    <cellStyle name="Input cel new 2 3 2 4 2 2" xfId="5889"/>
    <cellStyle name="Input cel new 2 3 2 4 2 2 2" xfId="10109"/>
    <cellStyle name="Input cel new 2 3 2 4 2 2 2 2" xfId="20391"/>
    <cellStyle name="Input cel new 2 3 2 4 2 2 3" xfId="14514"/>
    <cellStyle name="Input cel new 2 3 2 4 2 3" xfId="7301"/>
    <cellStyle name="Input cel new 2 3 2 4 2 3 2" xfId="11520"/>
    <cellStyle name="Input cel new 2 3 2 4 2 3 2 2" xfId="21739"/>
    <cellStyle name="Input cel new 2 3 2 4 2 3 3" xfId="14636"/>
    <cellStyle name="Input cel new 2 3 2 4 2 4" xfId="4654"/>
    <cellStyle name="Input cel new 2 3 2 4 2 4 2" xfId="8874"/>
    <cellStyle name="Input cel new 2 3 2 4 2 4 2 2" xfId="19156"/>
    <cellStyle name="Input cel new 2 3 2 4 2 5" xfId="2614"/>
    <cellStyle name="Input cel new 2 3 2 4 2 5 2" xfId="17590"/>
    <cellStyle name="Input cel new 2 3 2 4 2 6" xfId="13731"/>
    <cellStyle name="Input cel new 2 3 2 4 3" xfId="1108"/>
    <cellStyle name="Input cel new 2 3 2 4 3 2" xfId="5572"/>
    <cellStyle name="Input cel new 2 3 2 4 3 2 2" xfId="9792"/>
    <cellStyle name="Input cel new 2 3 2 4 3 2 2 2" xfId="20074"/>
    <cellStyle name="Input cel new 2 3 2 4 3 2 3" xfId="15907"/>
    <cellStyle name="Input cel new 2 3 2 4 3 3" xfId="6985"/>
    <cellStyle name="Input cel new 2 3 2 4 3 3 2" xfId="11204"/>
    <cellStyle name="Input cel new 2 3 2 4 3 3 2 2" xfId="21443"/>
    <cellStyle name="Input cel new 2 3 2 4 3 3 3" xfId="14503"/>
    <cellStyle name="Input cel new 2 3 2 4 3 4" xfId="4370"/>
    <cellStyle name="Input cel new 2 3 2 4 3 4 2" xfId="8590"/>
    <cellStyle name="Input cel new 2 3 2 4 3 4 2 2" xfId="18872"/>
    <cellStyle name="Input cel new 2 3 2 4 3 5" xfId="1818"/>
    <cellStyle name="Input cel new 2 3 2 4 3 5 2" xfId="17294"/>
    <cellStyle name="Input cel new 2 3 2 4 3 6" xfId="16913"/>
    <cellStyle name="Input cel new 2 3 2 4 4" xfId="3811"/>
    <cellStyle name="Input cel new 2 3 2 4 4 2" xfId="8031"/>
    <cellStyle name="Input cel new 2 3 2 4 4 2 2" xfId="18313"/>
    <cellStyle name="Input cel new 2 3 2 4 4 3" xfId="13827"/>
    <cellStyle name="Input cel new 2 3 2 4 5" xfId="4967"/>
    <cellStyle name="Input cel new 2 3 2 4 5 2" xfId="9187"/>
    <cellStyle name="Input cel new 2 3 2 4 5 2 2" xfId="19469"/>
    <cellStyle name="Input cel new 2 3 2 4 5 3" xfId="16287"/>
    <cellStyle name="Input cel new 2 3 2 4 6" xfId="6392"/>
    <cellStyle name="Input cel new 2 3 2 4 6 2" xfId="10611"/>
    <cellStyle name="Input cel new 2 3 2 4 6 2 2" xfId="20884"/>
    <cellStyle name="Input cel new 2 3 2 4 6 3" xfId="13893"/>
    <cellStyle name="Input cel new 2 3 2 4 7" xfId="3518"/>
    <cellStyle name="Input cel new 2 3 2 4 7 2" xfId="7738"/>
    <cellStyle name="Input cel new 2 3 2 4 7 2 2" xfId="18020"/>
    <cellStyle name="Input cel new 2 3 2 4 7 3" xfId="13125"/>
    <cellStyle name="Input cel new 2 3 2 4 8" xfId="3099"/>
    <cellStyle name="Input cel new 2 3 2 4 8 2" xfId="15927"/>
    <cellStyle name="Input cel new 2 3 2 4 9" xfId="15793"/>
    <cellStyle name="Input cel new 2 3 2 5" xfId="562"/>
    <cellStyle name="Input cel new 2 3 2 5 2" xfId="1488"/>
    <cellStyle name="Input cel new 2 3 2 5 2 2" xfId="5951"/>
    <cellStyle name="Input cel new 2 3 2 5 2 2 2" xfId="10171"/>
    <cellStyle name="Input cel new 2 3 2 5 2 2 2 2" xfId="20453"/>
    <cellStyle name="Input cel new 2 3 2 5 2 2 3" xfId="14935"/>
    <cellStyle name="Input cel new 2 3 2 5 2 3" xfId="7363"/>
    <cellStyle name="Input cel new 2 3 2 5 2 3 2" xfId="11582"/>
    <cellStyle name="Input cel new 2 3 2 5 2 3 2 2" xfId="21798"/>
    <cellStyle name="Input cel new 2 3 2 5 2 3 3" xfId="13958"/>
    <cellStyle name="Input cel new 2 3 2 5 2 4" xfId="4713"/>
    <cellStyle name="Input cel new 2 3 2 5 2 4 2" xfId="8933"/>
    <cellStyle name="Input cel new 2 3 2 5 2 4 2 2" xfId="19215"/>
    <cellStyle name="Input cel new 2 3 2 5 2 5" xfId="1831"/>
    <cellStyle name="Input cel new 2 3 2 5 2 5 2" xfId="17649"/>
    <cellStyle name="Input cel new 2 3 2 5 2 6" xfId="17104"/>
    <cellStyle name="Input cel new 2 3 2 5 3" xfId="1166"/>
    <cellStyle name="Input cel new 2 3 2 5 3 2" xfId="5629"/>
    <cellStyle name="Input cel new 2 3 2 5 3 2 2" xfId="9849"/>
    <cellStyle name="Input cel new 2 3 2 5 3 2 2 2" xfId="20131"/>
    <cellStyle name="Input cel new 2 3 2 5 3 2 3" xfId="14962"/>
    <cellStyle name="Input cel new 2 3 2 5 3 3" xfId="7041"/>
    <cellStyle name="Input cel new 2 3 2 5 3 3 2" xfId="11260"/>
    <cellStyle name="Input cel new 2 3 2 5 3 3 2 2" xfId="21496"/>
    <cellStyle name="Input cel new 2 3 2 5 3 3 3" xfId="17245"/>
    <cellStyle name="Input cel new 2 3 2 5 3 4" xfId="4424"/>
    <cellStyle name="Input cel new 2 3 2 5 3 4 2" xfId="8644"/>
    <cellStyle name="Input cel new 2 3 2 5 3 4 2 2" xfId="18926"/>
    <cellStyle name="Input cel new 2 3 2 5 3 5" xfId="2649"/>
    <cellStyle name="Input cel new 2 3 2 5 3 5 2" xfId="17347"/>
    <cellStyle name="Input cel new 2 3 2 5 3 6" xfId="14496"/>
    <cellStyle name="Input cel new 2 3 2 5 4" xfId="3873"/>
    <cellStyle name="Input cel new 2 3 2 5 4 2" xfId="8093"/>
    <cellStyle name="Input cel new 2 3 2 5 4 2 2" xfId="18375"/>
    <cellStyle name="Input cel new 2 3 2 5 4 3" xfId="15497"/>
    <cellStyle name="Input cel new 2 3 2 5 5" xfId="5029"/>
    <cellStyle name="Input cel new 2 3 2 5 5 2" xfId="9249"/>
    <cellStyle name="Input cel new 2 3 2 5 5 2 2" xfId="19531"/>
    <cellStyle name="Input cel new 2 3 2 5 5 3" xfId="16206"/>
    <cellStyle name="Input cel new 2 3 2 5 6" xfId="6454"/>
    <cellStyle name="Input cel new 2 3 2 5 6 2" xfId="10673"/>
    <cellStyle name="Input cel new 2 3 2 5 6 2 2" xfId="20946"/>
    <cellStyle name="Input cel new 2 3 2 5 6 3" xfId="16244"/>
    <cellStyle name="Input cel new 2 3 2 5 7" xfId="3577"/>
    <cellStyle name="Input cel new 2 3 2 5 7 2" xfId="7797"/>
    <cellStyle name="Input cel new 2 3 2 5 7 2 2" xfId="18079"/>
    <cellStyle name="Input cel new 2 3 2 5 7 3" xfId="17220"/>
    <cellStyle name="Input cel new 2 3 2 5 8" xfId="2920"/>
    <cellStyle name="Input cel new 2 3 2 5 8 2" xfId="14158"/>
    <cellStyle name="Input cel new 2 3 2 5 9" xfId="16315"/>
    <cellStyle name="Input cel new 2 3 2 6" xfId="990"/>
    <cellStyle name="Input cel new 2 3 2 6 2" xfId="4254"/>
    <cellStyle name="Input cel new 2 3 2 6 2 2" xfId="8474"/>
    <cellStyle name="Input cel new 2 3 2 6 2 2 2" xfId="18756"/>
    <cellStyle name="Input cel new 2 3 2 6 2 3" xfId="14726"/>
    <cellStyle name="Input cel new 2 3 2 6 3" xfId="5454"/>
    <cellStyle name="Input cel new 2 3 2 6 3 2" xfId="9674"/>
    <cellStyle name="Input cel new 2 3 2 6 3 2 2" xfId="19956"/>
    <cellStyle name="Input cel new 2 3 2 6 3 3" xfId="16866"/>
    <cellStyle name="Input cel new 2 3 2 6 4" xfId="6868"/>
    <cellStyle name="Input cel new 2 3 2 6 4 2" xfId="11087"/>
    <cellStyle name="Input cel new 2 3 2 6 4 2 2" xfId="21330"/>
    <cellStyle name="Input cel new 2 3 2 6 4 3" xfId="14937"/>
    <cellStyle name="Input cel new 2 3 2 6 5" xfId="3417"/>
    <cellStyle name="Input cel new 2 3 2 6 5 2" xfId="7637"/>
    <cellStyle name="Input cel new 2 3 2 6 5 2 2" xfId="17919"/>
    <cellStyle name="Input cel new 2 3 2 6 6" xfId="2550"/>
    <cellStyle name="Input cel new 2 3 2 6 6 2" xfId="12873"/>
    <cellStyle name="Input cel new 2 3 2 6 7" xfId="16948"/>
    <cellStyle name="Input cel new 2 3 2 7" xfId="631"/>
    <cellStyle name="Input cel new 2 3 2 7 2" xfId="5098"/>
    <cellStyle name="Input cel new 2 3 2 7 2 2" xfId="9318"/>
    <cellStyle name="Input cel new 2 3 2 7 2 2 2" xfId="19600"/>
    <cellStyle name="Input cel new 2 3 2 7 2 3" xfId="16629"/>
    <cellStyle name="Input cel new 2 3 2 7 3" xfId="6523"/>
    <cellStyle name="Input cel new 2 3 2 7 3 2" xfId="10742"/>
    <cellStyle name="Input cel new 2 3 2 7 3 2 2" xfId="21013"/>
    <cellStyle name="Input cel new 2 3 2 7 3 3" xfId="13237"/>
    <cellStyle name="Input cel new 2 3 2 7 4" xfId="3940"/>
    <cellStyle name="Input cel new 2 3 2 7 4 2" xfId="8160"/>
    <cellStyle name="Input cel new 2 3 2 7 4 2 2" xfId="18442"/>
    <cellStyle name="Input cel new 2 3 2 7 5" xfId="2765"/>
    <cellStyle name="Input cel new 2 3 2 7 5 2" xfId="16919"/>
    <cellStyle name="Input cel new 2 3 2 7 6" xfId="11668"/>
    <cellStyle name="Input cel new 2 3 2 8" xfId="1562"/>
    <cellStyle name="Input cel new 2 3 2 8 2" xfId="6056"/>
    <cellStyle name="Input cel new 2 3 2 8 2 2" xfId="10275"/>
    <cellStyle name="Input cel new 2 3 2 8 2 2 2" xfId="20555"/>
    <cellStyle name="Input cel new 2 3 2 8 2 3" xfId="11801"/>
    <cellStyle name="Input cel new 2 3 2 8 3" xfId="3679"/>
    <cellStyle name="Input cel new 2 3 2 8 3 2" xfId="7899"/>
    <cellStyle name="Input cel new 2 3 2 8 3 2 2" xfId="18181"/>
    <cellStyle name="Input cel new 2 3 2 8 4" xfId="2875"/>
    <cellStyle name="Input cel new 2 3 2 8 4 2" xfId="15926"/>
    <cellStyle name="Input cel new 2 3 2 8 5" xfId="12431"/>
    <cellStyle name="Input cel new 2 3 2 9" xfId="4832"/>
    <cellStyle name="Input cel new 2 3 2 9 2" xfId="9052"/>
    <cellStyle name="Input cel new 2 3 2 9 2 2" xfId="19334"/>
    <cellStyle name="Input cel new 2 3 2 9 3" xfId="14720"/>
    <cellStyle name="Input cel new 2 3 3" xfId="344"/>
    <cellStyle name="Input cel new 2 3 3 10" xfId="4814"/>
    <cellStyle name="Input cel new 2 3 3 10 2" xfId="9034"/>
    <cellStyle name="Input cel new 2 3 3 10 2 2" xfId="19316"/>
    <cellStyle name="Input cel new 2 3 3 10 3" xfId="13886"/>
    <cellStyle name="Input cel new 2 3 3 11" xfId="3309"/>
    <cellStyle name="Input cel new 2 3 3 11 2" xfId="7530"/>
    <cellStyle name="Input cel new 2 3 3 11 2 2" xfId="17813"/>
    <cellStyle name="Input cel new 2 3 3 11 3" xfId="12011"/>
    <cellStyle name="Input cel new 2 3 3 12" xfId="6132"/>
    <cellStyle name="Input cel new 2 3 3 12 2" xfId="10351"/>
    <cellStyle name="Input cel new 2 3 3 12 2 2" xfId="20629"/>
    <cellStyle name="Input cel new 2 3 3 13" xfId="1801"/>
    <cellStyle name="Input cel new 2 3 3 13 2" xfId="13246"/>
    <cellStyle name="Input cel new 2 3 3 14" xfId="16464"/>
    <cellStyle name="Input cel new 2 3 3 2" xfId="418"/>
    <cellStyle name="Input cel new 2 3 3 2 2" xfId="1040"/>
    <cellStyle name="Input cel new 2 3 3 2 2 2" xfId="1345"/>
    <cellStyle name="Input cel new 2 3 3 2 2 2 2" xfId="5808"/>
    <cellStyle name="Input cel new 2 3 3 2 2 2 2 2" xfId="10028"/>
    <cellStyle name="Input cel new 2 3 3 2 2 2 2 2 2" xfId="20310"/>
    <cellStyle name="Input cel new 2 3 3 2 2 2 2 3" xfId="17094"/>
    <cellStyle name="Input cel new 2 3 3 2 2 2 3" xfId="7220"/>
    <cellStyle name="Input cel new 2 3 3 2 2 2 3 2" xfId="11439"/>
    <cellStyle name="Input cel new 2 3 3 2 2 2 3 2 2" xfId="21662"/>
    <cellStyle name="Input cel new 2 3 3 2 2 2 3 3" xfId="13059"/>
    <cellStyle name="Input cel new 2 3 3 2 2 2 4" xfId="4577"/>
    <cellStyle name="Input cel new 2 3 3 2 2 2 4 2" xfId="8797"/>
    <cellStyle name="Input cel new 2 3 3 2 2 2 4 2 2" xfId="19079"/>
    <cellStyle name="Input cel new 2 3 3 2 2 2 5" xfId="2281"/>
    <cellStyle name="Input cel new 2 3 3 2 2 2 5 2" xfId="17513"/>
    <cellStyle name="Input cel new 2 3 3 2 2 2 6" xfId="14345"/>
    <cellStyle name="Input cel new 2 3 3 2 2 3" xfId="4304"/>
    <cellStyle name="Input cel new 2 3 3 2 2 3 2" xfId="8524"/>
    <cellStyle name="Input cel new 2 3 3 2 2 3 2 2" xfId="18806"/>
    <cellStyle name="Input cel new 2 3 3 2 2 3 3" xfId="14949"/>
    <cellStyle name="Input cel new 2 3 3 2 2 4" xfId="5504"/>
    <cellStyle name="Input cel new 2 3 3 2 2 4 2" xfId="9724"/>
    <cellStyle name="Input cel new 2 3 3 2 2 4 2 2" xfId="20006"/>
    <cellStyle name="Input cel new 2 3 3 2 2 4 3" xfId="14643"/>
    <cellStyle name="Input cel new 2 3 3 2 2 5" xfId="6918"/>
    <cellStyle name="Input cel new 2 3 3 2 2 5 2" xfId="11137"/>
    <cellStyle name="Input cel new 2 3 3 2 2 5 2 2" xfId="21379"/>
    <cellStyle name="Input cel new 2 3 3 2 2 5 3" xfId="15814"/>
    <cellStyle name="Input cel new 2 3 3 2 2 6" xfId="3467"/>
    <cellStyle name="Input cel new 2 3 3 2 2 6 2" xfId="7687"/>
    <cellStyle name="Input cel new 2 3 3 2 2 6 2 2" xfId="17969"/>
    <cellStyle name="Input cel new 2 3 3 2 2 7" xfId="3041"/>
    <cellStyle name="Input cel new 2 3 3 2 2 7 2" xfId="16699"/>
    <cellStyle name="Input cel new 2 3 3 2 2 8" xfId="16653"/>
    <cellStyle name="Input cel new 2 3 3 2 3" xfId="1260"/>
    <cellStyle name="Input cel new 2 3 3 2 3 2" xfId="5723"/>
    <cellStyle name="Input cel new 2 3 3 2 3 2 2" xfId="9943"/>
    <cellStyle name="Input cel new 2 3 3 2 3 2 2 2" xfId="20225"/>
    <cellStyle name="Input cel new 2 3 3 2 3 2 3" xfId="14003"/>
    <cellStyle name="Input cel new 2 3 3 2 3 3" xfId="7135"/>
    <cellStyle name="Input cel new 2 3 3 2 3 3 2" xfId="11354"/>
    <cellStyle name="Input cel new 2 3 3 2 3 3 2 2" xfId="21585"/>
    <cellStyle name="Input cel new 2 3 3 2 3 3 3" xfId="12616"/>
    <cellStyle name="Input cel new 2 3 3 2 3 4" xfId="4513"/>
    <cellStyle name="Input cel new 2 3 3 2 3 4 2" xfId="8733"/>
    <cellStyle name="Input cel new 2 3 3 2 3 4 2 2" xfId="19015"/>
    <cellStyle name="Input cel new 2 3 3 2 3 5" xfId="3073"/>
    <cellStyle name="Input cel new 2 3 3 2 3 5 2" xfId="17436"/>
    <cellStyle name="Input cel new 2 3 3 2 3 6" xfId="16303"/>
    <cellStyle name="Input cel new 2 3 3 2 4" xfId="793"/>
    <cellStyle name="Input cel new 2 3 3 2 4 2" xfId="5258"/>
    <cellStyle name="Input cel new 2 3 3 2 4 2 2" xfId="9478"/>
    <cellStyle name="Input cel new 2 3 3 2 4 2 2 2" xfId="19760"/>
    <cellStyle name="Input cel new 2 3 3 2 4 2 3" xfId="11953"/>
    <cellStyle name="Input cel new 2 3 3 2 4 3" xfId="6678"/>
    <cellStyle name="Input cel new 2 3 3 2 4 3 2" xfId="10897"/>
    <cellStyle name="Input cel new 2 3 3 2 4 3 2 2" xfId="21153"/>
    <cellStyle name="Input cel new 2 3 3 2 4 3 3" xfId="14342"/>
    <cellStyle name="Input cel new 2 3 3 2 4 4" xfId="4084"/>
    <cellStyle name="Input cel new 2 3 3 2 4 4 2" xfId="8304"/>
    <cellStyle name="Input cel new 2 3 3 2 4 4 2 2" xfId="18586"/>
    <cellStyle name="Input cel new 2 3 3 2 4 5" xfId="2015"/>
    <cellStyle name="Input cel new 2 3 3 2 4 5 2" xfId="11810"/>
    <cellStyle name="Input cel new 2 3 3 2 4 6" xfId="15287"/>
    <cellStyle name="Input cel new 2 3 3 2 5" xfId="1656"/>
    <cellStyle name="Input cel new 2 3 3 2 5 2" xfId="6311"/>
    <cellStyle name="Input cel new 2 3 3 2 5 2 2" xfId="10530"/>
    <cellStyle name="Input cel new 2 3 3 2 5 2 2 2" xfId="20806"/>
    <cellStyle name="Input cel new 2 3 3 2 5 2 3" xfId="13896"/>
    <cellStyle name="Input cel new 2 3 3 2 5 3" xfId="3733"/>
    <cellStyle name="Input cel new 2 3 3 2 5 3 2" xfId="7953"/>
    <cellStyle name="Input cel new 2 3 3 2 5 3 2 2" xfId="18235"/>
    <cellStyle name="Input cel new 2 3 3 2 5 4" xfId="2055"/>
    <cellStyle name="Input cel new 2 3 3 2 5 4 2" xfId="16366"/>
    <cellStyle name="Input cel new 2 3 3 2 5 5" xfId="14057"/>
    <cellStyle name="Input cel new 2 3 3 2 6" xfId="4886"/>
    <cellStyle name="Input cel new 2 3 3 2 6 2" xfId="9106"/>
    <cellStyle name="Input cel new 2 3 3 2 6 2 2" xfId="19388"/>
    <cellStyle name="Input cel new 2 3 3 2 6 3" xfId="13107"/>
    <cellStyle name="Input cel new 2 3 3 2 7" xfId="6224"/>
    <cellStyle name="Input cel new 2 3 3 2 7 2" xfId="10443"/>
    <cellStyle name="Input cel new 2 3 3 2 7 2 2" xfId="20720"/>
    <cellStyle name="Input cel new 2 3 3 2 7 3" xfId="11890"/>
    <cellStyle name="Input cel new 2 3 3 2 8" xfId="2050"/>
    <cellStyle name="Input cel new 2 3 3 2 8 2" xfId="13426"/>
    <cellStyle name="Input cel new 2 3 3 2 9" xfId="12784"/>
    <cellStyle name="Input cel new 2 3 3 3" xfId="468"/>
    <cellStyle name="Input cel new 2 3 3 3 10" xfId="16781"/>
    <cellStyle name="Input cel new 2 3 3 3 2" xfId="1079"/>
    <cellStyle name="Input cel new 2 3 3 3 2 2" xfId="5543"/>
    <cellStyle name="Input cel new 2 3 3 3 2 2 2" xfId="9763"/>
    <cellStyle name="Input cel new 2 3 3 3 2 2 2 2" xfId="20045"/>
    <cellStyle name="Input cel new 2 3 3 3 2 2 3" xfId="14848"/>
    <cellStyle name="Input cel new 2 3 3 3 2 3" xfId="6956"/>
    <cellStyle name="Input cel new 2 3 3 3 2 3 2" xfId="11175"/>
    <cellStyle name="Input cel new 2 3 3 3 2 3 2 2" xfId="21415"/>
    <cellStyle name="Input cel new 2 3 3 3 2 3 3" xfId="12693"/>
    <cellStyle name="Input cel new 2 3 3 3 2 4" xfId="4341"/>
    <cellStyle name="Input cel new 2 3 3 3 2 4 2" xfId="8561"/>
    <cellStyle name="Input cel new 2 3 3 3 2 4 2 2" xfId="18843"/>
    <cellStyle name="Input cel new 2 3 3 3 2 5" xfId="2933"/>
    <cellStyle name="Input cel new 2 3 3 3 2 5 2" xfId="17267"/>
    <cellStyle name="Input cel new 2 3 3 3 2 6" xfId="14579"/>
    <cellStyle name="Input cel new 2 3 3 3 3" xfId="1394"/>
    <cellStyle name="Input cel new 2 3 3 3 3 2" xfId="5857"/>
    <cellStyle name="Input cel new 2 3 3 3 3 2 2" xfId="10077"/>
    <cellStyle name="Input cel new 2 3 3 3 3 2 2 2" xfId="20359"/>
    <cellStyle name="Input cel new 2 3 3 3 3 2 3" xfId="13837"/>
    <cellStyle name="Input cel new 2 3 3 3 3 3" xfId="7269"/>
    <cellStyle name="Input cel new 2 3 3 3 3 3 2" xfId="11488"/>
    <cellStyle name="Input cel new 2 3 3 3 3 3 2 2" xfId="21709"/>
    <cellStyle name="Input cel new 2 3 3 3 3 3 3" xfId="16859"/>
    <cellStyle name="Input cel new 2 3 3 3 3 4" xfId="4624"/>
    <cellStyle name="Input cel new 2 3 3 3 3 4 2" xfId="8844"/>
    <cellStyle name="Input cel new 2 3 3 3 3 4 2 2" xfId="19126"/>
    <cellStyle name="Input cel new 2 3 3 3 3 5" xfId="2730"/>
    <cellStyle name="Input cel new 2 3 3 3 3 5 2" xfId="17560"/>
    <cellStyle name="Input cel new 2 3 3 3 3 6" xfId="13863"/>
    <cellStyle name="Input cel new 2 3 3 3 4" xfId="853"/>
    <cellStyle name="Input cel new 2 3 3 3 4 2" xfId="5318"/>
    <cellStyle name="Input cel new 2 3 3 3 4 2 2" xfId="9538"/>
    <cellStyle name="Input cel new 2 3 3 3 4 2 2 2" xfId="19820"/>
    <cellStyle name="Input cel new 2 3 3 3 4 2 3" xfId="12453"/>
    <cellStyle name="Input cel new 2 3 3 3 4 3" xfId="6738"/>
    <cellStyle name="Input cel new 2 3 3 3 4 3 2" xfId="10957"/>
    <cellStyle name="Input cel new 2 3 3 3 4 3 2 2" xfId="21211"/>
    <cellStyle name="Input cel new 2 3 3 3 4 3 3" xfId="13358"/>
    <cellStyle name="Input cel new 2 3 3 3 4 4" xfId="4142"/>
    <cellStyle name="Input cel new 2 3 3 3 4 4 2" xfId="8362"/>
    <cellStyle name="Input cel new 2 3 3 3 4 4 2 2" xfId="18644"/>
    <cellStyle name="Input cel new 2 3 3 3 4 5" xfId="2369"/>
    <cellStyle name="Input cel new 2 3 3 3 4 5 2" xfId="14132"/>
    <cellStyle name="Input cel new 2 3 3 3 4 6" xfId="12682"/>
    <cellStyle name="Input cel new 2 3 3 3 5" xfId="3781"/>
    <cellStyle name="Input cel new 2 3 3 3 5 2" xfId="8001"/>
    <cellStyle name="Input cel new 2 3 3 3 5 2 2" xfId="18283"/>
    <cellStyle name="Input cel new 2 3 3 3 5 3" xfId="16741"/>
    <cellStyle name="Input cel new 2 3 3 3 6" xfId="4935"/>
    <cellStyle name="Input cel new 2 3 3 3 6 2" xfId="9155"/>
    <cellStyle name="Input cel new 2 3 3 3 6 2 2" xfId="19437"/>
    <cellStyle name="Input cel new 2 3 3 3 6 3" xfId="13559"/>
    <cellStyle name="Input cel new 2 3 3 3 7" xfId="6360"/>
    <cellStyle name="Input cel new 2 3 3 3 7 2" xfId="10579"/>
    <cellStyle name="Input cel new 2 3 3 3 7 2 2" xfId="20854"/>
    <cellStyle name="Input cel new 2 3 3 3 7 3" xfId="15564"/>
    <cellStyle name="Input cel new 2 3 3 3 8" xfId="3501"/>
    <cellStyle name="Input cel new 2 3 3 3 8 2" xfId="7721"/>
    <cellStyle name="Input cel new 2 3 3 3 8 2 2" xfId="18003"/>
    <cellStyle name="Input cel new 2 3 3 3 8 3" xfId="13000"/>
    <cellStyle name="Input cel new 2 3 3 3 9" xfId="2439"/>
    <cellStyle name="Input cel new 2 3 3 3 9 2" xfId="14869"/>
    <cellStyle name="Input cel new 2 3 3 4" xfId="532"/>
    <cellStyle name="Input cel new 2 3 3 4 2" xfId="1458"/>
    <cellStyle name="Input cel new 2 3 3 4 2 2" xfId="5921"/>
    <cellStyle name="Input cel new 2 3 3 4 2 2 2" xfId="10141"/>
    <cellStyle name="Input cel new 2 3 3 4 2 2 2 2" xfId="20423"/>
    <cellStyle name="Input cel new 2 3 3 4 2 2 3" xfId="13054"/>
    <cellStyle name="Input cel new 2 3 3 4 2 3" xfId="7333"/>
    <cellStyle name="Input cel new 2 3 3 4 2 3 2" xfId="11552"/>
    <cellStyle name="Input cel new 2 3 3 4 2 3 2 2" xfId="21769"/>
    <cellStyle name="Input cel new 2 3 3 4 2 3 3" xfId="13809"/>
    <cellStyle name="Input cel new 2 3 3 4 2 4" xfId="4684"/>
    <cellStyle name="Input cel new 2 3 3 4 2 4 2" xfId="8904"/>
    <cellStyle name="Input cel new 2 3 3 4 2 4 2 2" xfId="19186"/>
    <cellStyle name="Input cel new 2 3 3 4 2 5" xfId="2925"/>
    <cellStyle name="Input cel new 2 3 3 4 2 5 2" xfId="17620"/>
    <cellStyle name="Input cel new 2 3 3 4 2 6" xfId="15914"/>
    <cellStyle name="Input cel new 2 3 3 4 3" xfId="1140"/>
    <cellStyle name="Input cel new 2 3 3 4 3 2" xfId="5604"/>
    <cellStyle name="Input cel new 2 3 3 4 3 2 2" xfId="9824"/>
    <cellStyle name="Input cel new 2 3 3 4 3 2 2 2" xfId="20106"/>
    <cellStyle name="Input cel new 2 3 3 4 3 2 3" xfId="16443"/>
    <cellStyle name="Input cel new 2 3 3 4 3 3" xfId="7017"/>
    <cellStyle name="Input cel new 2 3 3 4 3 3 2" xfId="11236"/>
    <cellStyle name="Input cel new 2 3 3 4 3 3 2 2" xfId="21473"/>
    <cellStyle name="Input cel new 2 3 3 4 3 3 3" xfId="12998"/>
    <cellStyle name="Input cel new 2 3 3 4 3 4" xfId="4400"/>
    <cellStyle name="Input cel new 2 3 3 4 3 4 2" xfId="8620"/>
    <cellStyle name="Input cel new 2 3 3 4 3 4 2 2" xfId="18902"/>
    <cellStyle name="Input cel new 2 3 3 4 3 5" xfId="1939"/>
    <cellStyle name="Input cel new 2 3 3 4 3 5 2" xfId="17324"/>
    <cellStyle name="Input cel new 2 3 3 4 3 6" xfId="14002"/>
    <cellStyle name="Input cel new 2 3 3 4 4" xfId="3843"/>
    <cellStyle name="Input cel new 2 3 3 4 4 2" xfId="8063"/>
    <cellStyle name="Input cel new 2 3 3 4 4 2 2" xfId="18345"/>
    <cellStyle name="Input cel new 2 3 3 4 4 3" xfId="14504"/>
    <cellStyle name="Input cel new 2 3 3 4 5" xfId="4999"/>
    <cellStyle name="Input cel new 2 3 3 4 5 2" xfId="9219"/>
    <cellStyle name="Input cel new 2 3 3 4 5 2 2" xfId="19501"/>
    <cellStyle name="Input cel new 2 3 3 4 5 3" xfId="14808"/>
    <cellStyle name="Input cel new 2 3 3 4 6" xfId="6424"/>
    <cellStyle name="Input cel new 2 3 3 4 6 2" xfId="10643"/>
    <cellStyle name="Input cel new 2 3 3 4 6 2 2" xfId="20916"/>
    <cellStyle name="Input cel new 2 3 3 4 6 3" xfId="16963"/>
    <cellStyle name="Input cel new 2 3 3 4 7" xfId="3548"/>
    <cellStyle name="Input cel new 2 3 3 4 7 2" xfId="7768"/>
    <cellStyle name="Input cel new 2 3 3 4 7 2 2" xfId="18050"/>
    <cellStyle name="Input cel new 2 3 3 4 7 3" xfId="12558"/>
    <cellStyle name="Input cel new 2 3 3 4 8" xfId="2389"/>
    <cellStyle name="Input cel new 2 3 3 4 8 2" xfId="15716"/>
    <cellStyle name="Input cel new 2 3 3 4 9" xfId="14906"/>
    <cellStyle name="Input cel new 2 3 3 5" xfId="593"/>
    <cellStyle name="Input cel new 2 3 3 5 2" xfId="1519"/>
    <cellStyle name="Input cel new 2 3 3 5 2 2" xfId="5982"/>
    <cellStyle name="Input cel new 2 3 3 5 2 2 2" xfId="10202"/>
    <cellStyle name="Input cel new 2 3 3 5 2 2 2 2" xfId="20484"/>
    <cellStyle name="Input cel new 2 3 3 5 2 2 3" xfId="16552"/>
    <cellStyle name="Input cel new 2 3 3 5 2 3" xfId="7394"/>
    <cellStyle name="Input cel new 2 3 3 5 2 3 2" xfId="11613"/>
    <cellStyle name="Input cel new 2 3 3 5 2 3 2 2" xfId="21828"/>
    <cellStyle name="Input cel new 2 3 3 5 2 3 3" xfId="14181"/>
    <cellStyle name="Input cel new 2 3 3 5 2 4" xfId="4743"/>
    <cellStyle name="Input cel new 2 3 3 5 2 4 2" xfId="8963"/>
    <cellStyle name="Input cel new 2 3 3 5 2 4 2 2" xfId="19245"/>
    <cellStyle name="Input cel new 2 3 3 5 2 5" xfId="7447"/>
    <cellStyle name="Input cel new 2 3 3 5 2 5 2" xfId="17679"/>
    <cellStyle name="Input cel new 2 3 3 5 2 6" xfId="12660"/>
    <cellStyle name="Input cel new 2 3 3 5 3" xfId="1197"/>
    <cellStyle name="Input cel new 2 3 3 5 3 2" xfId="5660"/>
    <cellStyle name="Input cel new 2 3 3 5 3 2 2" xfId="9880"/>
    <cellStyle name="Input cel new 2 3 3 5 3 2 2 2" xfId="20162"/>
    <cellStyle name="Input cel new 2 3 3 5 3 2 3" xfId="16853"/>
    <cellStyle name="Input cel new 2 3 3 5 3 3" xfId="7072"/>
    <cellStyle name="Input cel new 2 3 3 5 3 3 2" xfId="11291"/>
    <cellStyle name="Input cel new 2 3 3 5 3 3 2 2" xfId="21526"/>
    <cellStyle name="Input cel new 2 3 3 5 3 3 3" xfId="11636"/>
    <cellStyle name="Input cel new 2 3 3 5 3 4" xfId="4454"/>
    <cellStyle name="Input cel new 2 3 3 5 3 4 2" xfId="8674"/>
    <cellStyle name="Input cel new 2 3 3 5 3 4 2 2" xfId="18956"/>
    <cellStyle name="Input cel new 2 3 3 5 3 5" xfId="2224"/>
    <cellStyle name="Input cel new 2 3 3 5 3 5 2" xfId="17377"/>
    <cellStyle name="Input cel new 2 3 3 5 3 6" xfId="14094"/>
    <cellStyle name="Input cel new 2 3 3 5 4" xfId="3904"/>
    <cellStyle name="Input cel new 2 3 3 5 4 2" xfId="8124"/>
    <cellStyle name="Input cel new 2 3 3 5 4 2 2" xfId="18406"/>
    <cellStyle name="Input cel new 2 3 3 5 4 3" xfId="11704"/>
    <cellStyle name="Input cel new 2 3 3 5 5" xfId="5060"/>
    <cellStyle name="Input cel new 2 3 3 5 5 2" xfId="9280"/>
    <cellStyle name="Input cel new 2 3 3 5 5 2 2" xfId="19562"/>
    <cellStyle name="Input cel new 2 3 3 5 5 3" xfId="15344"/>
    <cellStyle name="Input cel new 2 3 3 5 6" xfId="6485"/>
    <cellStyle name="Input cel new 2 3 3 5 6 2" xfId="10704"/>
    <cellStyle name="Input cel new 2 3 3 5 6 2 2" xfId="20977"/>
    <cellStyle name="Input cel new 2 3 3 5 6 3" xfId="13294"/>
    <cellStyle name="Input cel new 2 3 3 5 7" xfId="3607"/>
    <cellStyle name="Input cel new 2 3 3 5 7 2" xfId="7827"/>
    <cellStyle name="Input cel new 2 3 3 5 7 2 2" xfId="18109"/>
    <cellStyle name="Input cel new 2 3 3 5 7 3" xfId="14829"/>
    <cellStyle name="Input cel new 2 3 3 5 8" xfId="2781"/>
    <cellStyle name="Input cel new 2 3 3 5 8 2" xfId="13245"/>
    <cellStyle name="Input cel new 2 3 3 5 9" xfId="14655"/>
    <cellStyle name="Input cel new 2 3 3 6" xfId="972"/>
    <cellStyle name="Input cel new 2 3 3 6 2" xfId="4237"/>
    <cellStyle name="Input cel new 2 3 3 6 2 2" xfId="8457"/>
    <cellStyle name="Input cel new 2 3 3 6 2 2 2" xfId="18739"/>
    <cellStyle name="Input cel new 2 3 3 6 2 3" xfId="15955"/>
    <cellStyle name="Input cel new 2 3 3 6 3" xfId="5436"/>
    <cellStyle name="Input cel new 2 3 3 6 3 2" xfId="9656"/>
    <cellStyle name="Input cel new 2 3 3 6 3 2 2" xfId="19938"/>
    <cellStyle name="Input cel new 2 3 3 6 3 3" xfId="12683"/>
    <cellStyle name="Input cel new 2 3 3 6 4" xfId="6850"/>
    <cellStyle name="Input cel new 2 3 3 6 4 2" xfId="11069"/>
    <cellStyle name="Input cel new 2 3 3 6 4 2 2" xfId="21312"/>
    <cellStyle name="Input cel new 2 3 3 6 4 3" xfId="15337"/>
    <cellStyle name="Input cel new 2 3 3 6 5" xfId="3399"/>
    <cellStyle name="Input cel new 2 3 3 6 5 2" xfId="7619"/>
    <cellStyle name="Input cel new 2 3 3 6 5 2 2" xfId="17901"/>
    <cellStyle name="Input cel new 2 3 3 6 6" xfId="2146"/>
    <cellStyle name="Input cel new 2 3 3 6 6 2" xfId="13786"/>
    <cellStyle name="Input cel new 2 3 3 6 7" xfId="12046"/>
    <cellStyle name="Input cel new 2 3 3 7" xfId="659"/>
    <cellStyle name="Input cel new 2 3 3 7 2" xfId="5125"/>
    <cellStyle name="Input cel new 2 3 3 7 2 2" xfId="9345"/>
    <cellStyle name="Input cel new 2 3 3 7 2 2 2" xfId="19627"/>
    <cellStyle name="Input cel new 2 3 3 7 2 3" xfId="15714"/>
    <cellStyle name="Input cel new 2 3 3 7 3" xfId="6549"/>
    <cellStyle name="Input cel new 2 3 3 7 3 2" xfId="10768"/>
    <cellStyle name="Input cel new 2 3 3 7 3 2 2" xfId="21038"/>
    <cellStyle name="Input cel new 2 3 3 7 3 3" xfId="17147"/>
    <cellStyle name="Input cel new 2 3 3 7 4" xfId="3966"/>
    <cellStyle name="Input cel new 2 3 3 7 4 2" xfId="8186"/>
    <cellStyle name="Input cel new 2 3 3 7 4 2 2" xfId="18468"/>
    <cellStyle name="Input cel new 2 3 3 7 5" xfId="2111"/>
    <cellStyle name="Input cel new 2 3 3 7 5 2" xfId="13498"/>
    <cellStyle name="Input cel new 2 3 3 7 6" xfId="12956"/>
    <cellStyle name="Input cel new 2 3 3 8" xfId="617"/>
    <cellStyle name="Input cel new 2 3 3 8 2" xfId="5084"/>
    <cellStyle name="Input cel new 2 3 3 8 2 2" xfId="9304"/>
    <cellStyle name="Input cel new 2 3 3 8 2 2 2" xfId="19586"/>
    <cellStyle name="Input cel new 2 3 3 8 2 3" xfId="13468"/>
    <cellStyle name="Input cel new 2 3 3 8 3" xfId="6509"/>
    <cellStyle name="Input cel new 2 3 3 8 3 2" xfId="10728"/>
    <cellStyle name="Input cel new 2 3 3 8 3 2 2" xfId="21000"/>
    <cellStyle name="Input cel new 2 3 3 8 3 3" xfId="14162"/>
    <cellStyle name="Input cel new 2 3 3 8 4" xfId="3927"/>
    <cellStyle name="Input cel new 2 3 3 8 4 2" xfId="8147"/>
    <cellStyle name="Input cel new 2 3 3 8 4 2 2" xfId="18429"/>
    <cellStyle name="Input cel new 2 3 3 8 5" xfId="2901"/>
    <cellStyle name="Input cel new 2 3 3 8 5 2" xfId="17085"/>
    <cellStyle name="Input cel new 2 3 3 8 6" xfId="11681"/>
    <cellStyle name="Input cel new 2 3 3 9" xfId="1531"/>
    <cellStyle name="Input cel new 2 3 3 9 2" xfId="5997"/>
    <cellStyle name="Input cel new 2 3 3 9 2 2" xfId="10217"/>
    <cellStyle name="Input cel new 2 3 3 9 2 2 2" xfId="20498"/>
    <cellStyle name="Input cel new 2 3 3 9 2 3" xfId="14025"/>
    <cellStyle name="Input cel new 2 3 3 9 3" xfId="3661"/>
    <cellStyle name="Input cel new 2 3 3 9 3 2" xfId="7881"/>
    <cellStyle name="Input cel new 2 3 3 9 3 2 2" xfId="18163"/>
    <cellStyle name="Input cel new 2 3 3 9 4" xfId="2123"/>
    <cellStyle name="Input cel new 2 3 3 9 4 2" xfId="16468"/>
    <cellStyle name="Input cel new 2 3 3 9 5" xfId="11807"/>
    <cellStyle name="Input cel new 2 3 4" xfId="271"/>
    <cellStyle name="Input cel new 2 3 4 2" xfId="877"/>
    <cellStyle name="Input cel new 2 3 4 2 2" xfId="1701"/>
    <cellStyle name="Input cel new 2 3 4 2 2 2" xfId="6762"/>
    <cellStyle name="Input cel new 2 3 4 2 2 2 2" xfId="10981"/>
    <cellStyle name="Input cel new 2 3 4 2 2 2 2 2" xfId="21233"/>
    <cellStyle name="Input cel new 2 3 4 2 2 2 3" xfId="14853"/>
    <cellStyle name="Input cel new 2 3 4 2 2 3" xfId="5342"/>
    <cellStyle name="Input cel new 2 3 4 2 2 3 2" xfId="9562"/>
    <cellStyle name="Input cel new 2 3 4 2 2 3 2 2" xfId="19844"/>
    <cellStyle name="Input cel new 2 3 4 2 2 4" xfId="2683"/>
    <cellStyle name="Input cel new 2 3 4 2 2 4 2" xfId="12923"/>
    <cellStyle name="Input cel new 2 3 4 2 2 5" xfId="14800"/>
    <cellStyle name="Input cel new 2 3 4 2 3" xfId="6201"/>
    <cellStyle name="Input cel new 2 3 4 2 3 2" xfId="10420"/>
    <cellStyle name="Input cel new 2 3 4 2 3 2 2" xfId="20698"/>
    <cellStyle name="Input cel new 2 3 4 2 3 3" xfId="15706"/>
    <cellStyle name="Input cel new 2 3 4 2 4" xfId="1969"/>
    <cellStyle name="Input cel new 2 3 4 2 4 2" xfId="13811"/>
    <cellStyle name="Input cel new 2 3 4 2 5" xfId="14877"/>
    <cellStyle name="Input cel new 2 3 4 3" xfId="823"/>
    <cellStyle name="Input cel new 2 3 4 3 2" xfId="5288"/>
    <cellStyle name="Input cel new 2 3 4 3 2 2" xfId="9508"/>
    <cellStyle name="Input cel new 2 3 4 3 2 2 2" xfId="19790"/>
    <cellStyle name="Input cel new 2 3 4 3 2 3" xfId="16541"/>
    <cellStyle name="Input cel new 2 3 4 3 3" xfId="6708"/>
    <cellStyle name="Input cel new 2 3 4 3 3 2" xfId="10927"/>
    <cellStyle name="Input cel new 2 3 4 3 3 2 2" xfId="21182"/>
    <cellStyle name="Input cel new 2 3 4 3 3 3" xfId="13562"/>
    <cellStyle name="Input cel new 2 3 4 3 4" xfId="4113"/>
    <cellStyle name="Input cel new 2 3 4 3 4 2" xfId="8333"/>
    <cellStyle name="Input cel new 2 3 4 3 4 2 2" xfId="18615"/>
    <cellStyle name="Input cel new 2 3 4 3 5" xfId="2307"/>
    <cellStyle name="Input cel new 2 3 4 3 5 2" xfId="15286"/>
    <cellStyle name="Input cel new 2 3 4 3 6" xfId="16885"/>
    <cellStyle name="Input cel new 2 3 4 4" xfId="1579"/>
    <cellStyle name="Input cel new 2 3 4 4 2" xfId="6076"/>
    <cellStyle name="Input cel new 2 3 4 4 2 2" xfId="10295"/>
    <cellStyle name="Input cel new 2 3 4 4 2 2 2" xfId="20575"/>
    <cellStyle name="Input cel new 2 3 4 4 2 3" xfId="12864"/>
    <cellStyle name="Input cel new 2 3 4 4 3" xfId="3270"/>
    <cellStyle name="Input cel new 2 3 4 4 3 2" xfId="7492"/>
    <cellStyle name="Input cel new 2 3 4 4 3 2 2" xfId="17774"/>
    <cellStyle name="Input cel new 2 3 4 4 4" xfId="2478"/>
    <cellStyle name="Input cel new 2 3 4 4 4 2" xfId="14109"/>
    <cellStyle name="Input cel new 2 3 4 4 5" xfId="16042"/>
    <cellStyle name="Input cel new 2 3 4 5" xfId="4750"/>
    <cellStyle name="Input cel new 2 3 4 5 2" xfId="8970"/>
    <cellStyle name="Input cel new 2 3 4 5 2 2" xfId="19252"/>
    <cellStyle name="Input cel new 2 3 4 5 3" xfId="15538"/>
    <cellStyle name="Input cel new 2 3 4 6" xfId="3299"/>
    <cellStyle name="Input cel new 2 3 4 6 2" xfId="7520"/>
    <cellStyle name="Input cel new 2 3 4 6 2 2" xfId="17803"/>
    <cellStyle name="Input cel new 2 3 4 6 3" xfId="12742"/>
    <cellStyle name="Input cel new 2 3 4 7" xfId="1906"/>
    <cellStyle name="Input cel new 2 3 4 7 2" xfId="14948"/>
    <cellStyle name="Input cel new 2 3 4 8" xfId="16114"/>
    <cellStyle name="Input cel new 2 3 4 8 2" xfId="17170"/>
    <cellStyle name="Input cel new 2 3 4 9" xfId="13769"/>
    <cellStyle name="Input cel new 2 3 5" xfId="482"/>
    <cellStyle name="Input cel new 2 3 5 10" xfId="15410"/>
    <cellStyle name="Input cel new 2 3 5 2" xfId="1090"/>
    <cellStyle name="Input cel new 2 3 5 2 2" xfId="1408"/>
    <cellStyle name="Input cel new 2 3 5 2 2 2" xfId="5871"/>
    <cellStyle name="Input cel new 2 3 5 2 2 2 2" xfId="10091"/>
    <cellStyle name="Input cel new 2 3 5 2 2 2 2 2" xfId="20373"/>
    <cellStyle name="Input cel new 2 3 5 2 2 2 3" xfId="12610"/>
    <cellStyle name="Input cel new 2 3 5 2 2 3" xfId="7283"/>
    <cellStyle name="Input cel new 2 3 5 2 2 3 2" xfId="11502"/>
    <cellStyle name="Input cel new 2 3 5 2 2 3 2 2" xfId="21722"/>
    <cellStyle name="Input cel new 2 3 5 2 2 3 3" xfId="15703"/>
    <cellStyle name="Input cel new 2 3 5 2 2 4" xfId="4637"/>
    <cellStyle name="Input cel new 2 3 5 2 2 4 2" xfId="8857"/>
    <cellStyle name="Input cel new 2 3 5 2 2 4 2 2" xfId="19139"/>
    <cellStyle name="Input cel new 2 3 5 2 2 5" xfId="1850"/>
    <cellStyle name="Input cel new 2 3 5 2 2 5 2" xfId="17573"/>
    <cellStyle name="Input cel new 2 3 5 2 2 6" xfId="14427"/>
    <cellStyle name="Input cel new 2 3 5 2 3" xfId="5554"/>
    <cellStyle name="Input cel new 2 3 5 2 3 2" xfId="9774"/>
    <cellStyle name="Input cel new 2 3 5 2 3 2 2" xfId="20056"/>
    <cellStyle name="Input cel new 2 3 5 2 3 3" xfId="17062"/>
    <cellStyle name="Input cel new 2 3 5 2 4" xfId="6967"/>
    <cellStyle name="Input cel new 2 3 5 2 4 2" xfId="11186"/>
    <cellStyle name="Input cel new 2 3 5 2 4 2 2" xfId="21426"/>
    <cellStyle name="Input cel new 2 3 5 2 4 3" xfId="12599"/>
    <cellStyle name="Input cel new 2 3 5 2 5" xfId="4352"/>
    <cellStyle name="Input cel new 2 3 5 2 5 2" xfId="8572"/>
    <cellStyle name="Input cel new 2 3 5 2 5 2 2" xfId="18854"/>
    <cellStyle name="Input cel new 2 3 5 2 6" xfId="3087"/>
    <cellStyle name="Input cel new 2 3 5 2 6 2" xfId="17277"/>
    <cellStyle name="Input cel new 2 3 5 2 7" xfId="16801"/>
    <cellStyle name="Input cel new 2 3 5 3" xfId="706"/>
    <cellStyle name="Input cel new 2 3 5 3 2" xfId="5171"/>
    <cellStyle name="Input cel new 2 3 5 3 2 2" xfId="9391"/>
    <cellStyle name="Input cel new 2 3 5 3 2 2 2" xfId="19673"/>
    <cellStyle name="Input cel new 2 3 5 3 2 3" xfId="12479"/>
    <cellStyle name="Input cel new 2 3 5 3 3" xfId="6592"/>
    <cellStyle name="Input cel new 2 3 5 3 3 2" xfId="10811"/>
    <cellStyle name="Input cel new 2 3 5 3 3 2 2" xfId="21076"/>
    <cellStyle name="Input cel new 2 3 5 3 3 3" xfId="12751"/>
    <cellStyle name="Input cel new 2 3 5 3 4" xfId="4007"/>
    <cellStyle name="Input cel new 2 3 5 3 4 2" xfId="8227"/>
    <cellStyle name="Input cel new 2 3 5 3 4 2 2" xfId="18509"/>
    <cellStyle name="Input cel new 2 3 5 3 5" xfId="1937"/>
    <cellStyle name="Input cel new 2 3 5 3 5 2" xfId="12545"/>
    <cellStyle name="Input cel new 2 3 5 3 6" xfId="15476"/>
    <cellStyle name="Input cel new 2 3 5 4" xfId="728"/>
    <cellStyle name="Input cel new 2 3 5 4 2" xfId="5193"/>
    <cellStyle name="Input cel new 2 3 5 4 2 2" xfId="9413"/>
    <cellStyle name="Input cel new 2 3 5 4 2 2 2" xfId="19695"/>
    <cellStyle name="Input cel new 2 3 5 4 2 3" xfId="12888"/>
    <cellStyle name="Input cel new 2 3 5 4 3" xfId="6614"/>
    <cellStyle name="Input cel new 2 3 5 4 3 2" xfId="10833"/>
    <cellStyle name="Input cel new 2 3 5 4 3 2 2" xfId="21095"/>
    <cellStyle name="Input cel new 2 3 5 4 3 3" xfId="12699"/>
    <cellStyle name="Input cel new 2 3 5 4 4" xfId="4025"/>
    <cellStyle name="Input cel new 2 3 5 4 4 2" xfId="8245"/>
    <cellStyle name="Input cel new 2 3 5 4 4 2 2" xfId="18527"/>
    <cellStyle name="Input cel new 2 3 5 4 5" xfId="2421"/>
    <cellStyle name="Input cel new 2 3 5 4 5 2" xfId="13103"/>
    <cellStyle name="Input cel new 2 3 5 4 6" xfId="15602"/>
    <cellStyle name="Input cel new 2 3 5 5" xfId="1684"/>
    <cellStyle name="Input cel new 2 3 5 5 2" xfId="6374"/>
    <cellStyle name="Input cel new 2 3 5 5 2 2" xfId="10593"/>
    <cellStyle name="Input cel new 2 3 5 5 2 2 2" xfId="20867"/>
    <cellStyle name="Input cel new 2 3 5 5 2 3" xfId="14942"/>
    <cellStyle name="Input cel new 2 3 5 5 3" xfId="3794"/>
    <cellStyle name="Input cel new 2 3 5 5 3 2" xfId="8014"/>
    <cellStyle name="Input cel new 2 3 5 5 3 2 2" xfId="18296"/>
    <cellStyle name="Input cel new 2 3 5 5 4" xfId="2187"/>
    <cellStyle name="Input cel new 2 3 5 5 4 2" xfId="14813"/>
    <cellStyle name="Input cel new 2 3 5 5 5" xfId="16587"/>
    <cellStyle name="Input cel new 2 3 5 6" xfId="4949"/>
    <cellStyle name="Input cel new 2 3 5 6 2" xfId="9169"/>
    <cellStyle name="Input cel new 2 3 5 6 2 2" xfId="19451"/>
    <cellStyle name="Input cel new 2 3 5 6 3" xfId="14971"/>
    <cellStyle name="Input cel new 2 3 5 7" xfId="6146"/>
    <cellStyle name="Input cel new 2 3 5 7 2" xfId="10365"/>
    <cellStyle name="Input cel new 2 3 5 7 2 2" xfId="20643"/>
    <cellStyle name="Input cel new 2 3 5 7 3" xfId="14839"/>
    <cellStyle name="Input cel new 2 3 5 8" xfId="1786"/>
    <cellStyle name="Input cel new 2 3 5 8 2" xfId="14669"/>
    <cellStyle name="Input cel new 2 3 5 9" xfId="16128"/>
    <cellStyle name="Input cel new 2 3 5 9 2" xfId="15162"/>
    <cellStyle name="Input cel new 2 3 6" xfId="545"/>
    <cellStyle name="Input cel new 2 3 6 2" xfId="1471"/>
    <cellStyle name="Input cel new 2 3 6 2 2" xfId="5934"/>
    <cellStyle name="Input cel new 2 3 6 2 2 2" xfId="10154"/>
    <cellStyle name="Input cel new 2 3 6 2 2 2 2" xfId="20436"/>
    <cellStyle name="Input cel new 2 3 6 2 2 3" xfId="12075"/>
    <cellStyle name="Input cel new 2 3 6 2 3" xfId="7346"/>
    <cellStyle name="Input cel new 2 3 6 2 3 2" xfId="11565"/>
    <cellStyle name="Input cel new 2 3 6 2 3 2 2" xfId="21781"/>
    <cellStyle name="Input cel new 2 3 6 2 3 3" xfId="13267"/>
    <cellStyle name="Input cel new 2 3 6 2 4" xfId="4696"/>
    <cellStyle name="Input cel new 2 3 6 2 4 2" xfId="8916"/>
    <cellStyle name="Input cel new 2 3 6 2 4 2 2" xfId="19198"/>
    <cellStyle name="Input cel new 2 3 6 2 5" xfId="2557"/>
    <cellStyle name="Input cel new 2 3 6 2 5 2" xfId="17632"/>
    <cellStyle name="Input cel new 2 3 6 2 6" xfId="16238"/>
    <cellStyle name="Input cel new 2 3 6 3" xfId="765"/>
    <cellStyle name="Input cel new 2 3 6 3 2" xfId="5230"/>
    <cellStyle name="Input cel new 2 3 6 3 2 2" xfId="9450"/>
    <cellStyle name="Input cel new 2 3 6 3 2 2 2" xfId="19732"/>
    <cellStyle name="Input cel new 2 3 6 3 2 3" xfId="14739"/>
    <cellStyle name="Input cel new 2 3 6 3 3" xfId="6650"/>
    <cellStyle name="Input cel new 2 3 6 3 3 2" xfId="10869"/>
    <cellStyle name="Input cel new 2 3 6 3 3 2 2" xfId="21128"/>
    <cellStyle name="Input cel new 2 3 6 3 3 3" xfId="15077"/>
    <cellStyle name="Input cel new 2 3 6 3 4" xfId="4060"/>
    <cellStyle name="Input cel new 2 3 6 3 4 2" xfId="8280"/>
    <cellStyle name="Input cel new 2 3 6 3 4 2 2" xfId="18562"/>
    <cellStyle name="Input cel new 2 3 6 3 5" xfId="3161"/>
    <cellStyle name="Input cel new 2 3 6 3 5 2" xfId="17207"/>
    <cellStyle name="Input cel new 2 3 6 3 6" xfId="15090"/>
    <cellStyle name="Input cel new 2 3 6 4" xfId="3856"/>
    <cellStyle name="Input cel new 2 3 6 4 2" xfId="8076"/>
    <cellStyle name="Input cel new 2 3 6 4 2 2" xfId="18358"/>
    <cellStyle name="Input cel new 2 3 6 4 3" xfId="14232"/>
    <cellStyle name="Input cel new 2 3 6 5" xfId="5012"/>
    <cellStyle name="Input cel new 2 3 6 5 2" xfId="9232"/>
    <cellStyle name="Input cel new 2 3 6 5 2 2" xfId="19514"/>
    <cellStyle name="Input cel new 2 3 6 5 3" xfId="15769"/>
    <cellStyle name="Input cel new 2 3 6 6" xfId="6437"/>
    <cellStyle name="Input cel new 2 3 6 6 2" xfId="10656"/>
    <cellStyle name="Input cel new 2 3 6 6 2 2" xfId="20929"/>
    <cellStyle name="Input cel new 2 3 6 6 3" xfId="12318"/>
    <cellStyle name="Input cel new 2 3 6 7" xfId="3560"/>
    <cellStyle name="Input cel new 2 3 6 7 2" xfId="7780"/>
    <cellStyle name="Input cel new 2 3 6 7 2 2" xfId="18062"/>
    <cellStyle name="Input cel new 2 3 6 7 3" xfId="13913"/>
    <cellStyle name="Input cel new 2 3 6 8" xfId="2156"/>
    <cellStyle name="Input cel new 2 3 6 8 2" xfId="12807"/>
    <cellStyle name="Input cel new 2 3 6 9" xfId="13523"/>
    <cellStyle name="Input cel new 2 3 7" xfId="947"/>
    <cellStyle name="Input cel new 2 3 7 2" xfId="884"/>
    <cellStyle name="Input cel new 2 3 7 2 2" xfId="5349"/>
    <cellStyle name="Input cel new 2 3 7 2 2 2" xfId="9569"/>
    <cellStyle name="Input cel new 2 3 7 2 2 2 2" xfId="19851"/>
    <cellStyle name="Input cel new 2 3 7 2 2 3" xfId="12778"/>
    <cellStyle name="Input cel new 2 3 7 2 3" xfId="6769"/>
    <cellStyle name="Input cel new 2 3 7 2 3 2" xfId="10988"/>
    <cellStyle name="Input cel new 2 3 7 2 3 2 2" xfId="21239"/>
    <cellStyle name="Input cel new 2 3 7 2 3 3" xfId="16790"/>
    <cellStyle name="Input cel new 2 3 7 2 4" xfId="4169"/>
    <cellStyle name="Input cel new 2 3 7 2 4 2" xfId="8389"/>
    <cellStyle name="Input cel new 2 3 7 2 4 2 2" xfId="18671"/>
    <cellStyle name="Input cel new 2 3 7 2 5" xfId="2695"/>
    <cellStyle name="Input cel new 2 3 7 2 5 2" xfId="15535"/>
    <cellStyle name="Input cel new 2 3 7 2 6" xfId="16812"/>
    <cellStyle name="Input cel new 2 3 7 3" xfId="4223"/>
    <cellStyle name="Input cel new 2 3 7 3 2" xfId="8443"/>
    <cellStyle name="Input cel new 2 3 7 3 2 2" xfId="18725"/>
    <cellStyle name="Input cel new 2 3 7 3 3" xfId="14391"/>
    <cellStyle name="Input cel new 2 3 7 4" xfId="5411"/>
    <cellStyle name="Input cel new 2 3 7 4 2" xfId="9631"/>
    <cellStyle name="Input cel new 2 3 7 4 2 2" xfId="19913"/>
    <cellStyle name="Input cel new 2 3 7 4 3" xfId="15663"/>
    <cellStyle name="Input cel new 2 3 7 5" xfId="6825"/>
    <cellStyle name="Input cel new 2 3 7 5 2" xfId="11044"/>
    <cellStyle name="Input cel new 2 3 7 5 2 2" xfId="21290"/>
    <cellStyle name="Input cel new 2 3 7 5 3" xfId="17100"/>
    <cellStyle name="Input cel new 2 3 7 6" xfId="3368"/>
    <cellStyle name="Input cel new 2 3 7 6 2" xfId="7588"/>
    <cellStyle name="Input cel new 2 3 7 6 2 2" xfId="17870"/>
    <cellStyle name="Input cel new 2 3 7 7" xfId="2830"/>
    <cellStyle name="Input cel new 2 3 7 7 2" xfId="12085"/>
    <cellStyle name="Input cel new 2 3 7 8" xfId="15463"/>
    <cellStyle name="Input cel new 2 3 8" xfId="1597"/>
    <cellStyle name="Input cel new 2 3 8 2" xfId="6248"/>
    <cellStyle name="Input cel new 2 3 8 2 2" xfId="10467"/>
    <cellStyle name="Input cel new 2 3 8 2 2 2" xfId="20743"/>
    <cellStyle name="Input cel new 2 3 8 2 3" xfId="13881"/>
    <cellStyle name="Input cel new 2 3 8 3" xfId="3250"/>
    <cellStyle name="Input cel new 2 3 8 3 2" xfId="7472"/>
    <cellStyle name="Input cel new 2 3 8 3 2 2" xfId="17754"/>
    <cellStyle name="Input cel new 2 3 8 4" xfId="2387"/>
    <cellStyle name="Input cel new 2 3 8 4 2" xfId="12765"/>
    <cellStyle name="Input cel new 2 3 8 5" xfId="15010"/>
    <cellStyle name="Input cel new 2 3 9" xfId="3295"/>
    <cellStyle name="Input cel new 2 3 9 2" xfId="7516"/>
    <cellStyle name="Input cel new 2 3 9 2 2" xfId="17799"/>
    <cellStyle name="Input cel new 2 3 9 3" xfId="15925"/>
    <cellStyle name="Input cel new 2 4" xfId="276"/>
    <cellStyle name="Input cel new 2 4 10" xfId="1872"/>
    <cellStyle name="Input cel new 2 4 10 2" xfId="15258"/>
    <cellStyle name="Input cel new 2 4 10 3" xfId="16080"/>
    <cellStyle name="Input cel new 2 4 2" xfId="395"/>
    <cellStyle name="Input cel new 2 4 2 10" xfId="3357"/>
    <cellStyle name="Input cel new 2 4 2 10 2" xfId="7577"/>
    <cellStyle name="Input cel new 2 4 2 10 2 2" xfId="17859"/>
    <cellStyle name="Input cel new 2 4 2 10 3" xfId="11935"/>
    <cellStyle name="Input cel new 2 4 2 11" xfId="6110"/>
    <cellStyle name="Input cel new 2 4 2 11 2" xfId="10329"/>
    <cellStyle name="Input cel new 2 4 2 11 2 2" xfId="20607"/>
    <cellStyle name="Input cel new 2 4 2 12" xfId="2999"/>
    <cellStyle name="Input cel new 2 4 2 12 2" xfId="15271"/>
    <cellStyle name="Input cel new 2 4 2 13" xfId="11718"/>
    <cellStyle name="Input cel new 2 4 2 2" xfId="445"/>
    <cellStyle name="Input cel new 2 4 2 2 10" xfId="16850"/>
    <cellStyle name="Input cel new 2 4 2 2 2" xfId="1056"/>
    <cellStyle name="Input cel new 2 4 2 2 2 2" xfId="1371"/>
    <cellStyle name="Input cel new 2 4 2 2 2 2 2" xfId="5834"/>
    <cellStyle name="Input cel new 2 4 2 2 2 2 2 2" xfId="10054"/>
    <cellStyle name="Input cel new 2 4 2 2 2 2 2 2 2" xfId="20336"/>
    <cellStyle name="Input cel new 2 4 2 2 2 2 2 3" xfId="12756"/>
    <cellStyle name="Input cel new 2 4 2 2 2 2 3" xfId="7246"/>
    <cellStyle name="Input cel new 2 4 2 2 2 2 3 2" xfId="11465"/>
    <cellStyle name="Input cel new 2 4 2 2 2 2 3 2 2" xfId="21687"/>
    <cellStyle name="Input cel new 2 4 2 2 2 2 3 3" xfId="13539"/>
    <cellStyle name="Input cel new 2 4 2 2 2 2 4" xfId="4602"/>
    <cellStyle name="Input cel new 2 4 2 2 2 2 4 2" xfId="8822"/>
    <cellStyle name="Input cel new 2 4 2 2 2 2 4 2 2" xfId="19104"/>
    <cellStyle name="Input cel new 2 4 2 2 2 2 5" xfId="2225"/>
    <cellStyle name="Input cel new 2 4 2 2 2 2 5 2" xfId="17538"/>
    <cellStyle name="Input cel new 2 4 2 2 2 2 6" xfId="14330"/>
    <cellStyle name="Input cel new 2 4 2 2 2 3" xfId="5520"/>
    <cellStyle name="Input cel new 2 4 2 2 2 3 2" xfId="9740"/>
    <cellStyle name="Input cel new 2 4 2 2 2 3 2 2" xfId="20022"/>
    <cellStyle name="Input cel new 2 4 2 2 2 3 3" xfId="13834"/>
    <cellStyle name="Input cel new 2 4 2 2 2 4" xfId="6933"/>
    <cellStyle name="Input cel new 2 4 2 2 2 4 2" xfId="11152"/>
    <cellStyle name="Input cel new 2 4 2 2 2 4 2 2" xfId="21392"/>
    <cellStyle name="Input cel new 2 4 2 2 2 4 3" xfId="15059"/>
    <cellStyle name="Input cel new 2 4 2 2 2 5" xfId="4318"/>
    <cellStyle name="Input cel new 2 4 2 2 2 5 2" xfId="8538"/>
    <cellStyle name="Input cel new 2 4 2 2 2 5 2 2" xfId="18820"/>
    <cellStyle name="Input cel new 2 4 2 2 2 6" xfId="2493"/>
    <cellStyle name="Input cel new 2 4 2 2 2 6 2" xfId="11987"/>
    <cellStyle name="Input cel new 2 4 2 2 2 7" xfId="16537"/>
    <cellStyle name="Input cel new 2 4 2 2 3" xfId="1243"/>
    <cellStyle name="Input cel new 2 4 2 2 3 2" xfId="5706"/>
    <cellStyle name="Input cel new 2 4 2 2 3 2 2" xfId="9926"/>
    <cellStyle name="Input cel new 2 4 2 2 3 2 2 2" xfId="20208"/>
    <cellStyle name="Input cel new 2 4 2 2 3 2 3" xfId="11872"/>
    <cellStyle name="Input cel new 2 4 2 2 3 3" xfId="7118"/>
    <cellStyle name="Input cel new 2 4 2 2 3 3 2" xfId="11337"/>
    <cellStyle name="Input cel new 2 4 2 2 3 3 2 2" xfId="21569"/>
    <cellStyle name="Input cel new 2 4 2 2 3 3 3" xfId="15472"/>
    <cellStyle name="Input cel new 2 4 2 2 3 4" xfId="4497"/>
    <cellStyle name="Input cel new 2 4 2 2 3 4 2" xfId="8717"/>
    <cellStyle name="Input cel new 2 4 2 2 3 4 2 2" xfId="18999"/>
    <cellStyle name="Input cel new 2 4 2 2 3 5" xfId="3110"/>
    <cellStyle name="Input cel new 2 4 2 2 3 5 2" xfId="17420"/>
    <cellStyle name="Input cel new 2 4 2 2 3 6" xfId="15655"/>
    <cellStyle name="Input cel new 2 4 2 2 4" xfId="829"/>
    <cellStyle name="Input cel new 2 4 2 2 4 2" xfId="5294"/>
    <cellStyle name="Input cel new 2 4 2 2 4 2 2" xfId="9514"/>
    <cellStyle name="Input cel new 2 4 2 2 4 2 2 2" xfId="19796"/>
    <cellStyle name="Input cel new 2 4 2 2 4 2 3" xfId="15853"/>
    <cellStyle name="Input cel new 2 4 2 2 4 3" xfId="6714"/>
    <cellStyle name="Input cel new 2 4 2 2 4 3 2" xfId="10933"/>
    <cellStyle name="Input cel new 2 4 2 2 4 3 2 2" xfId="21187"/>
    <cellStyle name="Input cel new 2 4 2 2 4 3 3" xfId="13777"/>
    <cellStyle name="Input cel new 2 4 2 2 4 4" xfId="4118"/>
    <cellStyle name="Input cel new 2 4 2 2 4 4 2" xfId="8338"/>
    <cellStyle name="Input cel new 2 4 2 2 4 4 2 2" xfId="18620"/>
    <cellStyle name="Input cel new 2 4 2 2 4 5" xfId="2517"/>
    <cellStyle name="Input cel new 2 4 2 2 4 5 2" xfId="14652"/>
    <cellStyle name="Input cel new 2 4 2 2 4 6" xfId="14493"/>
    <cellStyle name="Input cel new 2 4 2 2 5" xfId="1664"/>
    <cellStyle name="Input cel new 2 4 2 2 5 2" xfId="6337"/>
    <cellStyle name="Input cel new 2 4 2 2 5 2 2" xfId="10556"/>
    <cellStyle name="Input cel new 2 4 2 2 5 2 2 2" xfId="20832"/>
    <cellStyle name="Input cel new 2 4 2 2 5 2 3" xfId="14337"/>
    <cellStyle name="Input cel new 2 4 2 2 5 3" xfId="3759"/>
    <cellStyle name="Input cel new 2 4 2 2 5 3 2" xfId="7979"/>
    <cellStyle name="Input cel new 2 4 2 2 5 3 2 2" xfId="18261"/>
    <cellStyle name="Input cel new 2 4 2 2 5 4" xfId="3122"/>
    <cellStyle name="Input cel new 2 4 2 2 5 4 2" xfId="15531"/>
    <cellStyle name="Input cel new 2 4 2 2 5 5" xfId="13972"/>
    <cellStyle name="Input cel new 2 4 2 2 6" xfId="4912"/>
    <cellStyle name="Input cel new 2 4 2 2 6 2" xfId="9132"/>
    <cellStyle name="Input cel new 2 4 2 2 6 2 2" xfId="19414"/>
    <cellStyle name="Input cel new 2 4 2 2 6 3" xfId="13212"/>
    <cellStyle name="Input cel new 2 4 2 2 7" xfId="6197"/>
    <cellStyle name="Input cel new 2 4 2 2 7 2" xfId="10416"/>
    <cellStyle name="Input cel new 2 4 2 2 7 2 2" xfId="20694"/>
    <cellStyle name="Input cel new 2 4 2 2 7 3" xfId="16899"/>
    <cellStyle name="Input cel new 2 4 2 2 8" xfId="4762"/>
    <cellStyle name="Input cel new 2 4 2 2 8 2" xfId="12573"/>
    <cellStyle name="Input cel new 2 4 2 2 9" xfId="16136"/>
    <cellStyle name="Input cel new 2 4 2 2 9 2" xfId="12471"/>
    <cellStyle name="Input cel new 2 4 2 3" xfId="509"/>
    <cellStyle name="Input cel new 2 4 2 3 2" xfId="1435"/>
    <cellStyle name="Input cel new 2 4 2 3 2 2" xfId="5898"/>
    <cellStyle name="Input cel new 2 4 2 3 2 2 2" xfId="10118"/>
    <cellStyle name="Input cel new 2 4 2 3 2 2 2 2" xfId="20400"/>
    <cellStyle name="Input cel new 2 4 2 3 2 2 3" xfId="13905"/>
    <cellStyle name="Input cel new 2 4 2 3 2 3" xfId="7310"/>
    <cellStyle name="Input cel new 2 4 2 3 2 3 2" xfId="11529"/>
    <cellStyle name="Input cel new 2 4 2 3 2 3 2 2" xfId="21747"/>
    <cellStyle name="Input cel new 2 4 2 3 2 3 3" xfId="13347"/>
    <cellStyle name="Input cel new 2 4 2 3 2 4" xfId="4662"/>
    <cellStyle name="Input cel new 2 4 2 3 2 4 2" xfId="8882"/>
    <cellStyle name="Input cel new 2 4 2 3 2 4 2 2" xfId="19164"/>
    <cellStyle name="Input cel new 2 4 2 3 2 5" xfId="2466"/>
    <cellStyle name="Input cel new 2 4 2 3 2 5 2" xfId="17598"/>
    <cellStyle name="Input cel new 2 4 2 3 2 6" xfId="13384"/>
    <cellStyle name="Input cel new 2 4 2 3 3" xfId="1117"/>
    <cellStyle name="Input cel new 2 4 2 3 3 2" xfId="5581"/>
    <cellStyle name="Input cel new 2 4 2 3 3 2 2" xfId="9801"/>
    <cellStyle name="Input cel new 2 4 2 3 3 2 2 2" xfId="20083"/>
    <cellStyle name="Input cel new 2 4 2 3 3 2 3" xfId="16565"/>
    <cellStyle name="Input cel new 2 4 2 3 3 3" xfId="6994"/>
    <cellStyle name="Input cel new 2 4 2 3 3 3 2" xfId="11213"/>
    <cellStyle name="Input cel new 2 4 2 3 3 3 2 2" xfId="21451"/>
    <cellStyle name="Input cel new 2 4 2 3 3 3 3" xfId="13894"/>
    <cellStyle name="Input cel new 2 4 2 3 3 4" xfId="4378"/>
    <cellStyle name="Input cel new 2 4 2 3 3 4 2" xfId="8598"/>
    <cellStyle name="Input cel new 2 4 2 3 3 4 2 2" xfId="18880"/>
    <cellStyle name="Input cel new 2 4 2 3 3 5" xfId="1743"/>
    <cellStyle name="Input cel new 2 4 2 3 3 5 2" xfId="17302"/>
    <cellStyle name="Input cel new 2 4 2 3 3 6" xfId="14751"/>
    <cellStyle name="Input cel new 2 4 2 3 4" xfId="3820"/>
    <cellStyle name="Input cel new 2 4 2 3 4 2" xfId="8040"/>
    <cellStyle name="Input cel new 2 4 2 3 4 2 2" xfId="18322"/>
    <cellStyle name="Input cel new 2 4 2 3 4 3" xfId="15566"/>
    <cellStyle name="Input cel new 2 4 2 3 5" xfId="4976"/>
    <cellStyle name="Input cel new 2 4 2 3 5 2" xfId="9196"/>
    <cellStyle name="Input cel new 2 4 2 3 5 2 2" xfId="19478"/>
    <cellStyle name="Input cel new 2 4 2 3 5 3" xfId="15212"/>
    <cellStyle name="Input cel new 2 4 2 3 6" xfId="6401"/>
    <cellStyle name="Input cel new 2 4 2 3 6 2" xfId="10620"/>
    <cellStyle name="Input cel new 2 4 2 3 6 2 2" xfId="20893"/>
    <cellStyle name="Input cel new 2 4 2 3 6 3" xfId="13599"/>
    <cellStyle name="Input cel new 2 4 2 3 7" xfId="3526"/>
    <cellStyle name="Input cel new 2 4 2 3 7 2" xfId="7746"/>
    <cellStyle name="Input cel new 2 4 2 3 7 2 2" xfId="18028"/>
    <cellStyle name="Input cel new 2 4 2 3 7 3" xfId="16282"/>
    <cellStyle name="Input cel new 2 4 2 3 8" xfId="2177"/>
    <cellStyle name="Input cel new 2 4 2 3 8 2" xfId="11799"/>
    <cellStyle name="Input cel new 2 4 2 3 9" xfId="14416"/>
    <cellStyle name="Input cel new 2 4 2 4" xfId="571"/>
    <cellStyle name="Input cel new 2 4 2 4 2" xfId="1497"/>
    <cellStyle name="Input cel new 2 4 2 4 2 2" xfId="5960"/>
    <cellStyle name="Input cel new 2 4 2 4 2 2 2" xfId="10180"/>
    <cellStyle name="Input cel new 2 4 2 4 2 2 2 2" xfId="20462"/>
    <cellStyle name="Input cel new 2 4 2 4 2 2 3" xfId="12251"/>
    <cellStyle name="Input cel new 2 4 2 4 2 3" xfId="7372"/>
    <cellStyle name="Input cel new 2 4 2 4 2 3 2" xfId="11591"/>
    <cellStyle name="Input cel new 2 4 2 4 2 3 2 2" xfId="21806"/>
    <cellStyle name="Input cel new 2 4 2 4 2 3 3" xfId="13664"/>
    <cellStyle name="Input cel new 2 4 2 4 2 4" xfId="4721"/>
    <cellStyle name="Input cel new 2 4 2 4 2 4 2" xfId="8941"/>
    <cellStyle name="Input cel new 2 4 2 4 2 4 2 2" xfId="19223"/>
    <cellStyle name="Input cel new 2 4 2 4 2 5" xfId="7425"/>
    <cellStyle name="Input cel new 2 4 2 4 2 5 2" xfId="17657"/>
    <cellStyle name="Input cel new 2 4 2 4 2 6" xfId="12813"/>
    <cellStyle name="Input cel new 2 4 2 4 3" xfId="1175"/>
    <cellStyle name="Input cel new 2 4 2 4 3 2" xfId="5638"/>
    <cellStyle name="Input cel new 2 4 2 4 3 2 2" xfId="9858"/>
    <cellStyle name="Input cel new 2 4 2 4 3 2 2 2" xfId="20140"/>
    <cellStyle name="Input cel new 2 4 2 4 3 2 3" xfId="12740"/>
    <cellStyle name="Input cel new 2 4 2 4 3 3" xfId="7050"/>
    <cellStyle name="Input cel new 2 4 2 4 3 3 2" xfId="11269"/>
    <cellStyle name="Input cel new 2 4 2 4 3 3 2 2" xfId="21504"/>
    <cellStyle name="Input cel new 2 4 2 4 3 3 3" xfId="11834"/>
    <cellStyle name="Input cel new 2 4 2 4 3 4" xfId="4432"/>
    <cellStyle name="Input cel new 2 4 2 4 3 4 2" xfId="8652"/>
    <cellStyle name="Input cel new 2 4 2 4 3 4 2 2" xfId="18934"/>
    <cellStyle name="Input cel new 2 4 2 4 3 5" xfId="1932"/>
    <cellStyle name="Input cel new 2 4 2 4 3 5 2" xfId="17355"/>
    <cellStyle name="Input cel new 2 4 2 4 3 6" xfId="16323"/>
    <cellStyle name="Input cel new 2 4 2 4 4" xfId="3882"/>
    <cellStyle name="Input cel new 2 4 2 4 4 2" xfId="8102"/>
    <cellStyle name="Input cel new 2 4 2 4 4 2 2" xfId="18384"/>
    <cellStyle name="Input cel new 2 4 2 4 4 3" xfId="14413"/>
    <cellStyle name="Input cel new 2 4 2 4 5" xfId="5038"/>
    <cellStyle name="Input cel new 2 4 2 4 5 2" xfId="9258"/>
    <cellStyle name="Input cel new 2 4 2 4 5 2 2" xfId="19540"/>
    <cellStyle name="Input cel new 2 4 2 4 5 3" xfId="14602"/>
    <cellStyle name="Input cel new 2 4 2 4 6" xfId="6463"/>
    <cellStyle name="Input cel new 2 4 2 4 6 2" xfId="10682"/>
    <cellStyle name="Input cel new 2 4 2 4 6 2 2" xfId="20955"/>
    <cellStyle name="Input cel new 2 4 2 4 6 3" xfId="15825"/>
    <cellStyle name="Input cel new 2 4 2 4 7" xfId="3585"/>
    <cellStyle name="Input cel new 2 4 2 4 7 2" xfId="7805"/>
    <cellStyle name="Input cel new 2 4 2 4 7 2 2" xfId="18087"/>
    <cellStyle name="Input cel new 2 4 2 4 7 3" xfId="15487"/>
    <cellStyle name="Input cel new 2 4 2 4 8" xfId="2987"/>
    <cellStyle name="Input cel new 2 4 2 4 8 2" xfId="15290"/>
    <cellStyle name="Input cel new 2 4 2 4 9" xfId="14665"/>
    <cellStyle name="Input cel new 2 4 2 5" xfId="1018"/>
    <cellStyle name="Input cel new 2 4 2 5 2" xfId="1334"/>
    <cellStyle name="Input cel new 2 4 2 5 2 2" xfId="5797"/>
    <cellStyle name="Input cel new 2 4 2 5 2 2 2" xfId="10017"/>
    <cellStyle name="Input cel new 2 4 2 5 2 2 2 2" xfId="20299"/>
    <cellStyle name="Input cel new 2 4 2 5 2 2 3" xfId="14881"/>
    <cellStyle name="Input cel new 2 4 2 5 2 3" xfId="7209"/>
    <cellStyle name="Input cel new 2 4 2 5 2 3 2" xfId="11428"/>
    <cellStyle name="Input cel new 2 4 2 5 2 3 2 2" xfId="21651"/>
    <cellStyle name="Input cel new 2 4 2 5 2 3 3" xfId="14826"/>
    <cellStyle name="Input cel new 2 4 2 5 2 4" xfId="4566"/>
    <cellStyle name="Input cel new 2 4 2 5 2 4 2" xfId="8786"/>
    <cellStyle name="Input cel new 2 4 2 5 2 4 2 2" xfId="19068"/>
    <cellStyle name="Input cel new 2 4 2 5 2 5" xfId="2942"/>
    <cellStyle name="Input cel new 2 4 2 5 2 5 2" xfId="17502"/>
    <cellStyle name="Input cel new 2 4 2 5 2 6" xfId="12725"/>
    <cellStyle name="Input cel new 2 4 2 5 3" xfId="4282"/>
    <cellStyle name="Input cel new 2 4 2 5 3 2" xfId="8502"/>
    <cellStyle name="Input cel new 2 4 2 5 3 2 2" xfId="18784"/>
    <cellStyle name="Input cel new 2 4 2 5 3 3" xfId="11948"/>
    <cellStyle name="Input cel new 2 4 2 5 4" xfId="5482"/>
    <cellStyle name="Input cel new 2 4 2 5 4 2" xfId="9702"/>
    <cellStyle name="Input cel new 2 4 2 5 4 2 2" xfId="19984"/>
    <cellStyle name="Input cel new 2 4 2 5 4 3" xfId="14278"/>
    <cellStyle name="Input cel new 2 4 2 5 5" xfId="6896"/>
    <cellStyle name="Input cel new 2 4 2 5 5 2" xfId="11115"/>
    <cellStyle name="Input cel new 2 4 2 5 5 2 2" xfId="21357"/>
    <cellStyle name="Input cel new 2 4 2 5 5 3" xfId="15164"/>
    <cellStyle name="Input cel new 2 4 2 5 6" xfId="3444"/>
    <cellStyle name="Input cel new 2 4 2 5 6 2" xfId="7664"/>
    <cellStyle name="Input cel new 2 4 2 5 6 2 2" xfId="17946"/>
    <cellStyle name="Input cel new 2 4 2 5 7" xfId="2989"/>
    <cellStyle name="Input cel new 2 4 2 5 7 2" xfId="16608"/>
    <cellStyle name="Input cel new 2 4 2 5 8" xfId="13453"/>
    <cellStyle name="Input cel new 2 4 2 6" xfId="908"/>
    <cellStyle name="Input cel new 2 4 2 6 2" xfId="5373"/>
    <cellStyle name="Input cel new 2 4 2 6 2 2" xfId="9593"/>
    <cellStyle name="Input cel new 2 4 2 6 2 2 2" xfId="19875"/>
    <cellStyle name="Input cel new 2 4 2 6 2 3" xfId="15001"/>
    <cellStyle name="Input cel new 2 4 2 6 3" xfId="6790"/>
    <cellStyle name="Input cel new 2 4 2 6 3 2" xfId="11009"/>
    <cellStyle name="Input cel new 2 4 2 6 3 2 2" xfId="21258"/>
    <cellStyle name="Input cel new 2 4 2 6 3 3" xfId="12964"/>
    <cellStyle name="Input cel new 2 4 2 6 4" xfId="4188"/>
    <cellStyle name="Input cel new 2 4 2 6 4 2" xfId="8408"/>
    <cellStyle name="Input cel new 2 4 2 6 4 2 2" xfId="18690"/>
    <cellStyle name="Input cel new 2 4 2 6 5" xfId="2864"/>
    <cellStyle name="Input cel new 2 4 2 6 5 2" xfId="12562"/>
    <cellStyle name="Input cel new 2 4 2 6 6" xfId="13352"/>
    <cellStyle name="Input cel new 2 4 2 7" xfId="674"/>
    <cellStyle name="Input cel new 2 4 2 7 2" xfId="5140"/>
    <cellStyle name="Input cel new 2 4 2 7 2 2" xfId="9360"/>
    <cellStyle name="Input cel new 2 4 2 7 2 2 2" xfId="19642"/>
    <cellStyle name="Input cel new 2 4 2 7 2 3" xfId="13149"/>
    <cellStyle name="Input cel new 2 4 2 7 3" xfId="6564"/>
    <cellStyle name="Input cel new 2 4 2 7 3 2" xfId="10783"/>
    <cellStyle name="Input cel new 2 4 2 7 3 2 2" xfId="21051"/>
    <cellStyle name="Input cel new 2 4 2 7 3 3" xfId="14819"/>
    <cellStyle name="Input cel new 2 4 2 7 4" xfId="3978"/>
    <cellStyle name="Input cel new 2 4 2 7 4 2" xfId="8198"/>
    <cellStyle name="Input cel new 2 4 2 7 4 2 2" xfId="18480"/>
    <cellStyle name="Input cel new 2 4 2 7 5" xfId="3154"/>
    <cellStyle name="Input cel new 2 4 2 7 5 2" xfId="14916"/>
    <cellStyle name="Input cel new 2 4 2 7 6" xfId="11627"/>
    <cellStyle name="Input cel new 2 4 2 8" xfId="1634"/>
    <cellStyle name="Input cel new 2 4 2 8 2" xfId="6289"/>
    <cellStyle name="Input cel new 2 4 2 8 2 2" xfId="10508"/>
    <cellStyle name="Input cel new 2 4 2 8 2 2 2" xfId="20784"/>
    <cellStyle name="Input cel new 2 4 2 8 2 3" xfId="14556"/>
    <cellStyle name="Input cel new 2 4 2 8 3" xfId="3711"/>
    <cellStyle name="Input cel new 2 4 2 8 3 2" xfId="7931"/>
    <cellStyle name="Input cel new 2 4 2 8 3 2 2" xfId="18213"/>
    <cellStyle name="Input cel new 2 4 2 8 4" xfId="2002"/>
    <cellStyle name="Input cel new 2 4 2 8 4 2" xfId="12038"/>
    <cellStyle name="Input cel new 2 4 2 8 5" xfId="15318"/>
    <cellStyle name="Input cel new 2 4 2 9" xfId="4864"/>
    <cellStyle name="Input cel new 2 4 2 9 2" xfId="9084"/>
    <cellStyle name="Input cel new 2 4 2 9 2 2" xfId="19366"/>
    <cellStyle name="Input cel new 2 4 2 9 3" xfId="13725"/>
    <cellStyle name="Input cel new 2 4 3" xfId="334"/>
    <cellStyle name="Input cel new 2 4 3 2" xfId="1303"/>
    <cellStyle name="Input cel new 2 4 3 2 2" xfId="1729"/>
    <cellStyle name="Input cel new 2 4 3 2 2 2" xfId="7178"/>
    <cellStyle name="Input cel new 2 4 3 2 2 2 2" xfId="11397"/>
    <cellStyle name="Input cel new 2 4 3 2 2 2 2 2" xfId="21622"/>
    <cellStyle name="Input cel new 2 4 3 2 2 2 3" xfId="17219"/>
    <cellStyle name="Input cel new 2 4 3 2 2 3" xfId="5766"/>
    <cellStyle name="Input cel new 2 4 3 2 2 3 2" xfId="9986"/>
    <cellStyle name="Input cel new 2 4 3 2 2 3 2 2" xfId="20268"/>
    <cellStyle name="Input cel new 2 4 3 2 2 4" xfId="2510"/>
    <cellStyle name="Input cel new 2 4 3 2 2 4 2" xfId="17473"/>
    <cellStyle name="Input cel new 2 4 3 2 2 5" xfId="17161"/>
    <cellStyle name="Input cel new 2 4 3 2 3" xfId="6157"/>
    <cellStyle name="Input cel new 2 4 3 2 3 2" xfId="10376"/>
    <cellStyle name="Input cel new 2 4 3 2 3 2 2" xfId="20654"/>
    <cellStyle name="Input cel new 2 4 3 2 3 3" xfId="12931"/>
    <cellStyle name="Input cel new 2 4 3 2 4" xfId="1776"/>
    <cellStyle name="Input cel new 2 4 3 2 4 2" xfId="13690"/>
    <cellStyle name="Input cel new 2 4 3 2 5" xfId="12830"/>
    <cellStyle name="Input cel new 2 4 3 3" xfId="719"/>
    <cellStyle name="Input cel new 2 4 3 3 2" xfId="5184"/>
    <cellStyle name="Input cel new 2 4 3 3 2 2" xfId="9404"/>
    <cellStyle name="Input cel new 2 4 3 3 2 2 2" xfId="19686"/>
    <cellStyle name="Input cel new 2 4 3 3 2 3" xfId="12957"/>
    <cellStyle name="Input cel new 2 4 3 3 3" xfId="6605"/>
    <cellStyle name="Input cel new 2 4 3 3 3 2" xfId="10824"/>
    <cellStyle name="Input cel new 2 4 3 3 3 2 2" xfId="21087"/>
    <cellStyle name="Input cel new 2 4 3 3 3 3" xfId="12474"/>
    <cellStyle name="Input cel new 2 4 3 3 4" xfId="4018"/>
    <cellStyle name="Input cel new 2 4 3 3 4 2" xfId="8238"/>
    <cellStyle name="Input cel new 2 4 3 3 4 2 2" xfId="18520"/>
    <cellStyle name="Input cel new 2 4 3 3 5" xfId="2275"/>
    <cellStyle name="Input cel new 2 4 3 3 5 2" xfId="12123"/>
    <cellStyle name="Input cel new 2 4 3 3 6" xfId="16517"/>
    <cellStyle name="Input cel new 2 4 3 4" xfId="1537"/>
    <cellStyle name="Input cel new 2 4 3 4 2" xfId="6005"/>
    <cellStyle name="Input cel new 2 4 3 4 2 2" xfId="10225"/>
    <cellStyle name="Input cel new 2 4 3 4 2 2 2" xfId="20506"/>
    <cellStyle name="Input cel new 2 4 3 4 2 3" xfId="14857"/>
    <cellStyle name="Input cel new 2 4 3 4 3" xfId="3651"/>
    <cellStyle name="Input cel new 2 4 3 4 3 2" xfId="7871"/>
    <cellStyle name="Input cel new 2 4 3 4 3 2 2" xfId="18153"/>
    <cellStyle name="Input cel new 2 4 3 4 4" xfId="2380"/>
    <cellStyle name="Input cel new 2 4 3 4 4 2" xfId="13226"/>
    <cellStyle name="Input cel new 2 4 3 4 5" xfId="13058"/>
    <cellStyle name="Input cel new 2 4 3 5" xfId="4804"/>
    <cellStyle name="Input cel new 2 4 3 5 2" xfId="9024"/>
    <cellStyle name="Input cel new 2 4 3 5 2 2" xfId="19306"/>
    <cellStyle name="Input cel new 2 4 3 5 3" xfId="17033"/>
    <cellStyle name="Input cel new 2 4 3 6" xfId="6081"/>
    <cellStyle name="Input cel new 2 4 3 6 2" xfId="10300"/>
    <cellStyle name="Input cel new 2 4 3 6 2 2" xfId="20580"/>
    <cellStyle name="Input cel new 2 4 3 6 3" xfId="17080"/>
    <cellStyle name="Input cel new 2 4 3 7" xfId="2704"/>
    <cellStyle name="Input cel new 2 4 3 7 2" xfId="17099"/>
    <cellStyle name="Input cel new 2 4 3 8" xfId="16095"/>
    <cellStyle name="Input cel new 2 4 3 8 2" xfId="12225"/>
    <cellStyle name="Input cel new 2 4 3 9" xfId="14030"/>
    <cellStyle name="Input cel new 2 4 4" xfId="1268"/>
    <cellStyle name="Input cel new 2 4 4 2" xfId="1716"/>
    <cellStyle name="Input cel new 2 4 4 2 2" xfId="7143"/>
    <cellStyle name="Input cel new 2 4 4 2 2 2" xfId="11362"/>
    <cellStyle name="Input cel new 2 4 4 2 2 2 2" xfId="21592"/>
    <cellStyle name="Input cel new 2 4 4 2 2 3" xfId="16033"/>
    <cellStyle name="Input cel new 2 4 4 2 3" xfId="5731"/>
    <cellStyle name="Input cel new 2 4 4 2 3 2" xfId="9951"/>
    <cellStyle name="Input cel new 2 4 4 2 3 2 2" xfId="20233"/>
    <cellStyle name="Input cel new 2 4 4 2 4" xfId="2026"/>
    <cellStyle name="Input cel new 2 4 4 2 4 2" xfId="17443"/>
    <cellStyle name="Input cel new 2 4 4 2 5" xfId="14834"/>
    <cellStyle name="Input cel new 2 4 4 3" xfId="6038"/>
    <cellStyle name="Input cel new 2 4 4 3 2" xfId="10257"/>
    <cellStyle name="Input cel new 2 4 4 3 2 2" xfId="20537"/>
    <cellStyle name="Input cel new 2 4 4 3 3" xfId="12477"/>
    <cellStyle name="Input cel new 2 4 4 4" xfId="4519"/>
    <cellStyle name="Input cel new 2 4 4 4 2" xfId="8739"/>
    <cellStyle name="Input cel new 2 4 4 4 2 2" xfId="19021"/>
    <cellStyle name="Input cel new 2 4 4 5" xfId="2104"/>
    <cellStyle name="Input cel new 2 4 4 5 2" xfId="15985"/>
    <cellStyle name="Input cel new 2 4 4 6" xfId="14616"/>
    <cellStyle name="Input cel new 2 4 5" xfId="1153"/>
    <cellStyle name="Input cel new 2 4 5 2" xfId="5616"/>
    <cellStyle name="Input cel new 2 4 5 2 2" xfId="9836"/>
    <cellStyle name="Input cel new 2 4 5 2 2 2" xfId="20118"/>
    <cellStyle name="Input cel new 2 4 5 2 3" xfId="17178"/>
    <cellStyle name="Input cel new 2 4 5 3" xfId="6018"/>
    <cellStyle name="Input cel new 2 4 5 3 2" xfId="10237"/>
    <cellStyle name="Input cel new 2 4 5 3 2 2" xfId="20518"/>
    <cellStyle name="Input cel new 2 4 5 3 3" xfId="14801"/>
    <cellStyle name="Input cel new 2 4 5 4" xfId="4411"/>
    <cellStyle name="Input cel new 2 4 5 4 2" xfId="8631"/>
    <cellStyle name="Input cel new 2 4 5 4 2 2" xfId="18913"/>
    <cellStyle name="Input cel new 2 4 5 5" xfId="2145"/>
    <cellStyle name="Input cel new 2 4 5 5 2" xfId="12904"/>
    <cellStyle name="Input cel new 2 4 5 6" xfId="16436"/>
    <cellStyle name="Input cel new 2 4 6" xfId="3371"/>
    <cellStyle name="Input cel new 2 4 6 2" xfId="7591"/>
    <cellStyle name="Input cel new 2 4 6 2 2" xfId="17873"/>
    <cellStyle name="Input cel new 2 4 6 3" xfId="16533"/>
    <cellStyle name="Input cel new 2 4 7" xfId="4753"/>
    <cellStyle name="Input cel new 2 4 7 2" xfId="8973"/>
    <cellStyle name="Input cel new 2 4 7 2 2" xfId="19255"/>
    <cellStyle name="Input cel new 2 4 7 3" xfId="12013"/>
    <cellStyle name="Input cel new 2 4 8" xfId="3216"/>
    <cellStyle name="Input cel new 2 4 8 2" xfId="16185"/>
    <cellStyle name="Input cel new 2 4 8 2 2" xfId="17721"/>
    <cellStyle name="Input cel new 2 4 8 3" xfId="11978"/>
    <cellStyle name="Input cel new 2 4 8 4" xfId="13473"/>
    <cellStyle name="Input cel new 2 4 9" xfId="3199"/>
    <cellStyle name="Input cel new 2 4 9 2" xfId="16168"/>
    <cellStyle name="Input cel new 2 4 9 3" xfId="17704"/>
    <cellStyle name="Input cel new 2 5" xfId="303"/>
    <cellStyle name="Input cel new 2 5 2" xfId="1581"/>
    <cellStyle name="Input cel new 2 5 2 2" xfId="8998"/>
    <cellStyle name="Input cel new 2 5 2 2 2" xfId="19280"/>
    <cellStyle name="Input cel new 2 5 2 3" xfId="17150"/>
    <cellStyle name="Input cel new 2 5 3" xfId="6176"/>
    <cellStyle name="Input cel new 2 5 3 2" xfId="10395"/>
    <cellStyle name="Input cel new 2 5 3 2 2" xfId="20673"/>
    <cellStyle name="Input cel new 2 5 3 3" xfId="12406"/>
    <cellStyle name="Input cel new 2 5 4" xfId="3624"/>
    <cellStyle name="Input cel new 2 5 4 2" xfId="7844"/>
    <cellStyle name="Input cel new 2 5 4 2 2" xfId="18126"/>
    <cellStyle name="Input cel new 2 5 5" xfId="1894"/>
    <cellStyle name="Input cel new 2 5 5 2" xfId="14758"/>
    <cellStyle name="Input cel new 2 5 6" xfId="13730"/>
    <cellStyle name="Input cel new 2 6" xfId="599"/>
    <cellStyle name="Input cel new 2 6 2" xfId="1691"/>
    <cellStyle name="Input cel new 2 6 2 2" xfId="9286"/>
    <cellStyle name="Input cel new 2 6 2 2 2" xfId="19568"/>
    <cellStyle name="Input cel new 2 6 2 3" xfId="13478"/>
    <cellStyle name="Input cel new 2 6 3" xfId="6491"/>
    <cellStyle name="Input cel new 2 6 3 2" xfId="10710"/>
    <cellStyle name="Input cel new 2 6 3 2 2" xfId="20983"/>
    <cellStyle name="Input cel new 2 6 3 3" xfId="15119"/>
    <cellStyle name="Input cel new 2 6 4" xfId="3910"/>
    <cellStyle name="Input cel new 2 6 4 2" xfId="8130"/>
    <cellStyle name="Input cel new 2 6 4 2 2" xfId="18412"/>
    <cellStyle name="Input cel new 2 6 5" xfId="2533"/>
    <cellStyle name="Input cel new 2 6 5 2" xfId="16860"/>
    <cellStyle name="Input cel new 2 6 6" xfId="11698"/>
    <cellStyle name="Input cel new 2 7" xfId="3227"/>
    <cellStyle name="Input cel new 2 7 2" xfId="16191"/>
    <cellStyle name="Input cel new 2 7 3" xfId="17732"/>
    <cellStyle name="Input cel new 2 8" xfId="3185"/>
    <cellStyle name="Input cel new 2 8 2" xfId="16155"/>
    <cellStyle name="Input cel new 2 8 3" xfId="17691"/>
    <cellStyle name="Input cel new 2 9" xfId="1764"/>
    <cellStyle name="Input cel new 2 9 2" xfId="16970"/>
    <cellStyle name="Input cel new 2 9 3" xfId="16065"/>
    <cellStyle name="Input cel new 3" xfId="25"/>
    <cellStyle name="Input cel new 3 2" xfId="213"/>
    <cellStyle name="Input cel new 3 2 2" xfId="260"/>
    <cellStyle name="Input cel new 3 2 2 10" xfId="3248"/>
    <cellStyle name="Input cel new 3 2 2 10 2" xfId="7471"/>
    <cellStyle name="Input cel new 3 2 2 10 2 2" xfId="17752"/>
    <cellStyle name="Input cel new 3 2 2 10 3" xfId="16742"/>
    <cellStyle name="Input cel new 3 2 2 11" xfId="2723"/>
    <cellStyle name="Input cel new 3 2 2 11 2" xfId="14977"/>
    <cellStyle name="Input cel new 3 2 2 12" xfId="11746"/>
    <cellStyle name="Input cel new 3 2 2 2" xfId="366"/>
    <cellStyle name="Input cel new 3 2 2 2 10" xfId="3331"/>
    <cellStyle name="Input cel new 3 2 2 2 10 2" xfId="7552"/>
    <cellStyle name="Input cel new 3 2 2 2 10 2 2" xfId="17835"/>
    <cellStyle name="Input cel new 3 2 2 2 10 3" xfId="16825"/>
    <cellStyle name="Input cel new 3 2 2 2 11" xfId="6103"/>
    <cellStyle name="Input cel new 3 2 2 2 11 2" xfId="10322"/>
    <cellStyle name="Input cel new 3 2 2 2 11 2 2" xfId="20600"/>
    <cellStyle name="Input cel new 3 2 2 2 12" xfId="2813"/>
    <cellStyle name="Input cel new 3 2 2 2 12 2" xfId="13803"/>
    <cellStyle name="Input cel new 3 2 2 2 13" xfId="13937"/>
    <cellStyle name="Input cel new 3 2 2 2 2" xfId="390"/>
    <cellStyle name="Input cel new 3 2 2 2 2 10" xfId="13191"/>
    <cellStyle name="Input cel new 3 2 2 2 2 2" xfId="1013"/>
    <cellStyle name="Input cel new 3 2 2 2 2 2 2" xfId="4277"/>
    <cellStyle name="Input cel new 3 2 2 2 2 2 2 2" xfId="8497"/>
    <cellStyle name="Input cel new 3 2 2 2 2 2 2 2 2" xfId="18779"/>
    <cellStyle name="Input cel new 3 2 2 2 2 2 2 3" xfId="13278"/>
    <cellStyle name="Input cel new 3 2 2 2 2 2 3" xfId="5477"/>
    <cellStyle name="Input cel new 3 2 2 2 2 2 3 2" xfId="9697"/>
    <cellStyle name="Input cel new 3 2 2 2 2 2 3 2 2" xfId="19979"/>
    <cellStyle name="Input cel new 3 2 2 2 2 2 3 3" xfId="12521"/>
    <cellStyle name="Input cel new 3 2 2 2 2 2 4" xfId="6891"/>
    <cellStyle name="Input cel new 3 2 2 2 2 2 4 2" xfId="11110"/>
    <cellStyle name="Input cel new 3 2 2 2 2 2 4 2 2" xfId="21353"/>
    <cellStyle name="Input cel new 3 2 2 2 2 2 4 3" xfId="14037"/>
    <cellStyle name="Input cel new 3 2 2 2 2 2 5" xfId="3440"/>
    <cellStyle name="Input cel new 3 2 2 2 2 2 5 2" xfId="7660"/>
    <cellStyle name="Input cel new 3 2 2 2 2 2 5 2 2" xfId="17942"/>
    <cellStyle name="Input cel new 3 2 2 2 2 2 5 3" xfId="17146"/>
    <cellStyle name="Input cel new 3 2 2 2 2 2 6" xfId="2113"/>
    <cellStyle name="Input cel new 3 2 2 2 2 2 6 2" xfId="15066"/>
    <cellStyle name="Input cel new 3 2 2 2 2 2 7" xfId="16268"/>
    <cellStyle name="Input cel new 3 2 2 2 2 3" xfId="930"/>
    <cellStyle name="Input cel new 3 2 2 2 2 3 2" xfId="5394"/>
    <cellStyle name="Input cel new 3 2 2 2 2 3 2 2" xfId="9614"/>
    <cellStyle name="Input cel new 3 2 2 2 2 3 2 2 2" xfId="19896"/>
    <cellStyle name="Input cel new 3 2 2 2 2 3 2 3" xfId="14831"/>
    <cellStyle name="Input cel new 3 2 2 2 2 3 3" xfId="6810"/>
    <cellStyle name="Input cel new 3 2 2 2 2 3 3 2" xfId="11029"/>
    <cellStyle name="Input cel new 3 2 2 2 2 3 3 2 2" xfId="21278"/>
    <cellStyle name="Input cel new 3 2 2 2 2 3 3 3" xfId="14108"/>
    <cellStyle name="Input cel new 3 2 2 2 2 3 4" xfId="4209"/>
    <cellStyle name="Input cel new 3 2 2 2 2 3 4 2" xfId="8429"/>
    <cellStyle name="Input cel new 3 2 2 2 2 3 4 2 2" xfId="18711"/>
    <cellStyle name="Input cel new 3 2 2 2 2 3 5" xfId="1968"/>
    <cellStyle name="Input cel new 3 2 2 2 2 3 5 2" xfId="16538"/>
    <cellStyle name="Input cel new 3 2 2 2 2 3 6" xfId="13590"/>
    <cellStyle name="Input cel new 3 2 2 2 2 4" xfId="1225"/>
    <cellStyle name="Input cel new 3 2 2 2 2 4 2" xfId="5688"/>
    <cellStyle name="Input cel new 3 2 2 2 2 4 2 2" xfId="9908"/>
    <cellStyle name="Input cel new 3 2 2 2 2 4 2 2 2" xfId="20190"/>
    <cellStyle name="Input cel new 3 2 2 2 2 4 2 3" xfId="15440"/>
    <cellStyle name="Input cel new 3 2 2 2 2 4 3" xfId="7100"/>
    <cellStyle name="Input cel new 3 2 2 2 2 4 3 2" xfId="11319"/>
    <cellStyle name="Input cel new 3 2 2 2 2 4 3 2 2" xfId="21553"/>
    <cellStyle name="Input cel new 3 2 2 2 2 4 3 3" xfId="16692"/>
    <cellStyle name="Input cel new 3 2 2 2 2 4 4" xfId="4481"/>
    <cellStyle name="Input cel new 3 2 2 2 2 4 4 2" xfId="8701"/>
    <cellStyle name="Input cel new 3 2 2 2 2 4 4 2 2" xfId="18983"/>
    <cellStyle name="Input cel new 3 2 2 2 2 4 5" xfId="1952"/>
    <cellStyle name="Input cel new 3 2 2 2 2 4 5 2" xfId="17404"/>
    <cellStyle name="Input cel new 3 2 2 2 2 4 6" xfId="17093"/>
    <cellStyle name="Input cel new 3 2 2 2 2 5" xfId="752"/>
    <cellStyle name="Input cel new 3 2 2 2 2 5 2" xfId="5217"/>
    <cellStyle name="Input cel new 3 2 2 2 2 5 2 2" xfId="9437"/>
    <cellStyle name="Input cel new 3 2 2 2 2 5 2 2 2" xfId="19719"/>
    <cellStyle name="Input cel new 3 2 2 2 2 5 2 3" xfId="12495"/>
    <cellStyle name="Input cel new 3 2 2 2 2 5 3" xfId="6637"/>
    <cellStyle name="Input cel new 3 2 2 2 2 5 3 2" xfId="10856"/>
    <cellStyle name="Input cel new 3 2 2 2 2 5 3 2 2" xfId="21117"/>
    <cellStyle name="Input cel new 3 2 2 2 2 5 3 3" xfId="15137"/>
    <cellStyle name="Input cel new 3 2 2 2 2 5 4" xfId="4049"/>
    <cellStyle name="Input cel new 3 2 2 2 2 5 4 2" xfId="8269"/>
    <cellStyle name="Input cel new 3 2 2 2 2 5 4 2 2" xfId="18551"/>
    <cellStyle name="Input cel new 3 2 2 2 2 5 5" xfId="2966"/>
    <cellStyle name="Input cel new 3 2 2 2 2 5 5 2" xfId="13208"/>
    <cellStyle name="Input cel new 3 2 2 2 2 5 6" xfId="12838"/>
    <cellStyle name="Input cel new 3 2 2 2 2 6" xfId="1630"/>
    <cellStyle name="Input cel new 3 2 2 2 2 6 2" xfId="6284"/>
    <cellStyle name="Input cel new 3 2 2 2 2 6 2 2" xfId="10503"/>
    <cellStyle name="Input cel new 3 2 2 2 2 6 2 2 2" xfId="20779"/>
    <cellStyle name="Input cel new 3 2 2 2 2 6 2 3" xfId="12601"/>
    <cellStyle name="Input cel new 3 2 2 2 2 6 3" xfId="3706"/>
    <cellStyle name="Input cel new 3 2 2 2 2 6 3 2" xfId="7926"/>
    <cellStyle name="Input cel new 3 2 2 2 2 6 3 2 2" xfId="18208"/>
    <cellStyle name="Input cel new 3 2 2 2 2 6 4" xfId="5068"/>
    <cellStyle name="Input cel new 3 2 2 2 2 6 4 2" xfId="11994"/>
    <cellStyle name="Input cel new 3 2 2 2 2 6 5" xfId="13821"/>
    <cellStyle name="Input cel new 3 2 2 2 2 7" xfId="4859"/>
    <cellStyle name="Input cel new 3 2 2 2 2 7 2" xfId="9079"/>
    <cellStyle name="Input cel new 3 2 2 2 2 7 2 2" xfId="19361"/>
    <cellStyle name="Input cel new 3 2 2 2 2 7 3" xfId="14563"/>
    <cellStyle name="Input cel new 3 2 2 2 2 8" xfId="6187"/>
    <cellStyle name="Input cel new 3 2 2 2 2 8 2" xfId="10406"/>
    <cellStyle name="Input cel new 3 2 2 2 2 8 2 2" xfId="20684"/>
    <cellStyle name="Input cel new 3 2 2 2 2 8 3" xfId="13277"/>
    <cellStyle name="Input cel new 3 2 2 2 2 9" xfId="1832"/>
    <cellStyle name="Input cel new 3 2 2 2 2 9 2" xfId="14217"/>
    <cellStyle name="Input cel new 3 2 2 2 3" xfId="440"/>
    <cellStyle name="Input cel new 3 2 2 2 3 10" xfId="16426"/>
    <cellStyle name="Input cel new 3 2 2 2 3 2" xfId="1366"/>
    <cellStyle name="Input cel new 3 2 2 2 3 2 2" xfId="5829"/>
    <cellStyle name="Input cel new 3 2 2 2 3 2 2 2" xfId="10049"/>
    <cellStyle name="Input cel new 3 2 2 2 3 2 2 2 2" xfId="20331"/>
    <cellStyle name="Input cel new 3 2 2 2 3 2 2 3" xfId="12098"/>
    <cellStyle name="Input cel new 3 2 2 2 3 2 3" xfId="7241"/>
    <cellStyle name="Input cel new 3 2 2 2 3 2 3 2" xfId="11460"/>
    <cellStyle name="Input cel new 3 2 2 2 3 2 3 2 2" xfId="21683"/>
    <cellStyle name="Input cel new 3 2 2 2 3 2 3 3" xfId="15381"/>
    <cellStyle name="Input cel new 3 2 2 2 3 2 4" xfId="4598"/>
    <cellStyle name="Input cel new 3 2 2 2 3 2 4 2" xfId="8818"/>
    <cellStyle name="Input cel new 3 2 2 2 3 2 4 2 2" xfId="19100"/>
    <cellStyle name="Input cel new 3 2 2 2 3 2 5" xfId="2602"/>
    <cellStyle name="Input cel new 3 2 2 2 3 2 5 2" xfId="17534"/>
    <cellStyle name="Input cel new 3 2 2 2 3 2 6" xfId="12707"/>
    <cellStyle name="Input cel new 3 2 2 2 3 3" xfId="707"/>
    <cellStyle name="Input cel new 3 2 2 2 3 3 2" xfId="5172"/>
    <cellStyle name="Input cel new 3 2 2 2 3 3 2 2" xfId="9392"/>
    <cellStyle name="Input cel new 3 2 2 2 3 3 2 2 2" xfId="19674"/>
    <cellStyle name="Input cel new 3 2 2 2 3 3 2 3" xfId="12036"/>
    <cellStyle name="Input cel new 3 2 2 2 3 3 3" xfId="6593"/>
    <cellStyle name="Input cel new 3 2 2 2 3 3 3 2" xfId="10812"/>
    <cellStyle name="Input cel new 3 2 2 2 3 3 3 2 2" xfId="21077"/>
    <cellStyle name="Input cel new 3 2 2 2 3 3 3 3" xfId="16601"/>
    <cellStyle name="Input cel new 3 2 2 2 3 3 4" xfId="4008"/>
    <cellStyle name="Input cel new 3 2 2 2 3 3 4 2" xfId="8228"/>
    <cellStyle name="Input cel new 3 2 2 2 3 3 4 2 2" xfId="18510"/>
    <cellStyle name="Input cel new 3 2 2 2 3 3 5" xfId="2410"/>
    <cellStyle name="Input cel new 3 2 2 2 3 3 5 2" xfId="13957"/>
    <cellStyle name="Input cel new 3 2 2 2 3 3 6" xfId="14299"/>
    <cellStyle name="Input cel new 3 2 2 2 3 4" xfId="814"/>
    <cellStyle name="Input cel new 3 2 2 2 3 4 2" xfId="5279"/>
    <cellStyle name="Input cel new 3 2 2 2 3 4 2 2" xfId="9499"/>
    <cellStyle name="Input cel new 3 2 2 2 3 4 2 2 2" xfId="19781"/>
    <cellStyle name="Input cel new 3 2 2 2 3 4 2 3" xfId="17174"/>
    <cellStyle name="Input cel new 3 2 2 2 3 4 3" xfId="6699"/>
    <cellStyle name="Input cel new 3 2 2 2 3 4 3 2" xfId="10918"/>
    <cellStyle name="Input cel new 3 2 2 2 3 4 3 2 2" xfId="21174"/>
    <cellStyle name="Input cel new 3 2 2 2 3 4 3 3" xfId="16534"/>
    <cellStyle name="Input cel new 3 2 2 2 3 4 4" xfId="4105"/>
    <cellStyle name="Input cel new 3 2 2 2 3 4 4 2" xfId="8325"/>
    <cellStyle name="Input cel new 3 2 2 2 3 4 4 2 2" xfId="18607"/>
    <cellStyle name="Input cel new 3 2 2 2 3 4 5" xfId="2072"/>
    <cellStyle name="Input cel new 3 2 2 2 3 4 5 2" xfId="14662"/>
    <cellStyle name="Input cel new 3 2 2 2 3 4 6" xfId="12531"/>
    <cellStyle name="Input cel new 3 2 2 2 3 5" xfId="3754"/>
    <cellStyle name="Input cel new 3 2 2 2 3 5 2" xfId="7974"/>
    <cellStyle name="Input cel new 3 2 2 2 3 5 2 2" xfId="18256"/>
    <cellStyle name="Input cel new 3 2 2 2 3 5 3" xfId="14861"/>
    <cellStyle name="Input cel new 3 2 2 2 3 6" xfId="4907"/>
    <cellStyle name="Input cel new 3 2 2 2 3 6 2" xfId="9127"/>
    <cellStyle name="Input cel new 3 2 2 2 3 6 2 2" xfId="19409"/>
    <cellStyle name="Input cel new 3 2 2 2 3 6 3" xfId="14611"/>
    <cellStyle name="Input cel new 3 2 2 2 3 7" xfId="6332"/>
    <cellStyle name="Input cel new 3 2 2 2 3 7 2" xfId="10551"/>
    <cellStyle name="Input cel new 3 2 2 2 3 7 2 2" xfId="20827"/>
    <cellStyle name="Input cel new 3 2 2 2 3 7 3" xfId="12745"/>
    <cellStyle name="Input cel new 3 2 2 2 3 8" xfId="3488"/>
    <cellStyle name="Input cel new 3 2 2 2 3 8 2" xfId="7708"/>
    <cellStyle name="Input cel new 3 2 2 2 3 8 2 2" xfId="17990"/>
    <cellStyle name="Input cel new 3 2 2 2 3 8 3" xfId="15795"/>
    <cellStyle name="Input cel new 3 2 2 2 3 9" xfId="2701"/>
    <cellStyle name="Input cel new 3 2 2 2 3 9 2" xfId="15420"/>
    <cellStyle name="Input cel new 3 2 2 2 4" xfId="504"/>
    <cellStyle name="Input cel new 3 2 2 2 4 2" xfId="1430"/>
    <cellStyle name="Input cel new 3 2 2 2 4 2 2" xfId="5893"/>
    <cellStyle name="Input cel new 3 2 2 2 4 2 2 2" xfId="10113"/>
    <cellStyle name="Input cel new 3 2 2 2 4 2 2 2 2" xfId="20395"/>
    <cellStyle name="Input cel new 3 2 2 2 4 2 2 3" xfId="14795"/>
    <cellStyle name="Input cel new 3 2 2 2 4 2 3" xfId="7305"/>
    <cellStyle name="Input cel new 3 2 2 2 4 2 3 2" xfId="11524"/>
    <cellStyle name="Input cel new 3 2 2 2 4 2 3 2 2" xfId="21743"/>
    <cellStyle name="Input cel new 3 2 2 2 4 2 3 3" xfId="14478"/>
    <cellStyle name="Input cel new 3 2 2 2 4 2 4" xfId="4658"/>
    <cellStyle name="Input cel new 3 2 2 2 4 2 4 2" xfId="8878"/>
    <cellStyle name="Input cel new 3 2 2 2 4 2 4 2 2" xfId="19160"/>
    <cellStyle name="Input cel new 3 2 2 2 4 2 5" xfId="1997"/>
    <cellStyle name="Input cel new 3 2 2 2 4 2 5 2" xfId="17594"/>
    <cellStyle name="Input cel new 3 2 2 2 4 2 6" xfId="13966"/>
    <cellStyle name="Input cel new 3 2 2 2 4 3" xfId="1112"/>
    <cellStyle name="Input cel new 3 2 2 2 4 3 2" xfId="5576"/>
    <cellStyle name="Input cel new 3 2 2 2 4 3 2 2" xfId="9796"/>
    <cellStyle name="Input cel new 3 2 2 2 4 3 2 2 2" xfId="20078"/>
    <cellStyle name="Input cel new 3 2 2 2 4 3 2 3" xfId="12355"/>
    <cellStyle name="Input cel new 3 2 2 2 4 3 3" xfId="6989"/>
    <cellStyle name="Input cel new 3 2 2 2 4 3 3 2" xfId="11208"/>
    <cellStyle name="Input cel new 3 2 2 2 4 3 3 2 2" xfId="21447"/>
    <cellStyle name="Input cel new 3 2 2 2 4 3 3 3" xfId="14784"/>
    <cellStyle name="Input cel new 3 2 2 2 4 3 4" xfId="4374"/>
    <cellStyle name="Input cel new 3 2 2 2 4 3 4 2" xfId="8594"/>
    <cellStyle name="Input cel new 3 2 2 2 4 3 4 2 2" xfId="18876"/>
    <cellStyle name="Input cel new 3 2 2 2 4 3 5" xfId="1824"/>
    <cellStyle name="Input cel new 3 2 2 2 4 3 5 2" xfId="17298"/>
    <cellStyle name="Input cel new 3 2 2 2 4 3 6" xfId="16746"/>
    <cellStyle name="Input cel new 3 2 2 2 4 4" xfId="3815"/>
    <cellStyle name="Input cel new 3 2 2 2 4 4 2" xfId="8035"/>
    <cellStyle name="Input cel new 3 2 2 2 4 4 2 2" xfId="18317"/>
    <cellStyle name="Input cel new 3 2 2 2 4 4 3" xfId="16592"/>
    <cellStyle name="Input cel new 3 2 2 2 4 5" xfId="4971"/>
    <cellStyle name="Input cel new 3 2 2 2 4 5 2" xfId="9191"/>
    <cellStyle name="Input cel new 3 2 2 2 4 5 2 2" xfId="19473"/>
    <cellStyle name="Input cel new 3 2 2 2 4 5 3" xfId="16981"/>
    <cellStyle name="Input cel new 3 2 2 2 4 6" xfId="6396"/>
    <cellStyle name="Input cel new 3 2 2 2 4 6 2" xfId="10615"/>
    <cellStyle name="Input cel new 3 2 2 2 4 6 2 2" xfId="20888"/>
    <cellStyle name="Input cel new 3 2 2 2 4 6 3" xfId="14230"/>
    <cellStyle name="Input cel new 3 2 2 2 4 7" xfId="3522"/>
    <cellStyle name="Input cel new 3 2 2 2 4 7 2" xfId="7742"/>
    <cellStyle name="Input cel new 3 2 2 2 4 7 2 2" xfId="18024"/>
    <cellStyle name="Input cel new 3 2 2 2 4 7 3" xfId="12947"/>
    <cellStyle name="Input cel new 3 2 2 2 4 8" xfId="2766"/>
    <cellStyle name="Input cel new 3 2 2 2 4 8 2" xfId="17230"/>
    <cellStyle name="Input cel new 3 2 2 2 4 9" xfId="15512"/>
    <cellStyle name="Input cel new 3 2 2 2 5" xfId="566"/>
    <cellStyle name="Input cel new 3 2 2 2 5 2" xfId="1492"/>
    <cellStyle name="Input cel new 3 2 2 2 5 2 2" xfId="5955"/>
    <cellStyle name="Input cel new 3 2 2 2 5 2 2 2" xfId="10175"/>
    <cellStyle name="Input cel new 3 2 2 2 5 2 2 2 2" xfId="20457"/>
    <cellStyle name="Input cel new 3 2 2 2 5 2 2 3" xfId="13578"/>
    <cellStyle name="Input cel new 3 2 2 2 5 2 3" xfId="7367"/>
    <cellStyle name="Input cel new 3 2 2 2 5 2 3 2" xfId="11586"/>
    <cellStyle name="Input cel new 3 2 2 2 5 2 3 2 2" xfId="21802"/>
    <cellStyle name="Input cel new 3 2 2 2 5 2 3 3" xfId="14509"/>
    <cellStyle name="Input cel new 3 2 2 2 5 2 4" xfId="4717"/>
    <cellStyle name="Input cel new 3 2 2 2 5 2 4 2" xfId="8937"/>
    <cellStyle name="Input cel new 3 2 2 2 5 2 4 2 2" xfId="19219"/>
    <cellStyle name="Input cel new 3 2 2 2 5 2 5" xfId="7420"/>
    <cellStyle name="Input cel new 3 2 2 2 5 2 5 2" xfId="17653"/>
    <cellStyle name="Input cel new 3 2 2 2 5 2 6" xfId="12169"/>
    <cellStyle name="Input cel new 3 2 2 2 5 3" xfId="1170"/>
    <cellStyle name="Input cel new 3 2 2 2 5 3 2" xfId="5633"/>
    <cellStyle name="Input cel new 3 2 2 2 5 3 2 2" xfId="9853"/>
    <cellStyle name="Input cel new 3 2 2 2 5 3 2 2 2" xfId="20135"/>
    <cellStyle name="Input cel new 3 2 2 2 5 3 2 3" xfId="13555"/>
    <cellStyle name="Input cel new 3 2 2 2 5 3 3" xfId="7045"/>
    <cellStyle name="Input cel new 3 2 2 2 5 3 3 2" xfId="11264"/>
    <cellStyle name="Input cel new 3 2 2 2 5 3 3 2 2" xfId="21500"/>
    <cellStyle name="Input cel new 3 2 2 2 5 3 3 3" xfId="17247"/>
    <cellStyle name="Input cel new 3 2 2 2 5 3 4" xfId="4428"/>
    <cellStyle name="Input cel new 3 2 2 2 5 3 4 2" xfId="8648"/>
    <cellStyle name="Input cel new 3 2 2 2 5 3 4 2 2" xfId="18930"/>
    <cellStyle name="Input cel new 3 2 2 2 5 3 5" xfId="2337"/>
    <cellStyle name="Input cel new 3 2 2 2 5 3 5 2" xfId="17351"/>
    <cellStyle name="Input cel new 3 2 2 2 5 3 6" xfId="13652"/>
    <cellStyle name="Input cel new 3 2 2 2 5 4" xfId="3877"/>
    <cellStyle name="Input cel new 3 2 2 2 5 4 2" xfId="8097"/>
    <cellStyle name="Input cel new 3 2 2 2 5 4 2 2" xfId="18379"/>
    <cellStyle name="Input cel new 3 2 2 2 5 4 3" xfId="15509"/>
    <cellStyle name="Input cel new 3 2 2 2 5 5" xfId="5033"/>
    <cellStyle name="Input cel new 3 2 2 2 5 5 2" xfId="9253"/>
    <cellStyle name="Input cel new 3 2 2 2 5 5 2 2" xfId="19535"/>
    <cellStyle name="Input cel new 3 2 2 2 5 5 3" xfId="15521"/>
    <cellStyle name="Input cel new 3 2 2 2 5 6" xfId="6458"/>
    <cellStyle name="Input cel new 3 2 2 2 5 6 2" xfId="10677"/>
    <cellStyle name="Input cel new 3 2 2 2 5 6 2 2" xfId="20950"/>
    <cellStyle name="Input cel new 3 2 2 2 5 6 3" xfId="15475"/>
    <cellStyle name="Input cel new 3 2 2 2 5 7" xfId="3581"/>
    <cellStyle name="Input cel new 3 2 2 2 5 7 2" xfId="7801"/>
    <cellStyle name="Input cel new 3 2 2 2 5 7 2 2" xfId="18083"/>
    <cellStyle name="Input cel new 3 2 2 2 5 7 3" xfId="11803"/>
    <cellStyle name="Input cel new 3 2 2 2 5 8" xfId="2032"/>
    <cellStyle name="Input cel new 3 2 2 2 5 8 2" xfId="14314"/>
    <cellStyle name="Input cel new 3 2 2 2 5 9" xfId="15293"/>
    <cellStyle name="Input cel new 3 2 2 2 6" xfId="994"/>
    <cellStyle name="Input cel new 3 2 2 2 6 2" xfId="4258"/>
    <cellStyle name="Input cel new 3 2 2 2 6 2 2" xfId="8478"/>
    <cellStyle name="Input cel new 3 2 2 2 6 2 2 2" xfId="18760"/>
    <cellStyle name="Input cel new 3 2 2 2 6 2 3" xfId="13847"/>
    <cellStyle name="Input cel new 3 2 2 2 6 3" xfId="5458"/>
    <cellStyle name="Input cel new 3 2 2 2 6 3 2" xfId="9678"/>
    <cellStyle name="Input cel new 3 2 2 2 6 3 2 2" xfId="19960"/>
    <cellStyle name="Input cel new 3 2 2 2 6 3 3" xfId="17149"/>
    <cellStyle name="Input cel new 3 2 2 2 6 4" xfId="6872"/>
    <cellStyle name="Input cel new 3 2 2 2 6 4 2" xfId="11091"/>
    <cellStyle name="Input cel new 3 2 2 2 6 4 2 2" xfId="21334"/>
    <cellStyle name="Input cel new 3 2 2 2 6 4 3" xfId="14065"/>
    <cellStyle name="Input cel new 3 2 2 2 6 5" xfId="3421"/>
    <cellStyle name="Input cel new 3 2 2 2 6 5 2" xfId="7641"/>
    <cellStyle name="Input cel new 3 2 2 2 6 5 2 2" xfId="17923"/>
    <cellStyle name="Input cel new 3 2 2 2 6 6" xfId="2067"/>
    <cellStyle name="Input cel new 3 2 2 2 6 6 2" xfId="13419"/>
    <cellStyle name="Input cel new 3 2 2 2 6 7" xfId="13239"/>
    <cellStyle name="Input cel new 3 2 2 2 7" xfId="640"/>
    <cellStyle name="Input cel new 3 2 2 2 7 2" xfId="5106"/>
    <cellStyle name="Input cel new 3 2 2 2 7 2 2" xfId="9326"/>
    <cellStyle name="Input cel new 3 2 2 2 7 2 2 2" xfId="19608"/>
    <cellStyle name="Input cel new 3 2 2 2 7 2 3" xfId="12413"/>
    <cellStyle name="Input cel new 3 2 2 2 7 3" xfId="6530"/>
    <cellStyle name="Input cel new 3 2 2 2 7 3 2" xfId="10749"/>
    <cellStyle name="Input cel new 3 2 2 2 7 3 2 2" xfId="21020"/>
    <cellStyle name="Input cel new 3 2 2 2 7 3 3" xfId="14066"/>
    <cellStyle name="Input cel new 3 2 2 2 7 4" xfId="3948"/>
    <cellStyle name="Input cel new 3 2 2 2 7 4 2" xfId="8168"/>
    <cellStyle name="Input cel new 3 2 2 2 7 4 2 2" xfId="18450"/>
    <cellStyle name="Input cel new 3 2 2 2 7 5" xfId="2364"/>
    <cellStyle name="Input cel new 3 2 2 2 7 5 2" xfId="17026"/>
    <cellStyle name="Input cel new 3 2 2 2 7 6" xfId="11662"/>
    <cellStyle name="Input cel new 3 2 2 2 8" xfId="1538"/>
    <cellStyle name="Input cel new 3 2 2 2 8 2" xfId="6006"/>
    <cellStyle name="Input cel new 3 2 2 2 8 2 2" xfId="10226"/>
    <cellStyle name="Input cel new 3 2 2 2 8 2 2 2" xfId="20507"/>
    <cellStyle name="Input cel new 3 2 2 2 8 2 3" xfId="13733"/>
    <cellStyle name="Input cel new 3 2 2 2 8 3" xfId="3683"/>
    <cellStyle name="Input cel new 3 2 2 2 8 3 2" xfId="7903"/>
    <cellStyle name="Input cel new 3 2 2 2 8 3 2 2" xfId="18185"/>
    <cellStyle name="Input cel new 3 2 2 2 8 4" xfId="2839"/>
    <cellStyle name="Input cel new 3 2 2 2 8 4 2" xfId="16291"/>
    <cellStyle name="Input cel new 3 2 2 2 8 5" xfId="15577"/>
    <cellStyle name="Input cel new 3 2 2 2 9" xfId="4836"/>
    <cellStyle name="Input cel new 3 2 2 2 9 2" xfId="9056"/>
    <cellStyle name="Input cel new 3 2 2 2 9 2 2" xfId="19338"/>
    <cellStyle name="Input cel new 3 2 2 2 9 3" xfId="17240"/>
    <cellStyle name="Input cel new 3 2 2 3" xfId="348"/>
    <cellStyle name="Input cel new 3 2 2 3 10" xfId="4818"/>
    <cellStyle name="Input cel new 3 2 2 3 10 2" xfId="9038"/>
    <cellStyle name="Input cel new 3 2 2 3 10 2 2" xfId="19320"/>
    <cellStyle name="Input cel new 3 2 2 3 10 3" xfId="16604"/>
    <cellStyle name="Input cel new 3 2 2 3 11" xfId="3313"/>
    <cellStyle name="Input cel new 3 2 2 3 11 2" xfId="7534"/>
    <cellStyle name="Input cel new 3 2 2 3 11 2 2" xfId="17817"/>
    <cellStyle name="Input cel new 3 2 2 3 11 3" xfId="11918"/>
    <cellStyle name="Input cel new 3 2 2 3 12" xfId="6136"/>
    <cellStyle name="Input cel new 3 2 2 3 12 2" xfId="10355"/>
    <cellStyle name="Input cel new 3 2 2 3 12 2 2" xfId="20633"/>
    <cellStyle name="Input cel new 3 2 2 3 13" xfId="1797"/>
    <cellStyle name="Input cel new 3 2 2 3 13 2" xfId="14040"/>
    <cellStyle name="Input cel new 3 2 2 3 14" xfId="16878"/>
    <cellStyle name="Input cel new 3 2 2 3 2" xfId="422"/>
    <cellStyle name="Input cel new 3 2 2 3 2 2" xfId="1044"/>
    <cellStyle name="Input cel new 3 2 2 3 2 2 2" xfId="1349"/>
    <cellStyle name="Input cel new 3 2 2 3 2 2 2 2" xfId="5812"/>
    <cellStyle name="Input cel new 3 2 2 3 2 2 2 2 2" xfId="10032"/>
    <cellStyle name="Input cel new 3 2 2 3 2 2 2 2 2 2" xfId="20314"/>
    <cellStyle name="Input cel new 3 2 2 3 2 2 2 2 3" xfId="12158"/>
    <cellStyle name="Input cel new 3 2 2 3 2 2 2 3" xfId="7224"/>
    <cellStyle name="Input cel new 3 2 2 3 2 2 2 3 2" xfId="11443"/>
    <cellStyle name="Input cel new 3 2 2 3 2 2 2 3 2 2" xfId="21666"/>
    <cellStyle name="Input cel new 3 2 2 3 2 2 2 3 3" xfId="13643"/>
    <cellStyle name="Input cel new 3 2 2 3 2 2 2 4" xfId="4581"/>
    <cellStyle name="Input cel new 3 2 2 3 2 2 2 4 2" xfId="8801"/>
    <cellStyle name="Input cel new 3 2 2 3 2 2 2 4 2 2" xfId="19083"/>
    <cellStyle name="Input cel new 3 2 2 3 2 2 2 5" xfId="2089"/>
    <cellStyle name="Input cel new 3 2 2 3 2 2 2 5 2" xfId="17517"/>
    <cellStyle name="Input cel new 3 2 2 3 2 2 2 6" xfId="14422"/>
    <cellStyle name="Input cel new 3 2 2 3 2 2 3" xfId="4308"/>
    <cellStyle name="Input cel new 3 2 2 3 2 2 3 2" xfId="8528"/>
    <cellStyle name="Input cel new 3 2 2 3 2 2 3 2 2" xfId="18810"/>
    <cellStyle name="Input cel new 3 2 2 3 2 2 3 3" xfId="14302"/>
    <cellStyle name="Input cel new 3 2 2 3 2 2 4" xfId="5508"/>
    <cellStyle name="Input cel new 3 2 2 3 2 2 4 2" xfId="9728"/>
    <cellStyle name="Input cel new 3 2 2 3 2 2 4 2 2" xfId="20010"/>
    <cellStyle name="Input cel new 3 2 2 3 2 2 4 3" xfId="14449"/>
    <cellStyle name="Input cel new 3 2 2 3 2 2 5" xfId="6922"/>
    <cellStyle name="Input cel new 3 2 2 3 2 2 5 2" xfId="11141"/>
    <cellStyle name="Input cel new 3 2 2 3 2 2 5 2 2" xfId="21383"/>
    <cellStyle name="Input cel new 3 2 2 3 2 2 5 3" xfId="15650"/>
    <cellStyle name="Input cel new 3 2 2 3 2 2 6" xfId="3471"/>
    <cellStyle name="Input cel new 3 2 2 3 2 2 6 2" xfId="7691"/>
    <cellStyle name="Input cel new 3 2 2 3 2 2 6 2 2" xfId="17973"/>
    <cellStyle name="Input cel new 3 2 2 3 2 2 7" xfId="2767"/>
    <cellStyle name="Input cel new 3 2 2 3 2 2 7 2" xfId="15579"/>
    <cellStyle name="Input cel new 3 2 2 3 2 2 8" xfId="16917"/>
    <cellStyle name="Input cel new 3 2 2 3 2 3" xfId="1264"/>
    <cellStyle name="Input cel new 3 2 2 3 2 3 2" xfId="5727"/>
    <cellStyle name="Input cel new 3 2 2 3 2 3 2 2" xfId="9947"/>
    <cellStyle name="Input cel new 3 2 2 3 2 3 2 2 2" xfId="20229"/>
    <cellStyle name="Input cel new 3 2 2 3 2 3 2 3" xfId="14201"/>
    <cellStyle name="Input cel new 3 2 2 3 2 3 3" xfId="7139"/>
    <cellStyle name="Input cel new 3 2 2 3 2 3 3 2" xfId="11358"/>
    <cellStyle name="Input cel new 3 2 2 3 2 3 3 2 2" xfId="21589"/>
    <cellStyle name="Input cel new 3 2 2 3 2 3 3 3" xfId="15741"/>
    <cellStyle name="Input cel new 3 2 2 3 2 3 4" xfId="4517"/>
    <cellStyle name="Input cel new 3 2 2 3 2 3 4 2" xfId="8737"/>
    <cellStyle name="Input cel new 3 2 2 3 2 3 4 2 2" xfId="19019"/>
    <cellStyle name="Input cel new 3 2 2 3 2 3 5" xfId="2431"/>
    <cellStyle name="Input cel new 3 2 2 3 2 3 5 2" xfId="17440"/>
    <cellStyle name="Input cel new 3 2 2 3 2 3 6" xfId="16989"/>
    <cellStyle name="Input cel new 3 2 2 3 2 4" xfId="797"/>
    <cellStyle name="Input cel new 3 2 2 3 2 4 2" xfId="5262"/>
    <cellStyle name="Input cel new 3 2 2 3 2 4 2 2" xfId="9482"/>
    <cellStyle name="Input cel new 3 2 2 3 2 4 2 2 2" xfId="19764"/>
    <cellStyle name="Input cel new 3 2 2 3 2 4 2 3" xfId="11644"/>
    <cellStyle name="Input cel new 3 2 2 3 2 4 3" xfId="6682"/>
    <cellStyle name="Input cel new 3 2 2 3 2 4 3 2" xfId="10901"/>
    <cellStyle name="Input cel new 3 2 2 3 2 4 3 2 2" xfId="21157"/>
    <cellStyle name="Input cel new 3 2 2 3 2 4 3 3" xfId="14419"/>
    <cellStyle name="Input cel new 3 2 2 3 2 4 4" xfId="4088"/>
    <cellStyle name="Input cel new 3 2 2 3 2 4 4 2" xfId="8308"/>
    <cellStyle name="Input cel new 3 2 2 3 2 4 4 2 2" xfId="18590"/>
    <cellStyle name="Input cel new 3 2 2 3 2 4 5" xfId="2702"/>
    <cellStyle name="Input cel new 3 2 2 3 2 4 5 2" xfId="11791"/>
    <cellStyle name="Input cel new 3 2 2 3 2 4 6" xfId="15278"/>
    <cellStyle name="Input cel new 3 2 2 3 2 5" xfId="1660"/>
    <cellStyle name="Input cel new 3 2 2 3 2 5 2" xfId="6315"/>
    <cellStyle name="Input cel new 3 2 2 3 2 5 2 2" xfId="10534"/>
    <cellStyle name="Input cel new 3 2 2 3 2 5 2 2 2" xfId="20810"/>
    <cellStyle name="Input cel new 3 2 2 3 2 5 2 3" xfId="14233"/>
    <cellStyle name="Input cel new 3 2 2 3 2 5 3" xfId="3737"/>
    <cellStyle name="Input cel new 3 2 2 3 2 5 3 2" xfId="7957"/>
    <cellStyle name="Input cel new 3 2 2 3 2 5 3 2 2" xfId="18239"/>
    <cellStyle name="Input cel new 3 2 2 3 2 5 4" xfId="2531"/>
    <cellStyle name="Input cel new 3 2 2 3 2 5 4 2" xfId="15388"/>
    <cellStyle name="Input cel new 3 2 2 3 2 5 5" xfId="14456"/>
    <cellStyle name="Input cel new 3 2 2 3 2 6" xfId="4890"/>
    <cellStyle name="Input cel new 3 2 2 3 2 6 2" xfId="9110"/>
    <cellStyle name="Input cel new 3 2 2 3 2 6 2 2" xfId="19392"/>
    <cellStyle name="Input cel new 3 2 2 3 2 6 3" xfId="13327"/>
    <cellStyle name="Input cel new 3 2 2 3 2 7" xfId="6228"/>
    <cellStyle name="Input cel new 3 2 2 3 2 7 2" xfId="10447"/>
    <cellStyle name="Input cel new 3 2 2 3 2 7 2 2" xfId="20724"/>
    <cellStyle name="Input cel new 3 2 2 3 2 7 3" xfId="15022"/>
    <cellStyle name="Input cel new 3 2 2 3 2 8" xfId="2528"/>
    <cellStyle name="Input cel new 3 2 2 3 2 8 2" xfId="13719"/>
    <cellStyle name="Input cel new 3 2 2 3 2 9" xfId="13128"/>
    <cellStyle name="Input cel new 3 2 2 3 3" xfId="472"/>
    <cellStyle name="Input cel new 3 2 2 3 3 10" xfId="17058"/>
    <cellStyle name="Input cel new 3 2 2 3 3 2" xfId="1083"/>
    <cellStyle name="Input cel new 3 2 2 3 3 2 2" xfId="5547"/>
    <cellStyle name="Input cel new 3 2 2 3 3 2 2 2" xfId="9767"/>
    <cellStyle name="Input cel new 3 2 2 3 3 2 2 2 2" xfId="20049"/>
    <cellStyle name="Input cel new 3 2 2 3 3 2 2 3" xfId="12547"/>
    <cellStyle name="Input cel new 3 2 2 3 3 2 3" xfId="6960"/>
    <cellStyle name="Input cel new 3 2 2 3 3 2 3 2" xfId="11179"/>
    <cellStyle name="Input cel new 3 2 2 3 3 2 3 2 2" xfId="21419"/>
    <cellStyle name="Input cel new 3 2 2 3 3 2 3 3" xfId="12949"/>
    <cellStyle name="Input cel new 3 2 2 3 3 2 4" xfId="4345"/>
    <cellStyle name="Input cel new 3 2 2 3 3 2 4 2" xfId="8565"/>
    <cellStyle name="Input cel new 3 2 2 3 3 2 4 2 2" xfId="18847"/>
    <cellStyle name="Input cel new 3 2 2 3 3 2 5" xfId="1943"/>
    <cellStyle name="Input cel new 3 2 2 3 3 2 5 2" xfId="17271"/>
    <cellStyle name="Input cel new 3 2 2 3 3 2 6" xfId="14866"/>
    <cellStyle name="Input cel new 3 2 2 3 3 3" xfId="1398"/>
    <cellStyle name="Input cel new 3 2 2 3 3 3 2" xfId="5861"/>
    <cellStyle name="Input cel new 3 2 2 3 3 3 2 2" xfId="10081"/>
    <cellStyle name="Input cel new 3 2 2 3 3 3 2 2 2" xfId="20363"/>
    <cellStyle name="Input cel new 3 2 2 3 3 3 2 3" xfId="16518"/>
    <cellStyle name="Input cel new 3 2 2 3 3 3 3" xfId="7273"/>
    <cellStyle name="Input cel new 3 2 2 3 3 3 3 2" xfId="11492"/>
    <cellStyle name="Input cel new 3 2 2 3 3 3 3 2 2" xfId="21713"/>
    <cellStyle name="Input cel new 3 2 2 3 3 3 3 3" xfId="17142"/>
    <cellStyle name="Input cel new 3 2 2 3 3 3 4" xfId="4628"/>
    <cellStyle name="Input cel new 3 2 2 3 3 3 4 2" xfId="8848"/>
    <cellStyle name="Input cel new 3 2 2 3 3 3 4 2 2" xfId="19130"/>
    <cellStyle name="Input cel new 3 2 2 3 3 3 5" xfId="1751"/>
    <cellStyle name="Input cel new 3 2 2 3 3 3 5 2" xfId="17564"/>
    <cellStyle name="Input cel new 3 2 2 3 3 3 6" xfId="16467"/>
    <cellStyle name="Input cel new 3 2 2 3 3 4" xfId="857"/>
    <cellStyle name="Input cel new 3 2 2 3 3 4 2" xfId="5322"/>
    <cellStyle name="Input cel new 3 2 2 3 3 4 2 2" xfId="9542"/>
    <cellStyle name="Input cel new 3 2 2 3 3 4 2 2 2" xfId="19824"/>
    <cellStyle name="Input cel new 3 2 2 3 3 4 2 3" xfId="12892"/>
    <cellStyle name="Input cel new 3 2 2 3 3 4 3" xfId="6742"/>
    <cellStyle name="Input cel new 3 2 2 3 3 4 3 2" xfId="10961"/>
    <cellStyle name="Input cel new 3 2 2 3 3 4 3 2 2" xfId="21215"/>
    <cellStyle name="Input cel new 3 2 2 3 3 4 3 3" xfId="13218"/>
    <cellStyle name="Input cel new 3 2 2 3 3 4 4" xfId="4146"/>
    <cellStyle name="Input cel new 3 2 2 3 3 4 4 2" xfId="8366"/>
    <cellStyle name="Input cel new 3 2 2 3 3 4 4 2 2" xfId="18648"/>
    <cellStyle name="Input cel new 3 2 2 3 3 4 5" xfId="2256"/>
    <cellStyle name="Input cel new 3 2 2 3 3 4 5 2" xfId="14603"/>
    <cellStyle name="Input cel new 3 2 2 3 3 4 6" xfId="12934"/>
    <cellStyle name="Input cel new 3 2 2 3 3 5" xfId="3785"/>
    <cellStyle name="Input cel new 3 2 2 3 3 5 2" xfId="8005"/>
    <cellStyle name="Input cel new 3 2 2 3 3 5 2 2" xfId="18287"/>
    <cellStyle name="Input cel new 3 2 2 3 3 5 3" xfId="15919"/>
    <cellStyle name="Input cel new 3 2 2 3 3 6" xfId="4939"/>
    <cellStyle name="Input cel new 3 2 2 3 3 6 2" xfId="9159"/>
    <cellStyle name="Input cel new 3 2 2 3 3 6 2 2" xfId="19441"/>
    <cellStyle name="Input cel new 3 2 2 3 3 6 3" xfId="12081"/>
    <cellStyle name="Input cel new 3 2 2 3 3 7" xfId="6364"/>
    <cellStyle name="Input cel new 3 2 2 3 3 7 2" xfId="10583"/>
    <cellStyle name="Input cel new 3 2 2 3 3 7 2 2" xfId="20858"/>
    <cellStyle name="Input cel new 3 2 2 3 3 7 3" xfId="15187"/>
    <cellStyle name="Input cel new 3 2 2 3 3 8" xfId="3505"/>
    <cellStyle name="Input cel new 3 2 2 3 3 8 2" xfId="7725"/>
    <cellStyle name="Input cel new 3 2 2 3 3 8 2 2" xfId="18007"/>
    <cellStyle name="Input cel new 3 2 2 3 3 8 3" xfId="13220"/>
    <cellStyle name="Input cel new 3 2 2 3 3 9" xfId="2516"/>
    <cellStyle name="Input cel new 3 2 2 3 3 9 2" xfId="12568"/>
    <cellStyle name="Input cel new 3 2 2 3 4" xfId="536"/>
    <cellStyle name="Input cel new 3 2 2 3 4 2" xfId="1462"/>
    <cellStyle name="Input cel new 3 2 2 3 4 2 2" xfId="5925"/>
    <cellStyle name="Input cel new 3 2 2 3 4 2 2 2" xfId="10145"/>
    <cellStyle name="Input cel new 3 2 2 3 4 2 2 2 2" xfId="20427"/>
    <cellStyle name="Input cel new 3 2 2 3 4 2 2 3" xfId="13486"/>
    <cellStyle name="Input cel new 3 2 2 3 4 2 3" xfId="7337"/>
    <cellStyle name="Input cel new 3 2 2 3 4 2 3 2" xfId="11556"/>
    <cellStyle name="Input cel new 3 2 2 3 4 2 3 2 2" xfId="21773"/>
    <cellStyle name="Input cel new 3 2 2 3 4 2 3 3" xfId="14909"/>
    <cellStyle name="Input cel new 3 2 2 3 4 2 4" xfId="4688"/>
    <cellStyle name="Input cel new 3 2 2 3 4 2 4 2" xfId="8908"/>
    <cellStyle name="Input cel new 3 2 2 3 4 2 4 2 2" xfId="19190"/>
    <cellStyle name="Input cel new 3 2 2 3 4 2 5" xfId="1998"/>
    <cellStyle name="Input cel new 3 2 2 3 4 2 5 2" xfId="17624"/>
    <cellStyle name="Input cel new 3 2 2 3 4 2 6" xfId="11895"/>
    <cellStyle name="Input cel new 3 2 2 3 4 3" xfId="1144"/>
    <cellStyle name="Input cel new 3 2 2 3 4 3 2" xfId="5608"/>
    <cellStyle name="Input cel new 3 2 2 3 4 3 2 2" xfId="9828"/>
    <cellStyle name="Input cel new 3 2 2 3 4 3 2 2 2" xfId="20110"/>
    <cellStyle name="Input cel new 3 2 2 3 4 3 2 3" xfId="13788"/>
    <cellStyle name="Input cel new 3 2 2 3 4 3 3" xfId="7021"/>
    <cellStyle name="Input cel new 3 2 2 3 4 3 3 2" xfId="11240"/>
    <cellStyle name="Input cel new 3 2 2 3 4 3 3 2 2" xfId="21477"/>
    <cellStyle name="Input cel new 3 2 2 3 4 3 3 3" xfId="13203"/>
    <cellStyle name="Input cel new 3 2 2 3 4 3 4" xfId="4404"/>
    <cellStyle name="Input cel new 3 2 2 3 4 3 4 2" xfId="8624"/>
    <cellStyle name="Input cel new 3 2 2 3 4 3 4 2 2" xfId="18906"/>
    <cellStyle name="Input cel new 3 2 2 3 4 3 5" xfId="2037"/>
    <cellStyle name="Input cel new 3 2 2 3 4 3 5 2" xfId="17328"/>
    <cellStyle name="Input cel new 3 2 2 3 4 3 6" xfId="14200"/>
    <cellStyle name="Input cel new 3 2 2 3 4 4" xfId="3847"/>
    <cellStyle name="Input cel new 3 2 2 3 4 4 2" xfId="8067"/>
    <cellStyle name="Input cel new 3 2 2 3 4 4 2 2" xfId="18349"/>
    <cellStyle name="Input cel new 3 2 2 3 4 4 3" xfId="14785"/>
    <cellStyle name="Input cel new 3 2 2 3 4 5" xfId="5003"/>
    <cellStyle name="Input cel new 3 2 2 3 4 5 2" xfId="9223"/>
    <cellStyle name="Input cel new 3 2 2 3 4 5 2 2" xfId="19505"/>
    <cellStyle name="Input cel new 3 2 2 3 4 5 3" xfId="13917"/>
    <cellStyle name="Input cel new 3 2 2 3 4 6" xfId="6428"/>
    <cellStyle name="Input cel new 3 2 2 3 4 6 2" xfId="10647"/>
    <cellStyle name="Input cel new 3 2 2 3 4 6 2 2" xfId="20920"/>
    <cellStyle name="Input cel new 3 2 2 3 4 6 3" xfId="12064"/>
    <cellStyle name="Input cel new 3 2 2 3 4 7" xfId="3552"/>
    <cellStyle name="Input cel new 3 2 2 3 4 7 2" xfId="7772"/>
    <cellStyle name="Input cel new 3 2 2 3 4 7 2 2" xfId="18054"/>
    <cellStyle name="Input cel new 3 2 2 3 4 7 3" xfId="15691"/>
    <cellStyle name="Input cel new 3 2 2 3 4 8" xfId="2609"/>
    <cellStyle name="Input cel new 3 2 2 3 4 8 2" xfId="16000"/>
    <cellStyle name="Input cel new 3 2 2 3 4 9" xfId="14130"/>
    <cellStyle name="Input cel new 3 2 2 3 5" xfId="597"/>
    <cellStyle name="Input cel new 3 2 2 3 5 2" xfId="1523"/>
    <cellStyle name="Input cel new 3 2 2 3 5 2 2" xfId="5986"/>
    <cellStyle name="Input cel new 3 2 2 3 5 2 2 2" xfId="10206"/>
    <cellStyle name="Input cel new 3 2 2 3 5 2 2 2 2" xfId="20488"/>
    <cellStyle name="Input cel new 3 2 2 3 5 2 2 3" xfId="16719"/>
    <cellStyle name="Input cel new 3 2 2 3 5 2 3" xfId="7398"/>
    <cellStyle name="Input cel new 3 2 2 3 5 2 3 2" xfId="11617"/>
    <cellStyle name="Input cel new 3 2 2 3 5 2 3 2 2" xfId="21832"/>
    <cellStyle name="Input cel new 3 2 2 3 5 2 3 3" xfId="14491"/>
    <cellStyle name="Input cel new 3 2 2 3 5 2 4" xfId="4747"/>
    <cellStyle name="Input cel new 3 2 2 3 5 2 4 2" xfId="8967"/>
    <cellStyle name="Input cel new 3 2 2 3 5 2 4 2 2" xfId="19249"/>
    <cellStyle name="Input cel new 3 2 2 3 5 2 5" xfId="7451"/>
    <cellStyle name="Input cel new 3 2 2 3 5 2 5 2" xfId="17683"/>
    <cellStyle name="Input cel new 3 2 2 3 5 2 6" xfId="12951"/>
    <cellStyle name="Input cel new 3 2 2 3 5 3" xfId="1201"/>
    <cellStyle name="Input cel new 3 2 2 3 5 3 2" xfId="5664"/>
    <cellStyle name="Input cel new 3 2 2 3 5 3 2 2" xfId="9884"/>
    <cellStyle name="Input cel new 3 2 2 3 5 3 2 2 2" xfId="20166"/>
    <cellStyle name="Input cel new 3 2 2 3 5 3 2 3" xfId="17137"/>
    <cellStyle name="Input cel new 3 2 2 3 5 3 3" xfId="7076"/>
    <cellStyle name="Input cel new 3 2 2 3 5 3 3 2" xfId="11295"/>
    <cellStyle name="Input cel new 3 2 2 3 5 3 3 2 2" xfId="21530"/>
    <cellStyle name="Input cel new 3 2 2 3 5 3 3 3" xfId="11634"/>
    <cellStyle name="Input cel new 3 2 2 3 5 3 4" xfId="4458"/>
    <cellStyle name="Input cel new 3 2 2 3 5 3 4 2" xfId="8678"/>
    <cellStyle name="Input cel new 3 2 2 3 5 3 4 2 2" xfId="18960"/>
    <cellStyle name="Input cel new 3 2 2 3 5 3 5" xfId="2148"/>
    <cellStyle name="Input cel new 3 2 2 3 5 3 5 2" xfId="17381"/>
    <cellStyle name="Input cel new 3 2 2 3 5 3 6" xfId="14385"/>
    <cellStyle name="Input cel new 3 2 2 3 5 4" xfId="3908"/>
    <cellStyle name="Input cel new 3 2 2 3 5 4 2" xfId="8128"/>
    <cellStyle name="Input cel new 3 2 2 3 5 4 2 2" xfId="18410"/>
    <cellStyle name="Input cel new 3 2 2 3 5 4 3" xfId="11700"/>
    <cellStyle name="Input cel new 3 2 2 3 5 5" xfId="5064"/>
    <cellStyle name="Input cel new 3 2 2 3 5 5 2" xfId="9284"/>
    <cellStyle name="Input cel new 3 2 2 3 5 5 2 2" xfId="19566"/>
    <cellStyle name="Input cel new 3 2 2 3 5 5 3" xfId="15779"/>
    <cellStyle name="Input cel new 3 2 2 3 5 6" xfId="6489"/>
    <cellStyle name="Input cel new 3 2 2 3 5 6 2" xfId="10708"/>
    <cellStyle name="Input cel new 3 2 2 3 5 6 2 2" xfId="20981"/>
    <cellStyle name="Input cel new 3 2 2 3 5 6 3" xfId="13580"/>
    <cellStyle name="Input cel new 3 2 2 3 5 7" xfId="3611"/>
    <cellStyle name="Input cel new 3 2 2 3 5 7 2" xfId="7831"/>
    <cellStyle name="Input cel new 3 2 2 3 5 7 2 2" xfId="18113"/>
    <cellStyle name="Input cel new 3 2 2 3 5 7 3" xfId="13943"/>
    <cellStyle name="Input cel new 3 2 2 3 5 8" xfId="2908"/>
    <cellStyle name="Input cel new 3 2 2 3 5 8 2" xfId="14039"/>
    <cellStyle name="Input cel new 3 2 2 3 5 9" xfId="16319"/>
    <cellStyle name="Input cel new 3 2 2 3 6" xfId="976"/>
    <cellStyle name="Input cel new 3 2 2 3 6 2" xfId="4241"/>
    <cellStyle name="Input cel new 3 2 2 3 6 2 2" xfId="8461"/>
    <cellStyle name="Input cel new 3 2 2 3 6 2 2 2" xfId="18743"/>
    <cellStyle name="Input cel new 3 2 2 3 6 2 3" xfId="15068"/>
    <cellStyle name="Input cel new 3 2 2 3 6 3" xfId="5440"/>
    <cellStyle name="Input cel new 3 2 2 3 6 3 2" xfId="9660"/>
    <cellStyle name="Input cel new 3 2 2 3 6 3 2 2" xfId="19942"/>
    <cellStyle name="Input cel new 3 2 2 3 6 3 3" xfId="12935"/>
    <cellStyle name="Input cel new 3 2 2 3 6 4" xfId="6854"/>
    <cellStyle name="Input cel new 3 2 2 3 6 4 2" xfId="11073"/>
    <cellStyle name="Input cel new 3 2 2 3 6 4 2 2" xfId="21316"/>
    <cellStyle name="Input cel new 3 2 2 3 6 4 3" xfId="15803"/>
    <cellStyle name="Input cel new 3 2 2 3 6 5" xfId="3403"/>
    <cellStyle name="Input cel new 3 2 2 3 6 5 2" xfId="7623"/>
    <cellStyle name="Input cel new 3 2 2 3 6 5 2 2" xfId="17905"/>
    <cellStyle name="Input cel new 3 2 2 3 6 6" xfId="2519"/>
    <cellStyle name="Input cel new 3 2 2 3 6 6 2" xfId="14945"/>
    <cellStyle name="Input cel new 3 2 2 3 6 7" xfId="14889"/>
    <cellStyle name="Input cel new 3 2 2 3 7" xfId="820"/>
    <cellStyle name="Input cel new 3 2 2 3 7 2" xfId="5285"/>
    <cellStyle name="Input cel new 3 2 2 3 7 2 2" xfId="9505"/>
    <cellStyle name="Input cel new 3 2 2 3 7 2 2 2" xfId="19787"/>
    <cellStyle name="Input cel new 3 2 2 3 7 2 3" xfId="16332"/>
    <cellStyle name="Input cel new 3 2 2 3 7 3" xfId="6705"/>
    <cellStyle name="Input cel new 3 2 2 3 7 3 2" xfId="10924"/>
    <cellStyle name="Input cel new 3 2 2 3 7 3 2 2" xfId="21179"/>
    <cellStyle name="Input cel new 3 2 2 3 7 3 3" xfId="14170"/>
    <cellStyle name="Input cel new 3 2 2 3 7 4" xfId="4110"/>
    <cellStyle name="Input cel new 3 2 2 3 7 4 2" xfId="8330"/>
    <cellStyle name="Input cel new 3 2 2 3 7 4 2 2" xfId="18612"/>
    <cellStyle name="Input cel new 3 2 2 3 7 5" xfId="2363"/>
    <cellStyle name="Input cel new 3 2 2 3 7 5 2" xfId="13764"/>
    <cellStyle name="Input cel new 3 2 2 3 7 6" xfId="15339"/>
    <cellStyle name="Input cel new 3 2 2 3 8" xfId="621"/>
    <cellStyle name="Input cel new 3 2 2 3 8 2" xfId="5088"/>
    <cellStyle name="Input cel new 3 2 2 3 8 2 2" xfId="9308"/>
    <cellStyle name="Input cel new 3 2 2 3 8 2 2 2" xfId="19590"/>
    <cellStyle name="Input cel new 3 2 2 3 8 2 3" xfId="14317"/>
    <cellStyle name="Input cel new 3 2 2 3 8 3" xfId="6513"/>
    <cellStyle name="Input cel new 3 2 2 3 8 3 2" xfId="10732"/>
    <cellStyle name="Input cel new 3 2 2 3 8 3 2 2" xfId="21004"/>
    <cellStyle name="Input cel new 3 2 2 3 8 3 3" xfId="14252"/>
    <cellStyle name="Input cel new 3 2 2 3 8 4" xfId="3931"/>
    <cellStyle name="Input cel new 3 2 2 3 8 4 2" xfId="8151"/>
    <cellStyle name="Input cel new 3 2 2 3 8 4 2 2" xfId="18433"/>
    <cellStyle name="Input cel new 3 2 2 3 8 5" xfId="3124"/>
    <cellStyle name="Input cel new 3 2 2 3 8 5 2" xfId="12150"/>
    <cellStyle name="Input cel new 3 2 2 3 8 6" xfId="11677"/>
    <cellStyle name="Input cel new 3 2 2 3 9" xfId="1560"/>
    <cellStyle name="Input cel new 3 2 2 3 9 2" xfId="6050"/>
    <cellStyle name="Input cel new 3 2 2 3 9 2 2" xfId="10269"/>
    <cellStyle name="Input cel new 3 2 2 3 9 2 2 2" xfId="20549"/>
    <cellStyle name="Input cel new 3 2 2 3 9 2 3" xfId="12367"/>
    <cellStyle name="Input cel new 3 2 2 3 9 3" xfId="3665"/>
    <cellStyle name="Input cel new 3 2 2 3 9 3 2" xfId="7885"/>
    <cellStyle name="Input cel new 3 2 2 3 9 3 2 2" xfId="18167"/>
    <cellStyle name="Input cel new 3 2 2 3 9 4" xfId="2208"/>
    <cellStyle name="Input cel new 3 2 2 3 9 4 2" xfId="13344"/>
    <cellStyle name="Input cel new 3 2 2 3 9 5" xfId="16465"/>
    <cellStyle name="Input cel new 3 2 2 4" xfId="299"/>
    <cellStyle name="Input cel new 3 2 2 4 2" xfId="896"/>
    <cellStyle name="Input cel new 3 2 2 4 2 2" xfId="1702"/>
    <cellStyle name="Input cel new 3 2 2 4 2 2 2" xfId="6778"/>
    <cellStyle name="Input cel new 3 2 2 4 2 2 2 2" xfId="10997"/>
    <cellStyle name="Input cel new 3 2 2 4 2 2 2 2 2" xfId="21248"/>
    <cellStyle name="Input cel new 3 2 2 4 2 2 2 3" xfId="12496"/>
    <cellStyle name="Input cel new 3 2 2 4 2 2 3" xfId="5361"/>
    <cellStyle name="Input cel new 3 2 2 4 2 2 3 2" xfId="9581"/>
    <cellStyle name="Input cel new 3 2 2 4 2 2 3 2 2" xfId="19863"/>
    <cellStyle name="Input cel new 3 2 2 4 2 2 4" xfId="3062"/>
    <cellStyle name="Input cel new 3 2 2 4 2 2 4 2" xfId="15746"/>
    <cellStyle name="Input cel new 3 2 2 4 2 2 5" xfId="17011"/>
    <cellStyle name="Input cel new 3 2 2 4 2 3" xfId="6180"/>
    <cellStyle name="Input cel new 3 2 2 4 2 3 2" xfId="10399"/>
    <cellStyle name="Input cel new 3 2 2 4 2 3 2 2" xfId="20677"/>
    <cellStyle name="Input cel new 3 2 2 4 2 3 3" xfId="14041"/>
    <cellStyle name="Input cel new 3 2 2 4 2 4" xfId="1884"/>
    <cellStyle name="Input cel new 3 2 2 4 2 4 2" xfId="12333"/>
    <cellStyle name="Input cel new 3 2 2 4 2 5" xfId="12799"/>
    <cellStyle name="Input cel new 3 2 2 4 3" xfId="1204"/>
    <cellStyle name="Input cel new 3 2 2 4 3 2" xfId="5667"/>
    <cellStyle name="Input cel new 3 2 2 4 3 2 2" xfId="9887"/>
    <cellStyle name="Input cel new 3 2 2 4 3 2 2 2" xfId="20169"/>
    <cellStyle name="Input cel new 3 2 2 4 3 2 3" xfId="13741"/>
    <cellStyle name="Input cel new 3 2 2 4 3 3" xfId="7079"/>
    <cellStyle name="Input cel new 3 2 2 4 3 3 2" xfId="11298"/>
    <cellStyle name="Input cel new 3 2 2 4 3 3 2 2" xfId="21533"/>
    <cellStyle name="Input cel new 3 2 2 4 3 3 3" xfId="13775"/>
    <cellStyle name="Input cel new 3 2 2 4 3 4" xfId="4461"/>
    <cellStyle name="Input cel new 3 2 2 4 3 4 2" xfId="8681"/>
    <cellStyle name="Input cel new 3 2 2 4 3 4 2 2" xfId="18963"/>
    <cellStyle name="Input cel new 3 2 2 4 3 5" xfId="2462"/>
    <cellStyle name="Input cel new 3 2 2 4 3 5 2" xfId="17384"/>
    <cellStyle name="Input cel new 3 2 2 4 3 6" xfId="15228"/>
    <cellStyle name="Input cel new 3 2 2 4 4" xfId="1582"/>
    <cellStyle name="Input cel new 3 2 2 4 4 2" xfId="6188"/>
    <cellStyle name="Input cel new 3 2 2 4 4 2 2" xfId="10407"/>
    <cellStyle name="Input cel new 3 2 2 4 4 2 2 2" xfId="20685"/>
    <cellStyle name="Input cel new 3 2 2 4 4 2 3" xfId="15757"/>
    <cellStyle name="Input cel new 3 2 2 4 4 3" xfId="3620"/>
    <cellStyle name="Input cel new 3 2 2 4 4 3 2" xfId="7840"/>
    <cellStyle name="Input cel new 3 2 2 4 4 3 2 2" xfId="18122"/>
    <cellStyle name="Input cel new 3 2 2 4 4 4" xfId="1820"/>
    <cellStyle name="Input cel new 3 2 2 4 4 4 2" xfId="13084"/>
    <cellStyle name="Input cel new 3 2 2 4 4 5" xfId="13437"/>
    <cellStyle name="Input cel new 3 2 2 4 5" xfId="4774"/>
    <cellStyle name="Input cel new 3 2 2 4 5 2" xfId="8994"/>
    <cellStyle name="Input cel new 3 2 2 4 5 2 2" xfId="19276"/>
    <cellStyle name="Input cel new 3 2 2 4 5 3" xfId="16867"/>
    <cellStyle name="Input cel new 3 2 2 4 6" xfId="3335"/>
    <cellStyle name="Input cel new 3 2 2 4 6 2" xfId="7555"/>
    <cellStyle name="Input cel new 3 2 2 4 6 2 2" xfId="17839"/>
    <cellStyle name="Input cel new 3 2 2 4 6 3" xfId="16012"/>
    <cellStyle name="Input cel new 3 2 2 4 7" xfId="2051"/>
    <cellStyle name="Input cel new 3 2 2 4 7 2" xfId="13062"/>
    <cellStyle name="Input cel new 3 2 2 4 8" xfId="16106"/>
    <cellStyle name="Input cel new 3 2 2 4 8 2" xfId="13061"/>
    <cellStyle name="Input cel new 3 2 2 4 9" xfId="12261"/>
    <cellStyle name="Input cel new 3 2 2 5" xfId="486"/>
    <cellStyle name="Input cel new 3 2 2 5 10" xfId="15904"/>
    <cellStyle name="Input cel new 3 2 2 5 2" xfId="1094"/>
    <cellStyle name="Input cel new 3 2 2 5 2 2" xfId="1412"/>
    <cellStyle name="Input cel new 3 2 2 5 2 2 2" xfId="5875"/>
    <cellStyle name="Input cel new 3 2 2 5 2 2 2 2" xfId="10095"/>
    <cellStyle name="Input cel new 3 2 2 5 2 2 2 2 2" xfId="20377"/>
    <cellStyle name="Input cel new 3 2 2 5 2 2 2 3" xfId="15734"/>
    <cellStyle name="Input cel new 3 2 2 5 2 2 3" xfId="7287"/>
    <cellStyle name="Input cel new 3 2 2 5 2 2 3 2" xfId="11506"/>
    <cellStyle name="Input cel new 3 2 2 5 2 2 3 2 2" xfId="21726"/>
    <cellStyle name="Input cel new 3 2 2 5 2 2 3 3" xfId="15988"/>
    <cellStyle name="Input cel new 3 2 2 5 2 2 4" xfId="4641"/>
    <cellStyle name="Input cel new 3 2 2 5 2 2 4 2" xfId="8861"/>
    <cellStyle name="Input cel new 3 2 2 5 2 2 4 2 2" xfId="19143"/>
    <cellStyle name="Input cel new 3 2 2 5 2 2 5" xfId="1880"/>
    <cellStyle name="Input cel new 3 2 2 5 2 2 5 2" xfId="17577"/>
    <cellStyle name="Input cel new 3 2 2 5 2 2 6" xfId="14707"/>
    <cellStyle name="Input cel new 3 2 2 5 2 3" xfId="5558"/>
    <cellStyle name="Input cel new 3 2 2 5 2 3 2" xfId="9778"/>
    <cellStyle name="Input cel new 3 2 2 5 2 3 2 2" xfId="20060"/>
    <cellStyle name="Input cel new 3 2 2 5 2 3 3" xfId="12126"/>
    <cellStyle name="Input cel new 3 2 2 5 2 4" xfId="6971"/>
    <cellStyle name="Input cel new 3 2 2 5 2 4 2" xfId="11190"/>
    <cellStyle name="Input cel new 3 2 2 5 2 4 2 2" xfId="21430"/>
    <cellStyle name="Input cel new 3 2 2 5 2 4 3" xfId="15723"/>
    <cellStyle name="Input cel new 3 2 2 5 2 5" xfId="4356"/>
    <cellStyle name="Input cel new 3 2 2 5 2 5 2" xfId="8576"/>
    <cellStyle name="Input cel new 3 2 2 5 2 5 2 2" xfId="18858"/>
    <cellStyle name="Input cel new 3 2 2 5 2 6" xfId="2240"/>
    <cellStyle name="Input cel new 3 2 2 5 2 6 2" xfId="17281"/>
    <cellStyle name="Input cel new 3 2 2 5 2 7" xfId="17079"/>
    <cellStyle name="Input cel new 3 2 2 5 3" xfId="1216"/>
    <cellStyle name="Input cel new 3 2 2 5 3 2" xfId="5679"/>
    <cellStyle name="Input cel new 3 2 2 5 3 2 2" xfId="9899"/>
    <cellStyle name="Input cel new 3 2 2 5 3 2 2 2" xfId="20181"/>
    <cellStyle name="Input cel new 3 2 2 5 3 2 3" xfId="14809"/>
    <cellStyle name="Input cel new 3 2 2 5 3 3" xfId="7091"/>
    <cellStyle name="Input cel new 3 2 2 5 3 3 2" xfId="11310"/>
    <cellStyle name="Input cel new 3 2 2 5 3 3 2 2" xfId="21544"/>
    <cellStyle name="Input cel new 3 2 2 5 3 3 3" xfId="17182"/>
    <cellStyle name="Input cel new 3 2 2 5 3 4" xfId="4472"/>
    <cellStyle name="Input cel new 3 2 2 5 3 4 2" xfId="8692"/>
    <cellStyle name="Input cel new 3 2 2 5 3 4 2 2" xfId="18974"/>
    <cellStyle name="Input cel new 3 2 2 5 3 5" xfId="2512"/>
    <cellStyle name="Input cel new 3 2 2 5 3 5 2" xfId="17395"/>
    <cellStyle name="Input cel new 3 2 2 5 3 6" xfId="12215"/>
    <cellStyle name="Input cel new 3 2 2 5 4" xfId="732"/>
    <cellStyle name="Input cel new 3 2 2 5 4 2" xfId="5197"/>
    <cellStyle name="Input cel new 3 2 2 5 4 2 2" xfId="9417"/>
    <cellStyle name="Input cel new 3 2 2 5 4 2 2 2" xfId="19699"/>
    <cellStyle name="Input cel new 3 2 2 5 4 2 3" xfId="13435"/>
    <cellStyle name="Input cel new 3 2 2 5 4 3" xfId="6618"/>
    <cellStyle name="Input cel new 3 2 2 5 4 3 2" xfId="10837"/>
    <cellStyle name="Input cel new 3 2 2 5 4 3 2 2" xfId="21099"/>
    <cellStyle name="Input cel new 3 2 2 5 4 3 3" xfId="12995"/>
    <cellStyle name="Input cel new 3 2 2 5 4 4" xfId="4029"/>
    <cellStyle name="Input cel new 3 2 2 5 4 4 2" xfId="8249"/>
    <cellStyle name="Input cel new 3 2 2 5 4 4 2 2" xfId="18531"/>
    <cellStyle name="Input cel new 3 2 2 5 4 5" xfId="2360"/>
    <cellStyle name="Input cel new 3 2 2 5 4 5 2" xfId="13605"/>
    <cellStyle name="Input cel new 3 2 2 5 4 6" xfId="15885"/>
    <cellStyle name="Input cel new 3 2 2 5 5" xfId="1688"/>
    <cellStyle name="Input cel new 3 2 2 5 5 2" xfId="6378"/>
    <cellStyle name="Input cel new 3 2 2 5 5 2 2" xfId="10597"/>
    <cellStyle name="Input cel new 3 2 2 5 5 2 2 2" xfId="20871"/>
    <cellStyle name="Input cel new 3 2 2 5 5 2 3" xfId="14136"/>
    <cellStyle name="Input cel new 3 2 2 5 5 3" xfId="3798"/>
    <cellStyle name="Input cel new 3 2 2 5 5 3 2" xfId="8018"/>
    <cellStyle name="Input cel new 3 2 2 5 5 3 2 2" xfId="18300"/>
    <cellStyle name="Input cel new 3 2 2 5 5 4" xfId="1974"/>
    <cellStyle name="Input cel new 3 2 2 5 5 4 2" xfId="13922"/>
    <cellStyle name="Input cel new 3 2 2 5 5 5" xfId="16894"/>
    <cellStyle name="Input cel new 3 2 2 5 6" xfId="4953"/>
    <cellStyle name="Input cel new 3 2 2 5 6 2" xfId="9173"/>
    <cellStyle name="Input cel new 3 2 2 5 6 2 2" xfId="19455"/>
    <cellStyle name="Input cel new 3 2 2 5 6 3" xfId="13556"/>
    <cellStyle name="Input cel new 3 2 2 5 7" xfId="6150"/>
    <cellStyle name="Input cel new 3 2 2 5 7 2" xfId="10369"/>
    <cellStyle name="Input cel new 3 2 2 5 7 2 2" xfId="20647"/>
    <cellStyle name="Input cel new 3 2 2 5 7 3" xfId="12539"/>
    <cellStyle name="Input cel new 3 2 2 5 8" xfId="1782"/>
    <cellStyle name="Input cel new 3 2 2 5 8 2" xfId="16338"/>
    <cellStyle name="Input cel new 3 2 2 5 9" xfId="16132"/>
    <cellStyle name="Input cel new 3 2 2 5 9 2" xfId="16808"/>
    <cellStyle name="Input cel new 3 2 2 6" xfId="549"/>
    <cellStyle name="Input cel new 3 2 2 6 2" xfId="1475"/>
    <cellStyle name="Input cel new 3 2 2 6 2 2" xfId="5938"/>
    <cellStyle name="Input cel new 3 2 2 6 2 2 2" xfId="10158"/>
    <cellStyle name="Input cel new 3 2 2 6 2 2 2 2" xfId="20440"/>
    <cellStyle name="Input cel new 3 2 2 6 2 2 3" xfId="11952"/>
    <cellStyle name="Input cel new 3 2 2 6 2 3" xfId="7350"/>
    <cellStyle name="Input cel new 3 2 2 6 2 3 2" xfId="11569"/>
    <cellStyle name="Input cel new 3 2 2 6 2 3 2 2" xfId="21785"/>
    <cellStyle name="Input cel new 3 2 2 6 2 3 3" xfId="14014"/>
    <cellStyle name="Input cel new 3 2 2 6 2 4" xfId="4700"/>
    <cellStyle name="Input cel new 3 2 2 6 2 4 2" xfId="8920"/>
    <cellStyle name="Input cel new 3 2 2 6 2 4 2 2" xfId="19202"/>
    <cellStyle name="Input cel new 3 2 2 6 2 5" xfId="2503"/>
    <cellStyle name="Input cel new 3 2 2 6 2 5 2" xfId="17636"/>
    <cellStyle name="Input cel new 3 2 2 6 2 6" xfId="16507"/>
    <cellStyle name="Input cel new 3 2 2 6 3" xfId="769"/>
    <cellStyle name="Input cel new 3 2 2 6 3 2" xfId="5234"/>
    <cellStyle name="Input cel new 3 2 2 6 3 2 2" xfId="9454"/>
    <cellStyle name="Input cel new 3 2 2 6 3 2 2 2" xfId="19736"/>
    <cellStyle name="Input cel new 3 2 2 6 3 2 3" xfId="13860"/>
    <cellStyle name="Input cel new 3 2 2 6 3 3" xfId="6654"/>
    <cellStyle name="Input cel new 3 2 2 6 3 3 2" xfId="10873"/>
    <cellStyle name="Input cel new 3 2 2 6 3 3 2 2" xfId="21132"/>
    <cellStyle name="Input cel new 3 2 2 6 3 3 3" xfId="16619"/>
    <cellStyle name="Input cel new 3 2 2 6 3 4" xfId="4064"/>
    <cellStyle name="Input cel new 3 2 2 6 3 4 2" xfId="8284"/>
    <cellStyle name="Input cel new 3 2 2 6 3 4 2 2" xfId="18566"/>
    <cellStyle name="Input cel new 3 2 2 6 3 5" xfId="2320"/>
    <cellStyle name="Input cel new 3 2 2 6 3 5 2" xfId="12401"/>
    <cellStyle name="Input cel new 3 2 2 6 3 6" xfId="14259"/>
    <cellStyle name="Input cel new 3 2 2 6 4" xfId="3860"/>
    <cellStyle name="Input cel new 3 2 2 6 4 2" xfId="8080"/>
    <cellStyle name="Input cel new 3 2 2 6 4 2 2" xfId="18362"/>
    <cellStyle name="Input cel new 3 2 2 6 4 3" xfId="14729"/>
    <cellStyle name="Input cel new 3 2 2 6 5" xfId="5016"/>
    <cellStyle name="Input cel new 3 2 2 6 5 2" xfId="9236"/>
    <cellStyle name="Input cel new 3 2 2 6 5 2 2" xfId="19518"/>
    <cellStyle name="Input cel new 3 2 2 6 5 3" xfId="15640"/>
    <cellStyle name="Input cel new 3 2 2 6 6" xfId="6441"/>
    <cellStyle name="Input cel new 3 2 2 6 6 2" xfId="10660"/>
    <cellStyle name="Input cel new 3 2 2 6 6 2 2" xfId="20933"/>
    <cellStyle name="Input cel new 3 2 2 6 6 3" xfId="12986"/>
    <cellStyle name="Input cel new 3 2 2 6 7" xfId="3564"/>
    <cellStyle name="Input cel new 3 2 2 6 7 2" xfId="7784"/>
    <cellStyle name="Input cel new 3 2 2 6 7 2 2" xfId="18066"/>
    <cellStyle name="Input cel new 3 2 2 6 7 3" xfId="16739"/>
    <cellStyle name="Input cel new 3 2 2 6 8" xfId="2716"/>
    <cellStyle name="Input cel new 3 2 2 6 8 2" xfId="13060"/>
    <cellStyle name="Input cel new 3 2 2 6 9" xfId="13802"/>
    <cellStyle name="Input cel new 3 2 2 7" xfId="932"/>
    <cellStyle name="Input cel new 3 2 2 7 2" xfId="1209"/>
    <cellStyle name="Input cel new 3 2 2 7 2 2" xfId="5672"/>
    <cellStyle name="Input cel new 3 2 2 7 2 2 2" xfId="9892"/>
    <cellStyle name="Input cel new 3 2 2 7 2 2 2 2" xfId="20174"/>
    <cellStyle name="Input cel new 3 2 2 7 2 2 3" xfId="12843"/>
    <cellStyle name="Input cel new 3 2 2 7 2 3" xfId="7084"/>
    <cellStyle name="Input cel new 3 2 2 7 2 3 2" xfId="11303"/>
    <cellStyle name="Input cel new 3 2 2 7 2 3 2 2" xfId="21537"/>
    <cellStyle name="Input cel new 3 2 2 7 2 3 3" xfId="13018"/>
    <cellStyle name="Input cel new 3 2 2 7 2 4" xfId="4465"/>
    <cellStyle name="Input cel new 3 2 2 7 2 4 2" xfId="8685"/>
    <cellStyle name="Input cel new 3 2 2 7 2 4 2 2" xfId="18967"/>
    <cellStyle name="Input cel new 3 2 2 7 2 5" xfId="2817"/>
    <cellStyle name="Input cel new 3 2 2 7 2 5 2" xfId="17388"/>
    <cellStyle name="Input cel new 3 2 2 7 2 6" xfId="15763"/>
    <cellStyle name="Input cel new 3 2 2 7 3" xfId="4210"/>
    <cellStyle name="Input cel new 3 2 2 7 3 2" xfId="8430"/>
    <cellStyle name="Input cel new 3 2 2 7 3 2 2" xfId="18712"/>
    <cellStyle name="Input cel new 3 2 2 7 3 3" xfId="12031"/>
    <cellStyle name="Input cel new 3 2 2 7 4" xfId="5396"/>
    <cellStyle name="Input cel new 3 2 2 7 4 2" xfId="9616"/>
    <cellStyle name="Input cel new 3 2 2 7 4 2 2" xfId="19898"/>
    <cellStyle name="Input cel new 3 2 2 7 4 3" xfId="12168"/>
    <cellStyle name="Input cel new 3 2 2 7 5" xfId="6812"/>
    <cellStyle name="Input cel new 3 2 2 7 5 2" xfId="11031"/>
    <cellStyle name="Input cel new 3 2 2 7 5 2 2" xfId="21279"/>
    <cellStyle name="Input cel new 3 2 2 7 5 3" xfId="16881"/>
    <cellStyle name="Input cel new 3 2 2 7 6" xfId="3351"/>
    <cellStyle name="Input cel new 3 2 2 7 6 2" xfId="7571"/>
    <cellStyle name="Input cel new 3 2 2 7 6 2 2" xfId="17853"/>
    <cellStyle name="Input cel new 3 2 2 7 7" xfId="2470"/>
    <cellStyle name="Input cel new 3 2 2 7 7 2" xfId="15329"/>
    <cellStyle name="Input cel new 3 2 2 7 8" xfId="15867"/>
    <cellStyle name="Input cel new 3 2 2 8" xfId="1608"/>
    <cellStyle name="Input cel new 3 2 2 8 2" xfId="6260"/>
    <cellStyle name="Input cel new 3 2 2 8 2 2" xfId="10479"/>
    <cellStyle name="Input cel new 3 2 2 8 2 2 2" xfId="20755"/>
    <cellStyle name="Input cel new 3 2 2 8 2 3" xfId="16297"/>
    <cellStyle name="Input cel new 3 2 2 8 3" xfId="3264"/>
    <cellStyle name="Input cel new 3 2 2 8 3 2" xfId="7486"/>
    <cellStyle name="Input cel new 3 2 2 8 3 2 2" xfId="17768"/>
    <cellStyle name="Input cel new 3 2 2 8 4" xfId="2760"/>
    <cellStyle name="Input cel new 3 2 2 8 4 2" xfId="16374"/>
    <cellStyle name="Input cel new 3 2 2 8 5" xfId="12625"/>
    <cellStyle name="Input cel new 3 2 2 9" xfId="3263"/>
    <cellStyle name="Input cel new 3 2 2 9 2" xfId="7485"/>
    <cellStyle name="Input cel new 3 2 2 9 2 2" xfId="17767"/>
    <cellStyle name="Input cel new 3 2 2 9 3" xfId="15215"/>
    <cellStyle name="Input cel new 3 2 3" xfId="308"/>
    <cellStyle name="Input cel new 3 2 3 10" xfId="1892"/>
    <cellStyle name="Input cel new 3 2 3 10 2" xfId="14315"/>
    <cellStyle name="Input cel new 3 2 3 10 3" xfId="16085"/>
    <cellStyle name="Input cel new 3 2 3 2" xfId="403"/>
    <cellStyle name="Input cel new 3 2 3 2 10" xfId="3362"/>
    <cellStyle name="Input cel new 3 2 3 2 10 2" xfId="7582"/>
    <cellStyle name="Input cel new 3 2 3 2 10 2 2" xfId="17864"/>
    <cellStyle name="Input cel new 3 2 3 2 10 3" xfId="15003"/>
    <cellStyle name="Input cel new 3 2 3 2 11" xfId="6118"/>
    <cellStyle name="Input cel new 3 2 3 2 11 2" xfId="10337"/>
    <cellStyle name="Input cel new 3 2 3 2 11 2 2" xfId="20615"/>
    <cellStyle name="Input cel new 3 2 3 2 12" xfId="1817"/>
    <cellStyle name="Input cel new 3 2 3 2 12 2" xfId="13552"/>
    <cellStyle name="Input cel new 3 2 3 2 13" xfId="15478"/>
    <cellStyle name="Input cel new 3 2 3 2 2" xfId="453"/>
    <cellStyle name="Input cel new 3 2 3 2 2 10" xfId="15848"/>
    <cellStyle name="Input cel new 3 2 3 2 2 2" xfId="1064"/>
    <cellStyle name="Input cel new 3 2 3 2 2 2 2" xfId="1379"/>
    <cellStyle name="Input cel new 3 2 3 2 2 2 2 2" xfId="5842"/>
    <cellStyle name="Input cel new 3 2 3 2 2 2 2 2 2" xfId="10062"/>
    <cellStyle name="Input cel new 3 2 3 2 2 2 2 2 2 2" xfId="20344"/>
    <cellStyle name="Input cel new 3 2 3 2 2 2 2 2 3" xfId="13521"/>
    <cellStyle name="Input cel new 3 2 3 2 2 2 2 3" xfId="7254"/>
    <cellStyle name="Input cel new 3 2 3 2 2 2 2 3 2" xfId="11473"/>
    <cellStyle name="Input cel new 3 2 3 2 2 2 2 3 2 2" xfId="21695"/>
    <cellStyle name="Input cel new 3 2 3 2 2 2 2 3 3" xfId="14061"/>
    <cellStyle name="Input cel new 3 2 3 2 2 2 2 4" xfId="4610"/>
    <cellStyle name="Input cel new 3 2 3 2 2 2 2 4 2" xfId="8830"/>
    <cellStyle name="Input cel new 3 2 3 2 2 2 2 4 2 2" xfId="19112"/>
    <cellStyle name="Input cel new 3 2 3 2 2 2 2 5" xfId="2712"/>
    <cellStyle name="Input cel new 3 2 3 2 2 2 2 5 2" xfId="17546"/>
    <cellStyle name="Input cel new 3 2 3 2 2 2 2 6" xfId="12263"/>
    <cellStyle name="Input cel new 3 2 3 2 2 2 3" xfId="5528"/>
    <cellStyle name="Input cel new 3 2 3 2 2 2 3 2" xfId="9748"/>
    <cellStyle name="Input cel new 3 2 3 2 2 2 3 2 2" xfId="20030"/>
    <cellStyle name="Input cel new 3 2 3 2 2 2 3 3" xfId="16272"/>
    <cellStyle name="Input cel new 3 2 3 2 2 2 4" xfId="6941"/>
    <cellStyle name="Input cel new 3 2 3 2 2 2 4 2" xfId="11160"/>
    <cellStyle name="Input cel new 3 2 3 2 2 2 4 2 2" xfId="21400"/>
    <cellStyle name="Input cel new 3 2 3 2 2 2 4 3" xfId="14626"/>
    <cellStyle name="Input cel new 3 2 3 2 2 2 5" xfId="4326"/>
    <cellStyle name="Input cel new 3 2 3 2 2 2 5 2" xfId="8546"/>
    <cellStyle name="Input cel new 3 2 3 2 2 2 5 2 2" xfId="18828"/>
    <cellStyle name="Input cel new 3 2 3 2 2 2 6" xfId="2433"/>
    <cellStyle name="Input cel new 3 2 3 2 2 2 6 2" xfId="11793"/>
    <cellStyle name="Input cel new 3 2 3 2 2 2 7" xfId="16289"/>
    <cellStyle name="Input cel new 3 2 3 2 2 3" xfId="1205"/>
    <cellStyle name="Input cel new 3 2 3 2 2 3 2" xfId="5668"/>
    <cellStyle name="Input cel new 3 2 3 2 2 3 2 2" xfId="9888"/>
    <cellStyle name="Input cel new 3 2 3 2 2 3 2 2 2" xfId="20170"/>
    <cellStyle name="Input cel new 3 2 3 2 2 3 2 3" xfId="12201"/>
    <cellStyle name="Input cel new 3 2 3 2 2 3 3" xfId="7080"/>
    <cellStyle name="Input cel new 3 2 3 2 2 3 3 2" xfId="11299"/>
    <cellStyle name="Input cel new 3 2 3 2 2 3 3 2 2" xfId="21534"/>
    <cellStyle name="Input cel new 3 2 3 2 2 3 3 3" xfId="12643"/>
    <cellStyle name="Input cel new 3 2 3 2 2 3 4" xfId="4462"/>
    <cellStyle name="Input cel new 3 2 3 2 2 3 4 2" xfId="8682"/>
    <cellStyle name="Input cel new 3 2 3 2 2 3 4 2 2" xfId="18964"/>
    <cellStyle name="Input cel new 3 2 3 2 2 3 5" xfId="2713"/>
    <cellStyle name="Input cel new 3 2 3 2 2 3 5 2" xfId="17385"/>
    <cellStyle name="Input cel new 3 2 3 2 2 3 6" xfId="12635"/>
    <cellStyle name="Input cel new 3 2 3 2 2 4" xfId="837"/>
    <cellStyle name="Input cel new 3 2 3 2 2 4 2" xfId="5302"/>
    <cellStyle name="Input cel new 3 2 3 2 2 4 2 2" xfId="9522"/>
    <cellStyle name="Input cel new 3 2 3 2 2 4 2 2 2" xfId="19804"/>
    <cellStyle name="Input cel new 3 2 3 2 2 4 2 3" xfId="16502"/>
    <cellStyle name="Input cel new 3 2 3 2 2 4 3" xfId="6722"/>
    <cellStyle name="Input cel new 3 2 3 2 2 4 3 2" xfId="10941"/>
    <cellStyle name="Input cel new 3 2 3 2 2 4 3 2 2" xfId="21195"/>
    <cellStyle name="Input cel new 3 2 3 2 2 4 3 3" xfId="14983"/>
    <cellStyle name="Input cel new 3 2 3 2 2 4 4" xfId="4126"/>
    <cellStyle name="Input cel new 3 2 3 2 2 4 4 2" xfId="8346"/>
    <cellStyle name="Input cel new 3 2 3 2 2 4 4 2 2" xfId="18628"/>
    <cellStyle name="Input cel new 3 2 3 2 2 4 5" xfId="1989"/>
    <cellStyle name="Input cel new 3 2 3 2 2 4 5 2" xfId="16509"/>
    <cellStyle name="Input cel new 3 2 3 2 2 4 6" xfId="13798"/>
    <cellStyle name="Input cel new 3 2 3 2 2 5" xfId="1669"/>
    <cellStyle name="Input cel new 3 2 3 2 2 5 2" xfId="6345"/>
    <cellStyle name="Input cel new 3 2 3 2 2 5 2 2" xfId="10564"/>
    <cellStyle name="Input cel new 3 2 3 2 2 5 2 2 2" xfId="20840"/>
    <cellStyle name="Input cel new 3 2 3 2 2 5 2 3" xfId="14698"/>
    <cellStyle name="Input cel new 3 2 3 2 2 5 3" xfId="3767"/>
    <cellStyle name="Input cel new 3 2 3 2 2 5 3 2" xfId="7987"/>
    <cellStyle name="Input cel new 3 2 3 2 2 5 3 2 2" xfId="18269"/>
    <cellStyle name="Input cel new 3 2 3 2 2 5 4" xfId="2953"/>
    <cellStyle name="Input cel new 3 2 3 2 2 5 4 2" xfId="15890"/>
    <cellStyle name="Input cel new 3 2 3 2 2 5 5" xfId="14805"/>
    <cellStyle name="Input cel new 3 2 3 2 2 6" xfId="4920"/>
    <cellStyle name="Input cel new 3 2 3 2 2 6 2" xfId="9140"/>
    <cellStyle name="Input cel new 3 2 3 2 2 6 2 2" xfId="19422"/>
    <cellStyle name="Input cel new 3 2 3 2 2 6 3" xfId="12305"/>
    <cellStyle name="Input cel new 3 2 3 2 2 7" xfId="6207"/>
    <cellStyle name="Input cel new 3 2 3 2 2 7 2" xfId="10426"/>
    <cellStyle name="Input cel new 3 2 3 2 2 7 2 2" xfId="20704"/>
    <cellStyle name="Input cel new 3 2 3 2 2 7 3" xfId="12468"/>
    <cellStyle name="Input cel new 3 2 3 2 2 8" xfId="2214"/>
    <cellStyle name="Input cel new 3 2 3 2 2 8 2" xfId="17087"/>
    <cellStyle name="Input cel new 3 2 3 2 2 9" xfId="16141"/>
    <cellStyle name="Input cel new 3 2 3 2 2 9 2" xfId="16526"/>
    <cellStyle name="Input cel new 3 2 3 2 3" xfId="517"/>
    <cellStyle name="Input cel new 3 2 3 2 3 2" xfId="1443"/>
    <cellStyle name="Input cel new 3 2 3 2 3 2 2" xfId="5906"/>
    <cellStyle name="Input cel new 3 2 3 2 3 2 2 2" xfId="10126"/>
    <cellStyle name="Input cel new 3 2 3 2 3 2 2 2 2" xfId="20408"/>
    <cellStyle name="Input cel new 3 2 3 2 3 2 2 3" xfId="14205"/>
    <cellStyle name="Input cel new 3 2 3 2 3 2 3" xfId="7318"/>
    <cellStyle name="Input cel new 3 2 3 2 3 2 3 2" xfId="11537"/>
    <cellStyle name="Input cel new 3 2 3 2 3 2 3 2 2" xfId="21755"/>
    <cellStyle name="Input cel new 3 2 3 2 3 2 3 3" xfId="15390"/>
    <cellStyle name="Input cel new 3 2 3 2 3 2 4" xfId="4670"/>
    <cellStyle name="Input cel new 3 2 3 2 3 2 4 2" xfId="8890"/>
    <cellStyle name="Input cel new 3 2 3 2 3 2 4 2 2" xfId="19172"/>
    <cellStyle name="Input cel new 3 2 3 2 3 2 5" xfId="2632"/>
    <cellStyle name="Input cel new 3 2 3 2 3 2 5 2" xfId="17606"/>
    <cellStyle name="Input cel new 3 2 3 2 3 2 6" xfId="16415"/>
    <cellStyle name="Input cel new 3 2 3 2 3 3" xfId="1125"/>
    <cellStyle name="Input cel new 3 2 3 2 3 3 2" xfId="5589"/>
    <cellStyle name="Input cel new 3 2 3 2 3 3 2 2" xfId="9809"/>
    <cellStyle name="Input cel new 3 2 3 2 3 3 2 2 2" xfId="20091"/>
    <cellStyle name="Input cel new 3 2 3 2 3 3 2 3" xfId="16710"/>
    <cellStyle name="Input cel new 3 2 3 2 3 3 3" xfId="7002"/>
    <cellStyle name="Input cel new 3 2 3 2 3 3 3 2" xfId="11221"/>
    <cellStyle name="Input cel new 3 2 3 2 3 3 3 2 2" xfId="21459"/>
    <cellStyle name="Input cel new 3 2 3 2 3 3 3 3" xfId="14728"/>
    <cellStyle name="Input cel new 3 2 3 2 3 3 4" xfId="4386"/>
    <cellStyle name="Input cel new 3 2 3 2 3 3 4 2" xfId="8606"/>
    <cellStyle name="Input cel new 3 2 3 2 3 3 4 2 2" xfId="18888"/>
    <cellStyle name="Input cel new 3 2 3 2 3 3 5" xfId="1846"/>
    <cellStyle name="Input cel new 3 2 3 2 3 3 5 2" xfId="17310"/>
    <cellStyle name="Input cel new 3 2 3 2 3 3 6" xfId="12400"/>
    <cellStyle name="Input cel new 3 2 3 2 3 4" xfId="3828"/>
    <cellStyle name="Input cel new 3 2 3 2 3 4 2" xfId="8048"/>
    <cellStyle name="Input cel new 3 2 3 2 3 4 2 2" xfId="18330"/>
    <cellStyle name="Input cel new 3 2 3 2 3 4 3" xfId="16829"/>
    <cellStyle name="Input cel new 3 2 3 2 3 5" xfId="4984"/>
    <cellStyle name="Input cel new 3 2 3 2 3 5 2" xfId="9204"/>
    <cellStyle name="Input cel new 3 2 3 2 3 5 2 2" xfId="19486"/>
    <cellStyle name="Input cel new 3 2 3 2 3 5 3" xfId="17136"/>
    <cellStyle name="Input cel new 3 2 3 2 3 6" xfId="6409"/>
    <cellStyle name="Input cel new 3 2 3 2 3 6 2" xfId="10628"/>
    <cellStyle name="Input cel new 3 2 3 2 3 6 2 2" xfId="20901"/>
    <cellStyle name="Input cel new 3 2 3 2 3 6 3" xfId="15349"/>
    <cellStyle name="Input cel new 3 2 3 2 3 7" xfId="3534"/>
    <cellStyle name="Input cel new 3 2 3 2 3 7 2" xfId="7754"/>
    <cellStyle name="Input cel new 3 2 3 2 3 7 2 2" xfId="18036"/>
    <cellStyle name="Input cel new 3 2 3 2 3 7 3" xfId="12456"/>
    <cellStyle name="Input cel new 3 2 3 2 3 8" xfId="2438"/>
    <cellStyle name="Input cel new 3 2 3 2 3 8 2" xfId="16226"/>
    <cellStyle name="Input cel new 3 2 3 2 3 9" xfId="17206"/>
    <cellStyle name="Input cel new 3 2 3 2 4" xfId="579"/>
    <cellStyle name="Input cel new 3 2 3 2 4 2" xfId="1505"/>
    <cellStyle name="Input cel new 3 2 3 2 4 2 2" xfId="5968"/>
    <cellStyle name="Input cel new 3 2 3 2 4 2 2 2" xfId="10188"/>
    <cellStyle name="Input cel new 3 2 3 2 4 2 2 2 2" xfId="20470"/>
    <cellStyle name="Input cel new 3 2 3 2 4 2 2 3" xfId="12974"/>
    <cellStyle name="Input cel new 3 2 3 2 4 2 3" xfId="7380"/>
    <cellStyle name="Input cel new 3 2 3 2 4 2 3 2" xfId="11599"/>
    <cellStyle name="Input cel new 3 2 3 2 4 2 3 2 2" xfId="21814"/>
    <cellStyle name="Input cel new 3 2 3 2 4 2 3 3" xfId="14237"/>
    <cellStyle name="Input cel new 3 2 3 2 4 2 4" xfId="4729"/>
    <cellStyle name="Input cel new 3 2 3 2 4 2 4 2" xfId="8949"/>
    <cellStyle name="Input cel new 3 2 3 2 4 2 4 2 2" xfId="19231"/>
    <cellStyle name="Input cel new 3 2 3 2 4 2 5" xfId="7433"/>
    <cellStyle name="Input cel new 3 2 3 2 4 2 5 2" xfId="17665"/>
    <cellStyle name="Input cel new 3 2 3 2 4 2 6" xfId="12969"/>
    <cellStyle name="Input cel new 3 2 3 2 4 3" xfId="1183"/>
    <cellStyle name="Input cel new 3 2 3 2 4 3 2" xfId="5646"/>
    <cellStyle name="Input cel new 3 2 3 2 4 3 2 2" xfId="9866"/>
    <cellStyle name="Input cel new 3 2 3 2 4 3 2 2 2" xfId="20148"/>
    <cellStyle name="Input cel new 3 2 3 2 4 3 2 3" xfId="13326"/>
    <cellStyle name="Input cel new 3 2 3 2 4 3 3" xfId="7058"/>
    <cellStyle name="Input cel new 3 2 3 2 4 3 3 2" xfId="11277"/>
    <cellStyle name="Input cel new 3 2 3 2 4 3 3 2 2" xfId="21512"/>
    <cellStyle name="Input cel new 3 2 3 2 4 3 3 3" xfId="11624"/>
    <cellStyle name="Input cel new 3 2 3 2 4 3 4" xfId="4440"/>
    <cellStyle name="Input cel new 3 2 3 2 4 3 4 2" xfId="8660"/>
    <cellStyle name="Input cel new 3 2 3 2 4 3 4 2 2" xfId="18942"/>
    <cellStyle name="Input cel new 3 2 3 2 4 3 5" xfId="2403"/>
    <cellStyle name="Input cel new 3 2 3 2 4 3 5 2" xfId="17363"/>
    <cellStyle name="Input cel new 3 2 3 2 4 3 6" xfId="17165"/>
    <cellStyle name="Input cel new 3 2 3 2 4 4" xfId="3890"/>
    <cellStyle name="Input cel new 3 2 3 2 4 4 2" xfId="8110"/>
    <cellStyle name="Input cel new 3 2 3 2 4 4 2 2" xfId="18392"/>
    <cellStyle name="Input cel new 3 2 3 2 4 4 3" xfId="17203"/>
    <cellStyle name="Input cel new 3 2 3 2 4 5" xfId="5046"/>
    <cellStyle name="Input cel new 3 2 3 2 4 5 2" xfId="9266"/>
    <cellStyle name="Input cel new 3 2 3 2 4 5 2 2" xfId="19548"/>
    <cellStyle name="Input cel new 3 2 3 2 4 5 3" xfId="15377"/>
    <cellStyle name="Input cel new 3 2 3 2 4 6" xfId="6471"/>
    <cellStyle name="Input cel new 3 2 3 2 4 6 2" xfId="10690"/>
    <cellStyle name="Input cel new 3 2 3 2 4 6 2 2" xfId="20963"/>
    <cellStyle name="Input cel new 3 2 3 2 4 6 3" xfId="15429"/>
    <cellStyle name="Input cel new 3 2 3 2 4 7" xfId="3593"/>
    <cellStyle name="Input cel new 3 2 3 2 4 7 2" xfId="7813"/>
    <cellStyle name="Input cel new 3 2 3 2 4 7 2 2" xfId="18095"/>
    <cellStyle name="Input cel new 3 2 3 2 4 7 3" xfId="15291"/>
    <cellStyle name="Input cel new 3 2 3 2 4 8" xfId="2452"/>
    <cellStyle name="Input cel new 3 2 3 2 4 8 2" xfId="16336"/>
    <cellStyle name="Input cel new 3 2 3 2 4 9" xfId="16532"/>
    <cellStyle name="Input cel new 3 2 3 2 5" xfId="1026"/>
    <cellStyle name="Input cel new 3 2 3 2 5 2" xfId="1339"/>
    <cellStyle name="Input cel new 3 2 3 2 5 2 2" xfId="5802"/>
    <cellStyle name="Input cel new 3 2 3 2 5 2 2 2" xfId="10022"/>
    <cellStyle name="Input cel new 3 2 3 2 5 2 2 2 2" xfId="20304"/>
    <cellStyle name="Input cel new 3 2 3 2 5 2 2 3" xfId="13991"/>
    <cellStyle name="Input cel new 3 2 3 2 5 2 3" xfId="7214"/>
    <cellStyle name="Input cel new 3 2 3 2 5 2 3 2" xfId="11433"/>
    <cellStyle name="Input cel new 3 2 3 2 5 2 3 2 2" xfId="21656"/>
    <cellStyle name="Input cel new 3 2 3 2 5 2 3 3" xfId="16427"/>
    <cellStyle name="Input cel new 3 2 3 2 5 2 4" xfId="4571"/>
    <cellStyle name="Input cel new 3 2 3 2 5 2 4 2" xfId="8791"/>
    <cellStyle name="Input cel new 3 2 3 2 5 2 4 2 2" xfId="19073"/>
    <cellStyle name="Input cel new 3 2 3 2 5 2 5" xfId="2802"/>
    <cellStyle name="Input cel new 3 2 3 2 5 2 5 2" xfId="17507"/>
    <cellStyle name="Input cel new 3 2 3 2 5 2 6" xfId="16891"/>
    <cellStyle name="Input cel new 3 2 3 2 5 3" xfId="4290"/>
    <cellStyle name="Input cel new 3 2 3 2 5 3 2" xfId="8510"/>
    <cellStyle name="Input cel new 3 2 3 2 5 3 2 2" xfId="18792"/>
    <cellStyle name="Input cel new 3 2 3 2 5 3 3" xfId="12656"/>
    <cellStyle name="Input cel new 3 2 3 2 5 4" xfId="5490"/>
    <cellStyle name="Input cel new 3 2 3 2 5 4 2" xfId="9710"/>
    <cellStyle name="Input cel new 3 2 3 2 5 4 2 2" xfId="19992"/>
    <cellStyle name="Input cel new 3 2 3 2 5 4 3" xfId="14484"/>
    <cellStyle name="Input cel new 3 2 3 2 5 5" xfId="6904"/>
    <cellStyle name="Input cel new 3 2 3 2 5 5 2" xfId="11123"/>
    <cellStyle name="Input cel new 3 2 3 2 5 5 2 2" xfId="21365"/>
    <cellStyle name="Input cel new 3 2 3 2 5 5 3" xfId="17088"/>
    <cellStyle name="Input cel new 3 2 3 2 5 6" xfId="3452"/>
    <cellStyle name="Input cel new 3 2 3 2 5 6 2" xfId="7672"/>
    <cellStyle name="Input cel new 3 2 3 2 5 6 2 2" xfId="17954"/>
    <cellStyle name="Input cel new 3 2 3 2 5 7" xfId="2582"/>
    <cellStyle name="Input cel new 3 2 3 2 5 7 2" xfId="11882"/>
    <cellStyle name="Input cel new 3 2 3 2 5 8" xfId="13981"/>
    <cellStyle name="Input cel new 3 2 3 2 6" xfId="892"/>
    <cellStyle name="Input cel new 3 2 3 2 6 2" xfId="5357"/>
    <cellStyle name="Input cel new 3 2 3 2 6 2 2" xfId="9577"/>
    <cellStyle name="Input cel new 3 2 3 2 6 2 2 2" xfId="19859"/>
    <cellStyle name="Input cel new 3 2 3 2 6 2 3" xfId="13503"/>
    <cellStyle name="Input cel new 3 2 3 2 6 3" xfId="6775"/>
    <cellStyle name="Input cel new 3 2 3 2 6 3 2" xfId="10994"/>
    <cellStyle name="Input cel new 3 2 3 2 6 3 2 2" xfId="21245"/>
    <cellStyle name="Input cel new 3 2 3 2 6 3 3" xfId="14797"/>
    <cellStyle name="Input cel new 3 2 3 2 6 4" xfId="4177"/>
    <cellStyle name="Input cel new 3 2 3 2 6 4 2" xfId="8397"/>
    <cellStyle name="Input cel new 3 2 3 2 6 4 2 2" xfId="18679"/>
    <cellStyle name="Input cel new 3 2 3 2 6 5" xfId="2328"/>
    <cellStyle name="Input cel new 3 2 3 2 6 5 2" xfId="14031"/>
    <cellStyle name="Input cel new 3 2 3 2 6 6" xfId="12154"/>
    <cellStyle name="Input cel new 3 2 3 2 7" xfId="672"/>
    <cellStyle name="Input cel new 3 2 3 2 7 2" xfId="5138"/>
    <cellStyle name="Input cel new 3 2 3 2 7 2 2" xfId="9358"/>
    <cellStyle name="Input cel new 3 2 3 2 7 2 2 2" xfId="19640"/>
    <cellStyle name="Input cel new 3 2 3 2 7 2 3" xfId="15459"/>
    <cellStyle name="Input cel new 3 2 3 2 7 3" xfId="6562"/>
    <cellStyle name="Input cel new 3 2 3 2 7 3 2" xfId="10781"/>
    <cellStyle name="Input cel new 3 2 3 2 7 3 2 2" xfId="21049"/>
    <cellStyle name="Input cel new 3 2 3 2 7 3 3" xfId="17089"/>
    <cellStyle name="Input cel new 3 2 3 2 7 4" xfId="3976"/>
    <cellStyle name="Input cel new 3 2 3 2 7 4 2" xfId="8196"/>
    <cellStyle name="Input cel new 3 2 3 2 7 4 2 2" xfId="18478"/>
    <cellStyle name="Input cel new 3 2 3 2 7 5" xfId="2741"/>
    <cellStyle name="Input cel new 3 2 3 2 7 5 2" xfId="13831"/>
    <cellStyle name="Input cel new 3 2 3 2 7 6" xfId="11763"/>
    <cellStyle name="Input cel new 3 2 3 2 8" xfId="1642"/>
    <cellStyle name="Input cel new 3 2 3 2 8 2" xfId="6297"/>
    <cellStyle name="Input cel new 3 2 3 2 8 2 2" xfId="10516"/>
    <cellStyle name="Input cel new 3 2 3 2 8 2 2 2" xfId="20792"/>
    <cellStyle name="Input cel new 3 2 3 2 8 2 3" xfId="12542"/>
    <cellStyle name="Input cel new 3 2 3 2 8 3" xfId="3719"/>
    <cellStyle name="Input cel new 3 2 3 2 8 3 2" xfId="7939"/>
    <cellStyle name="Input cel new 3 2 3 2 8 3 2 2" xfId="18221"/>
    <cellStyle name="Input cel new 3 2 3 2 8 4" xfId="3016"/>
    <cellStyle name="Input cel new 3 2 3 2 8 4 2" xfId="14135"/>
    <cellStyle name="Input cel new 3 2 3 2 8 5" xfId="17172"/>
    <cellStyle name="Input cel new 3 2 3 2 9" xfId="4872"/>
    <cellStyle name="Input cel new 3 2 3 2 9 2" xfId="9092"/>
    <cellStyle name="Input cel new 3 2 3 2 9 2 2" xfId="19374"/>
    <cellStyle name="Input cel new 3 2 3 2 9 3" xfId="14512"/>
    <cellStyle name="Input cel new 3 2 3 3" xfId="336"/>
    <cellStyle name="Input cel new 3 2 3 3 2" xfId="1305"/>
    <cellStyle name="Input cel new 3 2 3 3 2 2" xfId="1731"/>
    <cellStyle name="Input cel new 3 2 3 3 2 2 2" xfId="7180"/>
    <cellStyle name="Input cel new 3 2 3 3 2 2 2 2" xfId="11399"/>
    <cellStyle name="Input cel new 3 2 3 3 2 2 2 2 2" xfId="21624"/>
    <cellStyle name="Input cel new 3 2 3 3 2 2 2 3" xfId="13866"/>
    <cellStyle name="Input cel new 3 2 3 3 2 2 3" xfId="5768"/>
    <cellStyle name="Input cel new 3 2 3 3 2 2 3 2" xfId="9988"/>
    <cellStyle name="Input cel new 3 2 3 3 2 2 3 2 2" xfId="20270"/>
    <cellStyle name="Input cel new 3 2 3 3 2 2 4" xfId="2660"/>
    <cellStyle name="Input cel new 3 2 3 3 2 2 4 2" xfId="17475"/>
    <cellStyle name="Input cel new 3 2 3 3 2 2 5" xfId="14320"/>
    <cellStyle name="Input cel new 3 2 3 3 2 3" xfId="6181"/>
    <cellStyle name="Input cel new 3 2 3 3 2 3 2" xfId="10400"/>
    <cellStyle name="Input cel new 3 2 3 3 2 3 2 2" xfId="20678"/>
    <cellStyle name="Input cel new 3 2 3 3 2 3 3" xfId="12909"/>
    <cellStyle name="Input cel new 3 2 3 3 2 4" xfId="1875"/>
    <cellStyle name="Input cel new 3 2 3 3 2 4 2" xfId="13880"/>
    <cellStyle name="Input cel new 3 2 3 3 2 5" xfId="15682"/>
    <cellStyle name="Input cel new 3 2 3 3 3" xfId="881"/>
    <cellStyle name="Input cel new 3 2 3 3 3 2" xfId="5346"/>
    <cellStyle name="Input cel new 3 2 3 3 3 2 2" xfId="9566"/>
    <cellStyle name="Input cel new 3 2 3 3 3 2 2 2" xfId="19848"/>
    <cellStyle name="Input cel new 3 2 3 3 3 2 3" xfId="13910"/>
    <cellStyle name="Input cel new 3 2 3 3 3 3" xfId="6766"/>
    <cellStyle name="Input cel new 3 2 3 3 3 3 2" xfId="10985"/>
    <cellStyle name="Input cel new 3 2 3 3 3 3 2 2" xfId="21237"/>
    <cellStyle name="Input cel new 3 2 3 3 3 3 3" xfId="12552"/>
    <cellStyle name="Input cel new 3 2 3 3 3 4" xfId="4167"/>
    <cellStyle name="Input cel new 3 2 3 3 3 4 2" xfId="8387"/>
    <cellStyle name="Input cel new 3 2 3 3 3 4 2 2" xfId="18669"/>
    <cellStyle name="Input cel new 3 2 3 3 3 5" xfId="2003"/>
    <cellStyle name="Input cel new 3 2 3 3 3 5 2" xfId="13172"/>
    <cellStyle name="Input cel new 3 2 3 3 3 6" xfId="12576"/>
    <cellStyle name="Input cel new 3 2 3 3 4" xfId="1526"/>
    <cellStyle name="Input cel new 3 2 3 3 4 2" xfId="5990"/>
    <cellStyle name="Input cel new 3 2 3 3 4 2 2" xfId="10210"/>
    <cellStyle name="Input cel new 3 2 3 3 4 2 2 2" xfId="20492"/>
    <cellStyle name="Input cel new 3 2 3 3 4 2 3" xfId="16977"/>
    <cellStyle name="Input cel new 3 2 3 3 4 3" xfId="3653"/>
    <cellStyle name="Input cel new 3 2 3 3 4 3 2" xfId="7873"/>
    <cellStyle name="Input cel new 3 2 3 3 4 3 2 2" xfId="18155"/>
    <cellStyle name="Input cel new 3 2 3 3 4 4" xfId="2962"/>
    <cellStyle name="Input cel new 3 2 3 3 4 4 2" xfId="15052"/>
    <cellStyle name="Input cel new 3 2 3 3 4 5" xfId="15913"/>
    <cellStyle name="Input cel new 3 2 3 3 5" xfId="4806"/>
    <cellStyle name="Input cel new 3 2 3 3 5 2" xfId="9026"/>
    <cellStyle name="Input cel new 3 2 3 3 5 2 2" xfId="19308"/>
    <cellStyle name="Input cel new 3 2 3 3 5 3" xfId="14764"/>
    <cellStyle name="Input cel new 3 2 3 3 6" xfId="6098"/>
    <cellStyle name="Input cel new 3 2 3 3 6 2" xfId="10317"/>
    <cellStyle name="Input cel new 3 2 3 3 6 2 2" xfId="20595"/>
    <cellStyle name="Input cel new 3 2 3 3 6 3" xfId="16897"/>
    <cellStyle name="Input cel new 3 2 3 3 7" xfId="2000"/>
    <cellStyle name="Input cel new 3 2 3 3 7 2" xfId="17041"/>
    <cellStyle name="Input cel new 3 2 3 3 8" xfId="16107"/>
    <cellStyle name="Input cel new 3 2 3 3 8 2" xfId="17040"/>
    <cellStyle name="Input cel new 3 2 3 3 9" xfId="14524"/>
    <cellStyle name="Input cel new 3 2 3 4" xfId="1308"/>
    <cellStyle name="Input cel new 3 2 3 4 2" xfId="1734"/>
    <cellStyle name="Input cel new 3 2 3 4 2 2" xfId="7183"/>
    <cellStyle name="Input cel new 3 2 3 4 2 2 2" xfId="11402"/>
    <cellStyle name="Input cel new 3 2 3 4 2 2 2 2" xfId="21627"/>
    <cellStyle name="Input cel new 3 2 3 4 2 2 3" xfId="16223"/>
    <cellStyle name="Input cel new 3 2 3 4 2 3" xfId="5771"/>
    <cellStyle name="Input cel new 3 2 3 4 2 3 2" xfId="9991"/>
    <cellStyle name="Input cel new 3 2 3 4 2 3 2 2" xfId="20273"/>
    <cellStyle name="Input cel new 3 2 3 4 2 4" xfId="2108"/>
    <cellStyle name="Input cel new 3 2 3 4 2 4 2" xfId="17478"/>
    <cellStyle name="Input cel new 3 2 3 4 2 5" xfId="16345"/>
    <cellStyle name="Input cel new 3 2 3 4 3" xfId="6055"/>
    <cellStyle name="Input cel new 3 2 3 4 3 2" xfId="10274"/>
    <cellStyle name="Input cel new 3 2 3 4 3 2 2" xfId="20554"/>
    <cellStyle name="Input cel new 3 2 3 4 3 3" xfId="17064"/>
    <cellStyle name="Input cel new 3 2 3 4 4" xfId="4544"/>
    <cellStyle name="Input cel new 3 2 3 4 4 2" xfId="8764"/>
    <cellStyle name="Input cel new 3 2 3 4 4 2 2" xfId="19046"/>
    <cellStyle name="Input cel new 3 2 3 4 5" xfId="2739"/>
    <cellStyle name="Input cel new 3 2 3 4 5 2" xfId="17023"/>
    <cellStyle name="Input cel new 3 2 3 4 6" xfId="12603"/>
    <cellStyle name="Input cel new 3 2 3 5" xfId="701"/>
    <cellStyle name="Input cel new 3 2 3 5 2" xfId="5166"/>
    <cellStyle name="Input cel new 3 2 3 5 2 2" xfId="9386"/>
    <cellStyle name="Input cel new 3 2 3 5 2 2 2" xfId="19668"/>
    <cellStyle name="Input cel new 3 2 3 5 2 3" xfId="13322"/>
    <cellStyle name="Input cel new 3 2 3 5 3" xfId="6030"/>
    <cellStyle name="Input cel new 3 2 3 5 3 2" xfId="10249"/>
    <cellStyle name="Input cel new 3 2 3 5 3 2 2" xfId="20529"/>
    <cellStyle name="Input cel new 3 2 3 5 3 3" xfId="16764"/>
    <cellStyle name="Input cel new 3 2 3 5 4" xfId="4002"/>
    <cellStyle name="Input cel new 3 2 3 5 4 2" xfId="8222"/>
    <cellStyle name="Input cel new 3 2 3 5 4 2 2" xfId="18504"/>
    <cellStyle name="Input cel new 3 2 3 5 5" xfId="3028"/>
    <cellStyle name="Input cel new 3 2 3 5 5 2" xfId="12567"/>
    <cellStyle name="Input cel new 3 2 3 5 6" xfId="13839"/>
    <cellStyle name="Input cel new 3 2 3 6" xfId="3629"/>
    <cellStyle name="Input cel new 3 2 3 6 2" xfId="7849"/>
    <cellStyle name="Input cel new 3 2 3 6 2 2" xfId="18131"/>
    <cellStyle name="Input cel new 3 2 3 6 3" xfId="12834"/>
    <cellStyle name="Input cel new 3 2 3 7" xfId="4783"/>
    <cellStyle name="Input cel new 3 2 3 7 2" xfId="9003"/>
    <cellStyle name="Input cel new 3 2 3 7 2 2" xfId="19285"/>
    <cellStyle name="Input cel new 3 2 3 7 3" xfId="15168"/>
    <cellStyle name="Input cel new 3 2 3 8" xfId="3228"/>
    <cellStyle name="Input cel new 3 2 3 8 2" xfId="16192"/>
    <cellStyle name="Input cel new 3 2 3 8 2 2" xfId="17733"/>
    <cellStyle name="Input cel new 3 2 3 8 3" xfId="11904"/>
    <cellStyle name="Input cel new 3 2 3 8 4" xfId="11717"/>
    <cellStyle name="Input cel new 3 2 3 9" xfId="3204"/>
    <cellStyle name="Input cel new 3 2 3 9 2" xfId="16173"/>
    <cellStyle name="Input cel new 3 2 3 9 3" xfId="17709"/>
    <cellStyle name="Input cel new 3 2 4" xfId="603"/>
    <cellStyle name="Input cel new 3 2 4 2" xfId="1695"/>
    <cellStyle name="Input cel new 3 2 4 2 2" xfId="9290"/>
    <cellStyle name="Input cel new 3 2 4 2 2 2" xfId="19572"/>
    <cellStyle name="Input cel new 3 2 4 2 3" xfId="17049"/>
    <cellStyle name="Input cel new 3 2 4 3" xfId="6495"/>
    <cellStyle name="Input cel new 3 2 4 3 2" xfId="10714"/>
    <cellStyle name="Input cel new 3 2 4 3 2 2" xfId="20987"/>
    <cellStyle name="Input cel new 3 2 4 3 3" xfId="14196"/>
    <cellStyle name="Input cel new 3 2 4 4" xfId="3914"/>
    <cellStyle name="Input cel new 3 2 4 4 2" xfId="8134"/>
    <cellStyle name="Input cel new 3 2 4 4 2 2" xfId="18416"/>
    <cellStyle name="Input cel new 3 2 4 5" xfId="2500"/>
    <cellStyle name="Input cel new 3 2 4 5 2" xfId="17143"/>
    <cellStyle name="Input cel new 3 2 4 6" xfId="11694"/>
    <cellStyle name="Input cel new 3 2 5" xfId="3234"/>
    <cellStyle name="Input cel new 3 2 5 2" xfId="16196"/>
    <cellStyle name="Input cel new 3 2 5 3" xfId="17738"/>
    <cellStyle name="Input cel new 3 2 6" xfId="3190"/>
    <cellStyle name="Input cel new 3 2 6 2" xfId="16160"/>
    <cellStyle name="Input cel new 3 2 6 3" xfId="17696"/>
    <cellStyle name="Input cel new 3 2 7" xfId="1836"/>
    <cellStyle name="Input cel new 3 2 7 2" xfId="12302"/>
    <cellStyle name="Input cel new 3 2 7 3" xfId="16072"/>
    <cellStyle name="Input cel new 3 3" xfId="257"/>
    <cellStyle name="Input cel new 3 3 10" xfId="3245"/>
    <cellStyle name="Input cel new 3 3 10 2" xfId="7468"/>
    <cellStyle name="Input cel new 3 3 10 2 2" xfId="17749"/>
    <cellStyle name="Input cel new 3 3 10 3" xfId="15638"/>
    <cellStyle name="Input cel new 3 3 11" xfId="2578"/>
    <cellStyle name="Input cel new 3 3 11 2" xfId="15469"/>
    <cellStyle name="Input cel new 3 3 12" xfId="11850"/>
    <cellStyle name="Input cel new 3 3 2" xfId="363"/>
    <cellStyle name="Input cel new 3 3 2 10" xfId="3328"/>
    <cellStyle name="Input cel new 3 3 2 10 2" xfId="7549"/>
    <cellStyle name="Input cel new 3 3 2 10 2 2" xfId="17832"/>
    <cellStyle name="Input cel new 3 3 2 10 3" xfId="12596"/>
    <cellStyle name="Input cel new 3 3 2 11" xfId="6100"/>
    <cellStyle name="Input cel new 3 3 2 11 2" xfId="10319"/>
    <cellStyle name="Input cel new 3 3 2 11 2 2" xfId="20597"/>
    <cellStyle name="Input cel new 3 3 2 12" xfId="2863"/>
    <cellStyle name="Input cel new 3 3 2 12 2" xfId="13645"/>
    <cellStyle name="Input cel new 3 3 2 13" xfId="13531"/>
    <cellStyle name="Input cel new 3 3 2 2" xfId="387"/>
    <cellStyle name="Input cel new 3 3 2 2 10" xfId="16235"/>
    <cellStyle name="Input cel new 3 3 2 2 2" xfId="1010"/>
    <cellStyle name="Input cel new 3 3 2 2 2 2" xfId="4274"/>
    <cellStyle name="Input cel new 3 3 2 2 2 2 2" xfId="8494"/>
    <cellStyle name="Input cel new 3 3 2 2 2 2 2 2" xfId="18776"/>
    <cellStyle name="Input cel new 3 3 2 2 2 2 3" xfId="15581"/>
    <cellStyle name="Input cel new 3 3 2 2 2 3" xfId="5474"/>
    <cellStyle name="Input cel new 3 3 2 2 2 3 2" xfId="9694"/>
    <cellStyle name="Input cel new 3 3 2 2 2 3 2 2" xfId="19976"/>
    <cellStyle name="Input cel new 3 3 2 2 2 3 3" xfId="13695"/>
    <cellStyle name="Input cel new 3 3 2 2 2 4" xfId="6888"/>
    <cellStyle name="Input cel new 3 3 2 2 2 4 2" xfId="11107"/>
    <cellStyle name="Input cel new 3 3 2 2 2 4 2 2" xfId="21350"/>
    <cellStyle name="Input cel new 3 3 2 2 2 4 3" xfId="12390"/>
    <cellStyle name="Input cel new 3 3 2 2 2 5" xfId="3437"/>
    <cellStyle name="Input cel new 3 3 2 2 2 5 2" xfId="7657"/>
    <cellStyle name="Input cel new 3 3 2 2 2 5 2 2" xfId="17939"/>
    <cellStyle name="Input cel new 3 3 2 2 2 5 3" xfId="15758"/>
    <cellStyle name="Input cel new 3 3 2 2 2 6" xfId="2663"/>
    <cellStyle name="Input cel new 3 3 2 2 2 6 2" xfId="14780"/>
    <cellStyle name="Input cel new 3 3 2 2 2 7" xfId="15301"/>
    <cellStyle name="Input cel new 3 3 2 2 3" xfId="927"/>
    <cellStyle name="Input cel new 3 3 2 2 3 2" xfId="5391"/>
    <cellStyle name="Input cel new 3 3 2 2 3 2 2" xfId="9611"/>
    <cellStyle name="Input cel new 3 3 2 2 3 2 2 2" xfId="19893"/>
    <cellStyle name="Input cel new 3 3 2 2 3 2 3" xfId="13065"/>
    <cellStyle name="Input cel new 3 3 2 2 3 3" xfId="6807"/>
    <cellStyle name="Input cel new 3 3 2 2 3 3 2" xfId="11026"/>
    <cellStyle name="Input cel new 3 3 2 2 3 3 2 2" xfId="21275"/>
    <cellStyle name="Input cel new 3 3 2 2 3 3 3" xfId="13324"/>
    <cellStyle name="Input cel new 3 3 2 2 3 4" xfId="4206"/>
    <cellStyle name="Input cel new 3 3 2 2 3 4 2" xfId="8426"/>
    <cellStyle name="Input cel new 3 3 2 2 3 4 2 2" xfId="18708"/>
    <cellStyle name="Input cel new 3 3 2 2 3 5" xfId="2465"/>
    <cellStyle name="Input cel new 3 3 2 2 3 5 2" xfId="15438"/>
    <cellStyle name="Input cel new 3 3 2 2 3 6" xfId="16986"/>
    <cellStyle name="Input cel new 3 3 2 2 4" xfId="1222"/>
    <cellStyle name="Input cel new 3 3 2 2 4 2" xfId="5685"/>
    <cellStyle name="Input cel new 3 3 2 2 4 2 2" xfId="9905"/>
    <cellStyle name="Input cel new 3 3 2 2 4 2 2 2" xfId="20187"/>
    <cellStyle name="Input cel new 3 3 2 2 4 2 3" xfId="15095"/>
    <cellStyle name="Input cel new 3 3 2 2 4 3" xfId="7097"/>
    <cellStyle name="Input cel new 3 3 2 2 4 3 2" xfId="11316"/>
    <cellStyle name="Input cel new 3 3 2 2 4 3 2 2" xfId="21550"/>
    <cellStyle name="Input cel new 3 3 2 2 4 3 3" xfId="16308"/>
    <cellStyle name="Input cel new 3 3 2 2 4 4" xfId="4478"/>
    <cellStyle name="Input cel new 3 3 2 2 4 4 2" xfId="8698"/>
    <cellStyle name="Input cel new 3 3 2 2 4 4 2 2" xfId="18980"/>
    <cellStyle name="Input cel new 3 3 2 2 4 5" xfId="2025"/>
    <cellStyle name="Input cel new 3 3 2 2 4 5 2" xfId="17401"/>
    <cellStyle name="Input cel new 3 3 2 2 4 6" xfId="15712"/>
    <cellStyle name="Input cel new 3 3 2 2 5" xfId="749"/>
    <cellStyle name="Input cel new 3 3 2 2 5 2" xfId="5214"/>
    <cellStyle name="Input cel new 3 3 2 2 5 2 2" xfId="9434"/>
    <cellStyle name="Input cel new 3 3 2 2 5 2 2 2" xfId="19716"/>
    <cellStyle name="Input cel new 3 3 2 2 5 2 3" xfId="13670"/>
    <cellStyle name="Input cel new 3 3 2 2 5 3" xfId="6634"/>
    <cellStyle name="Input cel new 3 3 2 2 5 3 2" xfId="10853"/>
    <cellStyle name="Input cel new 3 3 2 2 5 3 2 2" xfId="21114"/>
    <cellStyle name="Input cel new 3 3 2 2 5 3 3" xfId="14847"/>
    <cellStyle name="Input cel new 3 3 2 2 5 4" xfId="4046"/>
    <cellStyle name="Input cel new 3 3 2 2 5 4 2" xfId="8266"/>
    <cellStyle name="Input cel new 3 3 2 2 5 4 2 2" xfId="18548"/>
    <cellStyle name="Input cel new 3 3 2 2 5 5" xfId="5069"/>
    <cellStyle name="Input cel new 3 3 2 2 5 5 2" xfId="16708"/>
    <cellStyle name="Input cel new 3 3 2 2 5 6" xfId="15149"/>
    <cellStyle name="Input cel new 3 3 2 2 6" xfId="1627"/>
    <cellStyle name="Input cel new 3 3 2 2 6 2" xfId="6281"/>
    <cellStyle name="Input cel new 3 3 2 2 6 2 2" xfId="10500"/>
    <cellStyle name="Input cel new 3 3 2 2 6 2 2 2" xfId="20776"/>
    <cellStyle name="Input cel new 3 3 2 2 6 2 3" xfId="13263"/>
    <cellStyle name="Input cel new 3 3 2 2 6 3" xfId="3703"/>
    <cellStyle name="Input cel new 3 3 2 2 6 3 2" xfId="7923"/>
    <cellStyle name="Input cel new 3 3 2 2 6 3 2 2" xfId="18205"/>
    <cellStyle name="Input cel new 3 3 2 2 6 4" xfId="2103"/>
    <cellStyle name="Input cel new 3 3 2 2 6 4 2" xfId="14699"/>
    <cellStyle name="Input cel new 3 3 2 2 6 5" xfId="13567"/>
    <cellStyle name="Input cel new 3 3 2 2 7" xfId="4856"/>
    <cellStyle name="Input cel new 3 3 2 2 7 2" xfId="9076"/>
    <cellStyle name="Input cel new 3 3 2 2 7 2 2" xfId="19358"/>
    <cellStyle name="Input cel new 3 3 2 2 7 3" xfId="12886"/>
    <cellStyle name="Input cel new 3 3 2 2 8" xfId="6184"/>
    <cellStyle name="Input cel new 3 3 2 2 8 2" xfId="10403"/>
    <cellStyle name="Input cel new 3 3 2 2 8 2 2" xfId="20681"/>
    <cellStyle name="Input cel new 3 3 2 2 8 3" xfId="15580"/>
    <cellStyle name="Input cel new 3 3 2 2 9" xfId="1827"/>
    <cellStyle name="Input cel new 3 3 2 2 9 2" xfId="12748"/>
    <cellStyle name="Input cel new 3 3 2 3" xfId="437"/>
    <cellStyle name="Input cel new 3 3 2 3 10" xfId="14862"/>
    <cellStyle name="Input cel new 3 3 2 3 2" xfId="1363"/>
    <cellStyle name="Input cel new 3 3 2 3 2 2" xfId="5826"/>
    <cellStyle name="Input cel new 3 3 2 3 2 2 2" xfId="10046"/>
    <cellStyle name="Input cel new 3 3 2 3 2 2 2 2" xfId="20328"/>
    <cellStyle name="Input cel new 3 3 2 3 2 2 3" xfId="15656"/>
    <cellStyle name="Input cel new 3 3 2 3 2 3" xfId="7238"/>
    <cellStyle name="Input cel new 3 3 2 3 2 3 2" xfId="11457"/>
    <cellStyle name="Input cel new 3 3 2 3 2 3 2 2" xfId="21680"/>
    <cellStyle name="Input cel new 3 3 2 3 2 3 3" xfId="13504"/>
    <cellStyle name="Input cel new 3 3 2 3 2 4" xfId="4595"/>
    <cellStyle name="Input cel new 3 3 2 3 2 4 2" xfId="8815"/>
    <cellStyle name="Input cel new 3 3 2 3 2 4 2 2" xfId="19097"/>
    <cellStyle name="Input cel new 3 3 2 3 2 5" xfId="2841"/>
    <cellStyle name="Input cel new 3 3 2 3 2 5 2" xfId="17531"/>
    <cellStyle name="Input cel new 3 3 2 3 2 6" xfId="16365"/>
    <cellStyle name="Input cel new 3 3 2 3 3" xfId="1049"/>
    <cellStyle name="Input cel new 3 3 2 3 3 2" xfId="5513"/>
    <cellStyle name="Input cel new 3 3 2 3 3 2 2" xfId="9733"/>
    <cellStyle name="Input cel new 3 3 2 3 3 2 2 2" xfId="20015"/>
    <cellStyle name="Input cel new 3 3 2 3 3 2 3" xfId="13591"/>
    <cellStyle name="Input cel new 3 3 2 3 3 3" xfId="6927"/>
    <cellStyle name="Input cel new 3 3 2 3 3 3 2" xfId="11146"/>
    <cellStyle name="Input cel new 3 3 2 3 3 3 2 2" xfId="21388"/>
    <cellStyle name="Input cel new 3 3 2 3 3 3 3" xfId="13634"/>
    <cellStyle name="Input cel new 3 3 2 3 3 4" xfId="4313"/>
    <cellStyle name="Input cel new 3 3 2 3 3 4 2" xfId="8533"/>
    <cellStyle name="Input cel new 3 3 2 3 3 4 2 2" xfId="18815"/>
    <cellStyle name="Input cel new 3 3 2 3 3 5" xfId="2341"/>
    <cellStyle name="Input cel new 3 3 2 3 3 5 2" xfId="15866"/>
    <cellStyle name="Input cel new 3 3 2 3 3 6" xfId="14679"/>
    <cellStyle name="Input cel new 3 3 2 3 4" xfId="811"/>
    <cellStyle name="Input cel new 3 3 2 3 4 2" xfId="5276"/>
    <cellStyle name="Input cel new 3 3 2 3 4 2 2" xfId="9496"/>
    <cellStyle name="Input cel new 3 3 2 3 4 2 2 2" xfId="19778"/>
    <cellStyle name="Input cel new 3 3 2 3 4 2 3" xfId="13418"/>
    <cellStyle name="Input cel new 3 3 2 3 4 3" xfId="6696"/>
    <cellStyle name="Input cel new 3 3 2 3 4 3 2" xfId="10915"/>
    <cellStyle name="Input cel new 3 3 2 3 4 3 2 2" xfId="21171"/>
    <cellStyle name="Input cel new 3 3 2 3 4 3 3" xfId="11641"/>
    <cellStyle name="Input cel new 3 3 2 3 4 4" xfId="4102"/>
    <cellStyle name="Input cel new 3 3 2 3 4 4 2" xfId="8322"/>
    <cellStyle name="Input cel new 3 3 2 3 4 4 2 2" xfId="18604"/>
    <cellStyle name="Input cel new 3 3 2 3 4 5" xfId="3023"/>
    <cellStyle name="Input cel new 3 3 2 3 4 5 2" xfId="13151"/>
    <cellStyle name="Input cel new 3 3 2 3 4 6" xfId="14830"/>
    <cellStyle name="Input cel new 3 3 2 3 5" xfId="3751"/>
    <cellStyle name="Input cel new 3 3 2 3 5 2" xfId="7971"/>
    <cellStyle name="Input cel new 3 3 2 3 5 2 2" xfId="18253"/>
    <cellStyle name="Input cel new 3 3 2 3 5 3" xfId="13444"/>
    <cellStyle name="Input cel new 3 3 2 3 6" xfId="4904"/>
    <cellStyle name="Input cel new 3 3 2 3 6 2" xfId="9124"/>
    <cellStyle name="Input cel new 3 3 2 3 6 2 2" xfId="19406"/>
    <cellStyle name="Input cel new 3 3 2 3 6 3" xfId="13052"/>
    <cellStyle name="Input cel new 3 3 2 3 7" xfId="6329"/>
    <cellStyle name="Input cel new 3 3 2 3 7 2" xfId="10548"/>
    <cellStyle name="Input cel new 3 3 2 3 7 2 2" xfId="20824"/>
    <cellStyle name="Input cel new 3 3 2 3 7 3" xfId="13877"/>
    <cellStyle name="Input cel new 3 3 2 3 8" xfId="3485"/>
    <cellStyle name="Input cel new 3 3 2 3 8 2" xfId="7705"/>
    <cellStyle name="Input cel new 3 3 2 3 8 2 2" xfId="17987"/>
    <cellStyle name="Input cel new 3 3 2 3 8 3" xfId="14177"/>
    <cellStyle name="Input cel new 3 3 2 3 9" xfId="1996"/>
    <cellStyle name="Input cel new 3 3 2 3 9 2" xfId="14270"/>
    <cellStyle name="Input cel new 3 3 2 4" xfId="501"/>
    <cellStyle name="Input cel new 3 3 2 4 2" xfId="1427"/>
    <cellStyle name="Input cel new 3 3 2 4 2 2" xfId="5890"/>
    <cellStyle name="Input cel new 3 3 2 4 2 2 2" xfId="10110"/>
    <cellStyle name="Input cel new 3 3 2 4 2 2 2 2" xfId="20392"/>
    <cellStyle name="Input cel new 3 3 2 4 2 2 3" xfId="13380"/>
    <cellStyle name="Input cel new 3 3 2 4 2 3" xfId="7302"/>
    <cellStyle name="Input cel new 3 3 2 4 2 3 2" xfId="11521"/>
    <cellStyle name="Input cel new 3 3 2 4 2 3 2 2" xfId="21740"/>
    <cellStyle name="Input cel new 3 3 2 4 2 3 3" xfId="13512"/>
    <cellStyle name="Input cel new 3 3 2 4 2 4" xfId="4655"/>
    <cellStyle name="Input cel new 3 3 2 4 2 4 2" xfId="8875"/>
    <cellStyle name="Input cel new 3 3 2 4 2 4 2 2" xfId="19157"/>
    <cellStyle name="Input cel new 3 3 2 4 2 5" xfId="2443"/>
    <cellStyle name="Input cel new 3 3 2 4 2 5 2" xfId="17591"/>
    <cellStyle name="Input cel new 3 3 2 4 2 6" xfId="12192"/>
    <cellStyle name="Input cel new 3 3 2 4 3" xfId="1109"/>
    <cellStyle name="Input cel new 3 3 2 4 3 2" xfId="5573"/>
    <cellStyle name="Input cel new 3 3 2 4 3 2 2" xfId="9793"/>
    <cellStyle name="Input cel new 3 3 2 4 3 2 2 2" xfId="20075"/>
    <cellStyle name="Input cel new 3 3 2 4 3 2 3" xfId="14735"/>
    <cellStyle name="Input cel new 3 3 2 4 3 3" xfId="6986"/>
    <cellStyle name="Input cel new 3 3 2 4 3 3 2" xfId="11205"/>
    <cellStyle name="Input cel new 3 3 2 4 3 3 2 2" xfId="21444"/>
    <cellStyle name="Input cel new 3 3 2 4 3 3 3" xfId="13370"/>
    <cellStyle name="Input cel new 3 3 2 4 3 4" xfId="4371"/>
    <cellStyle name="Input cel new 3 3 2 4 3 4 2" xfId="8591"/>
    <cellStyle name="Input cel new 3 3 2 4 3 4 2 2" xfId="18873"/>
    <cellStyle name="Input cel new 3 3 2 4 3 5" xfId="1901"/>
    <cellStyle name="Input cel new 3 3 2 4 3 5 2" xfId="17295"/>
    <cellStyle name="Input cel new 3 3 2 4 3 6" xfId="15805"/>
    <cellStyle name="Input cel new 3 3 2 4 4" xfId="3812"/>
    <cellStyle name="Input cel new 3 3 2 4 4 2" xfId="8032"/>
    <cellStyle name="Input cel new 3 3 2 4 4 2 2" xfId="18314"/>
    <cellStyle name="Input cel new 3 3 2 4 4 3" xfId="16353"/>
    <cellStyle name="Input cel new 3 3 2 4 5" xfId="4968"/>
    <cellStyle name="Input cel new 3 3 2 4 5 2" xfId="9188"/>
    <cellStyle name="Input cel new 3 3 2 4 5 2 2" xfId="19470"/>
    <cellStyle name="Input cel new 3 3 2 4 5 3" xfId="15606"/>
    <cellStyle name="Input cel new 3 3 2 4 6" xfId="6393"/>
    <cellStyle name="Input cel new 3 3 2 4 6 2" xfId="10612"/>
    <cellStyle name="Input cel new 3 3 2 4 6 2 2" xfId="20885"/>
    <cellStyle name="Input cel new 3 3 2 4 6 3" xfId="12761"/>
    <cellStyle name="Input cel new 3 3 2 4 7" xfId="3519"/>
    <cellStyle name="Input cel new 3 3 2 4 7 2" xfId="7739"/>
    <cellStyle name="Input cel new 3 3 2 4 7 2 2" xfId="18021"/>
    <cellStyle name="Input cel new 3 3 2 4 7 3" xfId="16469"/>
    <cellStyle name="Input cel new 3 3 2 4 8" xfId="2311"/>
    <cellStyle name="Input cel new 3 3 2 4 8 2" xfId="14754"/>
    <cellStyle name="Input cel new 3 3 2 4 9" xfId="14620"/>
    <cellStyle name="Input cel new 3 3 2 5" xfId="563"/>
    <cellStyle name="Input cel new 3 3 2 5 2" xfId="1489"/>
    <cellStyle name="Input cel new 3 3 2 5 2 2" xfId="5952"/>
    <cellStyle name="Input cel new 3 3 2 5 2 2 2" xfId="10172"/>
    <cellStyle name="Input cel new 3 3 2 5 2 2 2 2" xfId="20454"/>
    <cellStyle name="Input cel new 3 3 2 5 2 2 3" xfId="14087"/>
    <cellStyle name="Input cel new 3 3 2 5 2 3" xfId="7364"/>
    <cellStyle name="Input cel new 3 3 2 5 2 3 2" xfId="11583"/>
    <cellStyle name="Input cel new 3 3 2 5 2 3 2 2" xfId="21799"/>
    <cellStyle name="Input cel new 3 3 2 5 2 3 3" xfId="12827"/>
    <cellStyle name="Input cel new 3 3 2 5 2 4" xfId="4714"/>
    <cellStyle name="Input cel new 3 3 2 5 2 4 2" xfId="8934"/>
    <cellStyle name="Input cel new 3 3 2 5 2 4 2 2" xfId="19216"/>
    <cellStyle name="Input cel new 3 3 2 5 2 5" xfId="1848"/>
    <cellStyle name="Input cel new 3 3 2 5 2 5 2" xfId="17650"/>
    <cellStyle name="Input cel new 3 3 2 5 2 6" xfId="16007"/>
    <cellStyle name="Input cel new 3 3 2 5 3" xfId="1167"/>
    <cellStyle name="Input cel new 3 3 2 5 3 2" xfId="5630"/>
    <cellStyle name="Input cel new 3 3 2 5 3 2 2" xfId="9850"/>
    <cellStyle name="Input cel new 3 3 2 5 3 2 2 2" xfId="20132"/>
    <cellStyle name="Input cel new 3 3 2 5 3 2 3" xfId="17188"/>
    <cellStyle name="Input cel new 3 3 2 5 3 3" xfId="7042"/>
    <cellStyle name="Input cel new 3 3 2 5 3 3 2" xfId="11261"/>
    <cellStyle name="Input cel new 3 3 2 5 3 3 2 2" xfId="21497"/>
    <cellStyle name="Input cel new 3 3 2 5 3 3 3" xfId="17257"/>
    <cellStyle name="Input cel new 3 3 2 5 3 4" xfId="4425"/>
    <cellStyle name="Input cel new 3 3 2 5 3 4 2" xfId="8645"/>
    <cellStyle name="Input cel new 3 3 2 5 3 4 2 2" xfId="18927"/>
    <cellStyle name="Input cel new 3 3 2 5 3 5" xfId="2678"/>
    <cellStyle name="Input cel new 3 3 2 5 3 5 2" xfId="17348"/>
    <cellStyle name="Input cel new 3 3 2 5 3 6" xfId="17047"/>
    <cellStyle name="Input cel new 3 3 2 5 4" xfId="3874"/>
    <cellStyle name="Input cel new 3 3 2 5 4 2" xfId="8094"/>
    <cellStyle name="Input cel new 3 3 2 5 4 2 2" xfId="18376"/>
    <cellStyle name="Input cel new 3 3 2 5 4 3" xfId="14323"/>
    <cellStyle name="Input cel new 3 3 2 5 5" xfId="5030"/>
    <cellStyle name="Input cel new 3 3 2 5 5 2" xfId="9250"/>
    <cellStyle name="Input cel new 3 3 2 5 5 2 2" xfId="19532"/>
    <cellStyle name="Input cel new 3 3 2 5 5 3" xfId="15013"/>
    <cellStyle name="Input cel new 3 3 2 5 6" xfId="6455"/>
    <cellStyle name="Input cel new 3 3 2 5 6 2" xfId="10674"/>
    <cellStyle name="Input cel new 3 3 2 5 6 2 2" xfId="20947"/>
    <cellStyle name="Input cel new 3 3 2 5 6 3" xfId="14921"/>
    <cellStyle name="Input cel new 3 3 2 5 7" xfId="3578"/>
    <cellStyle name="Input cel new 3 3 2 5 7 2" xfId="7798"/>
    <cellStyle name="Input cel new 3 3 2 5 7 2 2" xfId="18080"/>
    <cellStyle name="Input cel new 3 3 2 5 7 3" xfId="12369"/>
    <cellStyle name="Input cel new 3 3 2 5 8" xfId="2665"/>
    <cellStyle name="Input cel new 3 3 2 5 8 2" xfId="13026"/>
    <cellStyle name="Input cel new 3 3 2 5 9" xfId="14901"/>
    <cellStyle name="Input cel new 3 3 2 6" xfId="991"/>
    <cellStyle name="Input cel new 3 3 2 6 2" xfId="4255"/>
    <cellStyle name="Input cel new 3 3 2 6 2 2" xfId="8475"/>
    <cellStyle name="Input cel new 3 3 2 6 2 2 2" xfId="18757"/>
    <cellStyle name="Input cel new 3 3 2 6 2 3" xfId="13598"/>
    <cellStyle name="Input cel new 3 3 2 6 3" xfId="5455"/>
    <cellStyle name="Input cel new 3 3 2 6 3 2" xfId="9675"/>
    <cellStyle name="Input cel new 3 3 2 6 3 2 2" xfId="19957"/>
    <cellStyle name="Input cel new 3 3 2 6 3 3" xfId="15761"/>
    <cellStyle name="Input cel new 3 3 2 6 4" xfId="6869"/>
    <cellStyle name="Input cel new 3 3 2 6 4 2" xfId="11088"/>
    <cellStyle name="Input cel new 3 3 2 6 4 2 2" xfId="21331"/>
    <cellStyle name="Input cel new 3 3 2 6 4 3" xfId="12680"/>
    <cellStyle name="Input cel new 3 3 2 6 5" xfId="3418"/>
    <cellStyle name="Input cel new 3 3 2 6 5 2" xfId="7638"/>
    <cellStyle name="Input cel new 3 3 2 6 5 2 2" xfId="17920"/>
    <cellStyle name="Input cel new 3 3 2 6 6" xfId="2934"/>
    <cellStyle name="Input cel new 3 3 2 6 6 2" xfId="16824"/>
    <cellStyle name="Input cel new 3 3 2 6 7" xfId="15847"/>
    <cellStyle name="Input cel new 3 3 2 7" xfId="676"/>
    <cellStyle name="Input cel new 3 3 2 7 2" xfId="5142"/>
    <cellStyle name="Input cel new 3 3 2 7 2 2" xfId="9362"/>
    <cellStyle name="Input cel new 3 3 2 7 2 2 2" xfId="19644"/>
    <cellStyle name="Input cel new 3 3 2 7 2 3" xfId="15939"/>
    <cellStyle name="Input cel new 3 3 2 7 3" xfId="6566"/>
    <cellStyle name="Input cel new 3 3 2 7 3 2" xfId="10785"/>
    <cellStyle name="Input cel new 3 3 2 7 3 2 2" xfId="21053"/>
    <cellStyle name="Input cel new 3 3 2 7 3 3" xfId="12153"/>
    <cellStyle name="Input cel new 3 3 2 7 4" xfId="3980"/>
    <cellStyle name="Input cel new 3 3 2 7 4 2" xfId="8200"/>
    <cellStyle name="Input cel new 3 3 2 7 4 2 2" xfId="18482"/>
    <cellStyle name="Input cel new 3 3 2 7 5" xfId="2827"/>
    <cellStyle name="Input cel new 3 3 2 7 5 2" xfId="16675"/>
    <cellStyle name="Input cel new 3 3 2 7 6" xfId="11760"/>
    <cellStyle name="Input cel new 3 3 2 8" xfId="1556"/>
    <cellStyle name="Input cel new 3 3 2 8 2" xfId="6044"/>
    <cellStyle name="Input cel new 3 3 2 8 2 2" xfId="10263"/>
    <cellStyle name="Input cel new 3 3 2 8 2 2 2" xfId="20543"/>
    <cellStyle name="Input cel new 3 3 2 8 2 3" xfId="17012"/>
    <cellStyle name="Input cel new 3 3 2 8 3" xfId="3680"/>
    <cellStyle name="Input cel new 3 3 2 8 3 2" xfId="7900"/>
    <cellStyle name="Input cel new 3 3 2 8 3 2 2" xfId="18182"/>
    <cellStyle name="Input cel new 3 3 2 8 4" xfId="1972"/>
    <cellStyle name="Input cel new 3 3 2 8 4 2" xfId="16424"/>
    <cellStyle name="Input cel new 3 3 2 8 5" xfId="13840"/>
    <cellStyle name="Input cel new 3 3 2 9" xfId="4833"/>
    <cellStyle name="Input cel new 3 3 2 9 2" xfId="9053"/>
    <cellStyle name="Input cel new 3 3 2 9 2 2" xfId="19335"/>
    <cellStyle name="Input cel new 3 3 2 9 3" xfId="13592"/>
    <cellStyle name="Input cel new 3 3 3" xfId="345"/>
    <cellStyle name="Input cel new 3 3 3 10" xfId="4815"/>
    <cellStyle name="Input cel new 3 3 3 10 2" xfId="9035"/>
    <cellStyle name="Input cel new 3 3 3 10 2 2" xfId="19317"/>
    <cellStyle name="Input cel new 3 3 3 10 3" xfId="16409"/>
    <cellStyle name="Input cel new 3 3 3 11" xfId="3310"/>
    <cellStyle name="Input cel new 3 3 3 11 2" xfId="7531"/>
    <cellStyle name="Input cel new 3 3 3 11 2 2" xfId="17814"/>
    <cellStyle name="Input cel new 3 3 3 11 3" xfId="17228"/>
    <cellStyle name="Input cel new 3 3 3 12" xfId="6133"/>
    <cellStyle name="Input cel new 3 3 3 12 2" xfId="10352"/>
    <cellStyle name="Input cel new 3 3 3 12 2 2" xfId="20630"/>
    <cellStyle name="Input cel new 3 3 3 13" xfId="1800"/>
    <cellStyle name="Input cel new 3 3 3 13 2" xfId="12405"/>
    <cellStyle name="Input cel new 3 3 3 14" xfId="15256"/>
    <cellStyle name="Input cel new 3 3 3 2" xfId="419"/>
    <cellStyle name="Input cel new 3 3 3 2 2" xfId="1041"/>
    <cellStyle name="Input cel new 3 3 3 2 2 2" xfId="1346"/>
    <cellStyle name="Input cel new 3 3 3 2 2 2 2" xfId="5809"/>
    <cellStyle name="Input cel new 3 3 3 2 2 2 2 2" xfId="10029"/>
    <cellStyle name="Input cel new 3 3 3 2 2 2 2 2 2" xfId="20311"/>
    <cellStyle name="Input cel new 3 3 3 2 2 2 2 3" xfId="15997"/>
    <cellStyle name="Input cel new 3 3 3 2 2 2 3" xfId="7221"/>
    <cellStyle name="Input cel new 3 3 3 2 2 2 3 2" xfId="11440"/>
    <cellStyle name="Input cel new 3 3 3 2 2 2 3 2 2" xfId="21663"/>
    <cellStyle name="Input cel new 3 3 3 2 2 2 3 3" xfId="17038"/>
    <cellStyle name="Input cel new 3 3 3 2 2 2 4" xfId="4578"/>
    <cellStyle name="Input cel new 3 3 3 2 2 2 4 2" xfId="8798"/>
    <cellStyle name="Input cel new 3 3 3 2 2 2 4 2 2" xfId="19080"/>
    <cellStyle name="Input cel new 3 3 3 2 2 2 5" xfId="2523"/>
    <cellStyle name="Input cel new 3 3 3 2 2 2 5 2" xfId="17514"/>
    <cellStyle name="Input cel new 3 3 3 2 2 2 6" xfId="13213"/>
    <cellStyle name="Input cel new 3 3 3 2 2 3" xfId="4305"/>
    <cellStyle name="Input cel new 3 3 3 2 2 3 2" xfId="8525"/>
    <cellStyle name="Input cel new 3 3 3 2 2 3 2 2" xfId="18807"/>
    <cellStyle name="Input cel new 3 3 3 2 2 3 3" xfId="12673"/>
    <cellStyle name="Input cel new 3 3 3 2 2 4" xfId="5505"/>
    <cellStyle name="Input cel new 3 3 3 2 2 4 2" xfId="9725"/>
    <cellStyle name="Input cel new 3 3 3 2 2 4 2 2" xfId="20007"/>
    <cellStyle name="Input cel new 3 3 3 2 2 4 3" xfId="13518"/>
    <cellStyle name="Input cel new 3 3 3 2 2 5" xfId="6919"/>
    <cellStyle name="Input cel new 3 3 3 2 2 5 2" xfId="11138"/>
    <cellStyle name="Input cel new 3 3 3 2 2 5 2 2" xfId="21380"/>
    <cellStyle name="Input cel new 3 3 3 2 2 5 3" xfId="14640"/>
    <cellStyle name="Input cel new 3 3 3 2 2 6" xfId="3468"/>
    <cellStyle name="Input cel new 3 3 3 2 2 6 2" xfId="7688"/>
    <cellStyle name="Input cel new 3 3 3 2 2 6 2 2" xfId="17970"/>
    <cellStyle name="Input cel new 3 3 3 2 2 7" xfId="2127"/>
    <cellStyle name="Input cel new 3 3 3 2 2 7 2" xfId="15504"/>
    <cellStyle name="Input cel new 3 3 3 2 2 8" xfId="15447"/>
    <cellStyle name="Input cel new 3 3 3 2 3" xfId="1261"/>
    <cellStyle name="Input cel new 3 3 3 2 3 2" xfId="5724"/>
    <cellStyle name="Input cel new 3 3 3 2 3 2 2" xfId="9944"/>
    <cellStyle name="Input cel new 3 3 3 2 3 2 2 2" xfId="20226"/>
    <cellStyle name="Input cel new 3 3 3 2 3 2 3" xfId="12871"/>
    <cellStyle name="Input cel new 3 3 3 2 3 3" xfId="7136"/>
    <cellStyle name="Input cel new 3 3 3 2 3 3 2" xfId="11355"/>
    <cellStyle name="Input cel new 3 3 3 2 3 3 2 2" xfId="21586"/>
    <cellStyle name="Input cel new 3 3 3 2 3 3 3" xfId="14026"/>
    <cellStyle name="Input cel new 3 3 3 2 3 4" xfId="4514"/>
    <cellStyle name="Input cel new 3 3 3 2 3 4 2" xfId="8734"/>
    <cellStyle name="Input cel new 3 3 3 2 3 4 2 2" xfId="19016"/>
    <cellStyle name="Input cel new 3 3 3 2 3 5" xfId="2079"/>
    <cellStyle name="Input cel new 3 3 3 2 3 5 2" xfId="17437"/>
    <cellStyle name="Input cel new 3 3 3 2 3 6" xfId="15622"/>
    <cellStyle name="Input cel new 3 3 3 2 4" xfId="794"/>
    <cellStyle name="Input cel new 3 3 3 2 4 2" xfId="5259"/>
    <cellStyle name="Input cel new 3 3 3 2 4 2 2" xfId="9479"/>
    <cellStyle name="Input cel new 3 3 3 2 4 2 2 2" xfId="19761"/>
    <cellStyle name="Input cel new 3 3 3 2 4 2 3" xfId="12041"/>
    <cellStyle name="Input cel new 3 3 3 2 4 3" xfId="6679"/>
    <cellStyle name="Input cel new 3 3 3 2 4 3 2" xfId="10898"/>
    <cellStyle name="Input cel new 3 3 3 2 4 3 2 2" xfId="21154"/>
    <cellStyle name="Input cel new 3 3 3 2 4 3 3" xfId="13210"/>
    <cellStyle name="Input cel new 3 3 3 2 4 4" xfId="4085"/>
    <cellStyle name="Input cel new 3 3 3 2 4 4 2" xfId="8305"/>
    <cellStyle name="Input cel new 3 3 3 2 4 4 2 2" xfId="18587"/>
    <cellStyle name="Input cel new 3 3 3 2 4 5" xfId="1993"/>
    <cellStyle name="Input cel new 3 3 3 2 4 5 2" xfId="11832"/>
    <cellStyle name="Input cel new 3 3 3 2 4 6" xfId="14107"/>
    <cellStyle name="Input cel new 3 3 3 2 5" xfId="1657"/>
    <cellStyle name="Input cel new 3 3 3 2 5 2" xfId="6312"/>
    <cellStyle name="Input cel new 3 3 3 2 5 2 2" xfId="10531"/>
    <cellStyle name="Input cel new 3 3 3 2 5 2 2 2" xfId="20807"/>
    <cellStyle name="Input cel new 3 3 3 2 5 2 3" xfId="12764"/>
    <cellStyle name="Input cel new 3 3 3 2 5 3" xfId="3734"/>
    <cellStyle name="Input cel new 3 3 3 2 5 3 2" xfId="7954"/>
    <cellStyle name="Input cel new 3 3 3 2 5 3 2 2" xfId="18236"/>
    <cellStyle name="Input cel new 3 3 3 2 5 4" xfId="1936"/>
    <cellStyle name="Input cel new 3 3 3 2 5 4 2" xfId="15019"/>
    <cellStyle name="Input cel new 3 3 3 2 5 5" xfId="12924"/>
    <cellStyle name="Input cel new 3 3 3 2 6" xfId="4887"/>
    <cellStyle name="Input cel new 3 3 3 2 6 2" xfId="9107"/>
    <cellStyle name="Input cel new 3 3 3 2 6 2 2" xfId="19389"/>
    <cellStyle name="Input cel new 3 3 3 2 6 3" xfId="16732"/>
    <cellStyle name="Input cel new 3 3 3 2 7" xfId="6225"/>
    <cellStyle name="Input cel new 3 3 3 2 7 2" xfId="10444"/>
    <cellStyle name="Input cel new 3 3 3 2 7 2 2" xfId="20721"/>
    <cellStyle name="Input cel new 3 3 3 2 7 3" xfId="12344"/>
    <cellStyle name="Input cel new 3 3 3 2 8" xfId="2164"/>
    <cellStyle name="Input cel new 3 3 3 2 8 2" xfId="17115"/>
    <cellStyle name="Input cel new 3 3 3 2 9" xfId="16643"/>
    <cellStyle name="Input cel new 3 3 3 3" xfId="469"/>
    <cellStyle name="Input cel new 3 3 3 3 10" xfId="15676"/>
    <cellStyle name="Input cel new 3 3 3 3 2" xfId="1080"/>
    <cellStyle name="Input cel new 3 3 3 3 2 2" xfId="5544"/>
    <cellStyle name="Input cel new 3 3 3 3 2 2 2" xfId="9764"/>
    <cellStyle name="Input cel new 3 3 3 3 2 2 2 2" xfId="20046"/>
    <cellStyle name="Input cel new 3 3 3 3 2 2 3" xfId="13724"/>
    <cellStyle name="Input cel new 3 3 3 3 2 3" xfId="6957"/>
    <cellStyle name="Input cel new 3 3 3 3 2 3 2" xfId="11176"/>
    <cellStyle name="Input cel new 3 3 3 3 2 3 2 2" xfId="21416"/>
    <cellStyle name="Input cel new 3 3 3 3 2 3 3" xfId="16471"/>
    <cellStyle name="Input cel new 3 3 3 3 2 4" xfId="4342"/>
    <cellStyle name="Input cel new 3 3 3 3 2 4 2" xfId="8562"/>
    <cellStyle name="Input cel new 3 3 3 3 2 4 2 2" xfId="18844"/>
    <cellStyle name="Input cel new 3 3 3 3 2 5" xfId="2758"/>
    <cellStyle name="Input cel new 3 3 3 3 2 5 2" xfId="17268"/>
    <cellStyle name="Input cel new 3 3 3 3 2 6" xfId="13449"/>
    <cellStyle name="Input cel new 3 3 3 3 3" xfId="1395"/>
    <cellStyle name="Input cel new 3 3 3 3 3 2" xfId="5858"/>
    <cellStyle name="Input cel new 3 3 3 3 3 2 2" xfId="10078"/>
    <cellStyle name="Input cel new 3 3 3 3 3 2 2 2" xfId="20360"/>
    <cellStyle name="Input cel new 3 3 3 3 3 2 3" xfId="16362"/>
    <cellStyle name="Input cel new 3 3 3 3 3 3" xfId="7270"/>
    <cellStyle name="Input cel new 3 3 3 3 3 3 2" xfId="11489"/>
    <cellStyle name="Input cel new 3 3 3 3 3 3 2 2" xfId="21710"/>
    <cellStyle name="Input cel new 3 3 3 3 3 3 3" xfId="15754"/>
    <cellStyle name="Input cel new 3 3 3 3 3 4" xfId="4625"/>
    <cellStyle name="Input cel new 3 3 3 3 3 4 2" xfId="8845"/>
    <cellStyle name="Input cel new 3 3 3 3 3 4 2 2" xfId="19127"/>
    <cellStyle name="Input cel new 3 3 3 3 3 5" xfId="2109"/>
    <cellStyle name="Input cel new 3 3 3 3 3 5 2" xfId="17561"/>
    <cellStyle name="Input cel new 3 3 3 3 3 6" xfId="16386"/>
    <cellStyle name="Input cel new 3 3 3 3 4" xfId="854"/>
    <cellStyle name="Input cel new 3 3 3 3 4 2" xfId="5319"/>
    <cellStyle name="Input cel new 3 3 3 3 4 2 2" xfId="9539"/>
    <cellStyle name="Input cel new 3 3 3 3 4 2 2 2" xfId="19821"/>
    <cellStyle name="Input cel new 3 3 3 3 4 2 3" xfId="15204"/>
    <cellStyle name="Input cel new 3 3 3 3 4 3" xfId="6739"/>
    <cellStyle name="Input cel new 3 3 3 3 4 3 2" xfId="10958"/>
    <cellStyle name="Input cel new 3 3 3 3 4 3 2 2" xfId="21212"/>
    <cellStyle name="Input cel new 3 3 3 3 4 3 3" xfId="16715"/>
    <cellStyle name="Input cel new 3 3 3 3 4 4" xfId="4143"/>
    <cellStyle name="Input cel new 3 3 3 3 4 4 2" xfId="8363"/>
    <cellStyle name="Input cel new 3 3 3 3 4 4 2 2" xfId="18645"/>
    <cellStyle name="Input cel new 3 3 3 3 4 5" xfId="2828"/>
    <cellStyle name="Input cel new 3 3 3 3 4 5 2" xfId="13001"/>
    <cellStyle name="Input cel new 3 3 3 3 4 6" xfId="16456"/>
    <cellStyle name="Input cel new 3 3 3 3 5" xfId="3782"/>
    <cellStyle name="Input cel new 3 3 3 3 5 2" xfId="8002"/>
    <cellStyle name="Input cel new 3 3 3 3 5 2 2" xfId="18284"/>
    <cellStyle name="Input cel new 3 3 3 3 5 3" xfId="15637"/>
    <cellStyle name="Input cel new 3 3 3 3 6" xfId="4936"/>
    <cellStyle name="Input cel new 3 3 3 3 6 2" xfId="9156"/>
    <cellStyle name="Input cel new 3 3 3 3 6 2 2" xfId="19438"/>
    <cellStyle name="Input cel new 3 3 3 3 6 3" xfId="17192"/>
    <cellStyle name="Input cel new 3 3 3 3 7" xfId="6361"/>
    <cellStyle name="Input cel new 3 3 3 3 7 2" xfId="10580"/>
    <cellStyle name="Input cel new 3 3 3 3 7 2 2" xfId="20855"/>
    <cellStyle name="Input cel new 3 3 3 3 7 3" xfId="14392"/>
    <cellStyle name="Input cel new 3 3 3 3 8" xfId="3502"/>
    <cellStyle name="Input cel new 3 3 3 3 8 2" xfId="7722"/>
    <cellStyle name="Input cel new 3 3 3 3 8 2 2" xfId="18004"/>
    <cellStyle name="Input cel new 3 3 3 3 8 3" xfId="16717"/>
    <cellStyle name="Input cel new 3 3 3 3 9" xfId="3038"/>
    <cellStyle name="Input cel new 3 3 3 3 9 2" xfId="13745"/>
    <cellStyle name="Input cel new 3 3 3 4" xfId="533"/>
    <cellStyle name="Input cel new 3 3 3 4 2" xfId="1459"/>
    <cellStyle name="Input cel new 3 3 3 4 2 2" xfId="5922"/>
    <cellStyle name="Input cel new 3 3 3 4 2 2 2" xfId="10142"/>
    <cellStyle name="Input cel new 3 3 3 4 2 2 2 2" xfId="20424"/>
    <cellStyle name="Input cel new 3 3 3 4 2 2 3" xfId="16892"/>
    <cellStyle name="Input cel new 3 3 3 4 2 3" xfId="7334"/>
    <cellStyle name="Input cel new 3 3 3 4 2 3 2" xfId="11553"/>
    <cellStyle name="Input cel new 3 3 3 4 2 3 2 2" xfId="21770"/>
    <cellStyle name="Input cel new 3 3 3 4 2 3 3" xfId="11964"/>
    <cellStyle name="Input cel new 3 3 3 4 2 4" xfId="4685"/>
    <cellStyle name="Input cel new 3 3 3 4 2 4 2" xfId="8905"/>
    <cellStyle name="Input cel new 3 3 3 4 2 4 2 2" xfId="19187"/>
    <cellStyle name="Input cel new 3 3 3 4 2 5" xfId="2747"/>
    <cellStyle name="Input cel new 3 3 3 4 2 5 2" xfId="17621"/>
    <cellStyle name="Input cel new 3 3 3 4 2 6" xfId="14742"/>
    <cellStyle name="Input cel new 3 3 3 4 3" xfId="1141"/>
    <cellStyle name="Input cel new 3 3 3 4 3 2" xfId="5605"/>
    <cellStyle name="Input cel new 3 3 3 4 3 2 2" xfId="9825"/>
    <cellStyle name="Input cel new 3 3 3 4 3 2 2 2" xfId="20107"/>
    <cellStyle name="Input cel new 3 3 3 4 3 2 3" xfId="15235"/>
    <cellStyle name="Input cel new 3 3 3 4 3 3" xfId="7018"/>
    <cellStyle name="Input cel new 3 3 3 4 3 3 2" xfId="11237"/>
    <cellStyle name="Input cel new 3 3 3 4 3 3 2 2" xfId="21474"/>
    <cellStyle name="Input cel new 3 3 3 4 3 3 3" xfId="16703"/>
    <cellStyle name="Input cel new 3 3 3 4 3 4" xfId="4401"/>
    <cellStyle name="Input cel new 3 3 3 4 3 4 2" xfId="8621"/>
    <cellStyle name="Input cel new 3 3 3 4 3 4 2 2" xfId="18903"/>
    <cellStyle name="Input cel new 3 3 3 4 3 5" xfId="2642"/>
    <cellStyle name="Input cel new 3 3 3 4 3 5 2" xfId="17325"/>
    <cellStyle name="Input cel new 3 3 3 4 3 6" xfId="12870"/>
    <cellStyle name="Input cel new 3 3 3 4 4" xfId="3844"/>
    <cellStyle name="Input cel new 3 3 3 4 4 2" xfId="8064"/>
    <cellStyle name="Input cel new 3 3 3 4 4 2 2" xfId="18346"/>
    <cellStyle name="Input cel new 3 3 3 4 4 3" xfId="13371"/>
    <cellStyle name="Input cel new 3 3 3 4 5" xfId="5000"/>
    <cellStyle name="Input cel new 3 3 3 4 5 2" xfId="9220"/>
    <cellStyle name="Input cel new 3 3 3 4 5 2 2" xfId="19502"/>
    <cellStyle name="Input cel new 3 3 3 4 5 3" xfId="13681"/>
    <cellStyle name="Input cel new 3 3 3 4 6" xfId="6425"/>
    <cellStyle name="Input cel new 3 3 3 4 6 2" xfId="10644"/>
    <cellStyle name="Input cel new 3 3 3 4 6 2 2" xfId="20917"/>
    <cellStyle name="Input cel new 3 3 3 4 6 3" xfId="15868"/>
    <cellStyle name="Input cel new 3 3 3 4 7" xfId="3549"/>
    <cellStyle name="Input cel new 3 3 3 4 7 2" xfId="7769"/>
    <cellStyle name="Input cel new 3 3 3 4 7 2 2" xfId="18051"/>
    <cellStyle name="Input cel new 3 3 3 4 7 3" xfId="13970"/>
    <cellStyle name="Input cel new 3 3 3 4 8" xfId="2848"/>
    <cellStyle name="Input cel new 3 3 3 4 8 2" xfId="14545"/>
    <cellStyle name="Input cel new 3 3 3 4 9" xfId="12258"/>
    <cellStyle name="Input cel new 3 3 3 5" xfId="594"/>
    <cellStyle name="Input cel new 3 3 3 5 2" xfId="1520"/>
    <cellStyle name="Input cel new 3 3 3 5 2 2" xfId="5983"/>
    <cellStyle name="Input cel new 3 3 3 5 2 2 2" xfId="10203"/>
    <cellStyle name="Input cel new 3 3 3 5 2 2 2 2" xfId="20485"/>
    <cellStyle name="Input cel new 3 3 3 5 2 2 3" xfId="15345"/>
    <cellStyle name="Input cel new 3 3 3 5 2 3" xfId="7395"/>
    <cellStyle name="Input cel new 3 3 3 5 2 3 2" xfId="11614"/>
    <cellStyle name="Input cel new 3 3 3 5 2 3 2 2" xfId="21829"/>
    <cellStyle name="Input cel new 3 3 3 5 2 3 3" xfId="13049"/>
    <cellStyle name="Input cel new 3 3 3 5 2 4" xfId="4744"/>
    <cellStyle name="Input cel new 3 3 3 5 2 4 2" xfId="8964"/>
    <cellStyle name="Input cel new 3 3 3 5 2 4 2 2" xfId="19246"/>
    <cellStyle name="Input cel new 3 3 3 5 2 5" xfId="7448"/>
    <cellStyle name="Input cel new 3 3 3 5 2 5 2" xfId="17680"/>
    <cellStyle name="Input cel new 3 3 3 5 2 6" xfId="16473"/>
    <cellStyle name="Input cel new 3 3 3 5 3" xfId="1198"/>
    <cellStyle name="Input cel new 3 3 3 5 3 2" xfId="5661"/>
    <cellStyle name="Input cel new 3 3 3 5 3 2 2" xfId="9881"/>
    <cellStyle name="Input cel new 3 3 3 5 3 2 2 2" xfId="20163"/>
    <cellStyle name="Input cel new 3 3 3 5 3 2 3" xfId="15748"/>
    <cellStyle name="Input cel new 3 3 3 5 3 3" xfId="7073"/>
    <cellStyle name="Input cel new 3 3 3 5 3 3 2" xfId="11292"/>
    <cellStyle name="Input cel new 3 3 3 5 3 3 2 2" xfId="21527"/>
    <cellStyle name="Input cel new 3 3 3 5 3 3 3" xfId="11635"/>
    <cellStyle name="Input cel new 3 3 3 5 3 4" xfId="4455"/>
    <cellStyle name="Input cel new 3 3 3 5 3 4 2" xfId="8675"/>
    <cellStyle name="Input cel new 3 3 3 5 3 4 2 2" xfId="18957"/>
    <cellStyle name="Input cel new 3 3 3 5 3 5" xfId="2545"/>
    <cellStyle name="Input cel new 3 3 3 5 3 5 2" xfId="17378"/>
    <cellStyle name="Input cel new 3 3 3 5 3 6" xfId="12962"/>
    <cellStyle name="Input cel new 3 3 3 5 4" xfId="3905"/>
    <cellStyle name="Input cel new 3 3 3 5 4 2" xfId="8125"/>
    <cellStyle name="Input cel new 3 3 3 5 4 2 2" xfId="18407"/>
    <cellStyle name="Input cel new 3 3 3 5 4 3" xfId="11703"/>
    <cellStyle name="Input cel new 3 3 3 5 5" xfId="5061"/>
    <cellStyle name="Input cel new 3 3 3 5 5 2" xfId="9281"/>
    <cellStyle name="Input cel new 3 3 3 5 5 2 2" xfId="19563"/>
    <cellStyle name="Input cel new 3 3 3 5 5 3" xfId="14168"/>
    <cellStyle name="Input cel new 3 3 3 5 6" xfId="6486"/>
    <cellStyle name="Input cel new 3 3 3 5 6 2" xfId="10705"/>
    <cellStyle name="Input cel new 3 3 3 5 6 2 2" xfId="20978"/>
    <cellStyle name="Input cel new 3 3 3 5 6 3" xfId="16974"/>
    <cellStyle name="Input cel new 3 3 3 5 7" xfId="3608"/>
    <cellStyle name="Input cel new 3 3 3 5 7 2" xfId="7828"/>
    <cellStyle name="Input cel new 3 3 3 5 7 2 2" xfId="18110"/>
    <cellStyle name="Input cel new 3 3 3 5 7 3" xfId="13705"/>
    <cellStyle name="Input cel new 3 3 3 5 8" xfId="2140"/>
    <cellStyle name="Input cel new 3 3 3 5 8 2" xfId="12404"/>
    <cellStyle name="Input cel new 3 3 3 5 9" xfId="13530"/>
    <cellStyle name="Input cel new 3 3 3 6" xfId="973"/>
    <cellStyle name="Input cel new 3 3 3 6 2" xfId="4238"/>
    <cellStyle name="Input cel new 3 3 3 6 2 2" xfId="8458"/>
    <cellStyle name="Input cel new 3 3 3 6 2 2 2" xfId="18740"/>
    <cellStyle name="Input cel new 3 3 3 6 2 3" xfId="14782"/>
    <cellStyle name="Input cel new 3 3 3 6 3" xfId="5437"/>
    <cellStyle name="Input cel new 3 3 3 6 3 2" xfId="9657"/>
    <cellStyle name="Input cel new 3 3 3 6 3 2 2" xfId="19939"/>
    <cellStyle name="Input cel new 3 3 3 6 3 3" xfId="16457"/>
    <cellStyle name="Input cel new 3 3 3 6 4" xfId="6851"/>
    <cellStyle name="Input cel new 3 3 3 6 4 2" xfId="11070"/>
    <cellStyle name="Input cel new 3 3 3 6 4 2 2" xfId="21313"/>
    <cellStyle name="Input cel new 3 3 3 6 4 3" xfId="14161"/>
    <cellStyle name="Input cel new 3 3 3 6 5" xfId="3400"/>
    <cellStyle name="Input cel new 3 3 3 6 5 2" xfId="7620"/>
    <cellStyle name="Input cel new 3 3 3 6 5 2 2" xfId="17902"/>
    <cellStyle name="Input cel new 3 3 3 6 6" xfId="2060"/>
    <cellStyle name="Input cel new 3 3 3 6 6 2" xfId="11915"/>
    <cellStyle name="Input cel new 3 3 3 6 7" xfId="12394"/>
    <cellStyle name="Input cel new 3 3 3 7" xfId="675"/>
    <cellStyle name="Input cel new 3 3 3 7 2" xfId="5141"/>
    <cellStyle name="Input cel new 3 3 3 7 2 2" xfId="9361"/>
    <cellStyle name="Input cel new 3 3 3 7 2 2 2" xfId="19643"/>
    <cellStyle name="Input cel new 3 3 3 7 2 3" xfId="17036"/>
    <cellStyle name="Input cel new 3 3 3 7 3" xfId="6565"/>
    <cellStyle name="Input cel new 3 3 3 7 3 2" xfId="10784"/>
    <cellStyle name="Input cel new 3 3 3 7 3 2 2" xfId="21052"/>
    <cellStyle name="Input cel new 3 3 3 7 3 3" xfId="13693"/>
    <cellStyle name="Input cel new 3 3 3 7 4" xfId="3979"/>
    <cellStyle name="Input cel new 3 3 3 7 4 2" xfId="8199"/>
    <cellStyle name="Input cel new 3 3 3 7 4 2 2" xfId="18481"/>
    <cellStyle name="Input cel new 3 3 3 7 5" xfId="2368"/>
    <cellStyle name="Input cel new 3 3 3 7 5 2" xfId="12698"/>
    <cellStyle name="Input cel new 3 3 3 7 6" xfId="11809"/>
    <cellStyle name="Input cel new 3 3 3 8" xfId="618"/>
    <cellStyle name="Input cel new 3 3 3 8 2" xfId="5085"/>
    <cellStyle name="Input cel new 3 3 3 8 2 2" xfId="9305"/>
    <cellStyle name="Input cel new 3 3 3 8 2 2 2" xfId="19587"/>
    <cellStyle name="Input cel new 3 3 3 8 2 3" xfId="14970"/>
    <cellStyle name="Input cel new 3 3 3 8 3" xfId="6510"/>
    <cellStyle name="Input cel new 3 3 3 8 3 2" xfId="10729"/>
    <cellStyle name="Input cel new 3 3 3 8 3 2 2" xfId="21001"/>
    <cellStyle name="Input cel new 3 3 3 8 3 3" xfId="13030"/>
    <cellStyle name="Input cel new 3 3 3 8 4" xfId="3928"/>
    <cellStyle name="Input cel new 3 3 3 8 4 2" xfId="8148"/>
    <cellStyle name="Input cel new 3 3 3 8 4 2 2" xfId="18430"/>
    <cellStyle name="Input cel new 3 3 3 8 5" xfId="3177"/>
    <cellStyle name="Input cel new 3 3 3 8 5 2" xfId="15989"/>
    <cellStyle name="Input cel new 3 3 3 8 6" xfId="11680"/>
    <cellStyle name="Input cel new 3 3 3 9" xfId="1574"/>
    <cellStyle name="Input cel new 3 3 3 9 2" xfId="6070"/>
    <cellStyle name="Input cel new 3 3 3 9 2 2" xfId="10289"/>
    <cellStyle name="Input cel new 3 3 3 9 2 2 2" xfId="20569"/>
    <cellStyle name="Input cel new 3 3 3 9 2 3" xfId="14112"/>
    <cellStyle name="Input cel new 3 3 3 9 3" xfId="3662"/>
    <cellStyle name="Input cel new 3 3 3 9 3 2" xfId="7882"/>
    <cellStyle name="Input cel new 3 3 3 9 3 2 2" xfId="18164"/>
    <cellStyle name="Input cel new 3 3 3 9 4" xfId="2917"/>
    <cellStyle name="Input cel new 3 3 3 9 4 2" xfId="15503"/>
    <cellStyle name="Input cel new 3 3 3 9 5" xfId="16205"/>
    <cellStyle name="Input cel new 3 3 4" xfId="317"/>
    <cellStyle name="Input cel new 3 3 4 2" xfId="954"/>
    <cellStyle name="Input cel new 3 3 4 2 2" xfId="1706"/>
    <cellStyle name="Input cel new 3 3 4 2 2 2" xfId="6832"/>
    <cellStyle name="Input cel new 3 3 4 2 2 2 2" xfId="11051"/>
    <cellStyle name="Input cel new 3 3 4 2 2 2 2 2" xfId="21295"/>
    <cellStyle name="Input cel new 3 3 4 2 2 2 3" xfId="16431"/>
    <cellStyle name="Input cel new 3 3 4 2 2 3" xfId="5418"/>
    <cellStyle name="Input cel new 3 3 4 2 2 3 2" xfId="9638"/>
    <cellStyle name="Input cel new 3 3 4 2 2 3 2 2" xfId="19920"/>
    <cellStyle name="Input cel new 3 3 4 2 2 4" xfId="2134"/>
    <cellStyle name="Input cel new 3 3 4 2 2 4 2" xfId="12738"/>
    <cellStyle name="Input cel new 3 3 4 2 2 5" xfId="12109"/>
    <cellStyle name="Input cel new 3 3 4 2 3" xfId="6152"/>
    <cellStyle name="Input cel new 3 3 4 2 3 2" xfId="10371"/>
    <cellStyle name="Input cel new 3 3 4 2 3 2 2" xfId="20649"/>
    <cellStyle name="Input cel new 3 3 4 2 3 3" xfId="12679"/>
    <cellStyle name="Input cel new 3 3 4 2 4" xfId="1780"/>
    <cellStyle name="Input cel new 3 3 4 2 4 2" xfId="14535"/>
    <cellStyle name="Input cel new 3 3 4 2 5" xfId="16826"/>
    <cellStyle name="Input cel new 3 3 4 3" xfId="634"/>
    <cellStyle name="Input cel new 3 3 4 3 2" xfId="5101"/>
    <cellStyle name="Input cel new 3 3 4 3 2 2" xfId="9321"/>
    <cellStyle name="Input cel new 3 3 4 3 2 2 2" xfId="19603"/>
    <cellStyle name="Input cel new 3 3 4 3 2 3" xfId="13115"/>
    <cellStyle name="Input cel new 3 3 4 3 3" xfId="6526"/>
    <cellStyle name="Input cel new 3 3 4 3 3 2" xfId="10745"/>
    <cellStyle name="Input cel new 3 3 4 3 3 2 2" xfId="21016"/>
    <cellStyle name="Input cel new 3 3 4 3 3 3" xfId="14939"/>
    <cellStyle name="Input cel new 3 3 4 3 4" xfId="3943"/>
    <cellStyle name="Input cel new 3 3 4 3 4 2" xfId="8163"/>
    <cellStyle name="Input cel new 3 3 4 3 4 2 2" xfId="18445"/>
    <cellStyle name="Input cel new 3 3 4 3 5" xfId="1942"/>
    <cellStyle name="Input cel new 3 3 4 3 5 2" xfId="13513"/>
    <cellStyle name="Input cel new 3 3 4 3 6" xfId="11665"/>
    <cellStyle name="Input cel new 3 3 4 4" xfId="1593"/>
    <cellStyle name="Input cel new 3 3 4 4 2" xfId="6244"/>
    <cellStyle name="Input cel new 3 3 4 4 2 2" xfId="10463"/>
    <cellStyle name="Input cel new 3 3 4 4 2 2 2" xfId="20739"/>
    <cellStyle name="Input cel new 3 3 4 4 2 3" xfId="13633"/>
    <cellStyle name="Input cel new 3 3 4 4 3" xfId="3636"/>
    <cellStyle name="Input cel new 3 3 4 4 3 2" xfId="7856"/>
    <cellStyle name="Input cel new 3 3 4 4 3 2 2" xfId="18138"/>
    <cellStyle name="Input cel new 3 3 4 4 4" xfId="2487"/>
    <cellStyle name="Input cel new 3 3 4 4 4 2" xfId="12121"/>
    <cellStyle name="Input cel new 3 3 4 4 5" xfId="14798"/>
    <cellStyle name="Input cel new 3 3 4 5" xfId="4790"/>
    <cellStyle name="Input cel new 3 3 4 5 2" xfId="9010"/>
    <cellStyle name="Input cel new 3 3 4 5 2 2" xfId="19292"/>
    <cellStyle name="Input cel new 3 3 4 5 3" xfId="13408"/>
    <cellStyle name="Input cel new 3 3 4 6" xfId="3378"/>
    <cellStyle name="Input cel new 3 3 4 6 2" xfId="7598"/>
    <cellStyle name="Input cel new 3 3 4 6 2 2" xfId="17880"/>
    <cellStyle name="Input cel new 3 3 4 6 3" xfId="16727"/>
    <cellStyle name="Input cel new 3 3 4 7" xfId="2994"/>
    <cellStyle name="Input cel new 3 3 4 7 2" xfId="16820"/>
    <cellStyle name="Input cel new 3 3 4 8" xfId="16091"/>
    <cellStyle name="Input cel new 3 3 4 8 2" xfId="12978"/>
    <cellStyle name="Input cel new 3 3 4 9" xfId="17134"/>
    <cellStyle name="Input cel new 3 3 5" xfId="483"/>
    <cellStyle name="Input cel new 3 3 5 10" xfId="14235"/>
    <cellStyle name="Input cel new 3 3 5 2" xfId="1091"/>
    <cellStyle name="Input cel new 3 3 5 2 2" xfId="1409"/>
    <cellStyle name="Input cel new 3 3 5 2 2 2" xfId="5872"/>
    <cellStyle name="Input cel new 3 3 5 2 2 2 2" xfId="10092"/>
    <cellStyle name="Input cel new 3 3 5 2 2 2 2 2" xfId="20374"/>
    <cellStyle name="Input cel new 3 3 5 2 2 2 3" xfId="14019"/>
    <cellStyle name="Input cel new 3 3 5 2 2 3" xfId="7284"/>
    <cellStyle name="Input cel new 3 3 5 2 2 3 2" xfId="11503"/>
    <cellStyle name="Input cel new 3 3 5 2 2 3 2 2" xfId="21723"/>
    <cellStyle name="Input cel new 3 3 5 2 2 3 3" xfId="14533"/>
    <cellStyle name="Input cel new 3 3 5 2 2 4" xfId="4638"/>
    <cellStyle name="Input cel new 3 3 5 2 2 4 2" xfId="8858"/>
    <cellStyle name="Input cel new 3 3 5 2 2 4 2 2" xfId="19140"/>
    <cellStyle name="Input cel new 3 3 5 2 2 5" xfId="1847"/>
    <cellStyle name="Input cel new 3 3 5 2 2 5 2" xfId="17574"/>
    <cellStyle name="Input cel new 3 3 5 2 2 6" xfId="13295"/>
    <cellStyle name="Input cel new 3 3 5 2 3" xfId="5555"/>
    <cellStyle name="Input cel new 3 3 5 2 3 2" xfId="9775"/>
    <cellStyle name="Input cel new 3 3 5 2 3 2 2" xfId="20057"/>
    <cellStyle name="Input cel new 3 3 5 2 3 3" xfId="15965"/>
    <cellStyle name="Input cel new 3 3 5 2 4" xfId="6968"/>
    <cellStyle name="Input cel new 3 3 5 2 4 2" xfId="11187"/>
    <cellStyle name="Input cel new 3 3 5 2 4 2 2" xfId="21427"/>
    <cellStyle name="Input cel new 3 3 5 2 4 3" xfId="14008"/>
    <cellStyle name="Input cel new 3 3 5 2 5" xfId="4353"/>
    <cellStyle name="Input cel new 3 3 5 2 5 2" xfId="8573"/>
    <cellStyle name="Input cel new 3 3 5 2 5 2 2" xfId="18855"/>
    <cellStyle name="Input cel new 3 3 5 2 6" xfId="2297"/>
    <cellStyle name="Input cel new 3 3 5 2 6 2" xfId="17278"/>
    <cellStyle name="Input cel new 3 3 5 2 7" xfId="15698"/>
    <cellStyle name="Input cel new 3 3 5 3" xfId="653"/>
    <cellStyle name="Input cel new 3 3 5 3 2" xfId="5119"/>
    <cellStyle name="Input cel new 3 3 5 3 2 2" xfId="9339"/>
    <cellStyle name="Input cel new 3 3 5 3 2 2 2" xfId="19621"/>
    <cellStyle name="Input cel new 3 3 5 3 2 3" xfId="12217"/>
    <cellStyle name="Input cel new 3 3 5 3 3" xfId="6543"/>
    <cellStyle name="Input cel new 3 3 5 3 3 2" xfId="10762"/>
    <cellStyle name="Input cel new 3 3 5 3 3 2 2" xfId="21032"/>
    <cellStyle name="Input cel new 3 3 5 3 3 3" xfId="14043"/>
    <cellStyle name="Input cel new 3 3 5 3 4" xfId="3960"/>
    <cellStyle name="Input cel new 3 3 5 3 4 2" xfId="8180"/>
    <cellStyle name="Input cel new 3 3 5 3 4 2 2" xfId="18462"/>
    <cellStyle name="Input cel new 3 3 5 3 5" xfId="2121"/>
    <cellStyle name="Input cel new 3 3 5 3 5 2" xfId="15391"/>
    <cellStyle name="Input cel new 3 3 5 3 6" xfId="17252"/>
    <cellStyle name="Input cel new 3 3 5 4" xfId="729"/>
    <cellStyle name="Input cel new 3 3 5 4 2" xfId="5194"/>
    <cellStyle name="Input cel new 3 3 5 4 2 2" xfId="9414"/>
    <cellStyle name="Input cel new 3 3 5 4 2 2 2" xfId="19696"/>
    <cellStyle name="Input cel new 3 3 5 4 2 3" xfId="16840"/>
    <cellStyle name="Input cel new 3 3 5 4 3" xfId="6615"/>
    <cellStyle name="Input cel new 3 3 5 4 3 2" xfId="10834"/>
    <cellStyle name="Input cel new 3 3 5 4 3 2 2" xfId="21096"/>
    <cellStyle name="Input cel new 3 3 5 4 3 3" xfId="16510"/>
    <cellStyle name="Input cel new 3 3 5 4 4" xfId="4026"/>
    <cellStyle name="Input cel new 3 3 5 4 4 2" xfId="8246"/>
    <cellStyle name="Input cel new 3 3 5 4 4 2 2" xfId="18528"/>
    <cellStyle name="Input cel new 3 3 5 4 5" xfId="2715"/>
    <cellStyle name="Input cel new 3 3 5 4 5 2" xfId="17001"/>
    <cellStyle name="Input cel new 3 3 5 4 6" xfId="14432"/>
    <cellStyle name="Input cel new 3 3 5 5" xfId="1685"/>
    <cellStyle name="Input cel new 3 3 5 5 2" xfId="6375"/>
    <cellStyle name="Input cel new 3 3 5 5 2 2" xfId="10594"/>
    <cellStyle name="Input cel new 3 3 5 5 2 2 2" xfId="20868"/>
    <cellStyle name="Input cel new 3 3 5 5 2 3" xfId="12638"/>
    <cellStyle name="Input cel new 3 3 5 5 3" xfId="3795"/>
    <cellStyle name="Input cel new 3 3 5 5 3 2" xfId="8015"/>
    <cellStyle name="Input cel new 3 3 5 5 3 2 2" xfId="18297"/>
    <cellStyle name="Input cel new 3 3 5 5 4" xfId="1956"/>
    <cellStyle name="Input cel new 3 3 5 5 4 2" xfId="13686"/>
    <cellStyle name="Input cel new 3 3 5 5 5" xfId="15382"/>
    <cellStyle name="Input cel new 3 3 5 6" xfId="4950"/>
    <cellStyle name="Input cel new 3 3 5 6 2" xfId="9170"/>
    <cellStyle name="Input cel new 3 3 5 6 2 2" xfId="19452"/>
    <cellStyle name="Input cel new 3 3 5 6 3" xfId="17189"/>
    <cellStyle name="Input cel new 3 3 5 7" xfId="6147"/>
    <cellStyle name="Input cel new 3 3 5 7 2" xfId="10366"/>
    <cellStyle name="Input cel new 3 3 5 7 2 2" xfId="20644"/>
    <cellStyle name="Input cel new 3 3 5 7 3" xfId="13715"/>
    <cellStyle name="Input cel new 3 3 5 8" xfId="1785"/>
    <cellStyle name="Input cel new 3 3 5 8 2" xfId="13544"/>
    <cellStyle name="Input cel new 3 3 5 9" xfId="16129"/>
    <cellStyle name="Input cel new 3 3 5 9 2" xfId="12572"/>
    <cellStyle name="Input cel new 3 3 6" xfId="546"/>
    <cellStyle name="Input cel new 3 3 6 2" xfId="1472"/>
    <cellStyle name="Input cel new 3 3 6 2 2" xfId="5935"/>
    <cellStyle name="Input cel new 3 3 6 2 2 2" xfId="10155"/>
    <cellStyle name="Input cel new 3 3 6 2 2 2 2" xfId="20437"/>
    <cellStyle name="Input cel new 3 3 6 2 2 3" xfId="12002"/>
    <cellStyle name="Input cel new 3 3 6 2 3" xfId="7347"/>
    <cellStyle name="Input cel new 3 3 6 2 3 2" xfId="11566"/>
    <cellStyle name="Input cel new 3 3 6 2 3 2 2" xfId="21782"/>
    <cellStyle name="Input cel new 3 3 6 2 3 3" xfId="12424"/>
    <cellStyle name="Input cel new 3 3 6 2 4" xfId="4697"/>
    <cellStyle name="Input cel new 3 3 6 2 4 2" xfId="8917"/>
    <cellStyle name="Input cel new 3 3 6 2 4 2 2" xfId="19199"/>
    <cellStyle name="Input cel new 3 3 6 2 5" xfId="3025"/>
    <cellStyle name="Input cel new 3 3 6 2 5 2" xfId="17633"/>
    <cellStyle name="Input cel new 3 3 6 2 6" xfId="15522"/>
    <cellStyle name="Input cel new 3 3 6 3" xfId="766"/>
    <cellStyle name="Input cel new 3 3 6 3 2" xfId="5231"/>
    <cellStyle name="Input cel new 3 3 6 3 2 2" xfId="9451"/>
    <cellStyle name="Input cel new 3 3 6 3 2 2 2" xfId="19733"/>
    <cellStyle name="Input cel new 3 3 6 3 2 3" xfId="13611"/>
    <cellStyle name="Input cel new 3 3 6 3 3" xfId="6651"/>
    <cellStyle name="Input cel new 3 3 6 3 3 2" xfId="10870"/>
    <cellStyle name="Input cel new 3 3 6 3 3 2 2" xfId="21129"/>
    <cellStyle name="Input cel new 3 3 6 3 3 3" xfId="12490"/>
    <cellStyle name="Input cel new 3 3 6 3 4" xfId="4061"/>
    <cellStyle name="Input cel new 3 3 6 3 4 2" xfId="8281"/>
    <cellStyle name="Input cel new 3 3 6 3 4 2 2" xfId="18563"/>
    <cellStyle name="Input cel new 3 3 6 3 5" xfId="2376"/>
    <cellStyle name="Input cel new 3 3 6 3 5 2" xfId="12301"/>
    <cellStyle name="Input cel new 3 3 6 3 6" xfId="12782"/>
    <cellStyle name="Input cel new 3 3 6 4" xfId="3857"/>
    <cellStyle name="Input cel new 3 3 6 4 2" xfId="8077"/>
    <cellStyle name="Input cel new 3 3 6 4 2 2" xfId="18359"/>
    <cellStyle name="Input cel new 3 3 6 4 3" xfId="13099"/>
    <cellStyle name="Input cel new 3 3 6 5" xfId="5013"/>
    <cellStyle name="Input cel new 3 3 6 5 2" xfId="9233"/>
    <cellStyle name="Input cel new 3 3 6 5 2 2" xfId="19515"/>
    <cellStyle name="Input cel new 3 3 6 5 3" xfId="14599"/>
    <cellStyle name="Input cel new 3 3 6 6" xfId="6438"/>
    <cellStyle name="Input cel new 3 3 6 6 2" xfId="10657"/>
    <cellStyle name="Input cel new 3 3 6 6 2 2" xfId="20930"/>
    <cellStyle name="Input cel new 3 3 6 6 3" xfId="16501"/>
    <cellStyle name="Input cel new 3 3 6 7" xfId="3561"/>
    <cellStyle name="Input cel new 3 3 6 7 2" xfId="7781"/>
    <cellStyle name="Input cel new 3 3 6 7 2 2" xfId="18063"/>
    <cellStyle name="Input cel new 3 3 6 7 3" xfId="16419"/>
    <cellStyle name="Input cel new 3 3 6 8" xfId="2070"/>
    <cellStyle name="Input cel new 3 3 6 8 2" xfId="16574"/>
    <cellStyle name="Input cel new 3 3 6 9" xfId="12317"/>
    <cellStyle name="Input cel new 3 3 7" xfId="933"/>
    <cellStyle name="Input cel new 3 3 7 2" xfId="679"/>
    <cellStyle name="Input cel new 3 3 7 2 2" xfId="5145"/>
    <cellStyle name="Input cel new 3 3 7 2 2 2" xfId="9365"/>
    <cellStyle name="Input cel new 3 3 7 2 2 2 2" xfId="19647"/>
    <cellStyle name="Input cel new 3 3 7 2 2 3" xfId="16762"/>
    <cellStyle name="Input cel new 3 3 7 2 3" xfId="6569"/>
    <cellStyle name="Input cel new 3 3 7 2 3 2" xfId="10788"/>
    <cellStyle name="Input cel new 3 3 7 2 3 2 2" xfId="21056"/>
    <cellStyle name="Input cel new 3 3 7 2 3 3" xfId="13929"/>
    <cellStyle name="Input cel new 3 3 7 2 4" xfId="3983"/>
    <cellStyle name="Input cel new 3 3 7 2 4 2" xfId="8203"/>
    <cellStyle name="Input cel new 3 3 7 2 4 2 2" xfId="18485"/>
    <cellStyle name="Input cel new 3 3 7 2 5" xfId="2255"/>
    <cellStyle name="Input cel new 3 3 7 2 5 2" xfId="13163"/>
    <cellStyle name="Input cel new 3 3 7 2 6" xfId="11645"/>
    <cellStyle name="Input cel new 3 3 7 3" xfId="4211"/>
    <cellStyle name="Input cel new 3 3 7 3 2" xfId="8431"/>
    <cellStyle name="Input cel new 3 3 7 3 2 2" xfId="18713"/>
    <cellStyle name="Input cel new 3 3 7 3 3" xfId="17238"/>
    <cellStyle name="Input cel new 3 3 7 4" xfId="5397"/>
    <cellStyle name="Input cel new 3 3 7 4 2" xfId="9617"/>
    <cellStyle name="Input cel new 3 3 7 4 2 2" xfId="19899"/>
    <cellStyle name="Input cel new 3 3 7 4 3" xfId="12532"/>
    <cellStyle name="Input cel new 3 3 7 5" xfId="6813"/>
    <cellStyle name="Input cel new 3 3 7 5 2" xfId="11032"/>
    <cellStyle name="Input cel new 3 3 7 5 2 2" xfId="21280"/>
    <cellStyle name="Input cel new 3 3 7 5 3" xfId="15776"/>
    <cellStyle name="Input cel new 3 3 7 6" xfId="3352"/>
    <cellStyle name="Input cel new 3 3 7 6 2" xfId="7572"/>
    <cellStyle name="Input cel new 3 3 7 6 2 2" xfId="17854"/>
    <cellStyle name="Input cel new 3 3 7 7" xfId="2963"/>
    <cellStyle name="Input cel new 3 3 7 7 2" xfId="14153"/>
    <cellStyle name="Input cel new 3 3 7 8" xfId="14694"/>
    <cellStyle name="Input cel new 3 3 8" xfId="1601"/>
    <cellStyle name="Input cel new 3 3 8 2" xfId="6252"/>
    <cellStyle name="Input cel new 3 3 8 2 2" xfId="10471"/>
    <cellStyle name="Input cel new 3 3 8 2 2 2" xfId="20747"/>
    <cellStyle name="Input cel new 3 3 8 2 3" xfId="16599"/>
    <cellStyle name="Input cel new 3 3 8 3" xfId="3281"/>
    <cellStyle name="Input cel new 3 3 8 3 2" xfId="7503"/>
    <cellStyle name="Input cel new 3 3 8 3 2 2" xfId="17785"/>
    <cellStyle name="Input cel new 3 3 8 4" xfId="2607"/>
    <cellStyle name="Input cel new 3 3 8 4 2" xfId="13101"/>
    <cellStyle name="Input cel new 3 3 8 5" xfId="13684"/>
    <cellStyle name="Input cel new 3 3 9" xfId="3342"/>
    <cellStyle name="Input cel new 3 3 9 2" xfId="7562"/>
    <cellStyle name="Input cel new 3 3 9 2 2" xfId="17846"/>
    <cellStyle name="Input cel new 3 3 9 3" xfId="15669"/>
    <cellStyle name="Input cel new 3 4" xfId="275"/>
    <cellStyle name="Input cel new 3 4 10" xfId="1873"/>
    <cellStyle name="Input cel new 3 4 10 2" xfId="14077"/>
    <cellStyle name="Input cel new 3 4 10 3" xfId="16081"/>
    <cellStyle name="Input cel new 3 4 2" xfId="394"/>
    <cellStyle name="Input cel new 3 4 2 10" xfId="3356"/>
    <cellStyle name="Input cel new 3 4 2 10 2" xfId="7576"/>
    <cellStyle name="Input cel new 3 4 2 10 2 2" xfId="17858"/>
    <cellStyle name="Input cel new 3 4 2 10 3" xfId="12294"/>
    <cellStyle name="Input cel new 3 4 2 11" xfId="6109"/>
    <cellStyle name="Input cel new 3 4 2 11 2" xfId="10328"/>
    <cellStyle name="Input cel new 3 4 2 11 2 2" xfId="20606"/>
    <cellStyle name="Input cel new 3 4 2 12" xfId="2658"/>
    <cellStyle name="Input cel new 3 4 2 12 2" xfId="16480"/>
    <cellStyle name="Input cel new 3 4 2 13" xfId="11740"/>
    <cellStyle name="Input cel new 3 4 2 2" xfId="444"/>
    <cellStyle name="Input cel new 3 4 2 2 10" xfId="11846"/>
    <cellStyle name="Input cel new 3 4 2 2 2" xfId="1055"/>
    <cellStyle name="Input cel new 3 4 2 2 2 2" xfId="1370"/>
    <cellStyle name="Input cel new 3 4 2 2 2 2 2" xfId="5833"/>
    <cellStyle name="Input cel new 3 4 2 2 2 2 2 2" xfId="10053"/>
    <cellStyle name="Input cel new 3 4 2 2 2 2 2 2 2" xfId="20335"/>
    <cellStyle name="Input cel new 3 4 2 2 2 2 2 3" xfId="15064"/>
    <cellStyle name="Input cel new 3 4 2 2 2 2 3" xfId="7245"/>
    <cellStyle name="Input cel new 3 4 2 2 2 2 3 2" xfId="11464"/>
    <cellStyle name="Input cel new 3 4 2 2 2 2 3 2 2" xfId="21686"/>
    <cellStyle name="Input cel new 3 4 2 2 2 2 3 3" xfId="14664"/>
    <cellStyle name="Input cel new 3 4 2 2 2 2 4" xfId="4601"/>
    <cellStyle name="Input cel new 3 4 2 2 2 2 4 2" xfId="8821"/>
    <cellStyle name="Input cel new 3 4 2 2 2 2 4 2 2" xfId="19103"/>
    <cellStyle name="Input cel new 3 4 2 2 2 2 5" xfId="2269"/>
    <cellStyle name="Input cel new 3 4 2 2 2 2 5 2" xfId="17537"/>
    <cellStyle name="Input cel new 3 4 2 2 2 2 6" xfId="14918"/>
    <cellStyle name="Input cel new 3 4 2 2 2 3" xfId="5519"/>
    <cellStyle name="Input cel new 3 4 2 2 2 3 2" xfId="9739"/>
    <cellStyle name="Input cel new 3 4 2 2 2 3 2 2" xfId="20021"/>
    <cellStyle name="Input cel new 3 4 2 2 2 3 3" xfId="11971"/>
    <cellStyle name="Input cel new 3 4 2 2 2 4" xfId="6932"/>
    <cellStyle name="Input cel new 3 4 2 2 2 4 2" xfId="11151"/>
    <cellStyle name="Input cel new 3 4 2 2 2 4 2 2" xfId="21391"/>
    <cellStyle name="Input cel new 3 4 2 2 2 4 3" xfId="16406"/>
    <cellStyle name="Input cel new 3 4 2 2 2 5" xfId="4317"/>
    <cellStyle name="Input cel new 3 4 2 2 2 5 2" xfId="8537"/>
    <cellStyle name="Input cel new 3 4 2 2 2 5 2 2" xfId="18819"/>
    <cellStyle name="Input cel new 3 4 2 2 2 6" xfId="1945"/>
    <cellStyle name="Input cel new 3 4 2 2 2 6 2" xfId="12061"/>
    <cellStyle name="Input cel new 3 4 2 2 2 7" xfId="12741"/>
    <cellStyle name="Input cel new 3 4 2 2 3" xfId="1045"/>
    <cellStyle name="Input cel new 3 4 2 2 3 2" xfId="5509"/>
    <cellStyle name="Input cel new 3 4 2 2 3 2 2" xfId="9729"/>
    <cellStyle name="Input cel new 3 4 2 2 3 2 2 2" xfId="20011"/>
    <cellStyle name="Input cel new 3 4 2 2 3 2 3" xfId="13318"/>
    <cellStyle name="Input cel new 3 4 2 2 3 3" xfId="6923"/>
    <cellStyle name="Input cel new 3 4 2 2 3 3 2" xfId="11142"/>
    <cellStyle name="Input cel new 3 4 2 2 3 3 2 2" xfId="21384"/>
    <cellStyle name="Input cel new 3 4 2 2 3 3 3" xfId="14482"/>
    <cellStyle name="Input cel new 3 4 2 2 3 4" xfId="4309"/>
    <cellStyle name="Input cel new 3 4 2 2 3 4 2" xfId="8529"/>
    <cellStyle name="Input cel new 3 4 2 2 3 4 2 2" xfId="18811"/>
    <cellStyle name="Input cel new 3 4 2 2 3 5" xfId="2911"/>
    <cellStyle name="Input cel new 3 4 2 2 3 5 2" xfId="12434"/>
    <cellStyle name="Input cel new 3 4 2 2 3 6" xfId="13169"/>
    <cellStyle name="Input cel new 3 4 2 2 4" xfId="828"/>
    <cellStyle name="Input cel new 3 4 2 2 4 2" xfId="5293"/>
    <cellStyle name="Input cel new 3 4 2 2 4 2 2" xfId="9513"/>
    <cellStyle name="Input cel new 3 4 2 2 4 2 2 2" xfId="19795"/>
    <cellStyle name="Input cel new 3 4 2 2 4 2 3" xfId="17187"/>
    <cellStyle name="Input cel new 3 4 2 2 4 3" xfId="6713"/>
    <cellStyle name="Input cel new 3 4 2 2 4 3 2" xfId="10932"/>
    <cellStyle name="Input cel new 3 4 2 2 4 3 2 2" xfId="21186"/>
    <cellStyle name="Input cel new 3 4 2 2 4 3 3" xfId="12268"/>
    <cellStyle name="Input cel new 3 4 2 2 4 4" xfId="4117"/>
    <cellStyle name="Input cel new 3 4 2 2 4 4 2" xfId="8337"/>
    <cellStyle name="Input cel new 3 4 2 2 4 4 2 2" xfId="18619"/>
    <cellStyle name="Input cel new 3 4 2 2 4 5" xfId="2205"/>
    <cellStyle name="Input cel new 3 4 2 2 4 5 2" xfId="15826"/>
    <cellStyle name="Input cel new 3 4 2 2 4 6" xfId="15662"/>
    <cellStyle name="Input cel new 3 4 2 2 5" xfId="1663"/>
    <cellStyle name="Input cel new 3 4 2 2 5 2" xfId="6336"/>
    <cellStyle name="Input cel new 3 4 2 2 5 2 2" xfId="10555"/>
    <cellStyle name="Input cel new 3 4 2 2 5 2 2 2" xfId="20831"/>
    <cellStyle name="Input cel new 3 4 2 2 5 2 3" xfId="15510"/>
    <cellStyle name="Input cel new 3 4 2 2 5 3" xfId="3758"/>
    <cellStyle name="Input cel new 3 4 2 2 5 3 2" xfId="7978"/>
    <cellStyle name="Input cel new 3 4 2 2 5 3 2 2" xfId="18260"/>
    <cellStyle name="Input cel new 3 4 2 2 5 4" xfId="2849"/>
    <cellStyle name="Input cel new 3 4 2 2 5 4 2" xfId="16724"/>
    <cellStyle name="Input cel new 3 4 2 2 5 5" xfId="12560"/>
    <cellStyle name="Input cel new 3 4 2 2 6" xfId="4911"/>
    <cellStyle name="Input cel new 3 4 2 2 6 2" xfId="9131"/>
    <cellStyle name="Input cel new 3 4 2 2 6 2 2" xfId="19413"/>
    <cellStyle name="Input cel new 3 4 2 2 6 3" xfId="14344"/>
    <cellStyle name="Input cel new 3 4 2 2 7" xfId="6196"/>
    <cellStyle name="Input cel new 3 4 2 2 7 2" xfId="10415"/>
    <cellStyle name="Input cel new 3 4 2 2 7 2 2" xfId="20693"/>
    <cellStyle name="Input cel new 3 4 2 2 7 3" xfId="13081"/>
    <cellStyle name="Input cel new 3 4 2 2 8" xfId="2393"/>
    <cellStyle name="Input cel new 3 4 2 2 8 2" xfId="15163"/>
    <cellStyle name="Input cel new 3 4 2 2 9" xfId="16135"/>
    <cellStyle name="Input cel new 3 4 2 2 9 2" xfId="13313"/>
    <cellStyle name="Input cel new 3 4 2 3" xfId="508"/>
    <cellStyle name="Input cel new 3 4 2 3 2" xfId="1434"/>
    <cellStyle name="Input cel new 3 4 2 3 2 2" xfId="5897"/>
    <cellStyle name="Input cel new 3 4 2 3 2 2 2" xfId="10117"/>
    <cellStyle name="Input cel new 3 4 2 3 2 2 2 2" xfId="20399"/>
    <cellStyle name="Input cel new 3 4 2 3 2 2 3" xfId="12494"/>
    <cellStyle name="Input cel new 3 4 2 3 2 3" xfId="7309"/>
    <cellStyle name="Input cel new 3 4 2 3 2 3 2" xfId="11528"/>
    <cellStyle name="Input cel new 3 4 2 3 2 3 2 2" xfId="21746"/>
    <cellStyle name="Input cel new 3 4 2 3 2 3 3" xfId="13630"/>
    <cellStyle name="Input cel new 3 4 2 3 2 4" xfId="4661"/>
    <cellStyle name="Input cel new 3 4 2 3 2 4 2" xfId="8881"/>
    <cellStyle name="Input cel new 3 4 2 3 2 4 2 2" xfId="19163"/>
    <cellStyle name="Input cel new 3 4 2 3 2 5" xfId="1977"/>
    <cellStyle name="Input cel new 3 4 2 3 2 5 2" xfId="17597"/>
    <cellStyle name="Input cel new 3 4 2 3 2 6" xfId="14518"/>
    <cellStyle name="Input cel new 3 4 2 3 3" xfId="1116"/>
    <cellStyle name="Input cel new 3 4 2 3 3 2" xfId="5580"/>
    <cellStyle name="Input cel new 3 4 2 3 3 2 2" xfId="9800"/>
    <cellStyle name="Input cel new 3 4 2 3 3 2 2 2" xfId="20082"/>
    <cellStyle name="Input cel new 3 4 2 3 3 2 3" xfId="12723"/>
    <cellStyle name="Input cel new 3 4 2 3 3 3" xfId="6993"/>
    <cellStyle name="Input cel new 3 4 2 3 3 3 2" xfId="11212"/>
    <cellStyle name="Input cel new 3 4 2 3 3 3 2 2" xfId="21450"/>
    <cellStyle name="Input cel new 3 4 2 3 3 3 3" xfId="12483"/>
    <cellStyle name="Input cel new 3 4 2 3 3 4" xfId="4377"/>
    <cellStyle name="Input cel new 3 4 2 3 3 4 2" xfId="8597"/>
    <cellStyle name="Input cel new 3 4 2 3 3 4 2 2" xfId="18879"/>
    <cellStyle name="Input cel new 3 4 2 3 3 5" xfId="1823"/>
    <cellStyle name="Input cel new 3 4 2 3 3 5 2" xfId="17301"/>
    <cellStyle name="Input cel new 3 4 2 3 3 6" xfId="15924"/>
    <cellStyle name="Input cel new 3 4 2 3 4" xfId="3819"/>
    <cellStyle name="Input cel new 3 4 2 3 4 2" xfId="8039"/>
    <cellStyle name="Input cel new 3 4 2 3 4 2 2" xfId="18321"/>
    <cellStyle name="Input cel new 3 4 2 3 4 3" xfId="16265"/>
    <cellStyle name="Input cel new 3 4 2 3 5" xfId="4975"/>
    <cellStyle name="Input cel new 3 4 2 3 5 2" xfId="9195"/>
    <cellStyle name="Input cel new 3 4 2 3 5 2 2" xfId="19477"/>
    <cellStyle name="Input cel new 3 4 2 3 5 3" xfId="12461"/>
    <cellStyle name="Input cel new 3 4 2 3 6" xfId="6400"/>
    <cellStyle name="Input cel new 3 4 2 3 6 2" xfId="10619"/>
    <cellStyle name="Input cel new 3 4 2 3 6 2 2" xfId="20892"/>
    <cellStyle name="Input cel new 3 4 2 3 6 3" xfId="14727"/>
    <cellStyle name="Input cel new 3 4 2 3 7" xfId="3525"/>
    <cellStyle name="Input cel new 3 4 2 3 7 2" xfId="7745"/>
    <cellStyle name="Input cel new 3 4 2 3 7 2 2" xfId="18027"/>
    <cellStyle name="Input cel new 3 4 2 3 7 3" xfId="13224"/>
    <cellStyle name="Input cel new 3 4 2 3 8" xfId="2043"/>
    <cellStyle name="Input cel new 3 4 2 3 8 2" xfId="11939"/>
    <cellStyle name="Input cel new 3 4 2 3 9" xfId="12442"/>
    <cellStyle name="Input cel new 3 4 2 4" xfId="570"/>
    <cellStyle name="Input cel new 3 4 2 4 2" xfId="1496"/>
    <cellStyle name="Input cel new 3 4 2 4 2 2" xfId="5959"/>
    <cellStyle name="Input cel new 3 4 2 4 2 2 2" xfId="10179"/>
    <cellStyle name="Input cel new 3 4 2 4 2 2 2 2" xfId="20461"/>
    <cellStyle name="Input cel new 3 4 2 4 2 2 3" xfId="11963"/>
    <cellStyle name="Input cel new 3 4 2 4 2 3" xfId="7371"/>
    <cellStyle name="Input cel new 3 4 2 4 2 3 2" xfId="11590"/>
    <cellStyle name="Input cel new 3 4 2 4 2 3 2 2" xfId="21805"/>
    <cellStyle name="Input cel new 3 4 2 4 2 3 3" xfId="14790"/>
    <cellStyle name="Input cel new 3 4 2 4 2 4" xfId="4720"/>
    <cellStyle name="Input cel new 3 4 2 4 2 4 2" xfId="8940"/>
    <cellStyle name="Input cel new 3 4 2 4 2 4 2 2" xfId="19222"/>
    <cellStyle name="Input cel new 3 4 2 4 2 5" xfId="7424"/>
    <cellStyle name="Input cel new 3 4 2 4 2 5 2" xfId="17656"/>
    <cellStyle name="Input cel new 3 4 2 4 2 6" xfId="15122"/>
    <cellStyle name="Input cel new 3 4 2 4 3" xfId="1174"/>
    <cellStyle name="Input cel new 3 4 2 4 3 2" xfId="5637"/>
    <cellStyle name="Input cel new 3 4 2 4 3 2 2" xfId="9857"/>
    <cellStyle name="Input cel new 3 4 2 4 3 2 2 2" xfId="20139"/>
    <cellStyle name="Input cel new 3 4 2 4 3 2 3" xfId="15049"/>
    <cellStyle name="Input cel new 3 4 2 4 3 3" xfId="7049"/>
    <cellStyle name="Input cel new 3 4 2 4 3 3 2" xfId="11268"/>
    <cellStyle name="Input cel new 3 4 2 4 3 3 2 2" xfId="21503"/>
    <cellStyle name="Input cel new 3 4 2 4 3 3 3" xfId="11748"/>
    <cellStyle name="Input cel new 3 4 2 4 3 4" xfId="4431"/>
    <cellStyle name="Input cel new 3 4 2 4 3 4 2" xfId="8651"/>
    <cellStyle name="Input cel new 3 4 2 4 3 4 2 2" xfId="18933"/>
    <cellStyle name="Input cel new 3 4 2 4 3 5" xfId="2077"/>
    <cellStyle name="Input cel new 3 4 2 4 3 5 2" xfId="17354"/>
    <cellStyle name="Input cel new 3 4 2 4 3 6" xfId="13796"/>
    <cellStyle name="Input cel new 3 4 2 4 4" xfId="3881"/>
    <cellStyle name="Input cel new 3 4 2 4 4 2" xfId="8101"/>
    <cellStyle name="Input cel new 3 4 2 4 4 2 2" xfId="18383"/>
    <cellStyle name="Input cel new 3 4 2 4 4 3" xfId="12439"/>
    <cellStyle name="Input cel new 3 4 2 4 5" xfId="5037"/>
    <cellStyle name="Input cel new 3 4 2 4 5 2" xfId="9257"/>
    <cellStyle name="Input cel new 3 4 2 4 5 2 2" xfId="19539"/>
    <cellStyle name="Input cel new 3 4 2 4 5 3" xfId="15772"/>
    <cellStyle name="Input cel new 3 4 2 4 6" xfId="6462"/>
    <cellStyle name="Input cel new 3 4 2 4 6 2" xfId="10681"/>
    <cellStyle name="Input cel new 3 4 2 4 6 2 2" xfId="20954"/>
    <cellStyle name="Input cel new 3 4 2 4 6 3" xfId="17175"/>
    <cellStyle name="Input cel new 3 4 2 4 7" xfId="3584"/>
    <cellStyle name="Input cel new 3 4 2 4 7 2" xfId="7804"/>
    <cellStyle name="Input cel new 3 4 2 4 7 2 2" xfId="18086"/>
    <cellStyle name="Input cel new 3 4 2 4 7 3" xfId="16687"/>
    <cellStyle name="Input cel new 3 4 2 4 8" xfId="1962"/>
    <cellStyle name="Input cel new 3 4 2 4 8 2" xfId="17155"/>
    <cellStyle name="Input cel new 3 4 2 4 9" xfId="15838"/>
    <cellStyle name="Input cel new 3 4 2 5" xfId="1017"/>
    <cellStyle name="Input cel new 3 4 2 5 2" xfId="1333"/>
    <cellStyle name="Input cel new 3 4 2 5 2 2" xfId="5796"/>
    <cellStyle name="Input cel new 3 4 2 5 2 2 2" xfId="10016"/>
    <cellStyle name="Input cel new 3 4 2 5 2 2 2 2" xfId="20298"/>
    <cellStyle name="Input cel new 3 4 2 5 2 2 3" xfId="16054"/>
    <cellStyle name="Input cel new 3 4 2 5 2 3" xfId="7208"/>
    <cellStyle name="Input cel new 3 4 2 5 2 3 2" xfId="11427"/>
    <cellStyle name="Input cel new 3 4 2 5 2 3 2 2" xfId="21650"/>
    <cellStyle name="Input cel new 3 4 2 5 2 3 3" xfId="15999"/>
    <cellStyle name="Input cel new 3 4 2 5 2 4" xfId="4565"/>
    <cellStyle name="Input cel new 3 4 2 5 2 4 2" xfId="8785"/>
    <cellStyle name="Input cel new 3 4 2 5 2 4 2 2" xfId="19067"/>
    <cellStyle name="Input cel new 3 4 2 5 2 5" xfId="2785"/>
    <cellStyle name="Input cel new 3 4 2 5 2 5 2" xfId="17501"/>
    <cellStyle name="Input cel new 3 4 2 5 2 6" xfId="15035"/>
    <cellStyle name="Input cel new 3 4 2 5 3" xfId="4281"/>
    <cellStyle name="Input cel new 3 4 2 5 3 2" xfId="8501"/>
    <cellStyle name="Input cel new 3 4 2 5 3 2 2" xfId="18783"/>
    <cellStyle name="Input cel new 3 4 2 5 3 3" xfId="12295"/>
    <cellStyle name="Input cel new 3 4 2 5 4" xfId="5481"/>
    <cellStyle name="Input cel new 3 4 2 5 4 2" xfId="9701"/>
    <cellStyle name="Input cel new 3 4 2 5 4 2 2" xfId="19983"/>
    <cellStyle name="Input cel new 3 4 2 5 4 3" xfId="15455"/>
    <cellStyle name="Input cel new 3 4 2 5 5" xfId="6895"/>
    <cellStyle name="Input cel new 3 4 2 5 5 2" xfId="11114"/>
    <cellStyle name="Input cel new 3 4 2 5 5 2 2" xfId="21356"/>
    <cellStyle name="Input cel new 3 4 2 5 5 3" xfId="12211"/>
    <cellStyle name="Input cel new 3 4 2 5 6" xfId="3443"/>
    <cellStyle name="Input cel new 3 4 2 5 6 2" xfId="7663"/>
    <cellStyle name="Input cel new 3 4 2 5 6 2 2" xfId="17945"/>
    <cellStyle name="Input cel new 3 4 2 5 7" xfId="1982"/>
    <cellStyle name="Input cel new 3 4 2 5 7 2" xfId="12758"/>
    <cellStyle name="Input cel new 3 4 2 5 8" xfId="14583"/>
    <cellStyle name="Input cel new 3 4 2 6" xfId="680"/>
    <cellStyle name="Input cel new 3 4 2 6 2" xfId="5146"/>
    <cellStyle name="Input cel new 3 4 2 6 2 2" xfId="9366"/>
    <cellStyle name="Input cel new 3 4 2 6 2 2 2" xfId="19648"/>
    <cellStyle name="Input cel new 3 4 2 6 2 3" xfId="15657"/>
    <cellStyle name="Input cel new 3 4 2 6 3" xfId="6570"/>
    <cellStyle name="Input cel new 3 4 2 6 3 2" xfId="10789"/>
    <cellStyle name="Input cel new 3 4 2 6 3 2 2" xfId="21057"/>
    <cellStyle name="Input cel new 3 4 2 6 3 3" xfId="12798"/>
    <cellStyle name="Input cel new 3 4 2 6 4" xfId="3984"/>
    <cellStyle name="Input cel new 3 4 2 6 4 2" xfId="8204"/>
    <cellStyle name="Input cel new 3 4 2 6 4 2 2" xfId="18486"/>
    <cellStyle name="Input cel new 3 4 2 6 5" xfId="2585"/>
    <cellStyle name="Input cel new 3 4 2 6 5 2" xfId="16269"/>
    <cellStyle name="Input cel new 3 4 2 6 6" xfId="16439"/>
    <cellStyle name="Input cel new 3 4 2 7" xfId="628"/>
    <cellStyle name="Input cel new 3 4 2 7 2" xfId="5095"/>
    <cellStyle name="Input cel new 3 4 2 7 2 2" xfId="9315"/>
    <cellStyle name="Input cel new 3 4 2 7 2 2 2" xfId="19597"/>
    <cellStyle name="Input cel new 3 4 2 7 2 3" xfId="15253"/>
    <cellStyle name="Input cel new 3 4 2 7 3" xfId="6520"/>
    <cellStyle name="Input cel new 3 4 2 7 3 2" xfId="10739"/>
    <cellStyle name="Input cel new 3 4 2 7 3 2 2" xfId="21010"/>
    <cellStyle name="Input cel new 3 4 2 7 3 3" xfId="15845"/>
    <cellStyle name="Input cel new 3 4 2 7 4" xfId="3937"/>
    <cellStyle name="Input cel new 3 4 2 7 4 2" xfId="8157"/>
    <cellStyle name="Input cel new 3 4 2 7 4 2 2" xfId="18439"/>
    <cellStyle name="Input cel new 3 4 2 7 5" xfId="2556"/>
    <cellStyle name="Input cel new 3 4 2 7 5 2" xfId="15449"/>
    <cellStyle name="Input cel new 3 4 2 7 6" xfId="11671"/>
    <cellStyle name="Input cel new 3 4 2 8" xfId="1633"/>
    <cellStyle name="Input cel new 3 4 2 8 2" xfId="6288"/>
    <cellStyle name="Input cel new 3 4 2 8 2 2" xfId="10507"/>
    <cellStyle name="Input cel new 3 4 2 8 2 2 2" xfId="20783"/>
    <cellStyle name="Input cel new 3 4 2 8 2 3" xfId="15725"/>
    <cellStyle name="Input cel new 3 4 2 8 3" xfId="3710"/>
    <cellStyle name="Input cel new 3 4 2 8 3 2" xfId="7930"/>
    <cellStyle name="Input cel new 3 4 2 8 3 2 2" xfId="18212"/>
    <cellStyle name="Input cel new 3 4 2 8 4" xfId="1984"/>
    <cellStyle name="Input cel new 3 4 2 8 4 2" xfId="11944"/>
    <cellStyle name="Input cel new 3 4 2 8 5" xfId="16524"/>
    <cellStyle name="Input cel new 3 4 2 9" xfId="4863"/>
    <cellStyle name="Input cel new 3 4 2 9 2" xfId="9083"/>
    <cellStyle name="Input cel new 3 4 2 9 2 2" xfId="19365"/>
    <cellStyle name="Input cel new 3 4 2 9 3" xfId="14849"/>
    <cellStyle name="Input cel new 3 4 3" xfId="306"/>
    <cellStyle name="Input cel new 3 4 3 2" xfId="1287"/>
    <cellStyle name="Input cel new 3 4 3 2 2" xfId="1722"/>
    <cellStyle name="Input cel new 3 4 3 2 2 2" xfId="7162"/>
    <cellStyle name="Input cel new 3 4 3 2 2 2 2" xfId="11381"/>
    <cellStyle name="Input cel new 3 4 3 2 2 2 2 2" xfId="21608"/>
    <cellStyle name="Input cel new 3 4 3 2 2 2 3" xfId="16418"/>
    <cellStyle name="Input cel new 3 4 3 2 2 3" xfId="5750"/>
    <cellStyle name="Input cel new 3 4 3 2 2 3 2" xfId="9970"/>
    <cellStyle name="Input cel new 3 4 3 2 2 3 2 2" xfId="20252"/>
    <cellStyle name="Input cel new 3 4 3 2 2 4" xfId="2756"/>
    <cellStyle name="Input cel new 3 4 3 2 2 4 2" xfId="17459"/>
    <cellStyle name="Input cel new 3 4 3 2 2 5" xfId="17048"/>
    <cellStyle name="Input cel new 3 4 3 2 3" xfId="6154"/>
    <cellStyle name="Input cel new 3 4 3 2 3 2" xfId="10373"/>
    <cellStyle name="Input cel new 3 4 3 2 3 2 2" xfId="20651"/>
    <cellStyle name="Input cel new 3 4 3 2 3 3" xfId="16453"/>
    <cellStyle name="Input cel new 3 4 3 2 4" xfId="1778"/>
    <cellStyle name="Input cel new 3 4 3 2 4 2" xfId="17086"/>
    <cellStyle name="Input cel new 3 4 3 2 5" xfId="15198"/>
    <cellStyle name="Input cel new 3 4 3 3" xfId="867"/>
    <cellStyle name="Input cel new 3 4 3 3 2" xfId="5332"/>
    <cellStyle name="Input cel new 3 4 3 3 2 2" xfId="9552"/>
    <cellStyle name="Input cel new 3 4 3 3 2 2 2" xfId="19834"/>
    <cellStyle name="Input cel new 3 4 3 3 2 3" xfId="15145"/>
    <cellStyle name="Input cel new 3 4 3 3 3" xfId="6752"/>
    <cellStyle name="Input cel new 3 4 3 3 3 2" xfId="10971"/>
    <cellStyle name="Input cel new 3 4 3 3 3 2 2" xfId="21224"/>
    <cellStyle name="Input cel new 3 4 3 3 3 3" xfId="15201"/>
    <cellStyle name="Input cel new 3 4 3 3 4" xfId="4155"/>
    <cellStyle name="Input cel new 3 4 3 3 4 2" xfId="8375"/>
    <cellStyle name="Input cel new 3 4 3 3 4 2 2" xfId="18657"/>
    <cellStyle name="Input cel new 3 4 3 3 5" xfId="2855"/>
    <cellStyle name="Input cel new 3 4 3 3 5 2" xfId="13534"/>
    <cellStyle name="Input cel new 3 4 3 3 6" xfId="15225"/>
    <cellStyle name="Input cel new 3 4 3 4" xfId="1554"/>
    <cellStyle name="Input cel new 3 4 3 4 2" xfId="6042"/>
    <cellStyle name="Input cel new 3 4 3 4 2 2" xfId="10261"/>
    <cellStyle name="Input cel new 3 4 3 4 2 2 2" xfId="20541"/>
    <cellStyle name="Input cel new 3 4 3 4 2 3" xfId="14490"/>
    <cellStyle name="Input cel new 3 4 3 4 3" xfId="3627"/>
    <cellStyle name="Input cel new 3 4 3 4 3 2" xfId="7847"/>
    <cellStyle name="Input cel new 3 4 3 4 3 2 2" xfId="18129"/>
    <cellStyle name="Input cel new 3 4 3 4 4" xfId="1935"/>
    <cellStyle name="Input cel new 3 4 3 4 4 2" xfId="12511"/>
    <cellStyle name="Input cel new 3 4 3 4 5" xfId="12553"/>
    <cellStyle name="Input cel new 3 4 3 5" xfId="4781"/>
    <cellStyle name="Input cel new 3 4 3 5 2" xfId="9001"/>
    <cellStyle name="Input cel new 3 4 3 5 2 2" xfId="19283"/>
    <cellStyle name="Input cel new 3 4 3 5 3" xfId="13754"/>
    <cellStyle name="Input cel new 3 4 3 6" xfId="6078"/>
    <cellStyle name="Input cel new 3 4 3 6 2" xfId="10297"/>
    <cellStyle name="Input cel new 3 4 3 6 2 2" xfId="20577"/>
    <cellStyle name="Input cel new 3 4 3 6 3" xfId="13508"/>
    <cellStyle name="Input cel new 3 4 3 7" xfId="1933"/>
    <cellStyle name="Input cel new 3 4 3 7 2" xfId="15718"/>
    <cellStyle name="Input cel new 3 4 3 8" xfId="16092"/>
    <cellStyle name="Input cel new 3 4 3 8 2" xfId="15462"/>
    <cellStyle name="Input cel new 3 4 3 9" xfId="12840"/>
    <cellStyle name="Input cel new 3 4 4" xfId="1292"/>
    <cellStyle name="Input cel new 3 4 4 2" xfId="1725"/>
    <cellStyle name="Input cel new 3 4 4 2 2" xfId="7167"/>
    <cellStyle name="Input cel new 3 4 4 2 2 2" xfId="11386"/>
    <cellStyle name="Input cel new 3 4 4 2 2 2 2" xfId="21612"/>
    <cellStyle name="Input cel new 3 4 4 2 2 3" xfId="14465"/>
    <cellStyle name="Input cel new 3 4 4 2 3" xfId="5755"/>
    <cellStyle name="Input cel new 3 4 4 2 3 2" xfId="9975"/>
    <cellStyle name="Input cel new 3 4 4 2 3 2 2" xfId="20257"/>
    <cellStyle name="Input cel new 3 4 4 2 4" xfId="2711"/>
    <cellStyle name="Input cel new 3 4 4 2 4 2" xfId="17463"/>
    <cellStyle name="Input cel new 3 4 4 2 5" xfId="12112"/>
    <cellStyle name="Input cel new 3 4 4 3" xfId="6039"/>
    <cellStyle name="Input cel new 3 4 4 3 2" xfId="10258"/>
    <cellStyle name="Input cel new 3 4 4 3 2 2" xfId="20538"/>
    <cellStyle name="Input cel new 3 4 4 3 3" xfId="15733"/>
    <cellStyle name="Input cel new 3 4 4 4" xfId="4534"/>
    <cellStyle name="Input cel new 3 4 4 4 2" xfId="8754"/>
    <cellStyle name="Input cel new 3 4 4 4 2 2" xfId="19036"/>
    <cellStyle name="Input cel new 3 4 4 5" xfId="2019"/>
    <cellStyle name="Input cel new 3 4 4 5 2" xfId="14812"/>
    <cellStyle name="Input cel new 3 4 4 6" xfId="14012"/>
    <cellStyle name="Input cel new 3 4 5" xfId="913"/>
    <cellStyle name="Input cel new 3 4 5 2" xfId="5377"/>
    <cellStyle name="Input cel new 3 4 5 2 2" xfId="9597"/>
    <cellStyle name="Input cel new 3 4 5 2 2 2" xfId="19879"/>
    <cellStyle name="Input cel new 3 4 5 2 3" xfId="14361"/>
    <cellStyle name="Input cel new 3 4 5 3" xfId="6022"/>
    <cellStyle name="Input cel new 3 4 5 3 2" xfId="10241"/>
    <cellStyle name="Input cel new 3 4 5 3 2 2" xfId="20521"/>
    <cellStyle name="Input cel new 3 4 5 3 3" xfId="13911"/>
    <cellStyle name="Input cel new 3 4 5 4" xfId="4192"/>
    <cellStyle name="Input cel new 3 4 5 4 2" xfId="8412"/>
    <cellStyle name="Input cel new 3 4 5 4 2 2" xfId="18694"/>
    <cellStyle name="Input cel new 3 4 5 5" xfId="2707"/>
    <cellStyle name="Input cel new 3 4 5 5 2" xfId="14581"/>
    <cellStyle name="Input cel new 3 4 5 6" xfId="15061"/>
    <cellStyle name="Input cel new 3 4 6" xfId="3267"/>
    <cellStyle name="Input cel new 3 4 6 2" xfId="7489"/>
    <cellStyle name="Input cel new 3 4 6 2 2" xfId="17771"/>
    <cellStyle name="Input cel new 3 4 6 3" xfId="15750"/>
    <cellStyle name="Input cel new 3 4 7" xfId="4752"/>
    <cellStyle name="Input cel new 3 4 7 2" xfId="8972"/>
    <cellStyle name="Input cel new 3 4 7 2 2" xfId="19254"/>
    <cellStyle name="Input cel new 3 4 7 3" xfId="13234"/>
    <cellStyle name="Input cel new 3 4 8" xfId="3209"/>
    <cellStyle name="Input cel new 3 4 8 2" xfId="16178"/>
    <cellStyle name="Input cel new 3 4 8 2 2" xfId="17714"/>
    <cellStyle name="Input cel new 3 4 8 3" xfId="12219"/>
    <cellStyle name="Input cel new 3 4 8 4" xfId="12657"/>
    <cellStyle name="Input cel new 3 4 9" xfId="3200"/>
    <cellStyle name="Input cel new 3 4 9 2" xfId="16169"/>
    <cellStyle name="Input cel new 3 4 9 3" xfId="17705"/>
    <cellStyle name="Input cel new 3 5" xfId="370"/>
    <cellStyle name="Input cel new 3 5 2" xfId="1611"/>
    <cellStyle name="Input cel new 3 5 2 2" xfId="9059"/>
    <cellStyle name="Input cel new 3 5 2 2 2" xfId="19341"/>
    <cellStyle name="Input cel new 3 5 2 3" xfId="11972"/>
    <cellStyle name="Input cel new 3 5 3" xfId="6264"/>
    <cellStyle name="Input cel new 3 5 3 2" xfId="10483"/>
    <cellStyle name="Input cel new 3 5 3 2 2" xfId="20759"/>
    <cellStyle name="Input cel new 3 5 3 3" xfId="12472"/>
    <cellStyle name="Input cel new 3 5 4" xfId="3686"/>
    <cellStyle name="Input cel new 3 5 4 2" xfId="7906"/>
    <cellStyle name="Input cel new 3 5 4 2 2" xfId="18188"/>
    <cellStyle name="Input cel new 3 5 5" xfId="2471"/>
    <cellStyle name="Input cel new 3 5 5 2" xfId="15353"/>
    <cellStyle name="Input cel new 3 5 6" xfId="16959"/>
    <cellStyle name="Input cel new 3 6" xfId="600"/>
    <cellStyle name="Input cel new 3 6 2" xfId="1692"/>
    <cellStyle name="Input cel new 3 6 2 2" xfId="9287"/>
    <cellStyle name="Input cel new 3 6 2 2 2" xfId="19569"/>
    <cellStyle name="Input cel new 3 6 2 3" xfId="16772"/>
    <cellStyle name="Input cel new 3 6 3" xfId="6492"/>
    <cellStyle name="Input cel new 3 6 3 2" xfId="10711"/>
    <cellStyle name="Input cel new 3 6 3 2 2" xfId="20984"/>
    <cellStyle name="Input cel new 3 6 3 3" xfId="12811"/>
    <cellStyle name="Input cel new 3 6 4" xfId="3911"/>
    <cellStyle name="Input cel new 3 6 4 2" xfId="8131"/>
    <cellStyle name="Input cel new 3 6 4 2 2" xfId="18413"/>
    <cellStyle name="Input cel new 3 6 5" xfId="3136"/>
    <cellStyle name="Input cel new 3 6 5 2" xfId="15755"/>
    <cellStyle name="Input cel new 3 6 6" xfId="11697"/>
    <cellStyle name="Input cel new 3 7" xfId="3223"/>
    <cellStyle name="Input cel new 3 7 2" xfId="16188"/>
    <cellStyle name="Input cel new 3 7 3" xfId="17728"/>
    <cellStyle name="Input cel new 3 8" xfId="3186"/>
    <cellStyle name="Input cel new 3 8 2" xfId="16156"/>
    <cellStyle name="Input cel new 3 8 3" xfId="17692"/>
    <cellStyle name="Input cel new 3 9" xfId="1765"/>
    <cellStyle name="Input cel new 3 9 2" xfId="15875"/>
    <cellStyle name="Input cel new 3 9 3" xfId="16066"/>
    <cellStyle name="Input cel new 4" xfId="211"/>
    <cellStyle name="Input cel new 4 2" xfId="258"/>
    <cellStyle name="Input cel new 4 2 10" xfId="3246"/>
    <cellStyle name="Input cel new 4 2 10 2" xfId="7469"/>
    <cellStyle name="Input cel new 4 2 10 2 2" xfId="17750"/>
    <cellStyle name="Input cel new 4 2 10 3" xfId="15484"/>
    <cellStyle name="Input cel new 4 2 11" xfId="2654"/>
    <cellStyle name="Input cel new 4 2 11 2" xfId="14292"/>
    <cellStyle name="Input cel new 4 2 12" xfId="11849"/>
    <cellStyle name="Input cel new 4 2 2" xfId="364"/>
    <cellStyle name="Input cel new 4 2 2 10" xfId="3329"/>
    <cellStyle name="Input cel new 4 2 2 10 2" xfId="7550"/>
    <cellStyle name="Input cel new 4 2 2 10 2 2" xfId="17833"/>
    <cellStyle name="Input cel new 4 2 2 10 3" xfId="14006"/>
    <cellStyle name="Input cel new 4 2 2 11" xfId="6101"/>
    <cellStyle name="Input cel new 4 2 2 11 2" xfId="10320"/>
    <cellStyle name="Input cel new 4 2 2 11 2 2" xfId="20598"/>
    <cellStyle name="Input cel new 4 2 2 12" xfId="3141"/>
    <cellStyle name="Input cel new 4 2 2 12 2" xfId="12104"/>
    <cellStyle name="Input cel new 4 2 2 13" xfId="12045"/>
    <cellStyle name="Input cel new 4 2 2 2" xfId="388"/>
    <cellStyle name="Input cel new 4 2 2 2 10" xfId="15498"/>
    <cellStyle name="Input cel new 4 2 2 2 2" xfId="1011"/>
    <cellStyle name="Input cel new 4 2 2 2 2 2" xfId="4275"/>
    <cellStyle name="Input cel new 4 2 2 2 2 2 2" xfId="8495"/>
    <cellStyle name="Input cel new 4 2 2 2 2 2 2 2" xfId="18777"/>
    <cellStyle name="Input cel new 4 2 2 2 2 2 3" xfId="12436"/>
    <cellStyle name="Input cel new 4 2 2 2 2 3" xfId="5475"/>
    <cellStyle name="Input cel new 4 2 2 2 2 3 2" xfId="9695"/>
    <cellStyle name="Input cel new 4 2 2 2 2 3 2 2" xfId="19977"/>
    <cellStyle name="Input cel new 4 2 2 2 2 3 3" xfId="12155"/>
    <cellStyle name="Input cel new 4 2 2 2 2 4" xfId="6889"/>
    <cellStyle name="Input cel new 4 2 2 2 2 4 2" xfId="11108"/>
    <cellStyle name="Input cel new 4 2 2 2 2 4 2 2" xfId="21351"/>
    <cellStyle name="Input cel new 4 2 2 2 2 4 3" xfId="15218"/>
    <cellStyle name="Input cel new 4 2 2 2 2 5" xfId="3438"/>
    <cellStyle name="Input cel new 4 2 2 2 2 5 2" xfId="7658"/>
    <cellStyle name="Input cel new 4 2 2 2 2 5 2 2" xfId="17940"/>
    <cellStyle name="Input cel new 4 2 2 2 2 5 3" xfId="14588"/>
    <cellStyle name="Input cel new 4 2 2 2 2 6" xfId="3004"/>
    <cellStyle name="Input cel new 4 2 2 2 2 6 2" xfId="13655"/>
    <cellStyle name="Input cel new 4 2 2 2 2 7" xfId="14121"/>
    <cellStyle name="Input cel new 4 2 2 2 3" xfId="928"/>
    <cellStyle name="Input cel new 4 2 2 2 3 2" xfId="5392"/>
    <cellStyle name="Input cel new 4 2 2 2 3 2 2" xfId="9612"/>
    <cellStyle name="Input cel new 4 2 2 2 3 2 2 2" xfId="19894"/>
    <cellStyle name="Input cel new 4 2 2 2 3 2 3" xfId="17103"/>
    <cellStyle name="Input cel new 4 2 2 2 3 3" xfId="6808"/>
    <cellStyle name="Input cel new 4 2 2 2 3 3 2" xfId="11027"/>
    <cellStyle name="Input cel new 4 2 2 2 3 3 2 2" xfId="21276"/>
    <cellStyle name="Input cel new 4 2 2 2 3 3 3" xfId="16203"/>
    <cellStyle name="Input cel new 4 2 2 2 3 4" xfId="4207"/>
    <cellStyle name="Input cel new 4 2 2 2 3 4 2" xfId="8427"/>
    <cellStyle name="Input cel new 4 2 2 2 3 4 2 2" xfId="18709"/>
    <cellStyle name="Input cel new 4 2 2 2 3 5" xfId="1944"/>
    <cellStyle name="Input cel new 4 2 2 2 3 5 2" xfId="14262"/>
    <cellStyle name="Input cel new 4 2 2 2 3 6" xfId="15891"/>
    <cellStyle name="Input cel new 4 2 2 2 4" xfId="1223"/>
    <cellStyle name="Input cel new 4 2 2 2 4 2" xfId="5686"/>
    <cellStyle name="Input cel new 4 2 2 2 4 2 2" xfId="9906"/>
    <cellStyle name="Input cel new 4 2 2 2 4 2 2 2" xfId="20188"/>
    <cellStyle name="Input cel new 4 2 2 2 4 2 3" xfId="12787"/>
    <cellStyle name="Input cel new 4 2 2 2 4 3" xfId="7098"/>
    <cellStyle name="Input cel new 4 2 2 2 4 3 2" xfId="11317"/>
    <cellStyle name="Input cel new 4 2 2 2 4 3 2 2" xfId="21551"/>
    <cellStyle name="Input cel new 4 2 2 2 4 3 3" xfId="14900"/>
    <cellStyle name="Input cel new 4 2 2 2 4 4" xfId="4479"/>
    <cellStyle name="Input cel new 4 2 2 2 4 4 2" xfId="8699"/>
    <cellStyle name="Input cel new 4 2 2 2 4 4 2 2" xfId="18981"/>
    <cellStyle name="Input cel new 4 2 2 2 4 5" xfId="1908"/>
    <cellStyle name="Input cel new 4 2 2 2 4 5 2" xfId="17402"/>
    <cellStyle name="Input cel new 4 2 2 2 4 6" xfId="14542"/>
    <cellStyle name="Input cel new 4 2 2 2 5" xfId="750"/>
    <cellStyle name="Input cel new 4 2 2 2 5 2" xfId="5215"/>
    <cellStyle name="Input cel new 4 2 2 2 5 2 2" xfId="9435"/>
    <cellStyle name="Input cel new 4 2 2 2 5 2 2 2" xfId="19717"/>
    <cellStyle name="Input cel new 4 2 2 2 5 2 3" xfId="12130"/>
    <cellStyle name="Input cel new 4 2 2 2 5 3" xfId="6635"/>
    <cellStyle name="Input cel new 4 2 2 2 5 3 2" xfId="10854"/>
    <cellStyle name="Input cel new 4 2 2 2 5 3 2 2" xfId="21115"/>
    <cellStyle name="Input cel new 4 2 2 2 5 3 3" xfId="13723"/>
    <cellStyle name="Input cel new 4 2 2 2 5 4" xfId="4047"/>
    <cellStyle name="Input cel new 4 2 2 2 5 4 2" xfId="8267"/>
    <cellStyle name="Input cel new 4 2 2 2 5 4 2 2" xfId="18549"/>
    <cellStyle name="Input cel new 4 2 2 2 5 5" xfId="2397"/>
    <cellStyle name="Input cel new 4 2 2 2 5 5 2" xfId="15513"/>
    <cellStyle name="Input cel new 4 2 2 2 5 6" xfId="12559"/>
    <cellStyle name="Input cel new 4 2 2 2 6" xfId="1628"/>
    <cellStyle name="Input cel new 4 2 2 2 6 2" xfId="6282"/>
    <cellStyle name="Input cel new 4 2 2 2 6 2 2" xfId="10501"/>
    <cellStyle name="Input cel new 4 2 2 2 6 2 2 2" xfId="20777"/>
    <cellStyle name="Input cel new 4 2 2 2 6 2 3" xfId="12420"/>
    <cellStyle name="Input cel new 4 2 2 2 6 3" xfId="3704"/>
    <cellStyle name="Input cel new 4 2 2 2 6 3 2" xfId="7924"/>
    <cellStyle name="Input cel new 4 2 2 2 6 3 2 2" xfId="18206"/>
    <cellStyle name="Input cel new 4 2 2 2 6 4" xfId="2018"/>
    <cellStyle name="Input cel new 4 2 2 2 6 4 2" xfId="13574"/>
    <cellStyle name="Input cel new 4 2 2 2 6 5" xfId="12060"/>
    <cellStyle name="Input cel new 4 2 2 2 7" xfId="4857"/>
    <cellStyle name="Input cel new 4 2 2 2 7 2" xfId="9077"/>
    <cellStyle name="Input cel new 4 2 2 2 7 2 2" xfId="19359"/>
    <cellStyle name="Input cel new 4 2 2 2 7 3" xfId="16837"/>
    <cellStyle name="Input cel new 4 2 2 2 8" xfId="6185"/>
    <cellStyle name="Input cel new 4 2 2 2 8 2" xfId="10404"/>
    <cellStyle name="Input cel new 4 2 2 2 8 2 2" xfId="20682"/>
    <cellStyle name="Input cel new 4 2 2 2 8 3" xfId="12435"/>
    <cellStyle name="Input cel new 4 2 2 2 9" xfId="1825"/>
    <cellStyle name="Input cel new 4 2 2 2 9 2" xfId="16598"/>
    <cellStyle name="Input cel new 4 2 2 3" xfId="438"/>
    <cellStyle name="Input cel new 4 2 2 3 10" xfId="17037"/>
    <cellStyle name="Input cel new 4 2 2 3 2" xfId="1364"/>
    <cellStyle name="Input cel new 4 2 2 3 2 2" xfId="5827"/>
    <cellStyle name="Input cel new 4 2 2 3 2 2 2" xfId="10047"/>
    <cellStyle name="Input cel new 4 2 2 3 2 2 2 2" xfId="20329"/>
    <cellStyle name="Input cel new 4 2 2 3 2 2 3" xfId="14487"/>
    <cellStyle name="Input cel new 4 2 2 3 2 3" xfId="7239"/>
    <cellStyle name="Input cel new 4 2 2 3 2 3 2" xfId="11458"/>
    <cellStyle name="Input cel new 4 2 2 3 2 3 2 2" xfId="21681"/>
    <cellStyle name="Input cel new 4 2 2 3 2 3 3" xfId="14972"/>
    <cellStyle name="Input cel new 4 2 2 3 2 4" xfId="4596"/>
    <cellStyle name="Input cel new 4 2 2 3 2 4 2" xfId="8816"/>
    <cellStyle name="Input cel new 4 2 2 3 2 4 2 2" xfId="19098"/>
    <cellStyle name="Input cel new 4 2 2 3 2 5" xfId="3114"/>
    <cellStyle name="Input cel new 4 2 2 3 2 5 2" xfId="17532"/>
    <cellStyle name="Input cel new 4 2 2 3 2 6" xfId="15017"/>
    <cellStyle name="Input cel new 4 2 2 3 3" xfId="655"/>
    <cellStyle name="Input cel new 4 2 2 3 3 2" xfId="5121"/>
    <cellStyle name="Input cel new 4 2 2 3 3 2 2" xfId="9341"/>
    <cellStyle name="Input cel new 4 2 2 3 3 2 2 2" xfId="19623"/>
    <cellStyle name="Input cel new 4 2 2 3 3 2 3" xfId="12581"/>
    <cellStyle name="Input cel new 4 2 2 3 3 3" xfId="6545"/>
    <cellStyle name="Input cel new 4 2 2 3 3 3 2" xfId="10764"/>
    <cellStyle name="Input cel new 4 2 2 3 3 3 2 2" xfId="21034"/>
    <cellStyle name="Input cel new 4 2 2 3 3 3 3" xfId="16864"/>
    <cellStyle name="Input cel new 4 2 2 3 3 4" xfId="3962"/>
    <cellStyle name="Input cel new 4 2 2 3 3 4 2" xfId="8182"/>
    <cellStyle name="Input cel new 4 2 2 3 3 4 2 2" xfId="18464"/>
    <cellStyle name="Input cel new 4 2 2 3 3 5" xfId="1919"/>
    <cellStyle name="Input cel new 4 2 2 3 3 5 2" xfId="13083"/>
    <cellStyle name="Input cel new 4 2 2 3 3 6" xfId="11625"/>
    <cellStyle name="Input cel new 4 2 2 3 4" xfId="812"/>
    <cellStyle name="Input cel new 4 2 2 3 4 2" xfId="5277"/>
    <cellStyle name="Input cel new 4 2 2 3 4 2 2" xfId="9497"/>
    <cellStyle name="Input cel new 4 2 2 3 4 2 2 2" xfId="19779"/>
    <cellStyle name="Input cel new 4 2 2 3 4 2 3" xfId="16930"/>
    <cellStyle name="Input cel new 4 2 2 3 4 3" xfId="6697"/>
    <cellStyle name="Input cel new 4 2 2 3 4 3 2" xfId="10916"/>
    <cellStyle name="Input cel new 4 2 2 3 4 3 2 2" xfId="21172"/>
    <cellStyle name="Input cel new 4 2 2 3 4 3 3" xfId="13758"/>
    <cellStyle name="Input cel new 4 2 2 3 4 4" xfId="4103"/>
    <cellStyle name="Input cel new 4 2 2 3 4 4 2" xfId="8323"/>
    <cellStyle name="Input cel new 4 2 2 3 4 4 2 2" xfId="18605"/>
    <cellStyle name="Input cel new 4 2 2 3 4 5" xfId="2764"/>
    <cellStyle name="Input cel new 4 2 2 3 4 5 2" xfId="16939"/>
    <cellStyle name="Input cel new 4 2 2 3 4 6" xfId="13706"/>
    <cellStyle name="Input cel new 4 2 2 3 5" xfId="3752"/>
    <cellStyle name="Input cel new 4 2 2 3 5 2" xfId="7972"/>
    <cellStyle name="Input cel new 4 2 2 3 5 2 2" xfId="18254"/>
    <cellStyle name="Input cel new 4 2 2 3 5 3" xfId="17133"/>
    <cellStyle name="Input cel new 4 2 2 3 6" xfId="4905"/>
    <cellStyle name="Input cel new 4 2 2 3 6 2" xfId="9125"/>
    <cellStyle name="Input cel new 4 2 2 3 6 2 2" xfId="19407"/>
    <cellStyle name="Input cel new 4 2 2 3 6 3" xfId="16890"/>
    <cellStyle name="Input cel new 4 2 2 3 7" xfId="6330"/>
    <cellStyle name="Input cel new 4 2 2 3 7 2" xfId="10549"/>
    <cellStyle name="Input cel new 4 2 2 3 7 2 2" xfId="20825"/>
    <cellStyle name="Input cel new 4 2 2 3 7 3" xfId="16401"/>
    <cellStyle name="Input cel new 4 2 2 3 8" xfId="3486"/>
    <cellStyle name="Input cel new 4 2 2 3 8 2" xfId="7706"/>
    <cellStyle name="Input cel new 4 2 2 3 8 2 2" xfId="17988"/>
    <cellStyle name="Input cel new 4 2 2 3 8 3" xfId="13045"/>
    <cellStyle name="Input cel new 4 2 2 3 9" xfId="2412"/>
    <cellStyle name="Input cel new 4 2 2 3 9 2" xfId="13137"/>
    <cellStyle name="Input cel new 4 2 2 4" xfId="502"/>
    <cellStyle name="Input cel new 4 2 2 4 2" xfId="1428"/>
    <cellStyle name="Input cel new 4 2 2 4 2 2" xfId="5891"/>
    <cellStyle name="Input cel new 4 2 2 4 2 2 2" xfId="10111"/>
    <cellStyle name="Input cel new 4 2 2 4 2 2 2 2" xfId="20393"/>
    <cellStyle name="Input cel new 4 2 2 4 2 2 3" xfId="17065"/>
    <cellStyle name="Input cel new 4 2 2 4 2 3" xfId="7303"/>
    <cellStyle name="Input cel new 4 2 2 4 2 3 2" xfId="11522"/>
    <cellStyle name="Input cel new 4 2 2 4 2 3 2 2" xfId="21741"/>
    <cellStyle name="Input cel new 4 2 2 4 2 3 3" xfId="16751"/>
    <cellStyle name="Input cel new 4 2 2 4 2 4" xfId="4656"/>
    <cellStyle name="Input cel new 4 2 2 4 2 4 2" xfId="8876"/>
    <cellStyle name="Input cel new 4 2 2 4 2 4 2 2" xfId="19158"/>
    <cellStyle name="Input cel new 4 2 2 4 2 5" xfId="2959"/>
    <cellStyle name="Input cel new 4 2 2 4 2 5 2" xfId="17592"/>
    <cellStyle name="Input cel new 4 2 2 4 2 6" xfId="15144"/>
    <cellStyle name="Input cel new 4 2 2 4 3" xfId="1110"/>
    <cellStyle name="Input cel new 4 2 2 4 3 2" xfId="5574"/>
    <cellStyle name="Input cel new 4 2 2 4 3 2 2" xfId="9794"/>
    <cellStyle name="Input cel new 4 2 2 4 3 2 2 2" xfId="20076"/>
    <cellStyle name="Input cel new 4 2 2 4 3 2 3" xfId="13608"/>
    <cellStyle name="Input cel new 4 2 2 4 3 3" xfId="6987"/>
    <cellStyle name="Input cel new 4 2 2 4 3 3 2" xfId="11206"/>
    <cellStyle name="Input cel new 4 2 2 4 3 3 2 2" xfId="21445"/>
    <cellStyle name="Input cel new 4 2 2 4 3 3 3" xfId="17054"/>
    <cellStyle name="Input cel new 4 2 2 4 3 4" xfId="4372"/>
    <cellStyle name="Input cel new 4 2 2 4 3 4 2" xfId="8592"/>
    <cellStyle name="Input cel new 4 2 2 4 3 4 2 2" xfId="18874"/>
    <cellStyle name="Input cel new 4 2 2 4 3 5" xfId="1897"/>
    <cellStyle name="Input cel new 4 2 2 4 3 5 2" xfId="17296"/>
    <cellStyle name="Input cel new 4 2 2 4 3 6" xfId="14632"/>
    <cellStyle name="Input cel new 4 2 2 4 4" xfId="3813"/>
    <cellStyle name="Input cel new 4 2 2 4 4 2" xfId="8033"/>
    <cellStyle name="Input cel new 4 2 2 4 4 2 2" xfId="18315"/>
    <cellStyle name="Input cel new 4 2 2 4 4 3" xfId="14947"/>
    <cellStyle name="Input cel new 4 2 2 4 5" xfId="4969"/>
    <cellStyle name="Input cel new 4 2 2 4 5 2" xfId="9189"/>
    <cellStyle name="Input cel new 4 2 2 4 5 2 2" xfId="19471"/>
    <cellStyle name="Input cel new 4 2 2 4 5 3" xfId="14436"/>
    <cellStyle name="Input cel new 4 2 2 4 6" xfId="6394"/>
    <cellStyle name="Input cel new 4 2 2 4 6 2" xfId="10613"/>
    <cellStyle name="Input cel new 4 2 2 4 6 2 2" xfId="20886"/>
    <cellStyle name="Input cel new 4 2 2 4 6 3" xfId="16611"/>
    <cellStyle name="Input cel new 4 2 2 4 7" xfId="3520"/>
    <cellStyle name="Input cel new 4 2 2 4 7 2" xfId="7740"/>
    <cellStyle name="Input cel new 4 2 2 4 7 2 2" xfId="18022"/>
    <cellStyle name="Input cel new 4 2 2 4 7 3" xfId="15260"/>
    <cellStyle name="Input cel new 4 2 2 4 8" xfId="2254"/>
    <cellStyle name="Input cel new 4 2 2 4 8 2" xfId="13628"/>
    <cellStyle name="Input cel new 4 2 2 4 9" xfId="13494"/>
    <cellStyle name="Input cel new 4 2 2 5" xfId="564"/>
    <cellStyle name="Input cel new 4 2 2 5 2" xfId="1490"/>
    <cellStyle name="Input cel new 4 2 2 5 2 2" xfId="5953"/>
    <cellStyle name="Input cel new 4 2 2 5 2 2 2" xfId="10173"/>
    <cellStyle name="Input cel new 4 2 2 5 2 2 2 2" xfId="20455"/>
    <cellStyle name="Input cel new 4 2 2 5 2 2 3" xfId="12954"/>
    <cellStyle name="Input cel new 4 2 2 5 2 3" xfId="7365"/>
    <cellStyle name="Input cel new 4 2 2 5 2 3 2" xfId="11584"/>
    <cellStyle name="Input cel new 4 2 2 5 2 3 2 2" xfId="21800"/>
    <cellStyle name="Input cel new 4 2 2 5 2 3 3" xfId="16783"/>
    <cellStyle name="Input cel new 4 2 2 5 2 4" xfId="4715"/>
    <cellStyle name="Input cel new 4 2 2 5 2 4 2" xfId="8935"/>
    <cellStyle name="Input cel new 4 2 2 5 2 4 2 2" xfId="19217"/>
    <cellStyle name="Input cel new 4 2 2 5 2 5" xfId="7418"/>
    <cellStyle name="Input cel new 4 2 2 5 2 5 2" xfId="17651"/>
    <cellStyle name="Input cel new 4 2 2 5 2 6" xfId="14832"/>
    <cellStyle name="Input cel new 4 2 2 5 3" xfId="1168"/>
    <cellStyle name="Input cel new 4 2 2 5 3 2" xfId="5631"/>
    <cellStyle name="Input cel new 4 2 2 5 3 2 2" xfId="9851"/>
    <cellStyle name="Input cel new 4 2 2 5 3 2 2 2" xfId="20133"/>
    <cellStyle name="Input cel new 4 2 2 5 3 2 3" xfId="15854"/>
    <cellStyle name="Input cel new 4 2 2 5 3 3" xfId="7043"/>
    <cellStyle name="Input cel new 4 2 2 5 3 3 2" xfId="11262"/>
    <cellStyle name="Input cel new 4 2 2 5 3 3 2 2" xfId="21498"/>
    <cellStyle name="Input cel new 4 2 2 5 3 3 3" xfId="17256"/>
    <cellStyle name="Input cel new 4 2 2 5 3 4" xfId="4426"/>
    <cellStyle name="Input cel new 4 2 2 5 3 4 2" xfId="8646"/>
    <cellStyle name="Input cel new 4 2 2 5 3 4 2 2" xfId="18928"/>
    <cellStyle name="Input cel new 4 2 2 5 3 5" xfId="2852"/>
    <cellStyle name="Input cel new 4 2 2 5 3 5 2" xfId="17349"/>
    <cellStyle name="Input cel new 4 2 2 5 3 6" xfId="15950"/>
    <cellStyle name="Input cel new 4 2 2 5 4" xfId="3875"/>
    <cellStyle name="Input cel new 4 2 2 5 4 2" xfId="8095"/>
    <cellStyle name="Input cel new 4 2 2 5 4 2 2" xfId="18377"/>
    <cellStyle name="Input cel new 4 2 2 5 4 3" xfId="13190"/>
    <cellStyle name="Input cel new 4 2 2 5 5" xfId="5031"/>
    <cellStyle name="Input cel new 4 2 2 5 5 2" xfId="9251"/>
    <cellStyle name="Input cel new 4 2 2 5 5 2 2" xfId="19533"/>
    <cellStyle name="Input cel new 4 2 2 5 5 3" xfId="12232"/>
    <cellStyle name="Input cel new 4 2 2 5 6" xfId="6456"/>
    <cellStyle name="Input cel new 4 2 2 5 6 2" xfId="10675"/>
    <cellStyle name="Input cel new 4 2 2 5 6 2 2" xfId="20948"/>
    <cellStyle name="Input cel new 4 2 2 5 6 3" xfId="12382"/>
    <cellStyle name="Input cel new 4 2 2 5 7" xfId="3579"/>
    <cellStyle name="Input cel new 4 2 2 5 7 2" xfId="7799"/>
    <cellStyle name="Input cel new 4 2 2 5 7 2 2" xfId="18081"/>
    <cellStyle name="Input cel new 4 2 2 5 7 3" xfId="13867"/>
    <cellStyle name="Input cel new 4 2 2 5 8" xfId="2734"/>
    <cellStyle name="Input cel new 4 2 2 5 8 2" xfId="16690"/>
    <cellStyle name="Input cel new 4 2 2 5 9" xfId="12650"/>
    <cellStyle name="Input cel new 4 2 2 6" xfId="992"/>
    <cellStyle name="Input cel new 4 2 2 6 2" xfId="4256"/>
    <cellStyle name="Input cel new 4 2 2 6 2 2" xfId="8476"/>
    <cellStyle name="Input cel new 4 2 2 6 2 2 2" xfId="18758"/>
    <cellStyle name="Input cel new 4 2 2 6 2 3" xfId="11912"/>
    <cellStyle name="Input cel new 4 2 2 6 3" xfId="5456"/>
    <cellStyle name="Input cel new 4 2 2 6 3 2" xfId="9676"/>
    <cellStyle name="Input cel new 4 2 2 6 3 2 2" xfId="19958"/>
    <cellStyle name="Input cel new 4 2 2 6 3 3" xfId="14591"/>
    <cellStyle name="Input cel new 4 2 2 6 4" xfId="6870"/>
    <cellStyle name="Input cel new 4 2 2 6 4 2" xfId="11089"/>
    <cellStyle name="Input cel new 4 2 2 6 4 2 2" xfId="21332"/>
    <cellStyle name="Input cel new 4 2 2 6 4 3" xfId="16454"/>
    <cellStyle name="Input cel new 4 2 2 6 5" xfId="3419"/>
    <cellStyle name="Input cel new 4 2 2 6 5 2" xfId="7639"/>
    <cellStyle name="Input cel new 4 2 2 6 5 2 2" xfId="17921"/>
    <cellStyle name="Input cel new 4 2 2 6 6" xfId="2759"/>
    <cellStyle name="Input cel new 4 2 2 6 6 2" xfId="15720"/>
    <cellStyle name="Input cel new 4 2 2 6 7" xfId="14674"/>
    <cellStyle name="Input cel new 4 2 2 7" xfId="704"/>
    <cellStyle name="Input cel new 4 2 2 7 2" xfId="5169"/>
    <cellStyle name="Input cel new 4 2 2 7 2 2" xfId="9389"/>
    <cellStyle name="Input cel new 4 2 2 7 2 2 2" xfId="19671"/>
    <cellStyle name="Input cel new 4 2 2 7 2 3" xfId="14723"/>
    <cellStyle name="Input cel new 4 2 2 7 3" xfId="6590"/>
    <cellStyle name="Input cel new 4 2 2 7 3 2" xfId="10809"/>
    <cellStyle name="Input cel new 4 2 2 7 3 2 2" xfId="21074"/>
    <cellStyle name="Input cel new 4 2 2 7 3 3" xfId="16407"/>
    <cellStyle name="Input cel new 4 2 2 7 4" xfId="4005"/>
    <cellStyle name="Input cel new 4 2 2 7 4 2" xfId="8225"/>
    <cellStyle name="Input cel new 4 2 2 7 4 2 2" xfId="18507"/>
    <cellStyle name="Input cel new 4 2 2 7 5" xfId="2135"/>
    <cellStyle name="Input cel new 4 2 2 7 5 2" xfId="12182"/>
    <cellStyle name="Input cel new 4 2 2 7 6" xfId="12705"/>
    <cellStyle name="Input cel new 4 2 2 8" xfId="1555"/>
    <cellStyle name="Input cel new 4 2 2 8 2" xfId="6043"/>
    <cellStyle name="Input cel new 4 2 2 8 2 2" xfId="10262"/>
    <cellStyle name="Input cel new 4 2 2 8 2 2 2" xfId="20542"/>
    <cellStyle name="Input cel new 4 2 2 8 2 3" xfId="13359"/>
    <cellStyle name="Input cel new 4 2 2 8 3" xfId="3681"/>
    <cellStyle name="Input cel new 4 2 2 8 3 2" xfId="7901"/>
    <cellStyle name="Input cel new 4 2 2 8 3 2 2" xfId="18183"/>
    <cellStyle name="Input cel new 4 2 2 8 4" xfId="2985"/>
    <cellStyle name="Input cel new 4 2 2 8 4 2" xfId="13921"/>
    <cellStyle name="Input cel new 4 2 2 8 5" xfId="12706"/>
    <cellStyle name="Input cel new 4 2 2 9" xfId="4834"/>
    <cellStyle name="Input cel new 4 2 2 9 2" xfId="9054"/>
    <cellStyle name="Input cel new 4 2 2 9 2 2" xfId="19336"/>
    <cellStyle name="Input cel new 4 2 2 9 3" xfId="12476"/>
    <cellStyle name="Input cel new 4 2 3" xfId="346"/>
    <cellStyle name="Input cel new 4 2 3 10" xfId="4816"/>
    <cellStyle name="Input cel new 4 2 3 10 2" xfId="9036"/>
    <cellStyle name="Input cel new 4 2 3 10 2 2" xfId="19318"/>
    <cellStyle name="Input cel new 4 2 3 10 3" xfId="15063"/>
    <cellStyle name="Input cel new 4 2 3 11" xfId="3311"/>
    <cellStyle name="Input cel new 4 2 3 11 2" xfId="7532"/>
    <cellStyle name="Input cel new 4 2 3 11 2 2" xfId="17815"/>
    <cellStyle name="Input cel new 4 2 3 11 3" xfId="12253"/>
    <cellStyle name="Input cel new 4 2 3 12" xfId="6134"/>
    <cellStyle name="Input cel new 4 2 3 12 2" xfId="10353"/>
    <cellStyle name="Input cel new 4 2 3 12 2 2" xfId="20631"/>
    <cellStyle name="Input cel new 4 2 3 13" xfId="1799"/>
    <cellStyle name="Input cel new 4 2 3 13 2" xfId="15221"/>
    <cellStyle name="Input cel new 4 2 3 14" xfId="14075"/>
    <cellStyle name="Input cel new 4 2 3 2" xfId="420"/>
    <cellStyle name="Input cel new 4 2 3 2 2" xfId="1042"/>
    <cellStyle name="Input cel new 4 2 3 2 2 2" xfId="1347"/>
    <cellStyle name="Input cel new 4 2 3 2 2 2 2" xfId="5810"/>
    <cellStyle name="Input cel new 4 2 3 2 2 2 2 2" xfId="10030"/>
    <cellStyle name="Input cel new 4 2 3 2 2 2 2 2 2" xfId="20312"/>
    <cellStyle name="Input cel new 4 2 3 2 2 2 2 3" xfId="14824"/>
    <cellStyle name="Input cel new 4 2 3 2 2 2 3" xfId="7222"/>
    <cellStyle name="Input cel new 4 2 3 2 2 2 3 2" xfId="11441"/>
    <cellStyle name="Input cel new 4 2 3 2 2 2 3 2 2" xfId="21664"/>
    <cellStyle name="Input cel new 4 2 3 2 2 2 3 3" xfId="15941"/>
    <cellStyle name="Input cel new 4 2 3 2 2 2 4" xfId="4579"/>
    <cellStyle name="Input cel new 4 2 3 2 2 2 4 2" xfId="8799"/>
    <cellStyle name="Input cel new 4 2 3 2 2 2 4 2 2" xfId="19081"/>
    <cellStyle name="Input cel new 4 2 3 2 2 2 5" xfId="3072"/>
    <cellStyle name="Input cel new 4 2 3 2 2 2 5 2" xfId="17515"/>
    <cellStyle name="Input cel new 4 2 3 2 2 2 6" xfId="15592"/>
    <cellStyle name="Input cel new 4 2 3 2 2 3" xfId="4306"/>
    <cellStyle name="Input cel new 4 2 3 2 2 3 2" xfId="8526"/>
    <cellStyle name="Input cel new 4 2 3 2 2 3 2 2" xfId="18808"/>
    <cellStyle name="Input cel new 4 2 3 2 2 3 3" xfId="16678"/>
    <cellStyle name="Input cel new 4 2 3 2 2 4" xfId="5506"/>
    <cellStyle name="Input cel new 4 2 3 2 2 4 2" xfId="9726"/>
    <cellStyle name="Input cel new 4 2 3 2 2 4 2 2" xfId="20008"/>
    <cellStyle name="Input cel new 4 2 3 2 2 4 3" xfId="16301"/>
    <cellStyle name="Input cel new 4 2 3 2 2 5" xfId="6920"/>
    <cellStyle name="Input cel new 4 2 3 2 2 5 2" xfId="11139"/>
    <cellStyle name="Input cel new 4 2 3 2 2 5 2 2" xfId="21381"/>
    <cellStyle name="Input cel new 4 2 3 2 2 5 3" xfId="13516"/>
    <cellStyle name="Input cel new 4 2 3 2 2 6" xfId="3469"/>
    <cellStyle name="Input cel new 4 2 3 2 2 6 2" xfId="7689"/>
    <cellStyle name="Input cel new 4 2 3 2 2 6 2 2" xfId="17971"/>
    <cellStyle name="Input cel new 4 2 3 2 2 7" xfId="2040"/>
    <cellStyle name="Input cel new 4 2 3 2 2 7 2" xfId="14331"/>
    <cellStyle name="Input cel new 4 2 3 2 2 8" xfId="14271"/>
    <cellStyle name="Input cel new 4 2 3 2 3" xfId="1262"/>
    <cellStyle name="Input cel new 4 2 3 2 3 2" xfId="5725"/>
    <cellStyle name="Input cel new 4 2 3 2 3 2 2" xfId="9945"/>
    <cellStyle name="Input cel new 4 2 3 2 3 2 2 2" xfId="20227"/>
    <cellStyle name="Input cel new 4 2 3 2 3 2 3" xfId="16582"/>
    <cellStyle name="Input cel new 4 2 3 2 3 3" xfId="7137"/>
    <cellStyle name="Input cel new 4 2 3 2 3 3 2" xfId="11356"/>
    <cellStyle name="Input cel new 4 2 3 2 3 3 2 2" xfId="21587"/>
    <cellStyle name="Input cel new 4 2 3 2 3 3 3" xfId="12894"/>
    <cellStyle name="Input cel new 4 2 3 2 3 4" xfId="4515"/>
    <cellStyle name="Input cel new 4 2 3 2 3 4 2" xfId="8735"/>
    <cellStyle name="Input cel new 4 2 3 2 3 4 2 2" xfId="19017"/>
    <cellStyle name="Input cel new 4 2 3 2 3 5" xfId="2171"/>
    <cellStyle name="Input cel new 4 2 3 2 3 5 2" xfId="17438"/>
    <cellStyle name="Input cel new 4 2 3 2 3 6" xfId="14451"/>
    <cellStyle name="Input cel new 4 2 3 2 4" xfId="795"/>
    <cellStyle name="Input cel new 4 2 3 2 4 2" xfId="5260"/>
    <cellStyle name="Input cel new 4 2 3 2 4 2 2" xfId="9480"/>
    <cellStyle name="Input cel new 4 2 3 2 4 2 2 2" xfId="19762"/>
    <cellStyle name="Input cel new 4 2 3 2 4 2 3" xfId="11863"/>
    <cellStyle name="Input cel new 4 2 3 2 4 3" xfId="6680"/>
    <cellStyle name="Input cel new 4 2 3 2 4 3 2" xfId="10899"/>
    <cellStyle name="Input cel new 4 2 3 2 4 3 2 2" xfId="21155"/>
    <cellStyle name="Input cel new 4 2 3 2 4 3 3" xfId="15589"/>
    <cellStyle name="Input cel new 4 2 3 2 4 4" xfId="4086"/>
    <cellStyle name="Input cel new 4 2 3 2 4 4 2" xfId="8306"/>
    <cellStyle name="Input cel new 4 2 3 2 4 4 2 2" xfId="18588"/>
    <cellStyle name="Input cel new 4 2 3 2 4 5" xfId="2413"/>
    <cellStyle name="Input cel new 4 2 3 2 4 5 2" xfId="11797"/>
    <cellStyle name="Input cel new 4 2 3 2 4 6" xfId="12977"/>
    <cellStyle name="Input cel new 4 2 3 2 5" xfId="1658"/>
    <cellStyle name="Input cel new 4 2 3 2 5 2" xfId="6313"/>
    <cellStyle name="Input cel new 4 2 3 2 5 2 2" xfId="10532"/>
    <cellStyle name="Input cel new 4 2 3 2 5 2 2 2" xfId="20808"/>
    <cellStyle name="Input cel new 4 2 3 2 5 2 3" xfId="16614"/>
    <cellStyle name="Input cel new 4 2 3 2 5 3" xfId="3735"/>
    <cellStyle name="Input cel new 4 2 3 2 5 3 2" xfId="7955"/>
    <cellStyle name="Input cel new 4 2 3 2 5 3 2 2" xfId="18237"/>
    <cellStyle name="Input cel new 4 2 3 2 5 4" xfId="2575"/>
    <cellStyle name="Input cel new 4 2 3 2 5 4 2" xfId="12709"/>
    <cellStyle name="Input cel new 4 2 3 2 5 5" xfId="16730"/>
    <cellStyle name="Input cel new 4 2 3 2 6" xfId="4888"/>
    <cellStyle name="Input cel new 4 2 3 2 6 2" xfId="9108"/>
    <cellStyle name="Input cel new 4 2 3 2 6 2 2" xfId="19390"/>
    <cellStyle name="Input cel new 4 2 3 2 6 3" xfId="15629"/>
    <cellStyle name="Input cel new 4 2 3 2 7" xfId="6226"/>
    <cellStyle name="Input cel new 4 2 3 2 7 2" xfId="10445"/>
    <cellStyle name="Input cel new 4 2 3 2 7 2 2" xfId="20722"/>
    <cellStyle name="Input cel new 4 2 3 2 7 3" xfId="13846"/>
    <cellStyle name="Input cel new 4 2 3 2 8" xfId="2437"/>
    <cellStyle name="Input cel new 4 2 3 2 8 2" xfId="16018"/>
    <cellStyle name="Input cel new 4 2 3 2 9" xfId="15437"/>
    <cellStyle name="Input cel new 4 2 3 3" xfId="470"/>
    <cellStyle name="Input cel new 4 2 3 3 10" xfId="14507"/>
    <cellStyle name="Input cel new 4 2 3 3 2" xfId="1081"/>
    <cellStyle name="Input cel new 4 2 3 3 2 2" xfId="5545"/>
    <cellStyle name="Input cel new 4 2 3 3 2 2 2" xfId="9765"/>
    <cellStyle name="Input cel new 4 2 3 3 2 2 2 2" xfId="20047"/>
    <cellStyle name="Input cel new 4 2 3 3 2 2 3" xfId="12185"/>
    <cellStyle name="Input cel new 4 2 3 3 2 3" xfId="6958"/>
    <cellStyle name="Input cel new 4 2 3 3 2 3 2" xfId="11177"/>
    <cellStyle name="Input cel new 4 2 3 3 2 3 2 2" xfId="21417"/>
    <cellStyle name="Input cel new 4 2 3 3 2 3 3" xfId="15262"/>
    <cellStyle name="Input cel new 4 2 3 3 2 4" xfId="4343"/>
    <cellStyle name="Input cel new 4 2 3 3 2 4 2" xfId="8563"/>
    <cellStyle name="Input cel new 4 2 3 3 2 4 2 2" xfId="18845"/>
    <cellStyle name="Input cel new 4 2 3 3 2 5" xfId="2152"/>
    <cellStyle name="Input cel new 4 2 3 3 2 5 2" xfId="17269"/>
    <cellStyle name="Input cel new 4 2 3 3 2 6" xfId="17138"/>
    <cellStyle name="Input cel new 4 2 3 3 3" xfId="1396"/>
    <cellStyle name="Input cel new 4 2 3 3 3 2" xfId="5859"/>
    <cellStyle name="Input cel new 4 2 3 3 3 2 2" xfId="10079"/>
    <cellStyle name="Input cel new 4 2 3 3 3 2 2 2" xfId="20361"/>
    <cellStyle name="Input cel new 4 2 3 3 3 2 3" xfId="14932"/>
    <cellStyle name="Input cel new 4 2 3 3 3 3" xfId="7271"/>
    <cellStyle name="Input cel new 4 2 3 3 3 3 2" xfId="11490"/>
    <cellStyle name="Input cel new 4 2 3 3 3 3 2 2" xfId="21711"/>
    <cellStyle name="Input cel new 4 2 3 3 3 3 3" xfId="14584"/>
    <cellStyle name="Input cel new 4 2 3 3 3 4" xfId="4626"/>
    <cellStyle name="Input cel new 4 2 3 3 3 4 2" xfId="8846"/>
    <cellStyle name="Input cel new 4 2 3 3 3 4 2 2" xfId="19128"/>
    <cellStyle name="Input cel new 4 2 3 3 3 5" xfId="2024"/>
    <cellStyle name="Input cel new 4 2 3 3 3 5 2" xfId="17562"/>
    <cellStyle name="Input cel new 4 2 3 3 3 6" xfId="15040"/>
    <cellStyle name="Input cel new 4 2 3 3 4" xfId="855"/>
    <cellStyle name="Input cel new 4 2 3 3 4 2" xfId="5320"/>
    <cellStyle name="Input cel new 4 2 3 3 4 2 2" xfId="9540"/>
    <cellStyle name="Input cel new 4 2 3 3 4 2 2 2" xfId="19822"/>
    <cellStyle name="Input cel new 4 2 3 3 4 2 3" xfId="12614"/>
    <cellStyle name="Input cel new 4 2 3 3 4 3" xfId="6740"/>
    <cellStyle name="Input cel new 4 2 3 3 4 3 2" xfId="10959"/>
    <cellStyle name="Input cel new 4 2 3 3 4 3 2 2" xfId="21213"/>
    <cellStyle name="Input cel new 4 2 3 3 4 3 3" xfId="15523"/>
    <cellStyle name="Input cel new 4 2 3 3 4 4" xfId="4144"/>
    <cellStyle name="Input cel new 4 2 3 3 4 4 2" xfId="8364"/>
    <cellStyle name="Input cel new 4 2 3 3 4 4 2 2" xfId="18646"/>
    <cellStyle name="Input cel new 4 2 3 3 4 5" xfId="3101"/>
    <cellStyle name="Input cel new 4 2 3 3 4 5 2" xfId="16879"/>
    <cellStyle name="Input cel new 4 2 3 3 4 6" xfId="15248"/>
    <cellStyle name="Input cel new 4 2 3 3 5" xfId="3783"/>
    <cellStyle name="Input cel new 4 2 3 3 5 2" xfId="8003"/>
    <cellStyle name="Input cel new 4 2 3 3 5 2 2" xfId="18285"/>
    <cellStyle name="Input cel new 4 2 3 3 5 3" xfId="14468"/>
    <cellStyle name="Input cel new 4 2 3 3 6" xfId="4937"/>
    <cellStyle name="Input cel new 4 2 3 3 6 2" xfId="9157"/>
    <cellStyle name="Input cel new 4 2 3 3 6 2 2" xfId="19439"/>
    <cellStyle name="Input cel new 4 2 3 3 6 3" xfId="15858"/>
    <cellStyle name="Input cel new 4 2 3 3 7" xfId="6362"/>
    <cellStyle name="Input cel new 4 2 3 3 7 2" xfId="10581"/>
    <cellStyle name="Input cel new 4 2 3 3 7 2 2" xfId="20856"/>
    <cellStyle name="Input cel new 4 2 3 3 7 3" xfId="13260"/>
    <cellStyle name="Input cel new 4 2 3 3 8" xfId="3503"/>
    <cellStyle name="Input cel new 4 2 3 3 8 2" xfId="7723"/>
    <cellStyle name="Input cel new 4 2 3 3 8 2 2" xfId="18005"/>
    <cellStyle name="Input cel new 4 2 3 3 8 3" xfId="14907"/>
    <cellStyle name="Input cel new 4 2 3 3 9" xfId="2249"/>
    <cellStyle name="Input cel new 4 2 3 3 9 2" xfId="12205"/>
    <cellStyle name="Input cel new 4 2 3 4" xfId="534"/>
    <cellStyle name="Input cel new 4 2 3 4 2" xfId="1460"/>
    <cellStyle name="Input cel new 4 2 3 4 2 2" xfId="5923"/>
    <cellStyle name="Input cel new 4 2 3 4 2 2 2" xfId="10143"/>
    <cellStyle name="Input cel new 4 2 3 4 2 2 2 2" xfId="20425"/>
    <cellStyle name="Input cel new 4 2 3 4 2 2 3" xfId="15787"/>
    <cellStyle name="Input cel new 4 2 3 4 2 3" xfId="7335"/>
    <cellStyle name="Input cel new 4 2 3 4 2 3 2" xfId="11554"/>
    <cellStyle name="Input cel new 4 2 3 4 2 3 2 2" xfId="21771"/>
    <cellStyle name="Input cel new 4 2 3 4 2 3 3" xfId="13832"/>
    <cellStyle name="Input cel new 4 2 3 4 2 4" xfId="4686"/>
    <cellStyle name="Input cel new 4 2 3 4 2 4 2" xfId="8906"/>
    <cellStyle name="Input cel new 4 2 3 4 2 4 2 2" xfId="19188"/>
    <cellStyle name="Input cel new 4 2 3 4 2 5" xfId="2139"/>
    <cellStyle name="Input cel new 4 2 3 4 2 5 2" xfId="17622"/>
    <cellStyle name="Input cel new 4 2 3 4 2 6" xfId="13614"/>
    <cellStyle name="Input cel new 4 2 3 4 3" xfId="1142"/>
    <cellStyle name="Input cel new 4 2 3 4 3 2" xfId="5606"/>
    <cellStyle name="Input cel new 4 2 3 4 3 2 2" xfId="9826"/>
    <cellStyle name="Input cel new 4 2 3 4 3 2 2 2" xfId="20108"/>
    <cellStyle name="Input cel new 4 2 3 4 3 2 3" xfId="14054"/>
    <cellStyle name="Input cel new 4 2 3 4 3 3" xfId="7019"/>
    <cellStyle name="Input cel new 4 2 3 4 3 3 2" xfId="11238"/>
    <cellStyle name="Input cel new 4 2 3 4 3 3 2 2" xfId="21475"/>
    <cellStyle name="Input cel new 4 2 3 4 3 3 3" xfId="15508"/>
    <cellStyle name="Input cel new 4 2 3 4 3 4" xfId="4402"/>
    <cellStyle name="Input cel new 4 2 3 4 3 4 2" xfId="8622"/>
    <cellStyle name="Input cel new 4 2 3 4 3 4 2 2" xfId="18904"/>
    <cellStyle name="Input cel new 4 2 3 4 3 5" xfId="2965"/>
    <cellStyle name="Input cel new 4 2 3 4 3 5 2" xfId="17326"/>
    <cellStyle name="Input cel new 4 2 3 4 3 6" xfId="16581"/>
    <cellStyle name="Input cel new 4 2 3 4 4" xfId="3845"/>
    <cellStyle name="Input cel new 4 2 3 4 4 2" xfId="8065"/>
    <cellStyle name="Input cel new 4 2 3 4 4 2 2" xfId="18347"/>
    <cellStyle name="Input cel new 4 2 3 4 4 3" xfId="17055"/>
    <cellStyle name="Input cel new 4 2 3 4 5" xfId="5001"/>
    <cellStyle name="Input cel new 4 2 3 4 5 2" xfId="9221"/>
    <cellStyle name="Input cel new 4 2 3 4 5 2 2" xfId="19503"/>
    <cellStyle name="Input cel new 4 2 3 4 5 3" xfId="12142"/>
    <cellStyle name="Input cel new 4 2 3 4 6" xfId="6426"/>
    <cellStyle name="Input cel new 4 2 3 4 6 2" xfId="10645"/>
    <cellStyle name="Input cel new 4 2 3 4 6 2 2" xfId="20918"/>
    <cellStyle name="Input cel new 4 2 3 4 6 3" xfId="14695"/>
    <cellStyle name="Input cel new 4 2 3 4 7" xfId="3550"/>
    <cellStyle name="Input cel new 4 2 3 4 7 2" xfId="7770"/>
    <cellStyle name="Input cel new 4 2 3 4 7 2 2" xfId="18052"/>
    <cellStyle name="Input cel new 4 2 3 4 7 3" xfId="12837"/>
    <cellStyle name="Input cel new 4 2 3 4 8" xfId="3121"/>
    <cellStyle name="Input cel new 4 2 3 4 8 2" xfId="13413"/>
    <cellStyle name="Input cel new 4 2 3 4 9" xfId="16514"/>
    <cellStyle name="Input cel new 4 2 3 5" xfId="595"/>
    <cellStyle name="Input cel new 4 2 3 5 2" xfId="1521"/>
    <cellStyle name="Input cel new 4 2 3 5 2 2" xfId="5984"/>
    <cellStyle name="Input cel new 4 2 3 5 2 2 2" xfId="10204"/>
    <cellStyle name="Input cel new 4 2 3 5 2 2 2 2" xfId="20486"/>
    <cellStyle name="Input cel new 4 2 3 5 2 2 3" xfId="14169"/>
    <cellStyle name="Input cel new 4 2 3 5 2 3" xfId="7396"/>
    <cellStyle name="Input cel new 4 2 3 5 2 3 2" xfId="11615"/>
    <cellStyle name="Input cel new 4 2 3 5 2 3 2 2" xfId="21830"/>
    <cellStyle name="Input cel new 4 2 3 5 2 3 3" xfId="16765"/>
    <cellStyle name="Input cel new 4 2 3 5 2 4" xfId="4745"/>
    <cellStyle name="Input cel new 4 2 3 5 2 4 2" xfId="8965"/>
    <cellStyle name="Input cel new 4 2 3 5 2 4 2 2" xfId="19247"/>
    <cellStyle name="Input cel new 4 2 3 5 2 5" xfId="7449"/>
    <cellStyle name="Input cel new 4 2 3 5 2 5 2" xfId="17681"/>
    <cellStyle name="Input cel new 4 2 3 5 2 6" xfId="15264"/>
    <cellStyle name="Input cel new 4 2 3 5 3" xfId="1199"/>
    <cellStyle name="Input cel new 4 2 3 5 3 2" xfId="5662"/>
    <cellStyle name="Input cel new 4 2 3 5 3 2 2" xfId="9882"/>
    <cellStyle name="Input cel new 4 2 3 5 3 2 2 2" xfId="20164"/>
    <cellStyle name="Input cel new 4 2 3 5 3 2 3" xfId="14578"/>
    <cellStyle name="Input cel new 4 2 3 5 3 3" xfId="7074"/>
    <cellStyle name="Input cel new 4 2 3 5 3 3 2" xfId="11293"/>
    <cellStyle name="Input cel new 4 2 3 5 3 3 2 2" xfId="21528"/>
    <cellStyle name="Input cel new 4 2 3 5 3 3 3" xfId="11821"/>
    <cellStyle name="Input cel new 4 2 3 5 3 4" xfId="4456"/>
    <cellStyle name="Input cel new 4 2 3 5 3 4 2" xfId="8676"/>
    <cellStyle name="Input cel new 4 2 3 5 3 4 2 2" xfId="18958"/>
    <cellStyle name="Input cel new 4 2 3 5 3 5" xfId="2929"/>
    <cellStyle name="Input cel new 4 2 3 5 3 5 2" xfId="17379"/>
    <cellStyle name="Input cel new 4 2 3 5 3 6" xfId="16257"/>
    <cellStyle name="Input cel new 4 2 3 5 4" xfId="3906"/>
    <cellStyle name="Input cel new 4 2 3 5 4 2" xfId="8126"/>
    <cellStyle name="Input cel new 4 2 3 5 4 2 2" xfId="18408"/>
    <cellStyle name="Input cel new 4 2 3 5 4 3" xfId="11702"/>
    <cellStyle name="Input cel new 4 2 3 5 5" xfId="5062"/>
    <cellStyle name="Input cel new 4 2 3 5 5 2" xfId="9282"/>
    <cellStyle name="Input cel new 4 2 3 5 5 2 2" xfId="19564"/>
    <cellStyle name="Input cel new 4 2 3 5 5 3" xfId="13036"/>
    <cellStyle name="Input cel new 4 2 3 5 6" xfId="6487"/>
    <cellStyle name="Input cel new 4 2 3 5 6 2" xfId="10706"/>
    <cellStyle name="Input cel new 4 2 3 5 6 2 2" xfId="20979"/>
    <cellStyle name="Input cel new 4 2 3 5 6 3" xfId="15879"/>
    <cellStyle name="Input cel new 4 2 3 5 7" xfId="3609"/>
    <cellStyle name="Input cel new 4 2 3 5 7 2" xfId="7829"/>
    <cellStyle name="Input cel new 4 2 3 5 7 2 2" xfId="18111"/>
    <cellStyle name="Input cel new 4 2 3 5 7 3" xfId="12166"/>
    <cellStyle name="Input cel new 4 2 3 5 8" xfId="2053"/>
    <cellStyle name="Input cel new 4 2 3 5 8 2" xfId="15220"/>
    <cellStyle name="Input cel new 4 2 3 5 9" xfId="13025"/>
    <cellStyle name="Input cel new 4 2 3 6" xfId="974"/>
    <cellStyle name="Input cel new 4 2 3 6 2" xfId="4239"/>
    <cellStyle name="Input cel new 4 2 3 6 2 2" xfId="8459"/>
    <cellStyle name="Input cel new 4 2 3 6 2 2 2" xfId="18741"/>
    <cellStyle name="Input cel new 4 2 3 6 2 3" xfId="13657"/>
    <cellStyle name="Input cel new 4 2 3 6 3" xfId="5438"/>
    <cellStyle name="Input cel new 4 2 3 6 3 2" xfId="9658"/>
    <cellStyle name="Input cel new 4 2 3 6 3 2 2" xfId="19940"/>
    <cellStyle name="Input cel new 4 2 3 6 3 3" xfId="15249"/>
    <cellStyle name="Input cel new 4 2 3 6 4" xfId="6852"/>
    <cellStyle name="Input cel new 4 2 3 6 4 2" xfId="11071"/>
    <cellStyle name="Input cel new 4 2 3 6 4 2 2" xfId="21314"/>
    <cellStyle name="Input cel new 4 2 3 6 4 3" xfId="13029"/>
    <cellStyle name="Input cel new 4 2 3 6 5" xfId="3401"/>
    <cellStyle name="Input cel new 4 2 3 6 5 2" xfId="7621"/>
    <cellStyle name="Input cel new 4 2 3 6 5 2 2" xfId="17903"/>
    <cellStyle name="Input cel new 4 2 3 6 6" xfId="1992"/>
    <cellStyle name="Input cel new 4 2 3 6 6 2" xfId="13822"/>
    <cellStyle name="Input cel new 4 2 3 6 7" xfId="13800"/>
    <cellStyle name="Input cel new 4 2 3 7" xfId="645"/>
    <cellStyle name="Input cel new 4 2 3 7 2" xfId="5111"/>
    <cellStyle name="Input cel new 4 2 3 7 2 2" xfId="9331"/>
    <cellStyle name="Input cel new 4 2 3 7 2 2 2" xfId="19613"/>
    <cellStyle name="Input cel new 4 2 3 7 2 3" xfId="16870"/>
    <cellStyle name="Input cel new 4 2 3 7 3" xfId="6535"/>
    <cellStyle name="Input cel new 4 2 3 7 3 2" xfId="10754"/>
    <cellStyle name="Input cel new 4 2 3 7 3 2 2" xfId="21025"/>
    <cellStyle name="Input cel new 4 2 3 7 3 3" xfId="13056"/>
    <cellStyle name="Input cel new 4 2 3 7 4" xfId="3953"/>
    <cellStyle name="Input cel new 4 2 3 7 4 2" xfId="8173"/>
    <cellStyle name="Input cel new 4 2 3 7 4 2 2" xfId="18455"/>
    <cellStyle name="Input cel new 4 2 3 7 5" xfId="2480"/>
    <cellStyle name="Input cel new 4 2 3 7 5 2" xfId="12090"/>
    <cellStyle name="Input cel new 4 2 3 7 6" xfId="17254"/>
    <cellStyle name="Input cel new 4 2 3 8" xfId="619"/>
    <cellStyle name="Input cel new 4 2 3 8 2" xfId="5086"/>
    <cellStyle name="Input cel new 4 2 3 8 2 2" xfId="9306"/>
    <cellStyle name="Input cel new 4 2 3 8 2 2 2" xfId="19588"/>
    <cellStyle name="Input cel new 4 2 3 8 2 3" xfId="17160"/>
    <cellStyle name="Input cel new 4 2 3 8 3" xfId="6511"/>
    <cellStyle name="Input cel new 4 2 3 8 3 2" xfId="10730"/>
    <cellStyle name="Input cel new 4 2 3 8 3 2 2" xfId="21002"/>
    <cellStyle name="Input cel new 4 2 3 8 3 3" xfId="16633"/>
    <cellStyle name="Input cel new 4 2 3 8 4" xfId="3929"/>
    <cellStyle name="Input cel new 4 2 3 8 4 2" xfId="8149"/>
    <cellStyle name="Input cel new 4 2 3 8 4 2 2" xfId="18431"/>
    <cellStyle name="Input cel new 4 2 3 8 5" xfId="2392"/>
    <cellStyle name="Input cel new 4 2 3 8 5 2" xfId="14815"/>
    <cellStyle name="Input cel new 4 2 3 8 6" xfId="11679"/>
    <cellStyle name="Input cel new 4 2 3 9" xfId="1571"/>
    <cellStyle name="Input cel new 4 2 3 9 2" xfId="6067"/>
    <cellStyle name="Input cel new 4 2 3 9 2 2" xfId="10286"/>
    <cellStyle name="Input cel new 4 2 3 9 2 2 2" xfId="20566"/>
    <cellStyle name="Input cel new 4 2 3 9 2 3" xfId="13183"/>
    <cellStyle name="Input cel new 4 2 3 9 3" xfId="3663"/>
    <cellStyle name="Input cel new 4 2 3 9 3 2" xfId="7883"/>
    <cellStyle name="Input cel new 4 2 3 9 3 2 2" xfId="18165"/>
    <cellStyle name="Input cel new 4 2 3 9 4" xfId="2042"/>
    <cellStyle name="Input cel new 4 2 3 9 4 2" xfId="14917"/>
    <cellStyle name="Input cel new 4 2 3 9 5" xfId="14991"/>
    <cellStyle name="Input cel new 4 2 4" xfId="320"/>
    <cellStyle name="Input cel new 4 2 4 2" xfId="956"/>
    <cellStyle name="Input cel new 4 2 4 2 2" xfId="1707"/>
    <cellStyle name="Input cel new 4 2 4 2 2 2" xfId="6834"/>
    <cellStyle name="Input cel new 4 2 4 2 2 2 2" xfId="11053"/>
    <cellStyle name="Input cel new 4 2 4 2 2 2 2 2" xfId="21297"/>
    <cellStyle name="Input cel new 4 2 4 2 2 2 3" xfId="12810"/>
    <cellStyle name="Input cel new 4 2 4 2 2 3" xfId="5420"/>
    <cellStyle name="Input cel new 4 2 4 2 2 3 2" xfId="9640"/>
    <cellStyle name="Input cel new 4 2 4 2 2 3 2 2" xfId="19922"/>
    <cellStyle name="Input cel new 4 2 4 2 2 4" xfId="2169"/>
    <cellStyle name="Input cel new 4 2 4 2 2 4 2" xfId="15384"/>
    <cellStyle name="Input cel new 4 2 4 2 2 5" xfId="13760"/>
    <cellStyle name="Input cel new 4 2 4 2 3" xfId="6202"/>
    <cellStyle name="Input cel new 4 2 4 2 3 2" xfId="10421"/>
    <cellStyle name="Input cel new 4 2 4 2 3 2 2" xfId="20699"/>
    <cellStyle name="Input cel new 4 2 4 2 3 3" xfId="14536"/>
    <cellStyle name="Input cel new 4 2 4 2 4" xfId="2185"/>
    <cellStyle name="Input cel new 4 2 4 2 4 2" xfId="11966"/>
    <cellStyle name="Input cel new 4 2 4 2 5" xfId="14553"/>
    <cellStyle name="Input cel new 4 2 4 3" xfId="1202"/>
    <cellStyle name="Input cel new 4 2 4 3 2" xfId="5665"/>
    <cellStyle name="Input cel new 4 2 4 3 2 2" xfId="9885"/>
    <cellStyle name="Input cel new 4 2 4 3 2 2 2" xfId="20167"/>
    <cellStyle name="Input cel new 4 2 4 3 2 3" xfId="16040"/>
    <cellStyle name="Input cel new 4 2 4 3 3" xfId="7077"/>
    <cellStyle name="Input cel new 4 2 4 3 3 2" xfId="11296"/>
    <cellStyle name="Input cel new 4 2 4 3 3 2 2" xfId="21531"/>
    <cellStyle name="Input cel new 4 2 4 3 3 3" xfId="11777"/>
    <cellStyle name="Input cel new 4 2 4 3 4" xfId="4459"/>
    <cellStyle name="Input cel new 4 2 4 3 4 2" xfId="8679"/>
    <cellStyle name="Input cel new 4 2 4 3 4 2 2" xfId="18961"/>
    <cellStyle name="Input cel new 4 2 4 3 5" xfId="2062"/>
    <cellStyle name="Input cel new 4 2 4 3 5 2" xfId="17382"/>
    <cellStyle name="Input cel new 4 2 4 3 6" xfId="13253"/>
    <cellStyle name="Input cel new 4 2 4 4" xfId="1583"/>
    <cellStyle name="Input cel new 4 2 4 4 2" xfId="6234"/>
    <cellStyle name="Input cel new 4 2 4 4 2 2" xfId="10453"/>
    <cellStyle name="Input cel new 4 2 4 4 2 2 2" xfId="20729"/>
    <cellStyle name="Input cel new 4 2 4 4 2 3" xfId="16921"/>
    <cellStyle name="Input cel new 4 2 4 4 3" xfId="3639"/>
    <cellStyle name="Input cel new 4 2 4 4 3 2" xfId="7859"/>
    <cellStyle name="Input cel new 4 2 4 4 3 2 2" xfId="18141"/>
    <cellStyle name="Input cel new 4 2 4 4 4" xfId="3077"/>
    <cellStyle name="Input cel new 4 2 4 4 4 2" xfId="13955"/>
    <cellStyle name="Input cel new 4 2 4 4 5" xfId="12497"/>
    <cellStyle name="Input cel new 4 2 4 5" xfId="4793"/>
    <cellStyle name="Input cel new 4 2 4 5 2" xfId="9013"/>
    <cellStyle name="Input cel new 4 2 4 5 2 2" xfId="19295"/>
    <cellStyle name="Input cel new 4 2 4 5 3" xfId="14822"/>
    <cellStyle name="Input cel new 4 2 4 6" xfId="3380"/>
    <cellStyle name="Input cel new 4 2 4 6 2" xfId="7600"/>
    <cellStyle name="Input cel new 4 2 4 6 2 2" xfId="17882"/>
    <cellStyle name="Input cel new 4 2 4 6 3" xfId="14407"/>
    <cellStyle name="Input cel new 4 2 4 7" xfId="1821"/>
    <cellStyle name="Input cel new 4 2 4 7 2" xfId="12659"/>
    <cellStyle name="Input cel new 4 2 4 8" xfId="16115"/>
    <cellStyle name="Input cel new 4 2 4 8 2" xfId="15546"/>
    <cellStyle name="Input cel new 4 2 4 9" xfId="15151"/>
    <cellStyle name="Input cel new 4 2 5" xfId="484"/>
    <cellStyle name="Input cel new 4 2 5 10" xfId="13102"/>
    <cellStyle name="Input cel new 4 2 5 2" xfId="1092"/>
    <cellStyle name="Input cel new 4 2 5 2 2" xfId="1410"/>
    <cellStyle name="Input cel new 4 2 5 2 2 2" xfId="5873"/>
    <cellStyle name="Input cel new 4 2 5 2 2 2 2" xfId="10093"/>
    <cellStyle name="Input cel new 4 2 5 2 2 2 2 2" xfId="20375"/>
    <cellStyle name="Input cel new 4 2 5 2 2 2 3" xfId="12887"/>
    <cellStyle name="Input cel new 4 2 5 2 2 3" xfId="7285"/>
    <cellStyle name="Input cel new 4 2 5 2 2 3 2" xfId="11504"/>
    <cellStyle name="Input cel new 4 2 5 2 2 3 2 2" xfId="21724"/>
    <cellStyle name="Input cel new 4 2 5 2 2 3 3" xfId="13400"/>
    <cellStyle name="Input cel new 4 2 5 2 2 4" xfId="4639"/>
    <cellStyle name="Input cel new 4 2 5 2 2 4 2" xfId="8859"/>
    <cellStyle name="Input cel new 4 2 5 2 2 4 2 2" xfId="19141"/>
    <cellStyle name="Input cel new 4 2 5 2 2 5" xfId="1882"/>
    <cellStyle name="Input cel new 4 2 5 2 2 5 2" xfId="17575"/>
    <cellStyle name="Input cel new 4 2 5 2 2 6" xfId="16975"/>
    <cellStyle name="Input cel new 4 2 5 2 3" xfId="5556"/>
    <cellStyle name="Input cel new 4 2 5 2 3 2" xfId="9776"/>
    <cellStyle name="Input cel new 4 2 5 2 3 2 2" xfId="20058"/>
    <cellStyle name="Input cel new 4 2 5 2 3 3" xfId="14792"/>
    <cellStyle name="Input cel new 4 2 5 2 4" xfId="6969"/>
    <cellStyle name="Input cel new 4 2 5 2 4 2" xfId="11188"/>
    <cellStyle name="Input cel new 4 2 5 2 4 2 2" xfId="21428"/>
    <cellStyle name="Input cel new 4 2 5 2 4 3" xfId="12877"/>
    <cellStyle name="Input cel new 4 2 5 2 5" xfId="4354"/>
    <cellStyle name="Input cel new 4 2 5 2 5 2" xfId="8574"/>
    <cellStyle name="Input cel new 4 2 5 2 5 2 2" xfId="18856"/>
    <cellStyle name="Input cel new 4 2 5 2 6" xfId="2561"/>
    <cellStyle name="Input cel new 4 2 5 2 6 2" xfId="17279"/>
    <cellStyle name="Input cel new 4 2 5 2 7" xfId="14528"/>
    <cellStyle name="Input cel new 4 2 5 3" xfId="858"/>
    <cellStyle name="Input cel new 4 2 5 3 2" xfId="5323"/>
    <cellStyle name="Input cel new 4 2 5 3 2 2" xfId="9543"/>
    <cellStyle name="Input cel new 4 2 5 3 2 2 2" xfId="19825"/>
    <cellStyle name="Input cel new 4 2 5 3 2 3" xfId="16844"/>
    <cellStyle name="Input cel new 4 2 5 3 3" xfId="6743"/>
    <cellStyle name="Input cel new 4 2 5 3 3 2" xfId="10962"/>
    <cellStyle name="Input cel new 4 2 5 3 3 2 2" xfId="21216"/>
    <cellStyle name="Input cel new 4 2 5 3 3 3" xfId="16277"/>
    <cellStyle name="Input cel new 4 2 5 3 4" xfId="4147"/>
    <cellStyle name="Input cel new 4 2 5 3 4 2" xfId="8367"/>
    <cellStyle name="Input cel new 4 2 5 3 4 2 2" xfId="18649"/>
    <cellStyle name="Input cel new 4 2 5 3 5" xfId="2775"/>
    <cellStyle name="Input cel new 4 2 5 3 5 2" xfId="13474"/>
    <cellStyle name="Input cel new 4 2 5 3 6" xfId="16540"/>
    <cellStyle name="Input cel new 4 2 5 4" xfId="730"/>
    <cellStyle name="Input cel new 4 2 5 4 2" xfId="5195"/>
    <cellStyle name="Input cel new 4 2 5 4 2 2" xfId="9415"/>
    <cellStyle name="Input cel new 4 2 5 4 2 2 2" xfId="19697"/>
    <cellStyle name="Input cel new 4 2 5 4 2 3" xfId="15735"/>
    <cellStyle name="Input cel new 4 2 5 4 3" xfId="6616"/>
    <cellStyle name="Input cel new 4 2 5 4 3 2" xfId="10835"/>
    <cellStyle name="Input cel new 4 2 5 4 3 2 2" xfId="21097"/>
    <cellStyle name="Input cel new 4 2 5 4 3 3" xfId="15306"/>
    <cellStyle name="Input cel new 4 2 5 4 4" xfId="4027"/>
    <cellStyle name="Input cel new 4 2 5 4 4 2" xfId="8247"/>
    <cellStyle name="Input cel new 4 2 5 4 4 2 2" xfId="18529"/>
    <cellStyle name="Input cel new 4 2 5 4 5" xfId="2869"/>
    <cellStyle name="Input cel new 4 2 5 4 5 2" xfId="15905"/>
    <cellStyle name="Input cel new 4 2 5 4 6" xfId="13300"/>
    <cellStyle name="Input cel new 4 2 5 5" xfId="1686"/>
    <cellStyle name="Input cel new 4 2 5 5 2" xfId="6376"/>
    <cellStyle name="Input cel new 4 2 5 5 2 2" xfId="10595"/>
    <cellStyle name="Input cel new 4 2 5 5 2 2 2" xfId="20869"/>
    <cellStyle name="Input cel new 4 2 5 5 2 3" xfId="16520"/>
    <cellStyle name="Input cel new 4 2 5 5 3" xfId="3796"/>
    <cellStyle name="Input cel new 4 2 5 5 3 2" xfId="8016"/>
    <cellStyle name="Input cel new 4 2 5 5 3 2 2" xfId="18298"/>
    <cellStyle name="Input cel new 4 2 5 5 4" xfId="2974"/>
    <cellStyle name="Input cel new 4 2 5 5 4 2" xfId="12147"/>
    <cellStyle name="Input cel new 4 2 5 5 5" xfId="14206"/>
    <cellStyle name="Input cel new 4 2 5 6" xfId="4951"/>
    <cellStyle name="Input cel new 4 2 5 6 2" xfId="9171"/>
    <cellStyle name="Input cel new 4 2 5 6 2 2" xfId="19453"/>
    <cellStyle name="Input cel new 4 2 5 6 3" xfId="15855"/>
    <cellStyle name="Input cel new 4 2 5 7" xfId="6148"/>
    <cellStyle name="Input cel new 4 2 5 7 2" xfId="10367"/>
    <cellStyle name="Input cel new 4 2 5 7 2 2" xfId="20645"/>
    <cellStyle name="Input cel new 4 2 5 7 3" xfId="12176"/>
    <cellStyle name="Input cel new 4 2 5 8" xfId="1784"/>
    <cellStyle name="Input cel new 4 2 5 8 2" xfId="13233"/>
    <cellStyle name="Input cel new 4 2 5 9" xfId="16130"/>
    <cellStyle name="Input cel new 4 2 5 9 2" xfId="13984"/>
    <cellStyle name="Input cel new 4 2 6" xfId="547"/>
    <cellStyle name="Input cel new 4 2 6 2" xfId="1473"/>
    <cellStyle name="Input cel new 4 2 6 2 2" xfId="5936"/>
    <cellStyle name="Input cel new 4 2 6 2 2 2" xfId="10156"/>
    <cellStyle name="Input cel new 4 2 6 2 2 2 2" xfId="20438"/>
    <cellStyle name="Input cel new 4 2 6 2 2 3" xfId="17213"/>
    <cellStyle name="Input cel new 4 2 6 2 3" xfId="7348"/>
    <cellStyle name="Input cel new 4 2 6 2 3 2" xfId="11567"/>
    <cellStyle name="Input cel new 4 2 6 2 3 2 2" xfId="21783"/>
    <cellStyle name="Input cel new 4 2 6 2 3 3" xfId="15194"/>
    <cellStyle name="Input cel new 4 2 6 2 4" xfId="4698"/>
    <cellStyle name="Input cel new 4 2 6 2 4 2" xfId="8918"/>
    <cellStyle name="Input cel new 4 2 6 2 4 2 2" xfId="19200"/>
    <cellStyle name="Input cel new 4 2 6 2 5" xfId="2236"/>
    <cellStyle name="Input cel new 4 2 6 2 5 2" xfId="17634"/>
    <cellStyle name="Input cel new 4 2 6 2 6" xfId="14349"/>
    <cellStyle name="Input cel new 4 2 6 3" xfId="767"/>
    <cellStyle name="Input cel new 4 2 6 3 2" xfId="5232"/>
    <cellStyle name="Input cel new 4 2 6 3 2 2" xfId="9452"/>
    <cellStyle name="Input cel new 4 2 6 3 2 2 2" xfId="19734"/>
    <cellStyle name="Input cel new 4 2 6 3 2 3" xfId="11954"/>
    <cellStyle name="Input cel new 4 2 6 3 3" xfId="6652"/>
    <cellStyle name="Input cel new 4 2 6 3 3 2" xfId="10871"/>
    <cellStyle name="Input cel new 4 2 6 3 3 2 2" xfId="21130"/>
    <cellStyle name="Input cel new 4 2 6 3 3 3" xfId="13901"/>
    <cellStyle name="Input cel new 4 2 6 3 4" xfId="4062"/>
    <cellStyle name="Input cel new 4 2 6 3 4 2" xfId="8282"/>
    <cellStyle name="Input cel new 4 2 6 3 4 2 2" xfId="18564"/>
    <cellStyle name="Input cel new 4 2 6 3 5" xfId="2835"/>
    <cellStyle name="Input cel new 4 2 6 3 5 2" xfId="11943"/>
    <cellStyle name="Input cel new 4 2 6 3 6" xfId="16641"/>
    <cellStyle name="Input cel new 4 2 6 4" xfId="3858"/>
    <cellStyle name="Input cel new 4 2 6 4 2" xfId="8078"/>
    <cellStyle name="Input cel new 4 2 6 4 2 2" xfId="18360"/>
    <cellStyle name="Input cel new 4 2 6 4 3" xfId="16997"/>
    <cellStyle name="Input cel new 4 2 6 5" xfId="5014"/>
    <cellStyle name="Input cel new 4 2 6 5 2" xfId="9234"/>
    <cellStyle name="Input cel new 4 2 6 5 2 2" xfId="19516"/>
    <cellStyle name="Input cel new 4 2 6 5 3" xfId="13469"/>
    <cellStyle name="Input cel new 4 2 6 6" xfId="6439"/>
    <cellStyle name="Input cel new 4 2 6 6 2" xfId="10658"/>
    <cellStyle name="Input cel new 4 2 6 6 2 2" xfId="20931"/>
    <cellStyle name="Input cel new 4 2 6 6 3" xfId="15297"/>
    <cellStyle name="Input cel new 4 2 6 7" xfId="3562"/>
    <cellStyle name="Input cel new 4 2 6 7 2" xfId="7782"/>
    <cellStyle name="Input cel new 4 2 6 7 2 2" xfId="18064"/>
    <cellStyle name="Input cel new 4 2 6 7 3" xfId="15089"/>
    <cellStyle name="Input cel new 4 2 6 8" xfId="1976"/>
    <cellStyle name="Input cel new 4 2 6 8 2" xfId="15367"/>
    <cellStyle name="Input cel new 4 2 6 9" xfId="15011"/>
    <cellStyle name="Input cel new 4 2 7" xfId="643"/>
    <cellStyle name="Input cel new 4 2 7 2" xfId="817"/>
    <cellStyle name="Input cel new 4 2 7 2 2" xfId="5282"/>
    <cellStyle name="Input cel new 4 2 7 2 2 2" xfId="9502"/>
    <cellStyle name="Input cel new 4 2 7 2 2 2 2" xfId="19784"/>
    <cellStyle name="Input cel new 4 2 7 2 2 3" xfId="12057"/>
    <cellStyle name="Input cel new 4 2 7 2 3" xfId="6702"/>
    <cellStyle name="Input cel new 4 2 7 2 3 2" xfId="10921"/>
    <cellStyle name="Input cel new 4 2 7 2 3 2 2" xfId="21177"/>
    <cellStyle name="Input cel new 4 2 7 2 3 3" xfId="13017"/>
    <cellStyle name="Input cel new 4 2 7 2 4" xfId="4108"/>
    <cellStyle name="Input cel new 4 2 7 2 4 2" xfId="8328"/>
    <cellStyle name="Input cel new 4 2 7 2 4 2 2" xfId="18610"/>
    <cellStyle name="Input cel new 4 2 7 2 5" xfId="2718"/>
    <cellStyle name="Input cel new 4 2 7 2 5 2" xfId="14927"/>
    <cellStyle name="Input cel new 4 2 7 2 6" xfId="15120"/>
    <cellStyle name="Input cel new 4 2 7 3" xfId="3951"/>
    <cellStyle name="Input cel new 4 2 7 3 2" xfId="8171"/>
    <cellStyle name="Input cel new 4 2 7 3 2 2" xfId="18453"/>
    <cellStyle name="Input cel new 4 2 7 3 3" xfId="16068"/>
    <cellStyle name="Input cel new 4 2 7 4" xfId="5109"/>
    <cellStyle name="Input cel new 4 2 7 4 2" xfId="9329"/>
    <cellStyle name="Input cel new 4 2 7 4 2 2" xfId="19611"/>
    <cellStyle name="Input cel new 4 2 7 4 3" xfId="14049"/>
    <cellStyle name="Input cel new 4 2 7 5" xfId="6533"/>
    <cellStyle name="Input cel new 4 2 7 5 2" xfId="10752"/>
    <cellStyle name="Input cel new 4 2 7 5 2 2" xfId="21023"/>
    <cellStyle name="Input cel new 4 2 7 5 3" xfId="15363"/>
    <cellStyle name="Input cel new 4 2 7 6" xfId="3271"/>
    <cellStyle name="Input cel new 4 2 7 6 2" xfId="7493"/>
    <cellStyle name="Input cel new 4 2 7 6 2 2" xfId="17775"/>
    <cellStyle name="Input cel new 4 2 7 7" xfId="2308"/>
    <cellStyle name="Input cel new 4 2 7 7 2" xfId="13631"/>
    <cellStyle name="Input cel new 4 2 7 8" xfId="14867"/>
    <cellStyle name="Input cel new 4 2 8" xfId="1530"/>
    <cellStyle name="Input cel new 4 2 8 2" xfId="5996"/>
    <cellStyle name="Input cel new 4 2 8 2 2" xfId="10216"/>
    <cellStyle name="Input cel new 4 2 8 2 2 2" xfId="20497"/>
    <cellStyle name="Input cel new 4 2 8 2 3" xfId="12615"/>
    <cellStyle name="Input cel new 4 2 8 3" xfId="3273"/>
    <cellStyle name="Input cel new 4 2 8 3 2" xfId="7495"/>
    <cellStyle name="Input cel new 4 2 8 3 2 2" xfId="17777"/>
    <cellStyle name="Input cel new 4 2 8 4" xfId="2978"/>
    <cellStyle name="Input cel new 4 2 8 4 2" xfId="13134"/>
    <cellStyle name="Input cel new 4 2 8 5" xfId="12203"/>
    <cellStyle name="Input cel new 4 2 9" xfId="3389"/>
    <cellStyle name="Input cel new 4 2 9 2" xfId="7609"/>
    <cellStyle name="Input cel new 4 2 9 2 2" xfId="17891"/>
    <cellStyle name="Input cel new 4 2 9 3" xfId="14902"/>
    <cellStyle name="Input cel new 4 3" xfId="310"/>
    <cellStyle name="Input cel new 4 3 10" xfId="1890"/>
    <cellStyle name="Input cel new 4 3 10 2" xfId="16691"/>
    <cellStyle name="Input cel new 4 3 10 3" xfId="16083"/>
    <cellStyle name="Input cel new 4 3 2" xfId="405"/>
    <cellStyle name="Input cel new 4 3 2 10" xfId="3364"/>
    <cellStyle name="Input cel new 4 3 2 10 2" xfId="7584"/>
    <cellStyle name="Input cel new 4 3 2 10 2 2" xfId="17866"/>
    <cellStyle name="Input cel new 4 3 2 10 3" xfId="16490"/>
    <cellStyle name="Input cel new 4 3 2 11" xfId="6120"/>
    <cellStyle name="Input cel new 4 3 2 11 2" xfId="10339"/>
    <cellStyle name="Input cel new 4 3 2 11 2 2" xfId="20617"/>
    <cellStyle name="Input cel new 4 3 2 12" xfId="1815"/>
    <cellStyle name="Input cel new 4 3 2 12 2" xfId="11876"/>
    <cellStyle name="Input cel new 4 3 2 13" xfId="11744"/>
    <cellStyle name="Input cel new 4 3 2 2" xfId="455"/>
    <cellStyle name="Input cel new 4 3 2 2 10" xfId="11848"/>
    <cellStyle name="Input cel new 4 3 2 2 2" xfId="1066"/>
    <cellStyle name="Input cel new 4 3 2 2 2 2" xfId="1381"/>
    <cellStyle name="Input cel new 4 3 2 2 2 2 2" xfId="5844"/>
    <cellStyle name="Input cel new 4 3 2 2 2 2 2 2" xfId="10064"/>
    <cellStyle name="Input cel new 4 3 2 2 2 2 2 2 2" xfId="20346"/>
    <cellStyle name="Input cel new 4 3 2 2 2 2 2 3" xfId="15623"/>
    <cellStyle name="Input cel new 4 3 2 2 2 2 3" xfId="7256"/>
    <cellStyle name="Input cel new 4 3 2 2 2 2 3 2" xfId="11475"/>
    <cellStyle name="Input cel new 4 3 2 2 2 2 3 2 2" xfId="21697"/>
    <cellStyle name="Input cel new 4 3 2 2 2 2 3 3" xfId="16686"/>
    <cellStyle name="Input cel new 4 3 2 2 2 2 4" xfId="4612"/>
    <cellStyle name="Input cel new 4 3 2 2 2 2 4 2" xfId="8832"/>
    <cellStyle name="Input cel new 4 3 2 2 2 2 4 2 2" xfId="19114"/>
    <cellStyle name="Input cel new 4 3 2 2 2 2 5" xfId="3144"/>
    <cellStyle name="Input cel new 4 3 2 2 2 2 5 2" xfId="17548"/>
    <cellStyle name="Input cel new 4 3 2 2 2 2 6" xfId="16317"/>
    <cellStyle name="Input cel new 4 3 2 2 2 3" xfId="5530"/>
    <cellStyle name="Input cel new 4 3 2 2 2 3 2" xfId="9750"/>
    <cellStyle name="Input cel new 4 3 2 2 2 3 2 2" xfId="20032"/>
    <cellStyle name="Input cel new 4 3 2 2 2 3 3" xfId="14401"/>
    <cellStyle name="Input cel new 4 3 2 2 2 4" xfId="6943"/>
    <cellStyle name="Input cel new 4 3 2 2 2 4 2" xfId="11162"/>
    <cellStyle name="Input cel new 4 3 2 2 2 4 2 2" xfId="21402"/>
    <cellStyle name="Input cel new 4 3 2 2 2 4 3" xfId="16298"/>
    <cellStyle name="Input cel new 4 3 2 2 2 5" xfId="4328"/>
    <cellStyle name="Input cel new 4 3 2 2 2 5 2" xfId="8548"/>
    <cellStyle name="Input cel new 4 3 2 2 2 5 2 2" xfId="18830"/>
    <cellStyle name="Input cel new 4 3 2 2 2 6" xfId="2894"/>
    <cellStyle name="Input cel new 4 3 2 2 2 6 2" xfId="11787"/>
    <cellStyle name="Input cel new 4 3 2 2 2 7" xfId="14438"/>
    <cellStyle name="Input cel new 4 3 2 2 3" xfId="1247"/>
    <cellStyle name="Input cel new 4 3 2 2 3 2" xfId="5710"/>
    <cellStyle name="Input cel new 4 3 2 2 3 2 2" xfId="9930"/>
    <cellStyle name="Input cel new 4 3 2 2 3 2 2 2" xfId="20212"/>
    <cellStyle name="Input cel new 4 3 2 2 3 2 3" xfId="15008"/>
    <cellStyle name="Input cel new 4 3 2 2 3 3" xfId="7122"/>
    <cellStyle name="Input cel new 4 3 2 2 3 3 2" xfId="11341"/>
    <cellStyle name="Input cel new 4 3 2 2 3 3 2 2" xfId="21573"/>
    <cellStyle name="Input cel new 4 3 2 2 3 3 3" xfId="15526"/>
    <cellStyle name="Input cel new 4 3 2 2 3 4" xfId="4501"/>
    <cellStyle name="Input cel new 4 3 2 2 3 4 2" xfId="8721"/>
    <cellStyle name="Input cel new 4 3 2 2 3 4 2 2" xfId="19003"/>
    <cellStyle name="Input cel new 4 3 2 2 3 5" xfId="2941"/>
    <cellStyle name="Input cel new 4 3 2 2 3 5 2" xfId="17424"/>
    <cellStyle name="Input cel new 4 3 2 2 3 6" xfId="12340"/>
    <cellStyle name="Input cel new 4 3 2 2 4" xfId="839"/>
    <cellStyle name="Input cel new 4 3 2 2 4 2" xfId="5304"/>
    <cellStyle name="Input cel new 4 3 2 2 4 2 2" xfId="9524"/>
    <cellStyle name="Input cel new 4 3 2 2 4 2 2 2" xfId="19806"/>
    <cellStyle name="Input cel new 4 3 2 2 4 2 3" xfId="14118"/>
    <cellStyle name="Input cel new 4 3 2 2 4 3" xfId="6724"/>
    <cellStyle name="Input cel new 4 3 2 2 4 3 2" xfId="10943"/>
    <cellStyle name="Input cel new 4 3 2 2 4 3 2 2" xfId="21197"/>
    <cellStyle name="Input cel new 4 3 2 2 4 3 3" xfId="15836"/>
    <cellStyle name="Input cel new 4 3 2 2 4 4" xfId="4128"/>
    <cellStyle name="Input cel new 4 3 2 2 4 4 2" xfId="8348"/>
    <cellStyle name="Input cel new 4 3 2 2 4 4 2 2" xfId="18630"/>
    <cellStyle name="Input cel new 4 3 2 2 4 5" xfId="1966"/>
    <cellStyle name="Input cel new 4 3 2 2 4 5 2" xfId="14125"/>
    <cellStyle name="Input cel new 4 3 2 2 4 6" xfId="15014"/>
    <cellStyle name="Input cel new 4 3 2 2 5" xfId="1671"/>
    <cellStyle name="Input cel new 4 3 2 2 5 2" xfId="6347"/>
    <cellStyle name="Input cel new 4 3 2 2 5 2 2" xfId="10566"/>
    <cellStyle name="Input cel new 4 3 2 2 5 2 2 2" xfId="20842"/>
    <cellStyle name="Input cel new 4 3 2 2 5 2 3" xfId="12067"/>
    <cellStyle name="Input cel new 4 3 2 2 5 3" xfId="3769"/>
    <cellStyle name="Input cel new 4 3 2 2 5 3 2" xfId="7989"/>
    <cellStyle name="Input cel new 4 3 2 2 5 3 2 2" xfId="18271"/>
    <cellStyle name="Input cel new 4 3 2 2 5 4" xfId="2763"/>
    <cellStyle name="Input cel new 4 3 2 2 5 4 2" xfId="13589"/>
    <cellStyle name="Input cel new 4 3 2 2 5 5" xfId="12139"/>
    <cellStyle name="Input cel new 4 3 2 2 6" xfId="4922"/>
    <cellStyle name="Input cel new 4 3 2 2 6 2" xfId="9142"/>
    <cellStyle name="Input cel new 4 3 2 2 6 2 2" xfId="19424"/>
    <cellStyle name="Input cel new 4 3 2 2 6 3" xfId="12042"/>
    <cellStyle name="Input cel new 4 3 2 2 7" xfId="6209"/>
    <cellStyle name="Input cel new 4 3 2 2 7 2" xfId="10428"/>
    <cellStyle name="Input cel new 4 3 2 2 7 2 2" xfId="20706"/>
    <cellStyle name="Input cel new 4 3 2 2 7 3" xfId="17231"/>
    <cellStyle name="Input cel new 4 3 2 2 8" xfId="2597"/>
    <cellStyle name="Input cel new 4 3 2 2 8 2" xfId="14817"/>
    <cellStyle name="Input cel new 4 3 2 2 9" xfId="16143"/>
    <cellStyle name="Input cel new 4 3 2 2 9 2" xfId="14142"/>
    <cellStyle name="Input cel new 4 3 2 3" xfId="519"/>
    <cellStyle name="Input cel new 4 3 2 3 2" xfId="1445"/>
    <cellStyle name="Input cel new 4 3 2 3 2 2" xfId="5908"/>
    <cellStyle name="Input cel new 4 3 2 3 2 2 2" xfId="10128"/>
    <cellStyle name="Input cel new 4 3 2 3 2 2 2 2" xfId="20410"/>
    <cellStyle name="Input cel new 4 3 2 3 2 2 3" xfId="17006"/>
    <cellStyle name="Input cel new 4 3 2 3 2 3" xfId="7320"/>
    <cellStyle name="Input cel new 4 3 2 3 2 3 2" xfId="11539"/>
    <cellStyle name="Input cel new 4 3 2 3 2 3 2 2" xfId="21757"/>
    <cellStyle name="Input cel new 4 3 2 3 2 3 3" xfId="13082"/>
    <cellStyle name="Input cel new 4 3 2 3 2 4" xfId="4672"/>
    <cellStyle name="Input cel new 4 3 2 3 2 4 2" xfId="8892"/>
    <cellStyle name="Input cel new 4 3 2 3 2 4 2 2" xfId="19174"/>
    <cellStyle name="Input cel new 4 3 2 3 2 5" xfId="2883"/>
    <cellStyle name="Input cel new 4 3 2 3 2 5 2" xfId="17608"/>
    <cellStyle name="Input cel new 4 3 2 3 2 6" xfId="12777"/>
    <cellStyle name="Input cel new 4 3 2 3 3" xfId="1127"/>
    <cellStyle name="Input cel new 4 3 2 3 3 2" xfId="5591"/>
    <cellStyle name="Input cel new 4 3 2 3 3 2 2" xfId="9811"/>
    <cellStyle name="Input cel new 4 3 2 3 3 2 2 2" xfId="20093"/>
    <cellStyle name="Input cel new 4 3 2 3 3 2 3" xfId="14343"/>
    <cellStyle name="Input cel new 4 3 2 3 3 3" xfId="7004"/>
    <cellStyle name="Input cel new 4 3 2 3 3 3 2" xfId="11223"/>
    <cellStyle name="Input cel new 4 3 2 3 3 3 2 2" xfId="21461"/>
    <cellStyle name="Input cel new 4 3 2 3 3 3 3" xfId="11924"/>
    <cellStyle name="Input cel new 4 3 2 3 3 4" xfId="4388"/>
    <cellStyle name="Input cel new 4 3 2 3 3 4 2" xfId="8608"/>
    <cellStyle name="Input cel new 4 3 2 3 3 4 2 2" xfId="18890"/>
    <cellStyle name="Input cel new 4 3 2 3 3 5" xfId="1757"/>
    <cellStyle name="Input cel new 4 3 2 3 3 5 2" xfId="17312"/>
    <cellStyle name="Input cel new 4 3 2 3 3 6" xfId="14895"/>
    <cellStyle name="Input cel new 4 3 2 3 4" xfId="3830"/>
    <cellStyle name="Input cel new 4 3 2 3 4 2" xfId="8050"/>
    <cellStyle name="Input cel new 4 3 2 3 4 2 2" xfId="18332"/>
    <cellStyle name="Input cel new 4 3 2 3 4 3" xfId="14555"/>
    <cellStyle name="Input cel new 4 3 2 3 5" xfId="4986"/>
    <cellStyle name="Input cel new 4 3 2 3 5 2" xfId="9206"/>
    <cellStyle name="Input cel new 4 3 2 3 5 2 2" xfId="19488"/>
    <cellStyle name="Input cel new 4 3 2 3 5 3" xfId="14864"/>
    <cellStyle name="Input cel new 4 3 2 3 6" xfId="6411"/>
    <cellStyle name="Input cel new 4 3 2 3 6 2" xfId="10630"/>
    <cellStyle name="Input cel new 4 3 2 3 6 2 2" xfId="20903"/>
    <cellStyle name="Input cel new 4 3 2 3 6 3" xfId="13042"/>
    <cellStyle name="Input cel new 4 3 2 3 7" xfId="3536"/>
    <cellStyle name="Input cel new 4 3 2 3 7 2" xfId="7756"/>
    <cellStyle name="Input cel new 4 3 2 3 7 2 2" xfId="18038"/>
    <cellStyle name="Input cel new 4 3 2 3 7 3" xfId="12617"/>
    <cellStyle name="Input cel new 4 3 2 3 8" xfId="2804"/>
    <cellStyle name="Input cel new 4 3 2 3 8 2" xfId="14297"/>
    <cellStyle name="Input cel new 4 3 2 3 9" xfId="11936"/>
    <cellStyle name="Input cel new 4 3 2 4" xfId="581"/>
    <cellStyle name="Input cel new 4 3 2 4 2" xfId="1507"/>
    <cellStyle name="Input cel new 4 3 2 4 2 2" xfId="5970"/>
    <cellStyle name="Input cel new 4 3 2 4 2 2 2" xfId="10190"/>
    <cellStyle name="Input cel new 4 3 2 4 2 2 2 2" xfId="20472"/>
    <cellStyle name="Input cel new 4 3 2 4 2 2 3" xfId="17185"/>
    <cellStyle name="Input cel new 4 3 2 4 2 3" xfId="7382"/>
    <cellStyle name="Input cel new 4 3 2 4 2 3 2" xfId="11601"/>
    <cellStyle name="Input cel new 4 3 2 4 2 3 2 2" xfId="21816"/>
    <cellStyle name="Input cel new 4 3 2 4 2 3 3" xfId="17002"/>
    <cellStyle name="Input cel new 4 3 2 4 2 4" xfId="4731"/>
    <cellStyle name="Input cel new 4 3 2 4 2 4 2" xfId="8951"/>
    <cellStyle name="Input cel new 4 3 2 4 2 4 2 2" xfId="19233"/>
    <cellStyle name="Input cel new 4 3 2 4 2 5" xfId="7435"/>
    <cellStyle name="Input cel new 4 3 2 4 2 5 2" xfId="17667"/>
    <cellStyle name="Input cel new 4 3 2 4 2 6" xfId="15664"/>
    <cellStyle name="Input cel new 4 3 2 4 3" xfId="1185"/>
    <cellStyle name="Input cel new 4 3 2 4 3 2" xfId="5648"/>
    <cellStyle name="Input cel new 4 3 2 4 3 2 2" xfId="9868"/>
    <cellStyle name="Input cel new 4 3 2 4 3 2 2 2" xfId="20150"/>
    <cellStyle name="Input cel new 4 3 2 4 3 2 3" xfId="15607"/>
    <cellStyle name="Input cel new 4 3 2 4 3 3" xfId="7060"/>
    <cellStyle name="Input cel new 4 3 2 4 3 3 2" xfId="11279"/>
    <cellStyle name="Input cel new 4 3 2 4 3 3 2 2" xfId="21514"/>
    <cellStyle name="Input cel new 4 3 2 4 3 3 3" xfId="11770"/>
    <cellStyle name="Input cel new 4 3 2 4 3 4" xfId="4442"/>
    <cellStyle name="Input cel new 4 3 2 4 3 4 2" xfId="8662"/>
    <cellStyle name="Input cel new 4 3 2 4 3 4 2 2" xfId="18944"/>
    <cellStyle name="Input cel new 4 3 2 4 3 5" xfId="2692"/>
    <cellStyle name="Input cel new 4 3 2 4 3 5 2" xfId="17365"/>
    <cellStyle name="Input cel new 4 3 2 4 3 6" xfId="14368"/>
    <cellStyle name="Input cel new 4 3 2 4 4" xfId="3892"/>
    <cellStyle name="Input cel new 4 3 2 4 4 2" xfId="8112"/>
    <cellStyle name="Input cel new 4 3 2 4 4 2 2" xfId="18394"/>
    <cellStyle name="Input cel new 4 3 2 4 4 3" xfId="11933"/>
    <cellStyle name="Input cel new 4 3 2 4 5" xfId="5048"/>
    <cellStyle name="Input cel new 4 3 2 4 5 2" xfId="9268"/>
    <cellStyle name="Input cel new 4 3 2 4 5 2 2" xfId="19550"/>
    <cellStyle name="Input cel new 4 3 2 4 5 3" xfId="13068"/>
    <cellStyle name="Input cel new 4 3 2 4 6" xfId="6473"/>
    <cellStyle name="Input cel new 4 3 2 4 6 2" xfId="10692"/>
    <cellStyle name="Input cel new 4 3 2 4 6 2 2" xfId="20965"/>
    <cellStyle name="Input cel new 4 3 2 4 6 3" xfId="13120"/>
    <cellStyle name="Input cel new 4 3 2 4 7" xfId="3595"/>
    <cellStyle name="Input cel new 4 3 2 4 7 2" xfId="7815"/>
    <cellStyle name="Input cel new 4 3 2 4 7 2 2" xfId="18097"/>
    <cellStyle name="Input cel new 4 3 2 4 7 3" xfId="12980"/>
    <cellStyle name="Input cel new 4 3 2 4 8" xfId="3014"/>
    <cellStyle name="Input cel new 4 3 2 4 8 2" xfId="12678"/>
    <cellStyle name="Input cel new 4 3 2 4 9" xfId="14148"/>
    <cellStyle name="Input cel new 4 3 2 5" xfId="1028"/>
    <cellStyle name="Input cel new 4 3 2 5 2" xfId="1341"/>
    <cellStyle name="Input cel new 4 3 2 5 2 2" xfId="5804"/>
    <cellStyle name="Input cel new 4 3 2 5 2 2 2" xfId="10024"/>
    <cellStyle name="Input cel new 4 3 2 5 2 2 2 2" xfId="20306"/>
    <cellStyle name="Input cel new 4 3 2 5 2 2 3" xfId="16816"/>
    <cellStyle name="Input cel new 4 3 2 5 2 3" xfId="7216"/>
    <cellStyle name="Input cel new 4 3 2 5 2 3 2" xfId="11435"/>
    <cellStyle name="Input cel new 4 3 2 5 2 3 2 2" xfId="21658"/>
    <cellStyle name="Input cel new 4 3 2 5 2 3 3" xfId="12806"/>
    <cellStyle name="Input cel new 4 3 2 5 2 4" xfId="4573"/>
    <cellStyle name="Input cel new 4 3 2 5 2 4 2" xfId="8793"/>
    <cellStyle name="Input cel new 4 3 2 5 2 4 2 2" xfId="19075"/>
    <cellStyle name="Input cel new 4 3 2 5 2 5" xfId="2625"/>
    <cellStyle name="Input cel new 4 3 2 5 2 5 2" xfId="17509"/>
    <cellStyle name="Input cel new 4 3 2 5 2 6" xfId="14612"/>
    <cellStyle name="Input cel new 4 3 2 5 3" xfId="4292"/>
    <cellStyle name="Input cel new 4 3 2 5 3 2" xfId="8512"/>
    <cellStyle name="Input cel new 4 3 2 5 3 2 2" xfId="18794"/>
    <cellStyle name="Input cel new 4 3 2 5 3 3" xfId="14887"/>
    <cellStyle name="Input cel new 4 3 2 5 4" xfId="5492"/>
    <cellStyle name="Input cel new 4 3 2 5 4 2" xfId="9712"/>
    <cellStyle name="Input cel new 4 3 2 5 4 2 2" xfId="19994"/>
    <cellStyle name="Input cel new 4 3 2 5 4 3" xfId="12095"/>
    <cellStyle name="Input cel new 4 3 2 5 5" xfId="6906"/>
    <cellStyle name="Input cel new 4 3 2 5 5 2" xfId="11125"/>
    <cellStyle name="Input cel new 4 3 2 5 5 2 2" xfId="21367"/>
    <cellStyle name="Input cel new 4 3 2 5 5 3" xfId="14818"/>
    <cellStyle name="Input cel new 4 3 2 5 6" xfId="3454"/>
    <cellStyle name="Input cel new 4 3 2 5 6 2" xfId="7674"/>
    <cellStyle name="Input cel new 4 3 2 5 6 2 2" xfId="17956"/>
    <cellStyle name="Input cel new 4 3 2 5 7" xfId="2671"/>
    <cellStyle name="Input cel new 4 3 2 5 7 2" xfId="13845"/>
    <cellStyle name="Input cel new 4 3 2 5 8" xfId="16805"/>
    <cellStyle name="Input cel new 4 3 2 6" xfId="642"/>
    <cellStyle name="Input cel new 4 3 2 6 2" xfId="5108"/>
    <cellStyle name="Input cel new 4 3 2 6 2 2" xfId="9328"/>
    <cellStyle name="Input cel new 4 3 2 6 2 2 2" xfId="19610"/>
    <cellStyle name="Input cel new 4 3 2 6 2 3" xfId="12637"/>
    <cellStyle name="Input cel new 4 3 2 6 3" xfId="6532"/>
    <cellStyle name="Input cel new 4 3 2 6 3 2" xfId="10751"/>
    <cellStyle name="Input cel new 4 3 2 6 3 2 2" xfId="21022"/>
    <cellStyle name="Input cel new 4 3 2 6 3 3" xfId="16570"/>
    <cellStyle name="Input cel new 4 3 2 6 4" xfId="3950"/>
    <cellStyle name="Input cel new 4 3 2 6 4 2" xfId="8170"/>
    <cellStyle name="Input cel new 4 3 2 6 4 2 2" xfId="18452"/>
    <cellStyle name="Input cel new 4 3 2 6 5" xfId="3096"/>
    <cellStyle name="Input cel new 4 3 2 6 5 2" xfId="14757"/>
    <cellStyle name="Input cel new 4 3 2 6 6" xfId="11623"/>
    <cellStyle name="Input cel new 4 3 2 7" xfId="714"/>
    <cellStyle name="Input cel new 4 3 2 7 2" xfId="5179"/>
    <cellStyle name="Input cel new 4 3 2 7 2 2" xfId="9399"/>
    <cellStyle name="Input cel new 4 3 2 7 2 2 2" xfId="19681"/>
    <cellStyle name="Input cel new 4 3 2 7 2 3" xfId="14904"/>
    <cellStyle name="Input cel new 4 3 2 7 3" xfId="6600"/>
    <cellStyle name="Input cel new 4 3 2 7 3 2" xfId="10819"/>
    <cellStyle name="Input cel new 4 3 2 7 3 2 2" xfId="21083"/>
    <cellStyle name="Input cel new 4 3 2 7 3 3" xfId="13502"/>
    <cellStyle name="Input cel new 4 3 2 7 4" xfId="4014"/>
    <cellStyle name="Input cel new 4 3 2 7 4 2" xfId="8234"/>
    <cellStyle name="Input cel new 4 3 2 7 4 2 2" xfId="18516"/>
    <cellStyle name="Input cel new 4 3 2 7 5" xfId="3120"/>
    <cellStyle name="Input cel new 4 3 2 7 5 2" xfId="17059"/>
    <cellStyle name="Input cel new 4 3 2 7 6" xfId="11893"/>
    <cellStyle name="Input cel new 4 3 2 8" xfId="1644"/>
    <cellStyle name="Input cel new 4 3 2 8 2" xfId="6299"/>
    <cellStyle name="Input cel new 4 3 2 8 2 2" xfId="10518"/>
    <cellStyle name="Input cel new 4 3 2 8 2 2 2" xfId="20794"/>
    <cellStyle name="Input cel new 4 3 2 8 2 3" xfId="12823"/>
    <cellStyle name="Input cel new 4 3 2 8 3" xfId="3721"/>
    <cellStyle name="Input cel new 4 3 2 8 3 2" xfId="7941"/>
    <cellStyle name="Input cel new 4 3 2 8 3 2 2" xfId="18223"/>
    <cellStyle name="Input cel new 4 3 2 8 4" xfId="2886"/>
    <cellStyle name="Input cel new 4 3 2 8 4 2" xfId="16733"/>
    <cellStyle name="Input cel new 4 3 2 8 5" xfId="14388"/>
    <cellStyle name="Input cel new 4 3 2 9" xfId="4874"/>
    <cellStyle name="Input cel new 4 3 2 9 2" xfId="9094"/>
    <cellStyle name="Input cel new 4 3 2 9 2 2" xfId="19376"/>
    <cellStyle name="Input cel new 4 3 2 9 3" xfId="17063"/>
    <cellStyle name="Input cel new 4 3 3" xfId="333"/>
    <cellStyle name="Input cel new 4 3 3 2" xfId="1302"/>
    <cellStyle name="Input cel new 4 3 3 2 2" xfId="1728"/>
    <cellStyle name="Input cel new 4 3 3 2 2 2" xfId="7177"/>
    <cellStyle name="Input cel new 4 3 3 2 2 2 2" xfId="11396"/>
    <cellStyle name="Input cel new 4 3 3 2 2 2 2 2" xfId="21621"/>
    <cellStyle name="Input cel new 4 3 3 2 2 2 3" xfId="12010"/>
    <cellStyle name="Input cel new 4 3 3 2 2 3" xfId="5765"/>
    <cellStyle name="Input cel new 4 3 3 2 2 3 2" xfId="9985"/>
    <cellStyle name="Input cel new 4 3 3 2 2 3 2 2" xfId="20267"/>
    <cellStyle name="Input cel new 4 3 3 2 2 4" xfId="2198"/>
    <cellStyle name="Input cel new 4 3 3 2 2 4 2" xfId="17472"/>
    <cellStyle name="Input cel new 4 3 3 2 2 5" xfId="14963"/>
    <cellStyle name="Input cel new 4 3 3 2 3" xfId="6159"/>
    <cellStyle name="Input cel new 4 3 3 2 3 2" xfId="10378"/>
    <cellStyle name="Input cel new 4 3 3 2 3 2 2" xfId="20656"/>
    <cellStyle name="Input cel new 4 3 3 2 3 3" xfId="15275"/>
    <cellStyle name="Input cel new 4 3 3 2 4" xfId="1775"/>
    <cellStyle name="Input cel new 4 3 3 2 4 2" xfId="15103"/>
    <cellStyle name="Input cel new 4 3 3 2 5" xfId="13962"/>
    <cellStyle name="Input cel new 4 3 3 3" xfId="879"/>
    <cellStyle name="Input cel new 4 3 3 3 2" xfId="5344"/>
    <cellStyle name="Input cel new 4 3 3 3 2 2" xfId="9564"/>
    <cellStyle name="Input cel new 4 3 3 3 2 2 2" xfId="19846"/>
    <cellStyle name="Input cel new 4 3 3 3 2 3" xfId="12134"/>
    <cellStyle name="Input cel new 4 3 3 3 3" xfId="6764"/>
    <cellStyle name="Input cel new 4 3 3 3 3 2" xfId="10983"/>
    <cellStyle name="Input cel new 4 3 3 3 3 2 2" xfId="21235"/>
    <cellStyle name="Input cel new 4 3 3 3 3 3" xfId="12190"/>
    <cellStyle name="Input cel new 4 3 3 3 4" xfId="4165"/>
    <cellStyle name="Input cel new 4 3 3 3 4 2" xfId="8385"/>
    <cellStyle name="Input cel new 4 3 3 3 4 2 2" xfId="18667"/>
    <cellStyle name="Input cel new 4 3 3 3 5" xfId="2147"/>
    <cellStyle name="Input cel new 4 3 3 3 5 2" xfId="15482"/>
    <cellStyle name="Input cel new 4 3 3 3 6" xfId="12212"/>
    <cellStyle name="Input cel new 4 3 3 4" xfId="1577"/>
    <cellStyle name="Input cel new 4 3 3 4 2" xfId="6074"/>
    <cellStyle name="Input cel new 4 3 3 4 2 2" xfId="10293"/>
    <cellStyle name="Input cel new 4 3 3 4 2 2 2" xfId="20573"/>
    <cellStyle name="Input cel new 4 3 3 4 2 3" xfId="12586"/>
    <cellStyle name="Input cel new 4 3 3 4 3" xfId="3650"/>
    <cellStyle name="Input cel new 4 3 3 4 3 2" xfId="7870"/>
    <cellStyle name="Input cel new 4 3 3 4 3 2 2" xfId="18152"/>
    <cellStyle name="Input cel new 4 3 3 4 4" xfId="2186"/>
    <cellStyle name="Input cel new 4 3 3 4 4 2" xfId="16202"/>
    <cellStyle name="Input cel new 4 3 3 4 5" xfId="14190"/>
    <cellStyle name="Input cel new 4 3 3 5" xfId="4803"/>
    <cellStyle name="Input cel new 4 3 3 5 2" xfId="9023"/>
    <cellStyle name="Input cel new 4 3 3 5 2 2" xfId="19305"/>
    <cellStyle name="Input cel new 4 3 3 5 3" xfId="13146"/>
    <cellStyle name="Input cel new 4 3 3 6" xfId="6084"/>
    <cellStyle name="Input cel new 4 3 3 6 2" xfId="10303"/>
    <cellStyle name="Input cel new 4 3 3 6 2 2" xfId="20582"/>
    <cellStyle name="Input cel new 4 3 3 6 3" xfId="14210"/>
    <cellStyle name="Input cel new 4 3 3 7" xfId="2075"/>
    <cellStyle name="Input cel new 4 3 3 7 2" xfId="13703"/>
    <cellStyle name="Input cel new 4 3 3 8" xfId="16097"/>
    <cellStyle name="Input cel new 4 3 3 8 2" xfId="12585"/>
    <cellStyle name="Input cel new 4 3 3 9" xfId="15210"/>
    <cellStyle name="Input cel new 4 3 4" xfId="1288"/>
    <cellStyle name="Input cel new 4 3 4 2" xfId="1723"/>
    <cellStyle name="Input cel new 4 3 4 2 2" xfId="7163"/>
    <cellStyle name="Input cel new 4 3 4 2 2 2" xfId="11382"/>
    <cellStyle name="Input cel new 4 3 4 2 2 2 2" xfId="21609"/>
    <cellStyle name="Input cel new 4 3 4 2 2 3" xfId="15088"/>
    <cellStyle name="Input cel new 4 3 4 2 3" xfId="5751"/>
    <cellStyle name="Input cel new 4 3 4 2 3 2" xfId="9971"/>
    <cellStyle name="Input cel new 4 3 4 2 3 2 2" xfId="20253"/>
    <cellStyle name="Input cel new 4 3 4 2 4" xfId="2150"/>
    <cellStyle name="Input cel new 4 3 4 2 4 2" xfId="17460"/>
    <cellStyle name="Input cel new 4 3 4 2 5" xfId="15951"/>
    <cellStyle name="Input cel new 4 3 4 3" xfId="6053"/>
    <cellStyle name="Input cel new 4 3 4 3 2" xfId="10272"/>
    <cellStyle name="Input cel new 4 3 4 3 2 2" xfId="20552"/>
    <cellStyle name="Input cel new 4 3 4 3 3" xfId="12609"/>
    <cellStyle name="Input cel new 4 3 4 4" xfId="4531"/>
    <cellStyle name="Input cel new 4 3 4 4 2" xfId="8751"/>
    <cellStyle name="Input cel new 4 3 4 4 2 2" xfId="19033"/>
    <cellStyle name="Input cel new 4 3 4 5" xfId="2672"/>
    <cellStyle name="Input cel new 4 3 4 5 2" xfId="14633"/>
    <cellStyle name="Input cel new 4 3 4 6" xfId="14969"/>
    <cellStyle name="Input cel new 4 3 5" xfId="703"/>
    <cellStyle name="Input cel new 4 3 5 2" xfId="5168"/>
    <cellStyle name="Input cel new 4 3 5 2 2" xfId="9388"/>
    <cellStyle name="Input cel new 4 3 5 2 2 2" xfId="19670"/>
    <cellStyle name="Input cel new 4 3 5 2 3" xfId="15895"/>
    <cellStyle name="Input cel new 4 3 5 3" xfId="5987"/>
    <cellStyle name="Input cel new 4 3 5 3 2" xfId="10207"/>
    <cellStyle name="Input cel new 4 3 5 3 2 2" xfId="20489"/>
    <cellStyle name="Input cel new 4 3 5 3 3" xfId="15599"/>
    <cellStyle name="Input cel new 4 3 5 4" xfId="4004"/>
    <cellStyle name="Input cel new 4 3 5 4 2" xfId="8224"/>
    <cellStyle name="Input cel new 4 3 5 4 2 2" xfId="18506"/>
    <cellStyle name="Input cel new 4 3 5 5" xfId="2188"/>
    <cellStyle name="Input cel new 4 3 5 5 2" xfId="13524"/>
    <cellStyle name="Input cel new 4 3 5 6" xfId="15015"/>
    <cellStyle name="Input cel new 4 3 6" xfId="3631"/>
    <cellStyle name="Input cel new 4 3 6 2" xfId="7851"/>
    <cellStyle name="Input cel new 4 3 6 2 2" xfId="18133"/>
    <cellStyle name="Input cel new 4 3 6 3" xfId="15686"/>
    <cellStyle name="Input cel new 4 3 7" xfId="4785"/>
    <cellStyle name="Input cel new 4 3 7 2" xfId="9005"/>
    <cellStyle name="Input cel new 4 3 7 2 2" xfId="19287"/>
    <cellStyle name="Input cel new 4 3 7 3" xfId="13989"/>
    <cellStyle name="Input cel new 4 3 8" xfId="3222"/>
    <cellStyle name="Input cel new 4 3 8 2" xfId="16187"/>
    <cellStyle name="Input cel new 4 3 8 2 2" xfId="17727"/>
    <cellStyle name="Input cel new 4 3 8 3" xfId="12051"/>
    <cellStyle name="Input cel new 4 3 8 4" xfId="16588"/>
    <cellStyle name="Input cel new 4 3 9" xfId="3202"/>
    <cellStyle name="Input cel new 4 3 9 2" xfId="16171"/>
    <cellStyle name="Input cel new 4 3 9 3" xfId="17707"/>
    <cellStyle name="Input cel new 4 4" xfId="601"/>
    <cellStyle name="Input cel new 4 4 2" xfId="1693"/>
    <cellStyle name="Input cel new 4 4 2 2" xfId="9288"/>
    <cellStyle name="Input cel new 4 4 2 2 2" xfId="19570"/>
    <cellStyle name="Input cel new 4 4 2 3" xfId="15667"/>
    <cellStyle name="Input cel new 4 4 3" xfId="6493"/>
    <cellStyle name="Input cel new 4 4 3 2" xfId="10712"/>
    <cellStyle name="Input cel new 4 4 3 2 2" xfId="20985"/>
    <cellStyle name="Input cel new 4 4 3 3" xfId="16577"/>
    <cellStyle name="Input cel new 4 4 4" xfId="3912"/>
    <cellStyle name="Input cel new 4 4 4 2" xfId="8132"/>
    <cellStyle name="Input cel new 4 4 4 2 2" xfId="18414"/>
    <cellStyle name="Input cel new 4 4 5" xfId="2348"/>
    <cellStyle name="Input cel new 4 4 5 2" xfId="14585"/>
    <cellStyle name="Input cel new 4 4 6" xfId="11696"/>
    <cellStyle name="Input cel new 4 5" xfId="3224"/>
    <cellStyle name="Input cel new 4 5 2" xfId="16189"/>
    <cellStyle name="Input cel new 4 5 3" xfId="17729"/>
    <cellStyle name="Input cel new 4 6" xfId="3188"/>
    <cellStyle name="Input cel new 4 6 2" xfId="16158"/>
    <cellStyle name="Input cel new 4 6 3" xfId="17694"/>
    <cellStyle name="Input cel new 4 7" xfId="1834"/>
    <cellStyle name="Input cel new 4 7 2" xfId="11997"/>
    <cellStyle name="Input cel new 4 7 3" xfId="16070"/>
    <cellStyle name="Input cel new 5" xfId="255"/>
    <cellStyle name="Input cel new 5 10" xfId="3243"/>
    <cellStyle name="Input cel new 5 10 2" xfId="7466"/>
    <cellStyle name="Input cel new 5 10 2 2" xfId="17747"/>
    <cellStyle name="Input cel new 5 10 3" xfId="14088"/>
    <cellStyle name="Input cel new 5 11" xfId="2192"/>
    <cellStyle name="Input cel new 5 11 2" xfId="12242"/>
    <cellStyle name="Input cel new 5 12" xfId="11659"/>
    <cellStyle name="Input cel new 5 2" xfId="352"/>
    <cellStyle name="Input cel new 5 2 10" xfId="3317"/>
    <cellStyle name="Input cel new 5 2 10 2" xfId="7538"/>
    <cellStyle name="Input cel new 5 2 10 2 2" xfId="17821"/>
    <cellStyle name="Input cel new 5 2 10 3" xfId="12690"/>
    <cellStyle name="Input cel new 5 2 11" xfId="6087"/>
    <cellStyle name="Input cel new 5 2 11 2" xfId="10306"/>
    <cellStyle name="Input cel new 5 2 11 2 2" xfId="20585"/>
    <cellStyle name="Input cel new 5 2 12" xfId="2373"/>
    <cellStyle name="Input cel new 5 2 12 2" xfId="17098"/>
    <cellStyle name="Input cel new 5 2 13" xfId="15830"/>
    <cellStyle name="Input cel new 5 2 2" xfId="376"/>
    <cellStyle name="Input cel new 5 2 2 10" xfId="16316"/>
    <cellStyle name="Input cel new 5 2 2 2" xfId="999"/>
    <cellStyle name="Input cel new 5 2 2 2 2" xfId="4263"/>
    <cellStyle name="Input cel new 5 2 2 2 2 2" xfId="8483"/>
    <cellStyle name="Input cel new 5 2 2 2 2 2 2" xfId="18765"/>
    <cellStyle name="Input cel new 5 2 2 2 2 3" xfId="15348"/>
    <cellStyle name="Input cel new 5 2 2 2 3" xfId="5463"/>
    <cellStyle name="Input cel new 5 2 2 2 3 2" xfId="9683"/>
    <cellStyle name="Input cel new 5 2 2 2 3 2 2" xfId="19965"/>
    <cellStyle name="Input cel new 5 2 2 2 3 3" xfId="15167"/>
    <cellStyle name="Input cel new 5 2 2 2 4" xfId="6877"/>
    <cellStyle name="Input cel new 5 2 2 2 4 2" xfId="11096"/>
    <cellStyle name="Input cel new 5 2 2 2 4 2 2" xfId="21339"/>
    <cellStyle name="Input cel new 5 2 2 2 4 3" xfId="15239"/>
    <cellStyle name="Input cel new 5 2 2 2 5" xfId="3426"/>
    <cellStyle name="Input cel new 5 2 2 2 5 2" xfId="7646"/>
    <cellStyle name="Input cel new 5 2 2 2 5 2 2" xfId="17928"/>
    <cellStyle name="Input cel new 5 2 2 2 5 3" xfId="12963"/>
    <cellStyle name="Input cel new 5 2 2 2 6" xfId="3146"/>
    <cellStyle name="Input cel new 5 2 2 2 6 2" xfId="12173"/>
    <cellStyle name="Input cel new 5 2 2 2 7" xfId="12459"/>
    <cellStyle name="Input cel new 5 2 2 3" xfId="916"/>
    <cellStyle name="Input cel new 5 2 2 3 2" xfId="5380"/>
    <cellStyle name="Input cel new 5 2 2 3 2 2" xfId="9600"/>
    <cellStyle name="Input cel new 5 2 2 3 2 2 2" xfId="19882"/>
    <cellStyle name="Input cel new 5 2 2 3 2 3" xfId="15483"/>
    <cellStyle name="Input cel new 5 2 2 3 3" xfId="6796"/>
    <cellStyle name="Input cel new 5 2 2 3 3 2" xfId="11015"/>
    <cellStyle name="Input cel new 5 2 2 3 3 2 2" xfId="21264"/>
    <cellStyle name="Input cel new 5 2 2 3 3 3" xfId="17215"/>
    <cellStyle name="Input cel new 5 2 2 3 4" xfId="4195"/>
    <cellStyle name="Input cel new 5 2 2 3 4 2" xfId="8415"/>
    <cellStyle name="Input cel new 5 2 2 3 4 2 2" xfId="18697"/>
    <cellStyle name="Input cel new 5 2 2 3 5" xfId="3031"/>
    <cellStyle name="Input cel new 5 2 2 3 5 2" xfId="13392"/>
    <cellStyle name="Input cel new 5 2 2 3 6" xfId="15396"/>
    <cellStyle name="Input cel new 5 2 2 4" xfId="1220"/>
    <cellStyle name="Input cel new 5 2 2 4 2" xfId="5683"/>
    <cellStyle name="Input cel new 5 2 2 4 2 2" xfId="9903"/>
    <cellStyle name="Input cel new 5 2 2 4 2 2 2" xfId="20185"/>
    <cellStyle name="Input cel new 5 2 2 4 2 3" xfId="13918"/>
    <cellStyle name="Input cel new 5 2 2 4 3" xfId="7095"/>
    <cellStyle name="Input cel new 5 2 2 4 3 2" xfId="11314"/>
    <cellStyle name="Input cel new 5 2 2 4 3 2 2" xfId="21548"/>
    <cellStyle name="Input cel new 5 2 2 4 3 3" xfId="12314"/>
    <cellStyle name="Input cel new 5 2 2 4 4" xfId="4476"/>
    <cellStyle name="Input cel new 5 2 2 4 4 2" xfId="8696"/>
    <cellStyle name="Input cel new 5 2 2 4 4 2 2" xfId="18978"/>
    <cellStyle name="Input cel new 5 2 2 4 5" xfId="2731"/>
    <cellStyle name="Input cel new 5 2 2 4 5 2" xfId="17399"/>
    <cellStyle name="Input cel new 5 2 2 4 6" xfId="12858"/>
    <cellStyle name="Input cel new 5 2 2 5" xfId="738"/>
    <cellStyle name="Input cel new 5 2 2 5 2" xfId="5203"/>
    <cellStyle name="Input cel new 5 2 2 5 2 2" xfId="9423"/>
    <cellStyle name="Input cel new 5 2 2 5 2 2 2" xfId="19705"/>
    <cellStyle name="Input cel new 5 2 2 5 2 3" xfId="15141"/>
    <cellStyle name="Input cel new 5 2 2 5 3" xfId="6623"/>
    <cellStyle name="Input cel new 5 2 2 5 3 2" xfId="10842"/>
    <cellStyle name="Input cel new 5 2 2 5 3 2 2" xfId="21103"/>
    <cellStyle name="Input cel new 5 2 2 5 3 3" xfId="12425"/>
    <cellStyle name="Input cel new 5 2 2 5 4" xfId="4035"/>
    <cellStyle name="Input cel new 5 2 2 5 4 2" xfId="8255"/>
    <cellStyle name="Input cel new 5 2 2 5 4 2 2" xfId="18537"/>
    <cellStyle name="Input cel new 5 2 2 5 5" xfId="2637"/>
    <cellStyle name="Input cel new 5 2 2 5 5 2" xfId="16376"/>
    <cellStyle name="Input cel new 5 2 2 5 6" xfId="14028"/>
    <cellStyle name="Input cel new 5 2 2 6" xfId="1616"/>
    <cellStyle name="Input cel new 5 2 2 6 2" xfId="6270"/>
    <cellStyle name="Input cel new 5 2 2 6 2 2" xfId="10489"/>
    <cellStyle name="Input cel new 5 2 2 6 2 2 2" xfId="20765"/>
    <cellStyle name="Input cel new 5 2 2 6 2 3" xfId="13828"/>
    <cellStyle name="Input cel new 5 2 2 6 3" xfId="3692"/>
    <cellStyle name="Input cel new 5 2 2 6 3 2" xfId="7912"/>
    <cellStyle name="Input cel new 5 2 2 6 3 2 2" xfId="18194"/>
    <cellStyle name="Input cel new 5 2 2 6 4" xfId="3085"/>
    <cellStyle name="Input cel new 5 2 2 6 4 2" xfId="13155"/>
    <cellStyle name="Input cel new 5 2 2 6 5" xfId="13844"/>
    <cellStyle name="Input cel new 5 2 2 7" xfId="4845"/>
    <cellStyle name="Input cel new 5 2 2 7 2" xfId="9065"/>
    <cellStyle name="Input cel new 5 2 2 7 2 2" xfId="19347"/>
    <cellStyle name="Input cel new 5 2 2 7 3" xfId="15300"/>
    <cellStyle name="Input cel new 5 2 2 8" xfId="6166"/>
    <cellStyle name="Input cel new 5 2 2 8 2" xfId="10385"/>
    <cellStyle name="Input cel new 5 2 2 8 2 2" xfId="20663"/>
    <cellStyle name="Input cel new 5 2 2 8 3" xfId="15347"/>
    <cellStyle name="Input cel new 5 2 2 9" xfId="1923"/>
    <cellStyle name="Input cel new 5 2 2 9 2" xfId="13141"/>
    <cellStyle name="Input cel new 5 2 3" xfId="426"/>
    <cellStyle name="Input cel new 5 2 3 10" xfId="11709"/>
    <cellStyle name="Input cel new 5 2 3 2" xfId="1352"/>
    <cellStyle name="Input cel new 5 2 3 2 2" xfId="5815"/>
    <cellStyle name="Input cel new 5 2 3 2 2 2" xfId="10035"/>
    <cellStyle name="Input cel new 5 2 3 2 2 2 2" xfId="20317"/>
    <cellStyle name="Input cel new 5 2 3 2 2 3" xfId="13934"/>
    <cellStyle name="Input cel new 5 2 3 2 3" xfId="7227"/>
    <cellStyle name="Input cel new 5 2 3 2 3 2" xfId="11446"/>
    <cellStyle name="Input cel new 5 2 3 2 3 2 2" xfId="21669"/>
    <cellStyle name="Input cel new 5 2 3 2 3 3" xfId="13781"/>
    <cellStyle name="Input cel new 5 2 3 2 4" xfId="4584"/>
    <cellStyle name="Input cel new 5 2 3 2 4 2" xfId="8804"/>
    <cellStyle name="Input cel new 5 2 3 2 4 2 2" xfId="19086"/>
    <cellStyle name="Input cel new 5 2 3 2 5" xfId="2447"/>
    <cellStyle name="Input cel new 5 2 3 2 5 2" xfId="17520"/>
    <cellStyle name="Input cel new 5 2 3 2 6" xfId="12001"/>
    <cellStyle name="Input cel new 5 2 3 3" xfId="1235"/>
    <cellStyle name="Input cel new 5 2 3 3 2" xfId="5698"/>
    <cellStyle name="Input cel new 5 2 3 3 2 2" xfId="9918"/>
    <cellStyle name="Input cel new 5 2 3 3 2 2 2" xfId="20200"/>
    <cellStyle name="Input cel new 5 2 3 3 2 3" xfId="17020"/>
    <cellStyle name="Input cel new 5 2 3 3 3" xfId="7110"/>
    <cellStyle name="Input cel new 5 2 3 3 3 2" xfId="11329"/>
    <cellStyle name="Input cel new 5 2 3 3 3 2 2" xfId="21561"/>
    <cellStyle name="Input cel new 5 2 3 3 3 3" xfId="16389"/>
    <cellStyle name="Input cel new 5 2 3 3 4" xfId="4489"/>
    <cellStyle name="Input cel new 5 2 3 3 4 2" xfId="8709"/>
    <cellStyle name="Input cel new 5 2 3 3 4 2 2" xfId="18991"/>
    <cellStyle name="Input cel new 5 2 3 3 5" xfId="2419"/>
    <cellStyle name="Input cel new 5 2 3 3 5 2" xfId="17412"/>
    <cellStyle name="Input cel new 5 2 3 3 6" xfId="15457"/>
    <cellStyle name="Input cel new 5 2 3 4" xfId="800"/>
    <cellStyle name="Input cel new 5 2 3 4 2" xfId="5265"/>
    <cellStyle name="Input cel new 5 2 3 4 2 2" xfId="9485"/>
    <cellStyle name="Input cel new 5 2 3 4 2 2 2" xfId="19767"/>
    <cellStyle name="Input cel new 5 2 3 4 2 3" xfId="14051"/>
    <cellStyle name="Input cel new 5 2 3 4 3" xfId="6685"/>
    <cellStyle name="Input cel new 5 2 3 4 3 2" xfId="10904"/>
    <cellStyle name="Input cel new 5 2 3 4 3 2 2" xfId="21160"/>
    <cellStyle name="Input cel new 5 2 3 4 3 3" xfId="15876"/>
    <cellStyle name="Input cel new 5 2 3 4 4" xfId="4091"/>
    <cellStyle name="Input cel new 5 2 3 4 4 2" xfId="8311"/>
    <cellStyle name="Input cel new 5 2 3 4 4 2 2" xfId="18593"/>
    <cellStyle name="Input cel new 5 2 3 4 5" xfId="2391"/>
    <cellStyle name="Input cel new 5 2 3 4 5 2" xfId="11782"/>
    <cellStyle name="Input cel new 5 2 3 4 6" xfId="12224"/>
    <cellStyle name="Input cel new 5 2 3 5" xfId="3740"/>
    <cellStyle name="Input cel new 5 2 3 5 2" xfId="7960"/>
    <cellStyle name="Input cel new 5 2 3 5 2 2" xfId="18242"/>
    <cellStyle name="Input cel new 5 2 3 5 3" xfId="15499"/>
    <cellStyle name="Input cel new 5 2 3 6" xfId="4893"/>
    <cellStyle name="Input cel new 5 2 3 6 2" xfId="9113"/>
    <cellStyle name="Input cel new 5 2 3 6 2 2" xfId="19395"/>
    <cellStyle name="Input cel new 5 2 3 6 3" xfId="14736"/>
    <cellStyle name="Input cel new 5 2 3 7" xfId="6318"/>
    <cellStyle name="Input cel new 5 2 3 7 2" xfId="10537"/>
    <cellStyle name="Input cel new 5 2 3 7 2 2" xfId="20813"/>
    <cellStyle name="Input cel new 5 2 3 7 3" xfId="13511"/>
    <cellStyle name="Input cel new 5 2 3 8" xfId="3474"/>
    <cellStyle name="Input cel new 5 2 3 8 2" xfId="7694"/>
    <cellStyle name="Input cel new 5 2 3 8 2 2" xfId="17976"/>
    <cellStyle name="Input cel new 5 2 3 8 3" xfId="15902"/>
    <cellStyle name="Input cel new 5 2 3 9" xfId="2289"/>
    <cellStyle name="Input cel new 5 2 3 9 2" xfId="14985"/>
    <cellStyle name="Input cel new 5 2 4" xfId="490"/>
    <cellStyle name="Input cel new 5 2 4 2" xfId="1416"/>
    <cellStyle name="Input cel new 5 2 4 2 2" xfId="5879"/>
    <cellStyle name="Input cel new 5 2 4 2 2 2" xfId="10099"/>
    <cellStyle name="Input cel new 5 2 4 2 2 2 2" xfId="20381"/>
    <cellStyle name="Input cel new 5 2 4 2 2 3" xfId="16026"/>
    <cellStyle name="Input cel new 5 2 4 2 3" xfId="7291"/>
    <cellStyle name="Input cel new 5 2 4 2 3 2" xfId="11510"/>
    <cellStyle name="Input cel new 5 2 4 2 3 2 2" xfId="21729"/>
    <cellStyle name="Input cel new 5 2 4 2 3 3" xfId="15101"/>
    <cellStyle name="Input cel new 5 2 4 2 4" xfId="4644"/>
    <cellStyle name="Input cel new 5 2 4 2 4 2" xfId="8864"/>
    <cellStyle name="Input cel new 5 2 4 2 4 2 2" xfId="19146"/>
    <cellStyle name="Input cel new 5 2 4 2 5" xfId="1899"/>
    <cellStyle name="Input cel new 5 2 4 2 5 2" xfId="17580"/>
    <cellStyle name="Input cel new 5 2 4 2 6" xfId="12613"/>
    <cellStyle name="Input cel new 5 2 4 3" xfId="1098"/>
    <cellStyle name="Input cel new 5 2 4 3 2" xfId="5562"/>
    <cellStyle name="Input cel new 5 2 4 3 2 2" xfId="9782"/>
    <cellStyle name="Input cel new 5 2 4 3 2 2 2" xfId="20064"/>
    <cellStyle name="Input cel new 5 2 4 3 2 3" xfId="12770"/>
    <cellStyle name="Input cel new 5 2 4 3 3" xfId="6975"/>
    <cellStyle name="Input cel new 5 2 4 3 3 2" xfId="11194"/>
    <cellStyle name="Input cel new 5 2 4 3 3 2 2" xfId="21433"/>
    <cellStyle name="Input cel new 5 2 4 3 3 3" xfId="16015"/>
    <cellStyle name="Input cel new 5 2 4 3 4" xfId="4360"/>
    <cellStyle name="Input cel new 5 2 4 3 4 2" xfId="8580"/>
    <cellStyle name="Input cel new 5 2 4 3 4 2 2" xfId="18862"/>
    <cellStyle name="Input cel new 5 2 4 3 5" xfId="2657"/>
    <cellStyle name="Input cel new 5 2 4 3 5 2" xfId="17284"/>
    <cellStyle name="Input cel new 5 2 4 3 6" xfId="12144"/>
    <cellStyle name="Input cel new 5 2 4 4" xfId="3801"/>
    <cellStyle name="Input cel new 5 2 4 4 2" xfId="8021"/>
    <cellStyle name="Input cel new 5 2 4 4 2 2" xfId="18303"/>
    <cellStyle name="Input cel new 5 2 4 4 3" xfId="16284"/>
    <cellStyle name="Input cel new 5 2 4 5" xfId="4957"/>
    <cellStyle name="Input cel new 5 2 4 5 2" xfId="9177"/>
    <cellStyle name="Input cel new 5 2 4 5 2 2" xfId="19459"/>
    <cellStyle name="Input cel new 5 2 4 5 3" xfId="15048"/>
    <cellStyle name="Input cel new 5 2 4 6" xfId="6382"/>
    <cellStyle name="Input cel new 5 2 4 6 2" xfId="10601"/>
    <cellStyle name="Input cel new 5 2 4 6 2 2" xfId="20874"/>
    <cellStyle name="Input cel new 5 2 4 6 3" xfId="15671"/>
    <cellStyle name="Input cel new 5 2 4 7" xfId="3508"/>
    <cellStyle name="Input cel new 5 2 4 7 2" xfId="7728"/>
    <cellStyle name="Input cel new 5 2 4 7 2 2" xfId="18010"/>
    <cellStyle name="Input cel new 5 2 4 7 3" xfId="15832"/>
    <cellStyle name="Input cel new 5 2 4 8" xfId="2007"/>
    <cellStyle name="Input cel new 5 2 4 8 2" xfId="12791"/>
    <cellStyle name="Input cel new 5 2 4 9" xfId="12351"/>
    <cellStyle name="Input cel new 5 2 5" xfId="552"/>
    <cellStyle name="Input cel new 5 2 5 2" xfId="1478"/>
    <cellStyle name="Input cel new 5 2 5 2 2" xfId="5941"/>
    <cellStyle name="Input cel new 5 2 5 2 2 2" xfId="10161"/>
    <cellStyle name="Input cel new 5 2 5 2 2 2 2" xfId="20443"/>
    <cellStyle name="Input cel new 5 2 5 2 2 3" xfId="11766"/>
    <cellStyle name="Input cel new 5 2 5 2 3" xfId="7353"/>
    <cellStyle name="Input cel new 5 2 5 2 3 2" xfId="11572"/>
    <cellStyle name="Input cel new 5 2 5 2 3 2 2" xfId="21788"/>
    <cellStyle name="Input cel new 5 2 5 2 3 3" xfId="15729"/>
    <cellStyle name="Input cel new 5 2 5 2 4" xfId="4703"/>
    <cellStyle name="Input cel new 5 2 5 2 4 2" xfId="8923"/>
    <cellStyle name="Input cel new 5 2 5 2 4 2 2" xfId="19205"/>
    <cellStyle name="Input cel new 5 2 5 2 5" xfId="2995"/>
    <cellStyle name="Input cel new 5 2 5 2 5 2" xfId="17639"/>
    <cellStyle name="Input cel new 5 2 5 2 6" xfId="12992"/>
    <cellStyle name="Input cel new 5 2 5 3" xfId="1156"/>
    <cellStyle name="Input cel new 5 2 5 3 2" xfId="5619"/>
    <cellStyle name="Input cel new 5 2 5 3 2 2" xfId="9839"/>
    <cellStyle name="Input cel new 5 2 5 3 2 2 2" xfId="20121"/>
    <cellStyle name="Input cel new 5 2 5 3 2 3" xfId="12049"/>
    <cellStyle name="Input cel new 5 2 5 3 3" xfId="7031"/>
    <cellStyle name="Input cel new 5 2 5 3 3 2" xfId="11250"/>
    <cellStyle name="Input cel new 5 2 5 3 3 2 2" xfId="21486"/>
    <cellStyle name="Input cel new 5 2 5 3 3 3" xfId="11991"/>
    <cellStyle name="Input cel new 5 2 5 3 4" xfId="4414"/>
    <cellStyle name="Input cel new 5 2 5 3 4 2" xfId="8634"/>
    <cellStyle name="Input cel new 5 2 5 3 4 2 2" xfId="18916"/>
    <cellStyle name="Input cel new 5 2 5 3 5" xfId="3102"/>
    <cellStyle name="Input cel new 5 2 5 3 5 2" xfId="17337"/>
    <cellStyle name="Input cel new 5 2 5 3 6" xfId="16549"/>
    <cellStyle name="Input cel new 5 2 5 4" xfId="3863"/>
    <cellStyle name="Input cel new 5 2 5 4 2" xfId="8083"/>
    <cellStyle name="Input cel new 5 2 5 4 2 2" xfId="18365"/>
    <cellStyle name="Input cel new 5 2 5 4 3" xfId="12348"/>
    <cellStyle name="Input cel new 5 2 5 5" xfId="5019"/>
    <cellStyle name="Input cel new 5 2 5 5 2" xfId="9239"/>
    <cellStyle name="Input cel new 5 2 5 5 2 2" xfId="19521"/>
    <cellStyle name="Input cel new 5 2 5 5 3" xfId="15922"/>
    <cellStyle name="Input cel new 5 2 5 6" xfId="6444"/>
    <cellStyle name="Input cel new 5 2 5 6 2" xfId="10663"/>
    <cellStyle name="Input cel new 5 2 5 6 2 2" xfId="20936"/>
    <cellStyle name="Input cel new 5 2 5 6 3" xfId="14308"/>
    <cellStyle name="Input cel new 5 2 5 7" xfId="3567"/>
    <cellStyle name="Input cel new 5 2 5 7 2" xfId="7787"/>
    <cellStyle name="Input cel new 5 2 5 7 2 2" xfId="18069"/>
    <cellStyle name="Input cel new 5 2 5 7 3" xfId="13335"/>
    <cellStyle name="Input cel new 5 2 5 8" xfId="2361"/>
    <cellStyle name="Input cel new 5 2 5 8 2" xfId="14770"/>
    <cellStyle name="Input cel new 5 2 5 9" xfId="15545"/>
    <cellStyle name="Input cel new 5 2 6" xfId="980"/>
    <cellStyle name="Input cel new 5 2 6 2" xfId="4244"/>
    <cellStyle name="Input cel new 5 2 6 2 2" xfId="8464"/>
    <cellStyle name="Input cel new 5 2 6 2 2 2" xfId="18746"/>
    <cellStyle name="Input cel new 5 2 6 2 3" xfId="16610"/>
    <cellStyle name="Input cel new 5 2 6 3" xfId="5444"/>
    <cellStyle name="Input cel new 5 2 6 3 2" xfId="9664"/>
    <cellStyle name="Input cel new 5 2 6 3 2 2" xfId="19946"/>
    <cellStyle name="Input cel new 5 2 6 3 3" xfId="12975"/>
    <cellStyle name="Input cel new 5 2 6 4" xfId="6858"/>
    <cellStyle name="Input cel new 5 2 6 4 2" xfId="11077"/>
    <cellStyle name="Input cel new 5 2 6 4 2 2" xfId="21320"/>
    <cellStyle name="Input cel new 5 2 6 4 3" xfId="17171"/>
    <cellStyle name="Input cel new 5 2 6 5" xfId="3407"/>
    <cellStyle name="Input cel new 5 2 6 5 2" xfId="7627"/>
    <cellStyle name="Input cel new 5 2 6 5 2 2" xfId="17909"/>
    <cellStyle name="Input cel new 5 2 6 6" xfId="2386"/>
    <cellStyle name="Input cel new 5 2 6 6 2" xfId="14103"/>
    <cellStyle name="Input cel new 5 2 6 7" xfId="14085"/>
    <cellStyle name="Input cel new 5 2 7" xfId="696"/>
    <cellStyle name="Input cel new 5 2 7 2" xfId="5162"/>
    <cellStyle name="Input cel new 5 2 7 2 2" xfId="9382"/>
    <cellStyle name="Input cel new 5 2 7 2 2 2" xfId="19664"/>
    <cellStyle name="Input cel new 5 2 7 2 3" xfId="13522"/>
    <cellStyle name="Input cel new 5 2 7 3" xfId="6585"/>
    <cellStyle name="Input cel new 5 2 7 3 2" xfId="10804"/>
    <cellStyle name="Input cel new 5 2 7 3 2 2" xfId="21069"/>
    <cellStyle name="Input cel new 5 2 7 3 3" xfId="13635"/>
    <cellStyle name="Input cel new 5 2 7 4" xfId="3998"/>
    <cellStyle name="Input cel new 5 2 7 4 2" xfId="8218"/>
    <cellStyle name="Input cel new 5 2 7 4 2 2" xfId="18500"/>
    <cellStyle name="Input cel new 5 2 7 5" xfId="3078"/>
    <cellStyle name="Input cel new 5 2 7 5 2" xfId="13428"/>
    <cellStyle name="Input cel new 5 2 7 6" xfId="17158"/>
    <cellStyle name="Input cel new 5 2 8" xfId="1563"/>
    <cellStyle name="Input cel new 5 2 8 2" xfId="6057"/>
    <cellStyle name="Input cel new 5 2 8 2 2" xfId="10276"/>
    <cellStyle name="Input cel new 5 2 8 2 2 2" xfId="20556"/>
    <cellStyle name="Input cel new 5 2 8 2 3" xfId="16212"/>
    <cellStyle name="Input cel new 5 2 8 3" xfId="3669"/>
    <cellStyle name="Input cel new 5 2 8 3 2" xfId="7889"/>
    <cellStyle name="Input cel new 5 2 8 3 2 2" xfId="18171"/>
    <cellStyle name="Input cel new 5 2 8 4" xfId="3152"/>
    <cellStyle name="Input cel new 5 2 8 4 2" xfId="14753"/>
    <cellStyle name="Input cel new 5 2 8 5" xfId="16222"/>
    <cellStyle name="Input cel new 5 2 9" xfId="4822"/>
    <cellStyle name="Input cel new 5 2 9 2" xfId="9042"/>
    <cellStyle name="Input cel new 5 2 9 2 2" xfId="19324"/>
    <cellStyle name="Input cel new 5 2 9 3" xfId="16925"/>
    <cellStyle name="Input cel new 5 3" xfId="343"/>
    <cellStyle name="Input cel new 5 3 10" xfId="4813"/>
    <cellStyle name="Input cel new 5 3 10 2" xfId="9033"/>
    <cellStyle name="Input cel new 5 3 10 2 2" xfId="19315"/>
    <cellStyle name="Input cel new 5 3 10 3" xfId="12339"/>
    <cellStyle name="Input cel new 5 3 11" xfId="3308"/>
    <cellStyle name="Input cel new 5 3 11 2" xfId="7529"/>
    <cellStyle name="Input cel new 5 3 11 2 2" xfId="17812"/>
    <cellStyle name="Input cel new 5 3 11 3" xfId="12464"/>
    <cellStyle name="Input cel new 5 3 12" xfId="6131"/>
    <cellStyle name="Input cel new 5 3 12 2" xfId="10350"/>
    <cellStyle name="Input cel new 5 3 12 2 2" xfId="20628"/>
    <cellStyle name="Input cel new 5 3 13" xfId="1802"/>
    <cellStyle name="Input cel new 5 3 13 2" xfId="14378"/>
    <cellStyle name="Input cel new 5 3 14" xfId="12668"/>
    <cellStyle name="Input cel new 5 3 2" xfId="417"/>
    <cellStyle name="Input cel new 5 3 2 2" xfId="1039"/>
    <cellStyle name="Input cel new 5 3 2 2 2" xfId="1344"/>
    <cellStyle name="Input cel new 5 3 2 2 2 2" xfId="5807"/>
    <cellStyle name="Input cel new 5 3 2 2 2 2 2" xfId="10027"/>
    <cellStyle name="Input cel new 5 3 2 2 2 2 2 2" xfId="20309"/>
    <cellStyle name="Input cel new 5 3 2 2 2 2 3" xfId="13410"/>
    <cellStyle name="Input cel new 5 3 2 2 2 3" xfId="7219"/>
    <cellStyle name="Input cel new 5 3 2 2 2 3 2" xfId="11438"/>
    <cellStyle name="Input cel new 5 3 2 2 2 3 2 2" xfId="21661"/>
    <cellStyle name="Input cel new 5 3 2 2 2 3 3" xfId="14191"/>
    <cellStyle name="Input cel new 5 3 2 2 2 4" xfId="4576"/>
    <cellStyle name="Input cel new 5 3 2 2 2 4 2" xfId="8796"/>
    <cellStyle name="Input cel new 5 3 2 2 2 4 2 2" xfId="19078"/>
    <cellStyle name="Input cel new 5 3 2 2 2 5" xfId="2338"/>
    <cellStyle name="Input cel new 5 3 2 2 2 5 2" xfId="17512"/>
    <cellStyle name="Input cel new 5 3 2 2 2 6" xfId="15518"/>
    <cellStyle name="Input cel new 5 3 2 2 3" xfId="4303"/>
    <cellStyle name="Input cel new 5 3 2 2 3 2" xfId="8523"/>
    <cellStyle name="Input cel new 5 3 2 2 3 2 2" xfId="18805"/>
    <cellStyle name="Input cel new 5 3 2 2 3 3" xfId="16331"/>
    <cellStyle name="Input cel new 5 3 2 2 4" xfId="5503"/>
    <cellStyle name="Input cel new 5 3 2 2 4 2" xfId="9723"/>
    <cellStyle name="Input cel new 5 3 2 2 4 2 2" xfId="20005"/>
    <cellStyle name="Input cel new 5 3 2 2 4 3" xfId="15817"/>
    <cellStyle name="Input cel new 5 3 2 2 5" xfId="6917"/>
    <cellStyle name="Input cel new 5 3 2 2 5 2" xfId="11136"/>
    <cellStyle name="Input cel new 5 3 2 2 5 2 2" xfId="21378"/>
    <cellStyle name="Input cel new 5 3 2 2 5 3" xfId="16922"/>
    <cellStyle name="Input cel new 5 3 2 2 6" xfId="3466"/>
    <cellStyle name="Input cel new 5 3 2 2 6 2" xfId="7686"/>
    <cellStyle name="Input cel new 5 3 2 2 6 2 2" xfId="17968"/>
    <cellStyle name="Input cel new 5 3 2 2 7" xfId="2434"/>
    <cellStyle name="Input cel new 5 3 2 2 7 2" xfId="13006"/>
    <cellStyle name="Input cel new 5 3 2 2 8" xfId="12792"/>
    <cellStyle name="Input cel new 5 3 2 3" xfId="1259"/>
    <cellStyle name="Input cel new 5 3 2 3 2" xfId="5722"/>
    <cellStyle name="Input cel new 5 3 2 3 2 2" xfId="9942"/>
    <cellStyle name="Input cel new 5 3 2 3 2 2 2" xfId="20224"/>
    <cellStyle name="Input cel new 5 3 2 3 2 3" xfId="12593"/>
    <cellStyle name="Input cel new 5 3 2 3 3" xfId="7134"/>
    <cellStyle name="Input cel new 5 3 2 3 3 2" xfId="11353"/>
    <cellStyle name="Input cel new 5 3 2 3 3 2 2" xfId="21584"/>
    <cellStyle name="Input cel new 5 3 2 3 3 3" xfId="15206"/>
    <cellStyle name="Input cel new 5 3 2 3 4" xfId="4512"/>
    <cellStyle name="Input cel new 5 3 2 3 4 2" xfId="8732"/>
    <cellStyle name="Input cel new 5 3 2 3 4 2 2" xfId="19014"/>
    <cellStyle name="Input cel new 5 3 2 3 5" xfId="2524"/>
    <cellStyle name="Input cel new 5 3 2 3 5 2" xfId="17435"/>
    <cellStyle name="Input cel new 5 3 2 3 6" xfId="13520"/>
    <cellStyle name="Input cel new 5 3 2 4" xfId="792"/>
    <cellStyle name="Input cel new 5 3 2 4 2" xfId="5257"/>
    <cellStyle name="Input cel new 5 3 2 4 2 2" xfId="9477"/>
    <cellStyle name="Input cel new 5 3 2 4 2 2 2" xfId="19759"/>
    <cellStyle name="Input cel new 5 3 2 4 2 3" xfId="12308"/>
    <cellStyle name="Input cel new 5 3 2 4 3" xfId="6677"/>
    <cellStyle name="Input cel new 5 3 2 4 3 2" xfId="10896"/>
    <cellStyle name="Input cel new 5 3 2 4 3 2 2" xfId="21152"/>
    <cellStyle name="Input cel new 5 3 2 4 3 3" xfId="15515"/>
    <cellStyle name="Input cel new 5 3 2 4 4" xfId="4083"/>
    <cellStyle name="Input cel new 5 3 2 4 4 2" xfId="8303"/>
    <cellStyle name="Input cel new 5 3 2 4 4 2 2" xfId="18585"/>
    <cellStyle name="Input cel new 5 3 2 4 5" xfId="2100"/>
    <cellStyle name="Input cel new 5 3 2 4 5 2" xfId="11811"/>
    <cellStyle name="Input cel new 5 3 2 4 6" xfId="16201"/>
    <cellStyle name="Input cel new 5 3 2 5" xfId="1655"/>
    <cellStyle name="Input cel new 5 3 2 5 2" xfId="6310"/>
    <cellStyle name="Input cel new 5 3 2 5 2 2" xfId="10529"/>
    <cellStyle name="Input cel new 5 3 2 5 2 2 2" xfId="20805"/>
    <cellStyle name="Input cel new 5 3 2 5 2 3" xfId="12485"/>
    <cellStyle name="Input cel new 5 3 2 5 3" xfId="3732"/>
    <cellStyle name="Input cel new 5 3 2 5 3 2" xfId="7952"/>
    <cellStyle name="Input cel new 5 3 2 5 3 2 2" xfId="18234"/>
    <cellStyle name="Input cel new 5 3 2 5 4" xfId="2142"/>
    <cellStyle name="Input cel new 5 3 2 5 4 2" xfId="13843"/>
    <cellStyle name="Input cel new 5 3 2 5 5" xfId="15238"/>
    <cellStyle name="Input cel new 5 3 2 6" xfId="4885"/>
    <cellStyle name="Input cel new 5 3 2 6 2" xfId="9105"/>
    <cellStyle name="Input cel new 5 3 2 6 2 2" xfId="19387"/>
    <cellStyle name="Input cel new 5 3 2 6 3" xfId="14240"/>
    <cellStyle name="Input cel new 5 3 2 7" xfId="6223"/>
    <cellStyle name="Input cel new 5 3 2 7 2" xfId="10442"/>
    <cellStyle name="Input cel new 5 3 2 7 2 2" xfId="20719"/>
    <cellStyle name="Input cel new 5 3 2 7 3" xfId="13597"/>
    <cellStyle name="Input cel new 5 3 2 8" xfId="2137"/>
    <cellStyle name="Input cel new 5 3 2 8 2" xfId="14557"/>
    <cellStyle name="Input cel new 5 3 2 9" xfId="13915"/>
    <cellStyle name="Input cel new 5 3 3" xfId="467"/>
    <cellStyle name="Input cel new 5 3 3 10" xfId="12825"/>
    <cellStyle name="Input cel new 5 3 3 2" xfId="1078"/>
    <cellStyle name="Input cel new 5 3 3 2 2" xfId="5542"/>
    <cellStyle name="Input cel new 5 3 3 2 2 2" xfId="9762"/>
    <cellStyle name="Input cel new 5 3 3 2 2 2 2" xfId="20044"/>
    <cellStyle name="Input cel new 5 3 3 2 2 3" xfId="16023"/>
    <cellStyle name="Input cel new 5 3 3 2 3" xfId="6955"/>
    <cellStyle name="Input cel new 5 3 3 2 3 2" xfId="11174"/>
    <cellStyle name="Input cel new 5 3 3 2 3 2 2" xfId="21414"/>
    <cellStyle name="Input cel new 5 3 3 2 3 3" xfId="14905"/>
    <cellStyle name="Input cel new 5 3 3 2 4" xfId="4340"/>
    <cellStyle name="Input cel new 5 3 3 2 4 2" xfId="8560"/>
    <cellStyle name="Input cel new 5 3 3 2 4 2 2" xfId="18842"/>
    <cellStyle name="Input cel new 5 3 3 2 5" xfId="2549"/>
    <cellStyle name="Input cel new 5 3 3 2 5 2" xfId="17266"/>
    <cellStyle name="Input cel new 5 3 3 2 6" xfId="15749"/>
    <cellStyle name="Input cel new 5 3 3 3" xfId="1393"/>
    <cellStyle name="Input cel new 5 3 3 3 2" xfId="5856"/>
    <cellStyle name="Input cel new 5 3 3 3 2 2" xfId="10076"/>
    <cellStyle name="Input cel new 5 3 3 3 2 2 2" xfId="20358"/>
    <cellStyle name="Input cel new 5 3 3 3 2 3" xfId="11974"/>
    <cellStyle name="Input cel new 5 3 3 3 3" xfId="7268"/>
    <cellStyle name="Input cel new 5 3 3 3 3 2" xfId="11487"/>
    <cellStyle name="Input cel new 5 3 3 3 3 2 2" xfId="21708"/>
    <cellStyle name="Input cel new 5 3 3 3 3 3" xfId="12906"/>
    <cellStyle name="Input cel new 5 3 3 3 4" xfId="4623"/>
    <cellStyle name="Input cel new 5 3 3 3 4 2" xfId="8843"/>
    <cellStyle name="Input cel new 5 3 3 3 4 2 2" xfId="19125"/>
    <cellStyle name="Input cel new 5 3 3 3 5" xfId="3002"/>
    <cellStyle name="Input cel new 5 3 3 3 5 2" xfId="17559"/>
    <cellStyle name="Input cel new 5 3 3 3 6" xfId="12020"/>
    <cellStyle name="Input cel new 5 3 3 4" xfId="852"/>
    <cellStyle name="Input cel new 5 3 3 4 2" xfId="5317"/>
    <cellStyle name="Input cel new 5 3 3 4 2 2" xfId="9537"/>
    <cellStyle name="Input cel new 5 3 3 4 2 2 2" xfId="19819"/>
    <cellStyle name="Input cel new 5 3 3 4 2 3" xfId="13581"/>
    <cellStyle name="Input cel new 5 3 3 4 3" xfId="6737"/>
    <cellStyle name="Input cel new 5 3 3 4 3 2" xfId="10956"/>
    <cellStyle name="Input cel new 5 3 3 4 3 2 2" xfId="21210"/>
    <cellStyle name="Input cel new 5 3 3 4 3 3" xfId="14489"/>
    <cellStyle name="Input cel new 5 3 3 4 4" xfId="4141"/>
    <cellStyle name="Input cel new 5 3 3 4 4 2" xfId="8361"/>
    <cellStyle name="Input cel new 5 3 3 4 4 2 2" xfId="18643"/>
    <cellStyle name="Input cel new 5 3 3 4 5" xfId="3155"/>
    <cellStyle name="Input cel new 5 3 3 4 5 2" xfId="15311"/>
    <cellStyle name="Input cel new 5 3 3 4 6" xfId="14941"/>
    <cellStyle name="Input cel new 5 3 3 5" xfId="3780"/>
    <cellStyle name="Input cel new 5 3 3 5 2" xfId="8000"/>
    <cellStyle name="Input cel new 5 3 3 5 2 2" xfId="18282"/>
    <cellStyle name="Input cel new 5 3 3 5 3" xfId="12983"/>
    <cellStyle name="Input cel new 5 3 3 6" xfId="4934"/>
    <cellStyle name="Input cel new 5 3 3 6 2" xfId="9154"/>
    <cellStyle name="Input cel new 5 3 3 6 2 2" xfId="19436"/>
    <cellStyle name="Input cel new 5 3 3 6 3" xfId="16955"/>
    <cellStyle name="Input cel new 5 3 3 7" xfId="6359"/>
    <cellStyle name="Input cel new 5 3 3 7 2" xfId="10578"/>
    <cellStyle name="Input cel new 5 3 3 7 2 2" xfId="20853"/>
    <cellStyle name="Input cel new 5 3 3 7 3" xfId="16263"/>
    <cellStyle name="Input cel new 5 3 3 8" xfId="3500"/>
    <cellStyle name="Input cel new 5 3 3 8 2" xfId="7720"/>
    <cellStyle name="Input cel new 5 3 3 8 2 2" xfId="18002"/>
    <cellStyle name="Input cel new 5 3 3 8 3" xfId="14131"/>
    <cellStyle name="Input cel new 5 3 3 9" xfId="2570"/>
    <cellStyle name="Input cel new 5 3 3 9 2" xfId="16044"/>
    <cellStyle name="Input cel new 5 3 4" xfId="531"/>
    <cellStyle name="Input cel new 5 3 4 2" xfId="1457"/>
    <cellStyle name="Input cel new 5 3 4 2 2" xfId="5920"/>
    <cellStyle name="Input cel new 5 3 4 2 2 2" xfId="10140"/>
    <cellStyle name="Input cel new 5 3 4 2 2 2 2" xfId="20422"/>
    <cellStyle name="Input cel new 5 3 4 2 2 3" xfId="14186"/>
    <cellStyle name="Input cel new 5 3 4 2 3" xfId="7332"/>
    <cellStyle name="Input cel new 5 3 4 2 3 2" xfId="11551"/>
    <cellStyle name="Input cel new 5 3 4 2 3 2 2" xfId="21768"/>
    <cellStyle name="Input cel new 5 3 4 2 3 3" xfId="12282"/>
    <cellStyle name="Input cel new 5 3 4 2 4" xfId="4683"/>
    <cellStyle name="Input cel new 5 3 4 2 4 2" xfId="8903"/>
    <cellStyle name="Input cel new 5 3 4 2 4 2 2" xfId="19185"/>
    <cellStyle name="Input cel new 5 3 4 2 5" xfId="2539"/>
    <cellStyle name="Input cel new 5 3 4 2 5 2" xfId="17619"/>
    <cellStyle name="Input cel new 5 3 4 2 6" xfId="17010"/>
    <cellStyle name="Input cel new 5 3 4 3" xfId="1139"/>
    <cellStyle name="Input cel new 5 3 4 3 2" xfId="5603"/>
    <cellStyle name="Input cel new 5 3 4 3 2 2" xfId="9823"/>
    <cellStyle name="Input cel new 5 3 4 3 2 2 2" xfId="20105"/>
    <cellStyle name="Input cel new 5 3 4 3 2 3" xfId="11859"/>
    <cellStyle name="Input cel new 5 3 4 3 3" xfId="7016"/>
    <cellStyle name="Input cel new 5 3 4 3 3 2" xfId="11235"/>
    <cellStyle name="Input cel new 5 3 4 3 3 2 2" xfId="21472"/>
    <cellStyle name="Input cel new 5 3 4 3 3 3" xfId="14129"/>
    <cellStyle name="Input cel new 5 3 4 3 4" xfId="4399"/>
    <cellStyle name="Input cel new 5 3 4 3 4 2" xfId="8619"/>
    <cellStyle name="Input cel new 5 3 4 3 4 2 2" xfId="18901"/>
    <cellStyle name="Input cel new 5 3 4 3 5" xfId="1963"/>
    <cellStyle name="Input cel new 5 3 4 3 5 2" xfId="17323"/>
    <cellStyle name="Input cel new 5 3 4 3 6" xfId="12592"/>
    <cellStyle name="Input cel new 5 3 4 4" xfId="3842"/>
    <cellStyle name="Input cel new 5 3 4 4 2" xfId="8062"/>
    <cellStyle name="Input cel new 5 3 4 4 2 2" xfId="18344"/>
    <cellStyle name="Input cel new 5 3 4 4 3" xfId="15673"/>
    <cellStyle name="Input cel new 5 3 4 5" xfId="4998"/>
    <cellStyle name="Input cel new 5 3 4 5 2" xfId="9218"/>
    <cellStyle name="Input cel new 5 3 4 5 2 2" xfId="19500"/>
    <cellStyle name="Input cel new 5 3 4 5 3" xfId="15981"/>
    <cellStyle name="Input cel new 5 3 4 6" xfId="6423"/>
    <cellStyle name="Input cel new 5 3 4 6 2" xfId="10642"/>
    <cellStyle name="Input cel new 5 3 4 6 2 2" xfId="20915"/>
    <cellStyle name="Input cel new 5 3 4 6 3" xfId="13279"/>
    <cellStyle name="Input cel new 5 3 4 7" xfId="3547"/>
    <cellStyle name="Input cel new 5 3 4 7 2" xfId="7767"/>
    <cellStyle name="Input cel new 5 3 4 7 2 2" xfId="18049"/>
    <cellStyle name="Input cel new 5 3 4 7 3" xfId="15148"/>
    <cellStyle name="Input cel new 5 3 4 8" xfId="3174"/>
    <cellStyle name="Input cel new 5 3 4 8 2" xfId="16818"/>
    <cellStyle name="Input cel new 5 3 4 9" xfId="16220"/>
    <cellStyle name="Input cel new 5 3 5" xfId="592"/>
    <cellStyle name="Input cel new 5 3 5 2" xfId="1518"/>
    <cellStyle name="Input cel new 5 3 5 2 2" xfId="5981"/>
    <cellStyle name="Input cel new 5 3 5 2 2 2" xfId="10201"/>
    <cellStyle name="Input cel new 5 3 5 2 2 2 2" xfId="20483"/>
    <cellStyle name="Input cel new 5 3 5 2 2 3" xfId="13123"/>
    <cellStyle name="Input cel new 5 3 5 2 3" xfId="7393"/>
    <cellStyle name="Input cel new 5 3 5 2 3 2" xfId="11612"/>
    <cellStyle name="Input cel new 5 3 5 2 3 2 2" xfId="21827"/>
    <cellStyle name="Input cel new 5 3 5 2 3 3" xfId="15356"/>
    <cellStyle name="Input cel new 5 3 5 2 4" xfId="4742"/>
    <cellStyle name="Input cel new 5 3 5 2 4 2" xfId="8962"/>
    <cellStyle name="Input cel new 5 3 5 2 4 2 2" xfId="19244"/>
    <cellStyle name="Input cel new 5 3 5 2 5" xfId="7446"/>
    <cellStyle name="Input cel new 5 3 5 2 5 2" xfId="17678"/>
    <cellStyle name="Input cel new 5 3 5 2 6" xfId="14997"/>
    <cellStyle name="Input cel new 5 3 5 3" xfId="1196"/>
    <cellStyle name="Input cel new 5 3 5 3 2" xfId="5659"/>
    <cellStyle name="Input cel new 5 3 5 3 2 2" xfId="9879"/>
    <cellStyle name="Input cel new 5 3 5 3 2 2 2" xfId="20161"/>
    <cellStyle name="Input cel new 5 3 5 3 2 3" xfId="12901"/>
    <cellStyle name="Input cel new 5 3 5 3 3" xfId="7071"/>
    <cellStyle name="Input cel new 5 3 5 3 3 2" xfId="11290"/>
    <cellStyle name="Input cel new 5 3 5 3 3 2 2" xfId="21525"/>
    <cellStyle name="Input cel new 5 3 5 3 3 3" xfId="11637"/>
    <cellStyle name="Input cel new 5 3 5 3 4" xfId="4453"/>
    <cellStyle name="Input cel new 5 3 5 3 4 2" xfId="8673"/>
    <cellStyle name="Input cel new 5 3 5 3 4 2 2" xfId="18955"/>
    <cellStyle name="Input cel new 5 3 5 3 5" xfId="2268"/>
    <cellStyle name="Input cel new 5 3 5 3 5 2" xfId="17376"/>
    <cellStyle name="Input cel new 5 3 5 3 6" xfId="15272"/>
    <cellStyle name="Input cel new 5 3 5 4" xfId="3903"/>
    <cellStyle name="Input cel new 5 3 5 4 2" xfId="8123"/>
    <cellStyle name="Input cel new 5 3 5 4 2 2" xfId="18405"/>
    <cellStyle name="Input cel new 5 3 5 4 3" xfId="11705"/>
    <cellStyle name="Input cel new 5 3 5 5" xfId="5059"/>
    <cellStyle name="Input cel new 5 3 5 5 2" xfId="9279"/>
    <cellStyle name="Input cel new 5 3 5 5 2 2" xfId="19561"/>
    <cellStyle name="Input cel new 5 3 5 5 3" xfId="16551"/>
    <cellStyle name="Input cel new 5 3 5 6" xfId="6484"/>
    <cellStyle name="Input cel new 5 3 5 6 2" xfId="10703"/>
    <cellStyle name="Input cel new 5 3 5 6 2 2" xfId="20976"/>
    <cellStyle name="Input cel new 5 3 5 6 3" xfId="14426"/>
    <cellStyle name="Input cel new 5 3 5 7" xfId="3606"/>
    <cellStyle name="Input cel new 5 3 5 7 2" xfId="7826"/>
    <cellStyle name="Input cel new 5 3 5 7 2 2" xfId="18108"/>
    <cellStyle name="Input cel new 5 3 5 7 3" xfId="16004"/>
    <cellStyle name="Input cel new 5 3 5 8" xfId="3052"/>
    <cellStyle name="Input cel new 5 3 5 8 2" xfId="14377"/>
    <cellStyle name="Input cel new 5 3 5 9" xfId="15829"/>
    <cellStyle name="Input cel new 5 3 6" xfId="971"/>
    <cellStyle name="Input cel new 5 3 6 2" xfId="4236"/>
    <cellStyle name="Input cel new 5 3 6 2 2" xfId="8456"/>
    <cellStyle name="Input cel new 5 3 6 2 2 2" xfId="18738"/>
    <cellStyle name="Input cel new 5 3 6 2 3" xfId="17052"/>
    <cellStyle name="Input cel new 5 3 6 3" xfId="5435"/>
    <cellStyle name="Input cel new 5 3 6 3 2" xfId="9655"/>
    <cellStyle name="Input cel new 5 3 6 3 2 2" xfId="19937"/>
    <cellStyle name="Input cel new 5 3 6 3 3" xfId="14896"/>
    <cellStyle name="Input cel new 5 3 6 4" xfId="6849"/>
    <cellStyle name="Input cel new 5 3 6 4 2" xfId="11068"/>
    <cellStyle name="Input cel new 5 3 6 4 2 2" xfId="21311"/>
    <cellStyle name="Input cel new 5 3 6 4 3" xfId="16544"/>
    <cellStyle name="Input cel new 5 3 6 5" xfId="3398"/>
    <cellStyle name="Input cel new 5 3 6 5 2" xfId="7618"/>
    <cellStyle name="Input cel new 5 3 6 5 2 2" xfId="17900"/>
    <cellStyle name="Input cel new 5 3 6 6" xfId="2976"/>
    <cellStyle name="Input cel new 5 3 6 6 2" xfId="12250"/>
    <cellStyle name="Input cel new 5 3 6 7" xfId="13532"/>
    <cellStyle name="Input cel new 5 3 7" xfId="718"/>
    <cellStyle name="Input cel new 5 3 7 2" xfId="5183"/>
    <cellStyle name="Input cel new 5 3 7 2 2" xfId="9403"/>
    <cellStyle name="Input cel new 5 3 7 2 2 2" xfId="19685"/>
    <cellStyle name="Input cel new 5 3 7 2 3" xfId="14089"/>
    <cellStyle name="Input cel new 5 3 7 3" xfId="6604"/>
    <cellStyle name="Input cel new 5 3 7 3 2" xfId="10823"/>
    <cellStyle name="Input cel new 5 3 7 3 2 2" xfId="21086"/>
    <cellStyle name="Input cel new 5 3 7 3 3" xfId="13316"/>
    <cellStyle name="Input cel new 5 3 7 4" xfId="4017"/>
    <cellStyle name="Input cel new 5 3 7 4 2" xfId="8237"/>
    <cellStyle name="Input cel new 5 3 7 4 2 2" xfId="18519"/>
    <cellStyle name="Input cel new 5 3 7 5" xfId="2794"/>
    <cellStyle name="Input cel new 5 3 7 5 2" xfId="13663"/>
    <cellStyle name="Input cel new 5 3 7 6" xfId="12735"/>
    <cellStyle name="Input cel new 5 3 8" xfId="616"/>
    <cellStyle name="Input cel new 5 3 8 2" xfId="5083"/>
    <cellStyle name="Input cel new 5 3 8 2 2" xfId="9303"/>
    <cellStyle name="Input cel new 5 3 8 2 2 2" xfId="19585"/>
    <cellStyle name="Input cel new 5 3 8 2 3" xfId="14598"/>
    <cellStyle name="Input cel new 5 3 8 3" xfId="6508"/>
    <cellStyle name="Input cel new 5 3 8 3 2" xfId="10727"/>
    <cellStyle name="Input cel new 5 3 8 3 2 2" xfId="20999"/>
    <cellStyle name="Input cel new 5 3 8 3 3" xfId="15338"/>
    <cellStyle name="Input cel new 5 3 8 4" xfId="3926"/>
    <cellStyle name="Input cel new 5 3 8 4 2" xfId="8146"/>
    <cellStyle name="Input cel new 5 3 8 4 2 2" xfId="18428"/>
    <cellStyle name="Input cel new 5 3 8 5" xfId="2703"/>
    <cellStyle name="Input cel new 5 3 8 5 2" xfId="13401"/>
    <cellStyle name="Input cel new 5 3 8 6" xfId="11682"/>
    <cellStyle name="Input cel new 5 3 9" xfId="1569"/>
    <cellStyle name="Input cel new 5 3 9 2" xfId="6064"/>
    <cellStyle name="Input cel new 5 3 9 2 2" xfId="10283"/>
    <cellStyle name="Input cel new 5 3 9 2 2 2" xfId="20563"/>
    <cellStyle name="Input cel new 5 3 9 2 3" xfId="16229"/>
    <cellStyle name="Input cel new 5 3 9 3" xfId="3660"/>
    <cellStyle name="Input cel new 5 3 9 3 2" xfId="7880"/>
    <cellStyle name="Input cel new 5 3 9 3 2 2" xfId="18162"/>
    <cellStyle name="Input cel new 5 3 9 4" xfId="2521"/>
    <cellStyle name="Input cel new 5 3 9 4 2" xfId="11800"/>
    <cellStyle name="Input cel new 5 3 9 5" xfId="11925"/>
    <cellStyle name="Input cel new 5 4" xfId="322"/>
    <cellStyle name="Input cel new 5 4 2" xfId="958"/>
    <cellStyle name="Input cel new 5 4 2 2" xfId="1709"/>
    <cellStyle name="Input cel new 5 4 2 2 2" xfId="6836"/>
    <cellStyle name="Input cel new 5 4 2 2 2 2" xfId="11055"/>
    <cellStyle name="Input cel new 5 4 2 2 2 2 2" xfId="21299"/>
    <cellStyle name="Input cel new 5 4 2 2 2 3" xfId="15370"/>
    <cellStyle name="Input cel new 5 4 2 2 3" xfId="5422"/>
    <cellStyle name="Input cel new 5 4 2 2 3 2" xfId="9642"/>
    <cellStyle name="Input cel new 5 4 2 2 3 2 2" xfId="19924"/>
    <cellStyle name="Input cel new 5 4 2 2 4" xfId="2448"/>
    <cellStyle name="Input cel new 5 4 2 2 4 2" xfId="13075"/>
    <cellStyle name="Input cel new 5 4 2 2 5" xfId="14951"/>
    <cellStyle name="Input cel new 5 4 2 3" xfId="6163"/>
    <cellStyle name="Input cel new 5 4 2 3 2" xfId="10382"/>
    <cellStyle name="Input cel new 5 4 2 3 2 2" xfId="20660"/>
    <cellStyle name="Input cel new 5 4 2 3 3" xfId="15551"/>
    <cellStyle name="Input cel new 5 4 2 4" xfId="7399"/>
    <cellStyle name="Input cel new 5 4 2 4 2" xfId="16656"/>
    <cellStyle name="Input cel new 5 4 2 5" xfId="17110"/>
    <cellStyle name="Input cel new 5 4 3" xfId="770"/>
    <cellStyle name="Input cel new 5 4 3 2" xfId="5235"/>
    <cellStyle name="Input cel new 5 4 3 2 2" xfId="9455"/>
    <cellStyle name="Input cel new 5 4 3 2 2 2" xfId="19737"/>
    <cellStyle name="Input cel new 5 4 3 2 3" xfId="16383"/>
    <cellStyle name="Input cel new 5 4 3 3" xfId="6655"/>
    <cellStyle name="Input cel new 5 4 3 3 2" xfId="10874"/>
    <cellStyle name="Input cel new 5 4 3 3 2 2" xfId="21133"/>
    <cellStyle name="Input cel new 5 4 3 3 3" xfId="15413"/>
    <cellStyle name="Input cel new 5 4 3 4" xfId="4065"/>
    <cellStyle name="Input cel new 5 4 3 4 2" xfId="8285"/>
    <cellStyle name="Input cel new 5 4 3 4 2 2" xfId="18567"/>
    <cellStyle name="Input cel new 5 4 3 5" xfId="2263"/>
    <cellStyle name="Input cel new 5 4 3 5 2" xfId="11853"/>
    <cellStyle name="Input cel new 5 4 3 6" xfId="13126"/>
    <cellStyle name="Input cel new 5 4 4" xfId="1609"/>
    <cellStyle name="Input cel new 5 4 4 2" xfId="6261"/>
    <cellStyle name="Input cel new 5 4 4 2 2" xfId="10480"/>
    <cellStyle name="Input cel new 5 4 4 2 2 2" xfId="20756"/>
    <cellStyle name="Input cel new 5 4 4 2 3" xfId="15616"/>
    <cellStyle name="Input cel new 5 4 4 3" xfId="3641"/>
    <cellStyle name="Input cel new 5 4 4 3 2" xfId="7861"/>
    <cellStyle name="Input cel new 5 4 4 3 2 2" xfId="18143"/>
    <cellStyle name="Input cel new 5 4 4 4" xfId="2154"/>
    <cellStyle name="Input cel new 5 4 4 4 2" xfId="15028"/>
    <cellStyle name="Input cel new 5 4 4 5" xfId="16414"/>
    <cellStyle name="Input cel new 5 4 5" xfId="4795"/>
    <cellStyle name="Input cel new 5 4 5 2" xfId="9015"/>
    <cellStyle name="Input cel new 5 4 5 2 2" xfId="19297"/>
    <cellStyle name="Input cel new 5 4 5 3" xfId="12156"/>
    <cellStyle name="Input cel new 5 4 6" xfId="3382"/>
    <cellStyle name="Input cel new 5 4 6 2" xfId="7602"/>
    <cellStyle name="Input cel new 5 4 6 2 2" xfId="17884"/>
    <cellStyle name="Input cel new 5 4 6 3" xfId="16960"/>
    <cellStyle name="Input cel new 5 4 7" xfId="2647"/>
    <cellStyle name="Input cel new 5 4 7 2" xfId="16430"/>
    <cellStyle name="Input cel new 5 4 8" xfId="16101"/>
    <cellStyle name="Input cel new 5 4 8 2" xfId="15717"/>
    <cellStyle name="Input cel new 5 4 9" xfId="15979"/>
    <cellStyle name="Input cel new 5 5" xfId="481"/>
    <cellStyle name="Input cel new 5 5 10" xfId="16616"/>
    <cellStyle name="Input cel new 5 5 2" xfId="1089"/>
    <cellStyle name="Input cel new 5 5 2 2" xfId="1407"/>
    <cellStyle name="Input cel new 5 5 2 2 2" xfId="5870"/>
    <cellStyle name="Input cel new 5 5 2 2 2 2" xfId="10090"/>
    <cellStyle name="Input cel new 5 5 2 2 2 2 2" xfId="20372"/>
    <cellStyle name="Input cel new 5 5 2 2 2 3" xfId="15199"/>
    <cellStyle name="Input cel new 5 5 2 2 3" xfId="7282"/>
    <cellStyle name="Input cel new 5 5 2 2 3 2" xfId="11501"/>
    <cellStyle name="Input cel new 5 5 2 2 3 2 2" xfId="21721"/>
    <cellStyle name="Input cel new 5 5 2 2 3 3" xfId="16806"/>
    <cellStyle name="Input cel new 5 5 2 2 4" xfId="4636"/>
    <cellStyle name="Input cel new 5 5 2 2 4 2" xfId="8856"/>
    <cellStyle name="Input cel new 5 5 2 2 4 2 2" xfId="19138"/>
    <cellStyle name="Input cel new 5 5 2 2 5" xfId="1853"/>
    <cellStyle name="Input cel new 5 5 2 2 5 2" xfId="17572"/>
    <cellStyle name="Input cel new 5 5 2 2 6" xfId="15597"/>
    <cellStyle name="Input cel new 5 5 2 3" xfId="5553"/>
    <cellStyle name="Input cel new 5 5 2 3 2" xfId="9773"/>
    <cellStyle name="Input cel new 5 5 2 3 2 2" xfId="20055"/>
    <cellStyle name="Input cel new 5 5 2 3 3" xfId="13377"/>
    <cellStyle name="Input cel new 5 5 2 4" xfId="6966"/>
    <cellStyle name="Input cel new 5 5 2 4 2" xfId="11185"/>
    <cellStyle name="Input cel new 5 5 2 4 2 2" xfId="21425"/>
    <cellStyle name="Input cel new 5 5 2 4 3" xfId="15188"/>
    <cellStyle name="Input cel new 5 5 2 5" xfId="4351"/>
    <cellStyle name="Input cel new 5 5 2 5 2" xfId="8571"/>
    <cellStyle name="Input cel new 5 5 2 5 2 2" xfId="18853"/>
    <cellStyle name="Input cel new 5 5 2 6" xfId="2812"/>
    <cellStyle name="Input cel new 5 5 2 6 2" xfId="17276"/>
    <cellStyle name="Input cel new 5 5 2 7" xfId="12844"/>
    <cellStyle name="Input cel new 5 5 3" xfId="1217"/>
    <cellStyle name="Input cel new 5 5 3 2" xfId="5680"/>
    <cellStyle name="Input cel new 5 5 3 2 2" xfId="9900"/>
    <cellStyle name="Input cel new 5 5 3 2 2 2" xfId="20182"/>
    <cellStyle name="Input cel new 5 5 3 2 3" xfId="13682"/>
    <cellStyle name="Input cel new 5 5 3 3" xfId="7092"/>
    <cellStyle name="Input cel new 5 5 3 3 2" xfId="11311"/>
    <cellStyle name="Input cel new 5 5 3 3 2 2" xfId="21545"/>
    <cellStyle name="Input cel new 5 5 3 3 3" xfId="15841"/>
    <cellStyle name="Input cel new 5 5 3 4" xfId="4473"/>
    <cellStyle name="Input cel new 5 5 3 4 2" xfId="8693"/>
    <cellStyle name="Input cel new 5 5 3 4 2 2" xfId="18975"/>
    <cellStyle name="Input cel new 5 5 3 5" xfId="2801"/>
    <cellStyle name="Input cel new 5 5 3 5 2" xfId="17396"/>
    <cellStyle name="Input cel new 5 5 3 6" xfId="15169"/>
    <cellStyle name="Input cel new 5 5 4" xfId="727"/>
    <cellStyle name="Input cel new 5 5 4 2" xfId="5192"/>
    <cellStyle name="Input cel new 5 5 4 2 2" xfId="9412"/>
    <cellStyle name="Input cel new 5 5 4 2 2 2" xfId="19694"/>
    <cellStyle name="Input cel new 5 5 4 2 3" xfId="14020"/>
    <cellStyle name="Input cel new 5 5 4 3" xfId="6613"/>
    <cellStyle name="Input cel new 5 5 4 3 2" xfId="10832"/>
    <cellStyle name="Input cel new 5 5 4 3 2 2" xfId="21094"/>
    <cellStyle name="Input cel new 5 5 4 3 3" xfId="14888"/>
    <cellStyle name="Input cel new 5 5 4 4" xfId="4024"/>
    <cellStyle name="Input cel new 5 5 4 4 2" xfId="8244"/>
    <cellStyle name="Input cel new 5 5 4 4 2 2" xfId="18526"/>
    <cellStyle name="Input cel new 5 5 4 5" xfId="1987"/>
    <cellStyle name="Input cel new 5 5 4 5 2" xfId="14236"/>
    <cellStyle name="Input cel new 5 5 4 6" xfId="16283"/>
    <cellStyle name="Input cel new 5 5 5" xfId="1683"/>
    <cellStyle name="Input cel new 5 5 5 2" xfId="6373"/>
    <cellStyle name="Input cel new 5 5 5 2 2" xfId="10592"/>
    <cellStyle name="Input cel new 5 5 5 2 2 2" xfId="20866"/>
    <cellStyle name="Input cel new 5 5 5 2 3" xfId="16306"/>
    <cellStyle name="Input cel new 5 5 5 3" xfId="3793"/>
    <cellStyle name="Input cel new 5 5 5 3 2" xfId="8013"/>
    <cellStyle name="Input cel new 5 5 5 3 2 2" xfId="18295"/>
    <cellStyle name="Input cel new 5 5 5 4" xfId="4839"/>
    <cellStyle name="Input cel new 5 5 5 4 2" xfId="15986"/>
    <cellStyle name="Input cel new 5 5 5 5" xfId="12736"/>
    <cellStyle name="Input cel new 5 5 6" xfId="4948"/>
    <cellStyle name="Input cel new 5 5 6 2" xfId="9168"/>
    <cellStyle name="Input cel new 5 5 6 2 2" xfId="19450"/>
    <cellStyle name="Input cel new 5 5 6 3" xfId="13171"/>
    <cellStyle name="Input cel new 5 5 7" xfId="6145"/>
    <cellStyle name="Input cel new 5 5 7 2" xfId="10364"/>
    <cellStyle name="Input cel new 5 5 7 2 2" xfId="20642"/>
    <cellStyle name="Input cel new 5 5 7 3" xfId="16014"/>
    <cellStyle name="Input cel new 5 5 8" xfId="1787"/>
    <cellStyle name="Input cel new 5 5 8 2" xfId="15842"/>
    <cellStyle name="Input cel new 5 5 9" xfId="16127"/>
    <cellStyle name="Input cel new 5 5 9 2" xfId="12209"/>
    <cellStyle name="Input cel new 5 6" xfId="544"/>
    <cellStyle name="Input cel new 5 6 2" xfId="1470"/>
    <cellStyle name="Input cel new 5 6 2 2" xfId="5933"/>
    <cellStyle name="Input cel new 5 6 2 2 2" xfId="10153"/>
    <cellStyle name="Input cel new 5 6 2 2 2 2" xfId="20435"/>
    <cellStyle name="Input cel new 5 6 2 2 3" xfId="13291"/>
    <cellStyle name="Input cel new 5 6 2 3" xfId="7345"/>
    <cellStyle name="Input cel new 5 6 2 3 2" xfId="11564"/>
    <cellStyle name="Input cel new 5 6 2 3 2 2" xfId="21780"/>
    <cellStyle name="Input cel new 5 6 2 3 3" xfId="14399"/>
    <cellStyle name="Input cel new 5 6 2 4" xfId="4695"/>
    <cellStyle name="Input cel new 5 6 2 4 2" xfId="8915"/>
    <cellStyle name="Input cel new 5 6 2 4 2 2" xfId="19197"/>
    <cellStyle name="Input cel new 5 6 2 5" xfId="2293"/>
    <cellStyle name="Input cel new 5 6 2 5 2" xfId="17631"/>
    <cellStyle name="Input cel new 5 6 2 6" xfId="12252"/>
    <cellStyle name="Input cel new 5 6 3" xfId="764"/>
    <cellStyle name="Input cel new 5 6 3 2" xfId="5229"/>
    <cellStyle name="Input cel new 5 6 3 2 2" xfId="9449"/>
    <cellStyle name="Input cel new 5 6 3 2 2 2" xfId="19731"/>
    <cellStyle name="Input cel new 5 6 3 2 3" xfId="15911"/>
    <cellStyle name="Input cel new 5 6 3 3" xfId="6649"/>
    <cellStyle name="Input cel new 5 6 3 3 2" xfId="10868"/>
    <cellStyle name="Input cel new 5 6 3 3 2 2" xfId="21127"/>
    <cellStyle name="Input cel new 5 6 3 3 3" xfId="12125"/>
    <cellStyle name="Input cel new 5 6 3 4" xfId="4059"/>
    <cellStyle name="Input cel new 5 6 3 4 2" xfId="8279"/>
    <cellStyle name="Input cel new 5 6 3 4 2 2" xfId="18561"/>
    <cellStyle name="Input cel new 5 6 3 5" xfId="2885"/>
    <cellStyle name="Input cel new 5 6 3 5 2" xfId="11996"/>
    <cellStyle name="Input cel new 5 6 3 6" xfId="16420"/>
    <cellStyle name="Input cel new 5 6 4" xfId="3855"/>
    <cellStyle name="Input cel new 5 6 4 2" xfId="8075"/>
    <cellStyle name="Input cel new 5 6 4 2 2" xfId="18357"/>
    <cellStyle name="Input cel new 5 6 4 3" xfId="15407"/>
    <cellStyle name="Input cel new 5 6 5" xfId="5011"/>
    <cellStyle name="Input cel new 5 6 5 2" xfId="9231"/>
    <cellStyle name="Input cel new 5 6 5 2 2" xfId="19513"/>
    <cellStyle name="Input cel new 5 6 5 3" xfId="16874"/>
    <cellStyle name="Input cel new 5 6 6" xfId="6436"/>
    <cellStyle name="Input cel new 5 6 6 2" xfId="10655"/>
    <cellStyle name="Input cel new 5 6 6 2 2" xfId="20928"/>
    <cellStyle name="Input cel new 5 6 6 3" xfId="13761"/>
    <cellStyle name="Input cel new 5 6 7" xfId="3559"/>
    <cellStyle name="Input cel new 5 6 7 2" xfId="7779"/>
    <cellStyle name="Input cel new 5 6 7 2 2" xfId="18061"/>
    <cellStyle name="Input cel new 5 6 7 3" xfId="12502"/>
    <cellStyle name="Input cel new 5 6 8" xfId="2762"/>
    <cellStyle name="Input cel new 5 6 8 2" xfId="15115"/>
    <cellStyle name="Input cel new 5 6 9" xfId="14648"/>
    <cellStyle name="Input cel new 5 7" xfId="661"/>
    <cellStyle name="Input cel new 5 7 2" xfId="651"/>
    <cellStyle name="Input cel new 5 7 2 2" xfId="5117"/>
    <cellStyle name="Input cel new 5 7 2 2 2" xfId="9337"/>
    <cellStyle name="Input cel new 5 7 2 2 2 2" xfId="19619"/>
    <cellStyle name="Input cel new 5 7 2 2 3" xfId="14882"/>
    <cellStyle name="Input cel new 5 7 2 3" xfId="6541"/>
    <cellStyle name="Input cel new 5 7 2 3 2" xfId="10760"/>
    <cellStyle name="Input cel new 5 7 2 3 2 2" xfId="21031"/>
    <cellStyle name="Input cel new 5 7 2 3 3" xfId="15224"/>
    <cellStyle name="Input cel new 5 7 2 4" xfId="3959"/>
    <cellStyle name="Input cel new 5 7 2 4 2" xfId="8179"/>
    <cellStyle name="Input cel new 5 7 2 4 2 2" xfId="18461"/>
    <cellStyle name="Input cel new 5 7 2 5" xfId="2668"/>
    <cellStyle name="Input cel new 5 7 2 5 2" xfId="16597"/>
    <cellStyle name="Input cel new 5 7 2 6" xfId="11867"/>
    <cellStyle name="Input cel new 5 7 3" xfId="3968"/>
    <cellStyle name="Input cel new 5 7 3 2" xfId="8188"/>
    <cellStyle name="Input cel new 5 7 3 2 2" xfId="18470"/>
    <cellStyle name="Input cel new 5 7 3 3" xfId="11827"/>
    <cellStyle name="Input cel new 5 7 4" xfId="5127"/>
    <cellStyle name="Input cel new 5 7 4 2" xfId="9347"/>
    <cellStyle name="Input cel new 5 7 4 2 2" xfId="19629"/>
    <cellStyle name="Input cel new 5 7 4 3" xfId="13411"/>
    <cellStyle name="Input cel new 5 7 5" xfId="6551"/>
    <cellStyle name="Input cel new 5 7 5 2" xfId="10770"/>
    <cellStyle name="Input cel new 5 7 5 2 2" xfId="21040"/>
    <cellStyle name="Input cel new 5 7 5 3" xfId="14876"/>
    <cellStyle name="Input cel new 5 7 6" xfId="3255"/>
    <cellStyle name="Input cel new 5 7 6 2" xfId="7477"/>
    <cellStyle name="Input cel new 5 7 6 2 2" xfId="17759"/>
    <cellStyle name="Input cel new 5 7 7" xfId="2957"/>
    <cellStyle name="Input cel new 5 7 7 2" xfId="15614"/>
    <cellStyle name="Input cel new 5 7 8" xfId="15280"/>
    <cellStyle name="Input cel new 5 8" xfId="1584"/>
    <cellStyle name="Input cel new 5 8 2" xfId="6235"/>
    <cellStyle name="Input cel new 5 8 2 2" xfId="10454"/>
    <cellStyle name="Input cel new 5 8 2 2 2" xfId="20730"/>
    <cellStyle name="Input cel new 5 8 2 3" xfId="15813"/>
    <cellStyle name="Input cel new 5 8 3" xfId="3340"/>
    <cellStyle name="Input cel new 5 8 3 2" xfId="7560"/>
    <cellStyle name="Input cel new 5 8 3 2 2" xfId="17844"/>
    <cellStyle name="Input cel new 5 8 4" xfId="2803"/>
    <cellStyle name="Input cel new 5 8 4 2" xfId="12824"/>
    <cellStyle name="Input cel new 5 8 5" xfId="12818"/>
    <cellStyle name="Input cel new 5 9" xfId="3283"/>
    <cellStyle name="Input cel new 5 9 2" xfId="7505"/>
    <cellStyle name="Input cel new 5 9 2 2" xfId="17787"/>
    <cellStyle name="Input cel new 5 9 3" xfId="15097"/>
    <cellStyle name="Input cel new 6" xfId="300"/>
    <cellStyle name="Input cel new 6 10" xfId="1871"/>
    <cellStyle name="Input cel new 6 10 2" xfId="16466"/>
    <cellStyle name="Input cel new 6 10 3" xfId="16079"/>
    <cellStyle name="Input cel new 6 2" xfId="399"/>
    <cellStyle name="Input cel new 6 2 10" xfId="3361"/>
    <cellStyle name="Input cel new 6 2 10 2" xfId="7581"/>
    <cellStyle name="Input cel new 6 2 10 2 2" xfId="17863"/>
    <cellStyle name="Input cel new 6 2 10 3" xfId="16200"/>
    <cellStyle name="Input cel new 6 2 11" xfId="6114"/>
    <cellStyle name="Input cel new 6 2 11 2" xfId="10333"/>
    <cellStyle name="Input cel new 6 2 11 2 2" xfId="20611"/>
    <cellStyle name="Input cel new 6 2 12" xfId="1833"/>
    <cellStyle name="Input cel new 6 2 12 2" xfId="14374"/>
    <cellStyle name="Input cel new 6 2 13" xfId="11716"/>
    <cellStyle name="Input cel new 6 2 2" xfId="449"/>
    <cellStyle name="Input cel new 6 2 2 10" xfId="15940"/>
    <cellStyle name="Input cel new 6 2 2 2" xfId="1060"/>
    <cellStyle name="Input cel new 6 2 2 2 2" xfId="1375"/>
    <cellStyle name="Input cel new 6 2 2 2 2 2" xfId="5838"/>
    <cellStyle name="Input cel new 6 2 2 2 2 2 2" xfId="10058"/>
    <cellStyle name="Input cel new 6 2 2 2 2 2 2 2" xfId="20340"/>
    <cellStyle name="Input cel new 6 2 2 2 2 2 3" xfId="13092"/>
    <cellStyle name="Input cel new 6 2 2 2 2 3" xfId="7250"/>
    <cellStyle name="Input cel new 6 2 2 2 2 3 2" xfId="11469"/>
    <cellStyle name="Input cel new 6 2 2 2 2 3 2 2" xfId="21691"/>
    <cellStyle name="Input cel new 6 2 2 2 2 3 3" xfId="14919"/>
    <cellStyle name="Input cel new 6 2 2 2 2 4" xfId="4606"/>
    <cellStyle name="Input cel new 6 2 2 2 2 4 2" xfId="8826"/>
    <cellStyle name="Input cel new 6 2 2 2 2 4 2 2" xfId="19108"/>
    <cellStyle name="Input cel new 6 2 2 2 2 5" xfId="2149"/>
    <cellStyle name="Input cel new 6 2 2 2 2 5 2" xfId="17542"/>
    <cellStyle name="Input cel new 6 2 2 2 2 6" xfId="17183"/>
    <cellStyle name="Input cel new 6 2 2 2 3" xfId="5524"/>
    <cellStyle name="Input cel new 6 2 2 2 3 2" xfId="9744"/>
    <cellStyle name="Input cel new 6 2 2 2 3 2 2" xfId="20026"/>
    <cellStyle name="Input cel new 6 2 2 2 3 3" xfId="16470"/>
    <cellStyle name="Input cel new 6 2 2 2 4" xfId="6937"/>
    <cellStyle name="Input cel new 6 2 2 2 4 2" xfId="11156"/>
    <cellStyle name="Input cel new 6 2 2 2 4 2 2" xfId="21396"/>
    <cellStyle name="Input cel new 6 2 2 2 4 3" xfId="14219"/>
    <cellStyle name="Input cel new 6 2 2 2 5" xfId="4322"/>
    <cellStyle name="Input cel new 6 2 2 2 5 2" xfId="8542"/>
    <cellStyle name="Input cel new 6 2 2 2 5 2 2" xfId="18824"/>
    <cellStyle name="Input cel new 6 2 2 2 6" xfId="2102"/>
    <cellStyle name="Input cel new 6 2 2 2 6 2" xfId="12079"/>
    <cellStyle name="Input cel new 6 2 2 2 7" xfId="16479"/>
    <cellStyle name="Input cel new 6 2 2 3" xfId="1212"/>
    <cellStyle name="Input cel new 6 2 2 3 2" xfId="5675"/>
    <cellStyle name="Input cel new 6 2 2 3 2 2" xfId="9895"/>
    <cellStyle name="Input cel new 6 2 2 3 2 2 2" xfId="20177"/>
    <cellStyle name="Input cel new 6 2 2 3 2 3" xfId="14527"/>
    <cellStyle name="Input cel new 6 2 2 3 3" xfId="7087"/>
    <cellStyle name="Input cel new 6 2 2 3 3 2" xfId="11306"/>
    <cellStyle name="Input cel new 6 2 2 3 3 2 2" xfId="21540"/>
    <cellStyle name="Input cel new 6 2 2 3 3 3" xfId="14309"/>
    <cellStyle name="Input cel new 6 2 2 3 4" xfId="4468"/>
    <cellStyle name="Input cel new 6 2 2 3 4 2" xfId="8688"/>
    <cellStyle name="Input cel new 6 2 2 3 4 2 2" xfId="18970"/>
    <cellStyle name="Input cel new 6 2 2 3 5" xfId="2566"/>
    <cellStyle name="Input cel new 6 2 2 3 5 2" xfId="17391"/>
    <cellStyle name="Input cel new 6 2 2 3 6" xfId="17151"/>
    <cellStyle name="Input cel new 6 2 2 4" xfId="833"/>
    <cellStyle name="Input cel new 6 2 2 4 2" xfId="5298"/>
    <cellStyle name="Input cel new 6 2 2 4 2 2" xfId="9518"/>
    <cellStyle name="Input cel new 6 2 2 4 2 2 2" xfId="19800"/>
    <cellStyle name="Input cel new 6 2 2 4 2 3" xfId="13864"/>
    <cellStyle name="Input cel new 6 2 2 4 3" xfId="6718"/>
    <cellStyle name="Input cel new 6 2 2 4 3 2" xfId="10937"/>
    <cellStyle name="Input cel new 6 2 2 4 3 2 2" xfId="21191"/>
    <cellStyle name="Input cel new 6 2 2 4 3 3" xfId="16672"/>
    <cellStyle name="Input cel new 6 2 2 4 4" xfId="4122"/>
    <cellStyle name="Input cel new 6 2 2 4 4 2" xfId="8342"/>
    <cellStyle name="Input cel new 6 2 2 4 4 2 2" xfId="18624"/>
    <cellStyle name="Input cel new 6 2 2 4 5" xfId="2120"/>
    <cellStyle name="Input cel new 6 2 2 4 5 2" xfId="13765"/>
    <cellStyle name="Input cel new 6 2 2 4 6" xfId="13649"/>
    <cellStyle name="Input cel new 6 2 2 5" xfId="1668"/>
    <cellStyle name="Input cel new 6 2 2 5 2" xfId="6341"/>
    <cellStyle name="Input cel new 6 2 2 5 2 2" xfId="10560"/>
    <cellStyle name="Input cel new 6 2 2 5 2 2 2" xfId="20836"/>
    <cellStyle name="Input cel new 6 2 2 5 2 3" xfId="14414"/>
    <cellStyle name="Input cel new 6 2 2 5 3" xfId="3763"/>
    <cellStyle name="Input cel new 6 2 2 5 3 2" xfId="7983"/>
    <cellStyle name="Input cel new 6 2 2 5 3 2 2" xfId="18265"/>
    <cellStyle name="Input cel new 6 2 2 5 4" xfId="2796"/>
    <cellStyle name="Input cel new 6 2 2 5 4 2" xfId="15611"/>
    <cellStyle name="Input cel new 6 2 2 5 5" xfId="14523"/>
    <cellStyle name="Input cel new 6 2 2 6" xfId="4916"/>
    <cellStyle name="Input cel new 6 2 2 6 2" xfId="9136"/>
    <cellStyle name="Input cel new 6 2 2 6 2 2" xfId="19418"/>
    <cellStyle name="Input cel new 6 2 2 6 3" xfId="13289"/>
    <cellStyle name="Input cel new 6 2 2 7" xfId="6203"/>
    <cellStyle name="Input cel new 6 2 2 7 2" xfId="10422"/>
    <cellStyle name="Input cel new 6 2 2 7 2 2" xfId="20700"/>
    <cellStyle name="Input cel new 6 2 2 7 3" xfId="16293"/>
    <cellStyle name="Input cel new 6 2 2 8" xfId="2627"/>
    <cellStyle name="Input cel new 6 2 2 8 2" xfId="13403"/>
    <cellStyle name="Input cel new 6 2 2 9" xfId="16140"/>
    <cellStyle name="Input cel new 6 2 2 9 2" xfId="13829"/>
    <cellStyle name="Input cel new 6 2 3" xfId="513"/>
    <cellStyle name="Input cel new 6 2 3 2" xfId="1439"/>
    <cellStyle name="Input cel new 6 2 3 2 2" xfId="5902"/>
    <cellStyle name="Input cel new 6 2 3 2 2 2" xfId="10122"/>
    <cellStyle name="Input cel new 6 2 3 2 2 2 2" xfId="20404"/>
    <cellStyle name="Input cel new 6 2 3 2 2 3" xfId="14242"/>
    <cellStyle name="Input cel new 6 2 3 2 3" xfId="7314"/>
    <cellStyle name="Input cel new 6 2 3 2 3 2" xfId="11533"/>
    <cellStyle name="Input cel new 6 2 3 2 3 2 2" xfId="21751"/>
    <cellStyle name="Input cel new 6 2 3 2 3 3" xfId="16402"/>
    <cellStyle name="Input cel new 6 2 3 2 4" xfId="4666"/>
    <cellStyle name="Input cel new 6 2 3 2 4 2" xfId="8886"/>
    <cellStyle name="Input cel new 6 2 3 2 4 2 2" xfId="19168"/>
    <cellStyle name="Input cel new 6 2 3 2 5" xfId="2098"/>
    <cellStyle name="Input cel new 6 2 3 2 5 2" xfId="17602"/>
    <cellStyle name="Input cel new 6 2 3 2 6" xfId="13673"/>
    <cellStyle name="Input cel new 6 2 3 3" xfId="1121"/>
    <cellStyle name="Input cel new 6 2 3 3 2" xfId="5585"/>
    <cellStyle name="Input cel new 6 2 3 3 2 2" xfId="9805"/>
    <cellStyle name="Input cel new 6 2 3 3 2 2 2" xfId="20087"/>
    <cellStyle name="Input cel new 6 2 3 3 2 3" xfId="16889"/>
    <cellStyle name="Input cel new 6 2 3 3 3" xfId="6998"/>
    <cellStyle name="Input cel new 6 2 3 3 3 2" xfId="11217"/>
    <cellStyle name="Input cel new 6 2 3 3 3 2 2" xfId="21455"/>
    <cellStyle name="Input cel new 6 2 3 3 3 3" xfId="14231"/>
    <cellStyle name="Input cel new 6 2 3 3 4" xfId="4382"/>
    <cellStyle name="Input cel new 6 2 3 3 4 2" xfId="8602"/>
    <cellStyle name="Input cel new 6 2 3 3 4 2 2" xfId="18884"/>
    <cellStyle name="Input cel new 6 2 3 3 5" xfId="1885"/>
    <cellStyle name="Input cel new 6 2 3 3 5 2" xfId="17306"/>
    <cellStyle name="Input cel new 6 2 3 3 6" xfId="17227"/>
    <cellStyle name="Input cel new 6 2 3 4" xfId="3824"/>
    <cellStyle name="Input cel new 6 2 3 4 2" xfId="8044"/>
    <cellStyle name="Input cel new 6 2 3 4 2 2" xfId="18326"/>
    <cellStyle name="Input cel new 6 2 3 4 3" xfId="15189"/>
    <cellStyle name="Input cel new 6 2 3 5" xfId="4980"/>
    <cellStyle name="Input cel new 6 2 3 5 2" xfId="9200"/>
    <cellStyle name="Input cel new 6 2 3 5 2 2" xfId="19482"/>
    <cellStyle name="Input cel new 6 2 3 5 3" xfId="16852"/>
    <cellStyle name="Input cel new 6 2 3 6" xfId="6405"/>
    <cellStyle name="Input cel new 6 2 3 6 2" xfId="10624"/>
    <cellStyle name="Input cel new 6 2 3 6 2 2" xfId="20897"/>
    <cellStyle name="Input cel new 6 2 3 6 3" xfId="16371"/>
    <cellStyle name="Input cel new 6 2 3 7" xfId="3530"/>
    <cellStyle name="Input cel new 6 2 3 7 2" xfId="7750"/>
    <cellStyle name="Input cel new 6 2 3 7 2 2" xfId="18032"/>
    <cellStyle name="Input cel new 6 2 3 7 3" xfId="16979"/>
    <cellStyle name="Input cel new 6 2 3 8" xfId="3133"/>
    <cellStyle name="Input cel new 6 2 3 8 2" xfId="16766"/>
    <cellStyle name="Input cel new 6 2 3 9" xfId="14700"/>
    <cellStyle name="Input cel new 6 2 4" xfId="575"/>
    <cellStyle name="Input cel new 6 2 4 2" xfId="1501"/>
    <cellStyle name="Input cel new 6 2 4 2 2" xfId="5964"/>
    <cellStyle name="Input cel new 6 2 4 2 2 2" xfId="10184"/>
    <cellStyle name="Input cel new 6 2 4 2 2 2 2" xfId="20466"/>
    <cellStyle name="Input cel new 6 2 4 2 2 3" xfId="12666"/>
    <cellStyle name="Input cel new 6 2 4 2 3" xfId="7376"/>
    <cellStyle name="Input cel new 6 2 4 2 3 2" xfId="11595"/>
    <cellStyle name="Input cel new 6 2 4 2 3 2 2" xfId="21810"/>
    <cellStyle name="Input cel new 6 2 4 2 3 3" xfId="13900"/>
    <cellStyle name="Input cel new 6 2 4 2 4" xfId="4725"/>
    <cellStyle name="Input cel new 6 2 4 2 4 2" xfId="8945"/>
    <cellStyle name="Input cel new 6 2 4 2 4 2 2" xfId="19227"/>
    <cellStyle name="Input cel new 6 2 4 2 5" xfId="7429"/>
    <cellStyle name="Input cel new 6 2 4 2 5 2" xfId="17661"/>
    <cellStyle name="Input cel new 6 2 4 2 6" xfId="13033"/>
    <cellStyle name="Input cel new 6 2 4 3" xfId="1179"/>
    <cellStyle name="Input cel new 6 2 4 3 2" xfId="5642"/>
    <cellStyle name="Input cel new 6 2 4 3 2 2" xfId="9862"/>
    <cellStyle name="Input cel new 6 2 4 3 2 2 2" xfId="20144"/>
    <cellStyle name="Input cel new 6 2 4 3 2 3" xfId="12984"/>
    <cellStyle name="Input cel new 6 2 4 3 3" xfId="7054"/>
    <cellStyle name="Input cel new 6 2 4 3 3 2" xfId="11273"/>
    <cellStyle name="Input cel new 6 2 4 3 3 2 2" xfId="21508"/>
    <cellStyle name="Input cel new 6 2 4 3 3 3" xfId="11629"/>
    <cellStyle name="Input cel new 6 2 4 3 4" xfId="4436"/>
    <cellStyle name="Input cel new 6 2 4 3 4 2" xfId="8656"/>
    <cellStyle name="Input cel new 6 2 4 3 4 2 2" xfId="18938"/>
    <cellStyle name="Input cel new 6 2 4 3 5" xfId="2969"/>
    <cellStyle name="Input cel new 6 2 4 3 5 2" xfId="17359"/>
    <cellStyle name="Input cel new 6 2 4 3 6" xfId="15766"/>
    <cellStyle name="Input cel new 6 2 4 4" xfId="3886"/>
    <cellStyle name="Input cel new 6 2 4 4 2" xfId="8106"/>
    <cellStyle name="Input cel new 6 2 4 4 2 2" xfId="18388"/>
    <cellStyle name="Input cel new 6 2 4 4 3" xfId="14697"/>
    <cellStyle name="Input cel new 6 2 4 5" xfId="5042"/>
    <cellStyle name="Input cel new 6 2 4 5 2" xfId="9262"/>
    <cellStyle name="Input cel new 6 2 4 5 2 2" xfId="19544"/>
    <cellStyle name="Input cel new 6 2 4 5 3" xfId="12594"/>
    <cellStyle name="Input cel new 6 2 4 6" xfId="6467"/>
    <cellStyle name="Input cel new 6 2 4 6 2" xfId="10686"/>
    <cellStyle name="Input cel new 6 2 4 6 2 2" xfId="20959"/>
    <cellStyle name="Input cel new 6 2 4 6 3" xfId="16385"/>
    <cellStyle name="Input cel new 6 2 4 7" xfId="3589"/>
    <cellStyle name="Input cel new 6 2 4 7 2" xfId="7809"/>
    <cellStyle name="Input cel new 6 2 4 7 2 2" xfId="18091"/>
    <cellStyle name="Input cel new 6 2 4 7 3" xfId="15493"/>
    <cellStyle name="Input cel new 6 2 4 8" xfId="2984"/>
    <cellStyle name="Input cel new 6 2 4 8 2" xfId="14654"/>
    <cellStyle name="Input cel new 6 2 4 9" xfId="13767"/>
    <cellStyle name="Input cel new 6 2 5" xfId="1022"/>
    <cellStyle name="Input cel new 6 2 5 2" xfId="1338"/>
    <cellStyle name="Input cel new 6 2 5 2 2" xfId="5801"/>
    <cellStyle name="Input cel new 6 2 5 2 2 2" xfId="10021"/>
    <cellStyle name="Input cel new 6 2 5 2 2 2 2" xfId="20303"/>
    <cellStyle name="Input cel new 6 2 5 2 2 3" xfId="12580"/>
    <cellStyle name="Input cel new 6 2 5 2 3" xfId="7213"/>
    <cellStyle name="Input cel new 6 2 5 2 3 2" xfId="11432"/>
    <cellStyle name="Input cel new 6 2 5 2 3 2 2" xfId="21655"/>
    <cellStyle name="Input cel new 6 2 5 2 3 3" xfId="13938"/>
    <cellStyle name="Input cel new 6 2 5 2 4" xfId="4570"/>
    <cellStyle name="Input cel new 6 2 5 2 4 2" xfId="8790"/>
    <cellStyle name="Input cel new 6 2 5 2 4 2 2" xfId="19072"/>
    <cellStyle name="Input cel new 6 2 5 2 5" xfId="2176"/>
    <cellStyle name="Input cel new 6 2 5 2 5 2" xfId="17506"/>
    <cellStyle name="Input cel new 6 2 5 2 6" xfId="13053"/>
    <cellStyle name="Input cel new 6 2 5 3" xfId="4286"/>
    <cellStyle name="Input cel new 6 2 5 3 2" xfId="8506"/>
    <cellStyle name="Input cel new 6 2 5 3 2 2" xfId="18788"/>
    <cellStyle name="Input cel new 6 2 5 3 3" xfId="15234"/>
    <cellStyle name="Input cel new 6 2 5 4" xfId="5486"/>
    <cellStyle name="Input cel new 6 2 5 4 2" xfId="9706"/>
    <cellStyle name="Input cel new 6 2 5 4 2 2" xfId="19988"/>
    <cellStyle name="Input cel new 6 2 5 4 3" xfId="14763"/>
    <cellStyle name="Input cel new 6 2 5 5" xfId="6900"/>
    <cellStyle name="Input cel new 6 2 5 5 2" xfId="11119"/>
    <cellStyle name="Input cel new 6 2 5 5 2 2" xfId="21361"/>
    <cellStyle name="Input cel new 6 2 5 5 3" xfId="16810"/>
    <cellStyle name="Input cel new 6 2 5 6" xfId="3448"/>
    <cellStyle name="Input cel new 6 2 5 6 2" xfId="7668"/>
    <cellStyle name="Input cel new 6 2 5 6 2 2" xfId="17950"/>
    <cellStyle name="Input cel new 6 2 5 7" xfId="2968"/>
    <cellStyle name="Input cel new 6 2 5 7 2" xfId="16992"/>
    <cellStyle name="Input cel new 6 2 5 8" xfId="13746"/>
    <cellStyle name="Input cel new 6 2 6" xfId="842"/>
    <cellStyle name="Input cel new 6 2 6 2" xfId="5307"/>
    <cellStyle name="Input cel new 6 2 6 2 2" xfId="9527"/>
    <cellStyle name="Input cel new 6 2 6 2 2 2" xfId="19809"/>
    <cellStyle name="Input cel new 6 2 6 2 3" xfId="15500"/>
    <cellStyle name="Input cel new 6 2 6 3" xfId="6727"/>
    <cellStyle name="Input cel new 6 2 6 3 2" xfId="10946"/>
    <cellStyle name="Input cel new 6 2 6 3 2 2" xfId="21200"/>
    <cellStyle name="Input cel new 6 2 6 3 3" xfId="11917"/>
    <cellStyle name="Input cel new 6 2 6 4" xfId="4131"/>
    <cellStyle name="Input cel new 6 2 6 4 2" xfId="8351"/>
    <cellStyle name="Input cel new 6 2 6 4 2 2" xfId="18633"/>
    <cellStyle name="Input cel new 6 2 6 5" xfId="2977"/>
    <cellStyle name="Input cel new 6 2 6 5 2" xfId="15827"/>
    <cellStyle name="Input cel new 6 2 6 6" xfId="15378"/>
    <cellStyle name="Input cel new 6 2 7" xfId="692"/>
    <cellStyle name="Input cel new 6 2 7 2" xfId="5158"/>
    <cellStyle name="Input cel new 6 2 7 2 2" xfId="9378"/>
    <cellStyle name="Input cel new 6 2 7 2 2 2" xfId="19660"/>
    <cellStyle name="Input cel new 6 2 7 2 3" xfId="13093"/>
    <cellStyle name="Input cel new 6 2 7 3" xfId="6581"/>
    <cellStyle name="Input cel new 6 2 7 3 2" xfId="10800"/>
    <cellStyle name="Input cel new 6 2 7 3 2 2" xfId="21065"/>
    <cellStyle name="Input cel new 6 2 7 3 3" xfId="14483"/>
    <cellStyle name="Input cel new 6 2 7 4" xfId="3994"/>
    <cellStyle name="Input cel new 6 2 7 4 2" xfId="8214"/>
    <cellStyle name="Input cel new 6 2 7 4 2 2" xfId="18496"/>
    <cellStyle name="Input cel new 6 2 7 5" xfId="2344"/>
    <cellStyle name="Input cel new 6 2 7 5 2" xfId="12882"/>
    <cellStyle name="Input cel new 6 2 7 6" xfId="14128"/>
    <cellStyle name="Input cel new 6 2 8" xfId="1638"/>
    <cellStyle name="Input cel new 6 2 8 2" xfId="6293"/>
    <cellStyle name="Input cel new 6 2 8 2 2" xfId="10512"/>
    <cellStyle name="Input cel new 6 2 8 2 2 2" xfId="20788"/>
    <cellStyle name="Input cel new 6 2 8 2 3" xfId="14842"/>
    <cellStyle name="Input cel new 6 2 8 3" xfId="3715"/>
    <cellStyle name="Input cel new 6 2 8 3 2" xfId="7935"/>
    <cellStyle name="Input cel new 6 2 8 3 2 2" xfId="18217"/>
    <cellStyle name="Input cel new 6 2 8 4" xfId="2012"/>
    <cellStyle name="Input cel new 6 2 8 4 2" xfId="13794"/>
    <cellStyle name="Input cel new 6 2 8 5" xfId="15781"/>
    <cellStyle name="Input cel new 6 2 9" xfId="4868"/>
    <cellStyle name="Input cel new 6 2 9 2" xfId="9088"/>
    <cellStyle name="Input cel new 6 2 9 2 2" xfId="19370"/>
    <cellStyle name="Input cel new 6 2 9 3" xfId="13961"/>
    <cellStyle name="Input cel new 6 3" xfId="368"/>
    <cellStyle name="Input cel new 6 3 2" xfId="1312"/>
    <cellStyle name="Input cel new 6 3 2 2" xfId="1736"/>
    <cellStyle name="Input cel new 6 3 2 2 2" xfId="7187"/>
    <cellStyle name="Input cel new 6 3 2 2 2 2" xfId="11406"/>
    <cellStyle name="Input cel new 6 3 2 2 2 2 2" xfId="21631"/>
    <cellStyle name="Input cel new 6 3 2 2 2 3" xfId="15302"/>
    <cellStyle name="Input cel new 6 3 2 2 3" xfId="5775"/>
    <cellStyle name="Input cel new 6 3 2 2 3 2" xfId="9995"/>
    <cellStyle name="Input cel new 6 3 2 2 3 2 2" xfId="20277"/>
    <cellStyle name="Input cel new 6 3 2 2 4" xfId="1949"/>
    <cellStyle name="Input cel new 6 3 2 2 4 2" xfId="17482"/>
    <cellStyle name="Input cel new 6 3 2 2 5" xfId="15252"/>
    <cellStyle name="Input cel new 6 3 2 3" xfId="6156"/>
    <cellStyle name="Input cel new 6 3 2 3 2" xfId="10375"/>
    <cellStyle name="Input cel new 6 3 2 3 2 2" xfId="20653"/>
    <cellStyle name="Input cel new 6 3 2 3 3" xfId="14064"/>
    <cellStyle name="Input cel new 6 3 2 4" xfId="1771"/>
    <cellStyle name="Input cel new 6 3 2 4 2" xfId="14816"/>
    <cellStyle name="Input cel new 6 3 2 5" xfId="12128"/>
    <cellStyle name="Input cel new 6 3 3" xfId="876"/>
    <cellStyle name="Input cel new 6 3 3 2" xfId="5341"/>
    <cellStyle name="Input cel new 6 3 3 2 2" xfId="9561"/>
    <cellStyle name="Input cel new 6 3 3 2 2 2" xfId="19843"/>
    <cellStyle name="Input cel new 6 3 3 2 3" xfId="15973"/>
    <cellStyle name="Input cel new 6 3 3 3" xfId="6761"/>
    <cellStyle name="Input cel new 6 3 3 3 2" xfId="10980"/>
    <cellStyle name="Input cel new 6 3 3 3 2 2" xfId="21232"/>
    <cellStyle name="Input cel new 6 3 3 3 3" xfId="16028"/>
    <cellStyle name="Input cel new 6 3 3 4" xfId="4163"/>
    <cellStyle name="Input cel new 6 3 3 4 2" xfId="8383"/>
    <cellStyle name="Input cel new 6 3 3 4 2 2" xfId="18665"/>
    <cellStyle name="Input cel new 6 3 3 5" xfId="2926"/>
    <cellStyle name="Input cel new 6 3 3 5 2" xfId="14056"/>
    <cellStyle name="Input cel new 6 3 3 6" xfId="16050"/>
    <cellStyle name="Input cel new 6 3 4" xfId="1610"/>
    <cellStyle name="Input cel new 6 3 4 2" xfId="6262"/>
    <cellStyle name="Input cel new 6 3 4 2 2" xfId="10481"/>
    <cellStyle name="Input cel new 6 3 4 2 2 2" xfId="20757"/>
    <cellStyle name="Input cel new 6 3 4 2 3" xfId="14446"/>
    <cellStyle name="Input cel new 6 3 4 3" xfId="3684"/>
    <cellStyle name="Input cel new 6 3 4 3 2" xfId="7904"/>
    <cellStyle name="Input cel new 6 3 4 3 2 2" xfId="18186"/>
    <cellStyle name="Input cel new 6 3 4 4" xfId="2068"/>
    <cellStyle name="Input cel new 6 3 4 4 2" xfId="12718"/>
    <cellStyle name="Input cel new 6 3 4 5" xfId="14406"/>
    <cellStyle name="Input cel new 6 3 5" xfId="4837"/>
    <cellStyle name="Input cel new 6 3 5 2" xfId="9057"/>
    <cellStyle name="Input cel new 6 3 5 2 2" xfId="19339"/>
    <cellStyle name="Input cel new 6 3 5 3" xfId="12289"/>
    <cellStyle name="Input cel new 6 3 6" xfId="6080"/>
    <cellStyle name="Input cel new 6 3 6 2" xfId="10299"/>
    <cellStyle name="Input cel new 6 3 6 2 2" xfId="20579"/>
    <cellStyle name="Input cel new 6 3 6 3" xfId="15051"/>
    <cellStyle name="Input cel new 6 3 7" xfId="2916"/>
    <cellStyle name="Input cel new 6 3 7 2" xfId="13415"/>
    <cellStyle name="Input cel new 6 3 8" xfId="16094"/>
    <cellStyle name="Input cel new 6 3 8 2" xfId="13152"/>
    <cellStyle name="Input cel new 6 3 9" xfId="11726"/>
    <cellStyle name="Input cel new 6 4" xfId="784"/>
    <cellStyle name="Input cel new 6 4 2" xfId="1700"/>
    <cellStyle name="Input cel new 6 4 2 2" xfId="6669"/>
    <cellStyle name="Input cel new 6 4 2 2 2" xfId="10888"/>
    <cellStyle name="Input cel new 6 4 2 2 2 2" xfId="21144"/>
    <cellStyle name="Input cel new 6 4 2 2 3" xfId="15357"/>
    <cellStyle name="Input cel new 6 4 2 3" xfId="5249"/>
    <cellStyle name="Input cel new 6 4 2 3 2" xfId="9469"/>
    <cellStyle name="Input cel new 6 4 2 3 2 2" xfId="19751"/>
    <cellStyle name="Input cel new 6 4 2 4" xfId="2499"/>
    <cellStyle name="Input cel new 6 4 2 4 2" xfId="11789"/>
    <cellStyle name="Input cel new 6 4 2 5" xfId="13215"/>
    <cellStyle name="Input cel new 6 4 3" xfId="6037"/>
    <cellStyle name="Input cel new 6 4 3 2" xfId="10256"/>
    <cellStyle name="Input cel new 6 4 3 2 2" xfId="20536"/>
    <cellStyle name="Input cel new 6 4 3 3" xfId="17221"/>
    <cellStyle name="Input cel new 6 4 4" xfId="4075"/>
    <cellStyle name="Input cel new 6 4 4 2" xfId="8295"/>
    <cellStyle name="Input cel new 6 4 4 2 2" xfId="18577"/>
    <cellStyle name="Input cel new 6 4 5" xfId="2725"/>
    <cellStyle name="Input cel new 6 4 5 2" xfId="17081"/>
    <cellStyle name="Input cel new 6 4 6" xfId="11730"/>
    <cellStyle name="Input cel new 6 5" xfId="686"/>
    <cellStyle name="Input cel new 6 5 2" xfId="5152"/>
    <cellStyle name="Input cel new 6 5 2 2" xfId="9372"/>
    <cellStyle name="Input cel new 6 5 2 2 2" xfId="19654"/>
    <cellStyle name="Input cel new 6 5 2 3" xfId="16412"/>
    <cellStyle name="Input cel new 6 5 3" xfId="3221"/>
    <cellStyle name="Input cel new 6 5 3 2" xfId="7455"/>
    <cellStyle name="Input cel new 6 5 3 2 2" xfId="17726"/>
    <cellStyle name="Input cel new 6 5 3 3" xfId="14354"/>
    <cellStyle name="Input cel new 6 5 4" xfId="3989"/>
    <cellStyle name="Input cel new 6 5 4 2" xfId="8209"/>
    <cellStyle name="Input cel new 6 5 4 2 2" xfId="18491"/>
    <cellStyle name="Input cel new 6 5 5" xfId="2616"/>
    <cellStyle name="Input cel new 6 5 5 2" xfId="17173"/>
    <cellStyle name="Input cel new 6 5 6" xfId="13768"/>
    <cellStyle name="Input cel new 6 6" xfId="3621"/>
    <cellStyle name="Input cel new 6 6 2" xfId="7841"/>
    <cellStyle name="Input cel new 6 6 2 2" xfId="18123"/>
    <cellStyle name="Input cel new 6 6 3" xfId="17126"/>
    <cellStyle name="Input cel new 6 7" xfId="4775"/>
    <cellStyle name="Input cel new 6 7 2" xfId="8995"/>
    <cellStyle name="Input cel new 6 7 2 2" xfId="19277"/>
    <cellStyle name="Input cel new 6 7 3" xfId="15762"/>
    <cellStyle name="Input cel new 6 8" xfId="3213"/>
    <cellStyle name="Input cel new 6 8 2" xfId="16182"/>
    <cellStyle name="Input cel new 6 8 2 2" xfId="17718"/>
    <cellStyle name="Input cel new 6 8 3" xfId="12269"/>
    <cellStyle name="Input cel new 6 8 4" xfId="13626"/>
    <cellStyle name="Input cel new 6 9" xfId="3198"/>
    <cellStyle name="Input cel new 6 9 2" xfId="16167"/>
    <cellStyle name="Input cel new 6 9 3" xfId="17703"/>
    <cellStyle name="Input cel new 7" xfId="285"/>
    <cellStyle name="Input cel new 7 2" xfId="1544"/>
    <cellStyle name="Input cel new 7 2 2" xfId="8982"/>
    <cellStyle name="Input cel new 7 2 2 2" xfId="19264"/>
    <cellStyle name="Input cel new 7 2 3" xfId="15299"/>
    <cellStyle name="Input cel new 7 3" xfId="6013"/>
    <cellStyle name="Input cel new 7 3 2" xfId="10233"/>
    <cellStyle name="Input cel new 7 3 2 2" xfId="20514"/>
    <cellStyle name="Input cel new 7 3 3" xfId="15689"/>
    <cellStyle name="Input cel new 7 4" xfId="3268"/>
    <cellStyle name="Input cel new 7 4 2" xfId="7490"/>
    <cellStyle name="Input cel new 7 4 2 2" xfId="17772"/>
    <cellStyle name="Input cel new 7 5" xfId="2267"/>
    <cellStyle name="Input cel new 7 5 2" xfId="13588"/>
    <cellStyle name="Input cel new 7 6" xfId="14580"/>
    <cellStyle name="Input cel new 8" xfId="598"/>
    <cellStyle name="Input cel new 8 2" xfId="1690"/>
    <cellStyle name="Input cel new 8 2 2" xfId="9285"/>
    <cellStyle name="Input cel new 8 2 2 2" xfId="19567"/>
    <cellStyle name="Input cel new 8 2 3" xfId="14606"/>
    <cellStyle name="Input cel new 8 3" xfId="6490"/>
    <cellStyle name="Input cel new 8 3 2" xfId="10709"/>
    <cellStyle name="Input cel new 8 3 2 2" xfId="20982"/>
    <cellStyle name="Input cel new 8 3 3" xfId="16432"/>
    <cellStyle name="Input cel new 8 4" xfId="3909"/>
    <cellStyle name="Input cel new 8 4 2" xfId="8129"/>
    <cellStyle name="Input cel new 8 4 2 2" xfId="18411"/>
    <cellStyle name="Input cel new 8 5" xfId="2669"/>
    <cellStyle name="Input cel new 8 5 2" xfId="12907"/>
    <cellStyle name="Input cel new 8 6" xfId="11699"/>
    <cellStyle name="Input cel new 9" xfId="3205"/>
    <cellStyle name="Input cel new 9 2" xfId="16174"/>
    <cellStyle name="Input cel new 9 3" xfId="17710"/>
    <cellStyle name="Komma 2" xfId="26"/>
    <cellStyle name="KP_thin_border_dark_grey" xfId="228"/>
    <cellStyle name="Linked Cell" xfId="165" builtinId="24" customBuiltin="1"/>
    <cellStyle name="Menu" xfId="27"/>
    <cellStyle name="Milliers [0]_Oilques" xfId="28"/>
    <cellStyle name="Milliers_Oilques" xfId="29"/>
    <cellStyle name="Monétaire [0]_Oilques" xfId="30"/>
    <cellStyle name="Monétaire_Oilques" xfId="31"/>
    <cellStyle name="Neutral" xfId="161" builtinId="28" customBuiltin="1"/>
    <cellStyle name="Neutral 2" xfId="206"/>
    <cellStyle name="Neutral 3" xfId="273"/>
    <cellStyle name="Normal" xfId="0" builtinId="0"/>
    <cellStyle name="Normal 10" xfId="150"/>
    <cellStyle name="Normal 10 2" xfId="209"/>
    <cellStyle name="Normal 10 3" xfId="229"/>
    <cellStyle name="Normal 11" xfId="156"/>
    <cellStyle name="Normal 12" xfId="202"/>
    <cellStyle name="Normal 13" xfId="203"/>
    <cellStyle name="Normal 13 2" xfId="266"/>
    <cellStyle name="Normal 13 3" xfId="265"/>
    <cellStyle name="Normal 14" xfId="196"/>
    <cellStyle name="Normal 15" xfId="217"/>
    <cellStyle name="Normal 15 2" xfId="1152"/>
    <cellStyle name="Normal 15 3" xfId="697"/>
    <cellStyle name="Normal 16" xfId="218"/>
    <cellStyle name="Normal 16 2" xfId="912"/>
    <cellStyle name="Normal 16 3" xfId="639"/>
    <cellStyle name="Normal 17" xfId="195"/>
    <cellStyle name="Normal 18" xfId="261"/>
    <cellStyle name="Normal 19" xfId="262"/>
    <cellStyle name="Normal 2" xfId="3"/>
    <cellStyle name="Normal 2 2" xfId="32"/>
    <cellStyle name="Normal 2 2 2" xfId="7410"/>
    <cellStyle name="Normal 2 3" xfId="230"/>
    <cellStyle name="Normal 2 4" xfId="7400"/>
    <cellStyle name="Normal 2 4 2" xfId="17246"/>
    <cellStyle name="Normal 2 4 3" xfId="12359"/>
    <cellStyle name="Normal 2 5" xfId="2489"/>
    <cellStyle name="Normal 2 5 2" xfId="16147"/>
    <cellStyle name="Normal 20" xfId="264"/>
    <cellStyle name="Normal 21" xfId="263"/>
    <cellStyle name="Normal 22" xfId="268"/>
    <cellStyle name="Normal 23" xfId="231"/>
    <cellStyle name="Normal 24" xfId="1739"/>
    <cellStyle name="Normal 25" xfId="7412"/>
    <cellStyle name="Normal 26" xfId="7413"/>
    <cellStyle name="Normal 27" xfId="7417"/>
    <cellStyle name="Normal 28" xfId="2350"/>
    <cellStyle name="Normal 3" xfId="4"/>
    <cellStyle name="Normal 3 2" xfId="33"/>
    <cellStyle name="Normal 3 2 2" xfId="53"/>
    <cellStyle name="Normal 3 2 3" xfId="7409"/>
    <cellStyle name="Normal 3 3" xfId="54"/>
    <cellStyle name="Normal 3 4" xfId="7405"/>
    <cellStyle name="Normal 3 4 2" xfId="17248"/>
    <cellStyle name="Normal 3 4 3" xfId="12383"/>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49"/>
    <cellStyle name="Normal 8 2" xfId="210"/>
    <cellStyle name="Normal 9" xfId="151"/>
    <cellStyle name="Normal GHG Numbers (0.00)" xfId="37"/>
    <cellStyle name="Normal GHG Numbers (0.00) 2" xfId="232"/>
    <cellStyle name="Normal GHG Numbers (0.00) 2 10" xfId="3373"/>
    <cellStyle name="Normal GHG Numbers (0.00) 2 10 2" xfId="7593"/>
    <cellStyle name="Normal GHG Numbers (0.00) 2 10 2 2" xfId="17875"/>
    <cellStyle name="Normal GHG Numbers (0.00) 2 10 3" xfId="13016"/>
    <cellStyle name="Normal GHG Numbers (0.00) 2 11" xfId="3217"/>
    <cellStyle name="Normal GHG Numbers (0.00) 2 11 2" xfId="7452"/>
    <cellStyle name="Normal GHG Numbers (0.00) 2 11 2 2" xfId="17722"/>
    <cellStyle name="Normal GHG Numbers (0.00) 2 11 3" xfId="12324"/>
    <cellStyle name="Normal GHG Numbers (0.00) 2 12" xfId="2595"/>
    <cellStyle name="Normal GHG Numbers (0.00) 2 12 2" xfId="16954"/>
    <cellStyle name="Normal GHG Numbers (0.00) 2 13" xfId="12160"/>
    <cellStyle name="Normal GHG Numbers (0.00) 2 2" xfId="355"/>
    <cellStyle name="Normal GHG Numbers (0.00) 2 2 10" xfId="3320"/>
    <cellStyle name="Normal GHG Numbers (0.00) 2 2 10 2" xfId="7541"/>
    <cellStyle name="Normal GHG Numbers (0.00) 2 2 10 2 2" xfId="17824"/>
    <cellStyle name="Normal GHG Numbers (0.00) 2 2 10 3" xfId="14098"/>
    <cellStyle name="Normal GHG Numbers (0.00) 2 2 11" xfId="6090"/>
    <cellStyle name="Normal GHG Numbers (0.00) 2 2 11 2" xfId="10309"/>
    <cellStyle name="Normal GHG Numbers (0.00) 2 2 11 2 2" xfId="20588"/>
    <cellStyle name="Normal GHG Numbers (0.00) 2 2 12" xfId="2317"/>
    <cellStyle name="Normal GHG Numbers (0.00) 2 2 12 2" xfId="13702"/>
    <cellStyle name="Normal GHG Numbers (0.00) 2 2 13" xfId="13168"/>
    <cellStyle name="Normal GHG Numbers (0.00) 2 2 2" xfId="379"/>
    <cellStyle name="Normal GHG Numbers (0.00) 2 2 2 10" xfId="16449"/>
    <cellStyle name="Normal GHG Numbers (0.00) 2 2 2 2" xfId="1002"/>
    <cellStyle name="Normal GHG Numbers (0.00) 2 2 2 2 2" xfId="1321"/>
    <cellStyle name="Normal GHG Numbers (0.00) 2 2 2 2 2 2" xfId="5784"/>
    <cellStyle name="Normal GHG Numbers (0.00) 2 2 2 2 2 2 2" xfId="10004"/>
    <cellStyle name="Normal GHG Numbers (0.00) 2 2 2 2 2 2 2 2" xfId="20286"/>
    <cellStyle name="Normal GHG Numbers (0.00) 2 2 2 2 2 2 3" xfId="14386"/>
    <cellStyle name="Normal GHG Numbers (0.00) 2 2 2 2 2 3" xfId="7196"/>
    <cellStyle name="Normal GHG Numbers (0.00) 2 2 2 2 2 3 2" xfId="11415"/>
    <cellStyle name="Normal GHG Numbers (0.00) 2 2 2 2 2 3 2 2" xfId="21640"/>
    <cellStyle name="Normal GHG Numbers (0.00) 2 2 2 2 2 3 3" xfId="14327"/>
    <cellStyle name="Normal GHG Numbers (0.00) 2 2 2 2 2 4" xfId="4555"/>
    <cellStyle name="Normal GHG Numbers (0.00) 2 2 2 2 2 4 2" xfId="8775"/>
    <cellStyle name="Normal GHG Numbers (0.00) 2 2 2 2 2 4 2 2" xfId="19057"/>
    <cellStyle name="Normal GHG Numbers (0.00) 2 2 2 2 2 5" xfId="2599"/>
    <cellStyle name="Normal GHG Numbers (0.00) 2 2 2 2 2 5 2" xfId="17491"/>
    <cellStyle name="Normal GHG Numbers (0.00) 2 2 2 2 2 6" xfId="16489"/>
    <cellStyle name="Normal GHG Numbers (0.00) 2 2 2 2 3" xfId="4266"/>
    <cellStyle name="Normal GHG Numbers (0.00) 2 2 2 2 3 2" xfId="8486"/>
    <cellStyle name="Normal GHG Numbers (0.00) 2 2 2 2 3 2 2" xfId="18768"/>
    <cellStyle name="Normal GHG Numbers (0.00) 2 2 2 2 3 3" xfId="16888"/>
    <cellStyle name="Normal GHG Numbers (0.00) 2 2 2 2 4" xfId="5466"/>
    <cellStyle name="Normal GHG Numbers (0.00) 2 2 2 2 4 2" xfId="9686"/>
    <cellStyle name="Normal GHG Numbers (0.00) 2 2 2 2 4 2 2" xfId="19968"/>
    <cellStyle name="Normal GHG Numbers (0.00) 2 2 2 2 4 3" xfId="12856"/>
    <cellStyle name="Normal GHG Numbers (0.00) 2 2 2 2 5" xfId="6880"/>
    <cellStyle name="Normal GHG Numbers (0.00) 2 2 2 2 5 2" xfId="11099"/>
    <cellStyle name="Normal GHG Numbers (0.00) 2 2 2 2 5 2 2" xfId="21342"/>
    <cellStyle name="Normal GHG Numbers (0.00) 2 2 2 2 5 3" xfId="16696"/>
    <cellStyle name="Normal GHG Numbers (0.00) 2 2 2 2 6" xfId="3429"/>
    <cellStyle name="Normal GHG Numbers (0.00) 2 2 2 2 6 2" xfId="7649"/>
    <cellStyle name="Normal GHG Numbers (0.00) 2 2 2 2 6 2 2" xfId="17931"/>
    <cellStyle name="Normal GHG Numbers (0.00) 2 2 2 2 6 3" xfId="14380"/>
    <cellStyle name="Normal GHG Numbers (0.00) 2 2 2 2 7" xfId="3091"/>
    <cellStyle name="Normal GHG Numbers (0.00) 2 2 2 2 7 2" xfId="13949"/>
    <cellStyle name="Normal GHG Numbers (0.00) 2 2 2 2 8" xfId="12248"/>
    <cellStyle name="Normal GHG Numbers (0.00) 2 2 2 3" xfId="919"/>
    <cellStyle name="Normal GHG Numbers (0.00) 2 2 2 3 2" xfId="5383"/>
    <cellStyle name="Normal GHG Numbers (0.00) 2 2 2 3 2 2" xfId="9603"/>
    <cellStyle name="Normal GHG Numbers (0.00) 2 2 2 3 2 2 2" xfId="19885"/>
    <cellStyle name="Normal GHG Numbers (0.00) 2 2 2 3 2 3" xfId="12378"/>
    <cellStyle name="Normal GHG Numbers (0.00) 2 2 2 3 3" xfId="6799"/>
    <cellStyle name="Normal GHG Numbers (0.00) 2 2 2 3 3 2" xfId="11018"/>
    <cellStyle name="Normal GHG Numbers (0.00) 2 2 2 3 3 2 2" xfId="21267"/>
    <cellStyle name="Normal GHG Numbers (0.00) 2 2 2 3 3 3" xfId="11902"/>
    <cellStyle name="Normal GHG Numbers (0.00) 2 2 2 3 4" xfId="4198"/>
    <cellStyle name="Normal GHG Numbers (0.00) 2 2 2 3 4 2" xfId="8418"/>
    <cellStyle name="Normal GHG Numbers (0.00) 2 2 2 3 4 2 2" xfId="18700"/>
    <cellStyle name="Normal GHG Numbers (0.00) 2 2 2 3 5" xfId="2509"/>
    <cellStyle name="Normal GHG Numbers (0.00) 2 2 2 3 5 2" xfId="14807"/>
    <cellStyle name="Normal GHG Numbers (0.00) 2 2 2 3 6" xfId="16923"/>
    <cellStyle name="Normal GHG Numbers (0.00) 2 2 2 4" xfId="904"/>
    <cellStyle name="Normal GHG Numbers (0.00) 2 2 2 4 2" xfId="5369"/>
    <cellStyle name="Normal GHG Numbers (0.00) 2 2 2 4 2 2" xfId="9589"/>
    <cellStyle name="Normal GHG Numbers (0.00) 2 2 2 4 2 2 2" xfId="19871"/>
    <cellStyle name="Normal GHG Numbers (0.00) 2 2 2 4 2 3" xfId="11903"/>
    <cellStyle name="Normal GHG Numbers (0.00) 2 2 2 4 3" xfId="6786"/>
    <cellStyle name="Normal GHG Numbers (0.00) 2 2 2 4 3 2" xfId="11005"/>
    <cellStyle name="Normal GHG Numbers (0.00) 2 2 2 4 3 2 2" xfId="21255"/>
    <cellStyle name="Normal GHG Numbers (0.00) 2 2 2 4 3 3" xfId="13329"/>
    <cellStyle name="Normal GHG Numbers (0.00) 2 2 2 4 4" xfId="4185"/>
    <cellStyle name="Normal GHG Numbers (0.00) 2 2 2 4 4 2" xfId="8405"/>
    <cellStyle name="Normal GHG Numbers (0.00) 2 2 2 4 4 2 2" xfId="18687"/>
    <cellStyle name="Normal GHG Numbers (0.00) 2 2 2 4 5" xfId="2065"/>
    <cellStyle name="Normal GHG Numbers (0.00) 2 2 2 4 5 2" xfId="13739"/>
    <cellStyle name="Normal GHG Numbers (0.00) 2 2 2 4 6" xfId="13636"/>
    <cellStyle name="Normal GHG Numbers (0.00) 2 2 2 5" xfId="741"/>
    <cellStyle name="Normal GHG Numbers (0.00) 2 2 2 5 2" xfId="5206"/>
    <cellStyle name="Normal GHG Numbers (0.00) 2 2 2 5 2 2" xfId="9426"/>
    <cellStyle name="Normal GHG Numbers (0.00) 2 2 2 5 2 2 2" xfId="19708"/>
    <cellStyle name="Normal GHG Numbers (0.00) 2 2 2 5 2 3" xfId="12832"/>
    <cellStyle name="Normal GHG Numbers (0.00) 2 2 2 5 3" xfId="6626"/>
    <cellStyle name="Normal GHG Numbers (0.00) 2 2 2 5 3 2" xfId="10845"/>
    <cellStyle name="Normal GHG Numbers (0.00) 2 2 2 5 3 2 2" xfId="21106"/>
    <cellStyle name="Normal GHG Numbers (0.00) 2 2 2 5 3 3" xfId="14015"/>
    <cellStyle name="Normal GHG Numbers (0.00) 2 2 2 5 4" xfId="4038"/>
    <cellStyle name="Normal GHG Numbers (0.00) 2 2 2 5 4 2" xfId="8258"/>
    <cellStyle name="Normal GHG Numbers (0.00) 2 2 2 5 4 2 2" xfId="18540"/>
    <cellStyle name="Normal GHG Numbers (0.00) 2 2 2 5 5" xfId="2202"/>
    <cellStyle name="Normal GHG Numbers (0.00) 2 2 2 5 5 2" xfId="16562"/>
    <cellStyle name="Normal GHG Numbers (0.00) 2 2 2 5 6" xfId="15743"/>
    <cellStyle name="Normal GHG Numbers (0.00) 2 2 2 6" xfId="1619"/>
    <cellStyle name="Normal GHG Numbers (0.00) 2 2 2 6 2" xfId="6273"/>
    <cellStyle name="Normal GHG Numbers (0.00) 2 2 2 6 2 2" xfId="10492"/>
    <cellStyle name="Normal GHG Numbers (0.00) 2 2 2 6 2 2 2" xfId="20768"/>
    <cellStyle name="Normal GHG Numbers (0.00) 2 2 2 6 2 3" xfId="12695"/>
    <cellStyle name="Normal GHG Numbers (0.00) 2 2 2 6 3" xfId="3695"/>
    <cellStyle name="Normal GHG Numbers (0.00) 2 2 2 6 3 2" xfId="7915"/>
    <cellStyle name="Normal GHG Numbers (0.00) 2 2 2 6 3 2 2" xfId="18197"/>
    <cellStyle name="Normal GHG Numbers (0.00) 2 2 2 6 4" xfId="2927"/>
    <cellStyle name="Normal GHG Numbers (0.00) 2 2 2 6 4 2" xfId="14338"/>
    <cellStyle name="Normal GHG Numbers (0.00) 2 2 2 6 5" xfId="12710"/>
    <cellStyle name="Normal GHG Numbers (0.00) 2 2 2 7" xfId="4848"/>
    <cellStyle name="Normal GHG Numbers (0.00) 2 2 2 7 2" xfId="9068"/>
    <cellStyle name="Normal GHG Numbers (0.00) 2 2 2 7 2 2" xfId="19350"/>
    <cellStyle name="Normal GHG Numbers (0.00) 2 2 2 7 3" xfId="16273"/>
    <cellStyle name="Normal GHG Numbers (0.00) 2 2 2 8" xfId="6169"/>
    <cellStyle name="Normal GHG Numbers (0.00) 2 2 2 8 2" xfId="10388"/>
    <cellStyle name="Normal GHG Numbers (0.00) 2 2 2 8 2 2" xfId="20666"/>
    <cellStyle name="Normal GHG Numbers (0.00) 2 2 2 8 3" xfId="16630"/>
    <cellStyle name="Normal GHG Numbers (0.00) 2 2 2 9" xfId="1768"/>
    <cellStyle name="Normal GHG Numbers (0.00) 2 2 2 9 2" xfId="14638"/>
    <cellStyle name="Normal GHG Numbers (0.00) 2 2 3" xfId="429"/>
    <cellStyle name="Normal GHG Numbers (0.00) 2 2 3 2" xfId="1355"/>
    <cellStyle name="Normal GHG Numbers (0.00) 2 2 3 2 2" xfId="5818"/>
    <cellStyle name="Normal GHG Numbers (0.00) 2 2 3 2 2 2" xfId="10038"/>
    <cellStyle name="Normal GHG Numbers (0.00) 2 2 3 2 2 2 2" xfId="20320"/>
    <cellStyle name="Normal GHG Numbers (0.00) 2 2 3 2 2 3" xfId="15458"/>
    <cellStyle name="Normal GHG Numbers (0.00) 2 2 3 2 3" xfId="7230"/>
    <cellStyle name="Normal GHG Numbers (0.00) 2 2 3 2 3 2" xfId="11449"/>
    <cellStyle name="Normal GHG Numbers (0.00) 2 2 3 2 3 2 2" xfId="21672"/>
    <cellStyle name="Normal GHG Numbers (0.00) 2 2 3 2 3 3" xfId="12648"/>
    <cellStyle name="Normal GHG Numbers (0.00) 2 2 3 2 4" xfId="4587"/>
    <cellStyle name="Normal GHG Numbers (0.00) 2 2 3 2 4 2" xfId="8807"/>
    <cellStyle name="Normal GHG Numbers (0.00) 2 2 3 2 4 2 2" xfId="19089"/>
    <cellStyle name="Normal GHG Numbers (0.00) 2 2 3 2 5" xfId="2041"/>
    <cellStyle name="Normal GHG Numbers (0.00) 2 2 3 2 5 2" xfId="17523"/>
    <cellStyle name="Normal GHG Numbers (0.00) 2 2 3 2 6" xfId="11951"/>
    <cellStyle name="Normal GHG Numbers (0.00) 2 2 3 3" xfId="803"/>
    <cellStyle name="Normal GHG Numbers (0.00) 2 2 3 3 2" xfId="5268"/>
    <cellStyle name="Normal GHG Numbers (0.00) 2 2 3 3 2 2" xfId="9488"/>
    <cellStyle name="Normal GHG Numbers (0.00) 2 2 3 3 2 2 2" xfId="19770"/>
    <cellStyle name="Normal GHG Numbers (0.00) 2 2 3 3 2 3" xfId="14967"/>
    <cellStyle name="Normal GHG Numbers (0.00) 2 2 3 3 3" xfId="6688"/>
    <cellStyle name="Normal GHG Numbers (0.00) 2 2 3 3 3 2" xfId="10907"/>
    <cellStyle name="Normal GHG Numbers (0.00) 2 2 3 3 3 2 2" xfId="21163"/>
    <cellStyle name="Normal GHG Numbers (0.00) 2 2 3 3 3 3" xfId="12071"/>
    <cellStyle name="Normal GHG Numbers (0.00) 2 2 3 3 4" xfId="4094"/>
    <cellStyle name="Normal GHG Numbers (0.00) 2 2 3 3 4 2" xfId="8314"/>
    <cellStyle name="Normal GHG Numbers (0.00) 2 2 3 3 4 2 2" xfId="18596"/>
    <cellStyle name="Normal GHG Numbers (0.00) 2 2 3 3 5" xfId="2335"/>
    <cellStyle name="Normal GHG Numbers (0.00) 2 2 3 3 5 2" xfId="12362"/>
    <cellStyle name="Normal GHG Numbers (0.00) 2 2 3 3 6" xfId="13999"/>
    <cellStyle name="Normal GHG Numbers (0.00) 2 2 3 4" xfId="3743"/>
    <cellStyle name="Normal GHG Numbers (0.00) 2 2 3 4 2" xfId="7963"/>
    <cellStyle name="Normal GHG Numbers (0.00) 2 2 3 4 2 2" xfId="18245"/>
    <cellStyle name="Normal GHG Numbers (0.00) 2 2 3 4 3" xfId="12326"/>
    <cellStyle name="Normal GHG Numbers (0.00) 2 2 3 5" xfId="4896"/>
    <cellStyle name="Normal GHG Numbers (0.00) 2 2 3 5 2" xfId="9116"/>
    <cellStyle name="Normal GHG Numbers (0.00) 2 2 3 5 2 2" xfId="19398"/>
    <cellStyle name="Normal GHG Numbers (0.00) 2 2 3 5 3" xfId="12356"/>
    <cellStyle name="Normal GHG Numbers (0.00) 2 2 3 6" xfId="6321"/>
    <cellStyle name="Normal GHG Numbers (0.00) 2 2 3 6 2" xfId="10540"/>
    <cellStyle name="Normal GHG Numbers (0.00) 2 2 3 6 2 2" xfId="20816"/>
    <cellStyle name="Normal GHG Numbers (0.00) 2 2 3 6 3" xfId="14477"/>
    <cellStyle name="Normal GHG Numbers (0.00) 2 2 3 7" xfId="3477"/>
    <cellStyle name="Normal GHG Numbers (0.00) 2 2 3 7 2" xfId="7697"/>
    <cellStyle name="Normal GHG Numbers (0.00) 2 2 3 7 2 2" xfId="17979"/>
    <cellStyle name="Normal GHG Numbers (0.00) 2 2 3 7 3" xfId="11929"/>
    <cellStyle name="Normal GHG Numbers (0.00) 2 2 3 8" xfId="3080"/>
    <cellStyle name="Normal GHG Numbers (0.00) 2 2 3 8 2" xfId="14691"/>
    <cellStyle name="Normal GHG Numbers (0.00) 2 2 3 9" xfId="11769"/>
    <cellStyle name="Normal GHG Numbers (0.00) 2 2 4" xfId="493"/>
    <cellStyle name="Normal GHG Numbers (0.00) 2 2 4 2" xfId="1419"/>
    <cellStyle name="Normal GHG Numbers (0.00) 2 2 4 2 2" xfId="5882"/>
    <cellStyle name="Normal GHG Numbers (0.00) 2 2 4 2 2 2" xfId="10102"/>
    <cellStyle name="Normal GHG Numbers (0.00) 2 2 4 2 2 2 2" xfId="20384"/>
    <cellStyle name="Normal GHG Numbers (0.00) 2 2 4 2 2 3" xfId="12188"/>
    <cellStyle name="Normal GHG Numbers (0.00) 2 2 4 2 3" xfId="7294"/>
    <cellStyle name="Normal GHG Numbers (0.00) 2 2 4 2 3 2" xfId="11513"/>
    <cellStyle name="Normal GHG Numbers (0.00) 2 2 4 2 3 2 2" xfId="21732"/>
    <cellStyle name="Normal GHG Numbers (0.00) 2 2 4 2 3 3" xfId="12793"/>
    <cellStyle name="Normal GHG Numbers (0.00) 2 2 4 2 4" xfId="4647"/>
    <cellStyle name="Normal GHG Numbers (0.00) 2 2 4 2 4 2" xfId="8867"/>
    <cellStyle name="Normal GHG Numbers (0.00) 2 2 4 2 4 2 2" xfId="19149"/>
    <cellStyle name="Normal GHG Numbers (0.00) 2 2 4 2 5" xfId="1858"/>
    <cellStyle name="Normal GHG Numbers (0.00) 2 2 4 2 5 2" xfId="17583"/>
    <cellStyle name="Normal GHG Numbers (0.00) 2 2 4 2 6" xfId="16843"/>
    <cellStyle name="Normal GHG Numbers (0.00) 2 2 4 3" xfId="1101"/>
    <cellStyle name="Normal GHG Numbers (0.00) 2 2 4 3 2" xfId="5565"/>
    <cellStyle name="Normal GHG Numbers (0.00) 2 2 4 3 2 2" xfId="9785"/>
    <cellStyle name="Normal GHG Numbers (0.00) 2 2 4 3 2 2 2" xfId="20067"/>
    <cellStyle name="Normal GHG Numbers (0.00) 2 2 4 3 2 3" xfId="14239"/>
    <cellStyle name="Normal GHG Numbers (0.00) 2 2 4 3 3" xfId="6978"/>
    <cellStyle name="Normal GHG Numbers (0.00) 2 2 4 3 3 2" xfId="11197"/>
    <cellStyle name="Normal GHG Numbers (0.00) 2 2 4 3 3 2 2" xfId="21436"/>
    <cellStyle name="Normal GHG Numbers (0.00) 2 2 4 3 3 3" xfId="12177"/>
    <cellStyle name="Normal GHG Numbers (0.00) 2 2 4 3 4" xfId="4363"/>
    <cellStyle name="Normal GHG Numbers (0.00) 2 2 4 3 4 2" xfId="8583"/>
    <cellStyle name="Normal GHG Numbers (0.00) 2 2 4 3 4 2 2" xfId="18865"/>
    <cellStyle name="Normal GHG Numbers (0.00) 2 2 4 3 5" xfId="2105"/>
    <cellStyle name="Normal GHG Numbers (0.00) 2 2 4 3 5 2" xfId="17287"/>
    <cellStyle name="Normal GHG Numbers (0.00) 2 2 4 3 6" xfId="16423"/>
    <cellStyle name="Normal GHG Numbers (0.00) 2 2 4 4" xfId="3804"/>
    <cellStyle name="Normal GHG Numbers (0.00) 2 2 4 4 2" xfId="8024"/>
    <cellStyle name="Normal GHG Numbers (0.00) 2 2 4 4 2 2" xfId="18306"/>
    <cellStyle name="Normal GHG Numbers (0.00) 2 2 4 4 3" xfId="13301"/>
    <cellStyle name="Normal GHG Numbers (0.00) 2 2 4 5" xfId="4960"/>
    <cellStyle name="Normal GHG Numbers (0.00) 2 2 4 5 2" xfId="9180"/>
    <cellStyle name="Normal GHG Numbers (0.00) 2 2 4 5 2 2" xfId="19462"/>
    <cellStyle name="Normal GHG Numbers (0.00) 2 2 4 5 3" xfId="15296"/>
    <cellStyle name="Normal GHG Numbers (0.00) 2 2 4 6" xfId="6385"/>
    <cellStyle name="Normal GHG Numbers (0.00) 2 2 4 6 2" xfId="10604"/>
    <cellStyle name="Normal GHG Numbers (0.00) 2 2 4 6 2 2" xfId="20877"/>
    <cellStyle name="Normal GHG Numbers (0.00) 2 2 4 6 3" xfId="17053"/>
    <cellStyle name="Normal GHG Numbers (0.00) 2 2 4 7" xfId="3511"/>
    <cellStyle name="Normal GHG Numbers (0.00) 2 2 4 7 2" xfId="7731"/>
    <cellStyle name="Normal GHG Numbers (0.00) 2 2 4 7 2 2" xfId="18013"/>
    <cellStyle name="Normal GHG Numbers (0.00) 2 2 4 7 3" xfId="11920"/>
    <cellStyle name="Normal GHG Numbers (0.00) 2 2 4 8" xfId="2459"/>
    <cellStyle name="Normal GHG Numbers (0.00) 2 2 4 8 2" xfId="14476"/>
    <cellStyle name="Normal GHG Numbers (0.00) 2 2 4 9" xfId="15029"/>
    <cellStyle name="Normal GHG Numbers (0.00) 2 2 5" xfId="555"/>
    <cellStyle name="Normal GHG Numbers (0.00) 2 2 5 2" xfId="1481"/>
    <cellStyle name="Normal GHG Numbers (0.00) 2 2 5 2 2" xfId="5944"/>
    <cellStyle name="Normal GHG Numbers (0.00) 2 2 5 2 2 2" xfId="10164"/>
    <cellStyle name="Normal GHG Numbers (0.00) 2 2 5 2 2 2 2" xfId="20446"/>
    <cellStyle name="Normal GHG Numbers (0.00) 2 2 5 2 2 3" xfId="13774"/>
    <cellStyle name="Normal GHG Numbers (0.00) 2 2 5 2 3" xfId="7356"/>
    <cellStyle name="Normal GHG Numbers (0.00) 2 2 5 2 3 2" xfId="11575"/>
    <cellStyle name="Normal GHG Numbers (0.00) 2 2 5 2 3 2 2" xfId="21791"/>
    <cellStyle name="Normal GHG Numbers (0.00) 2 2 5 2 3 3" xfId="17118"/>
    <cellStyle name="Normal GHG Numbers (0.00) 2 2 5 2 4" xfId="4706"/>
    <cellStyle name="Normal GHG Numbers (0.00) 2 2 5 2 4 2" xfId="8926"/>
    <cellStyle name="Normal GHG Numbers (0.00) 2 2 5 2 4 2 2" xfId="19208"/>
    <cellStyle name="Normal GHG Numbers (0.00) 2 2 5 2 5" xfId="2006"/>
    <cellStyle name="Normal GHG Numbers (0.00) 2 2 5 2 5 2" xfId="17642"/>
    <cellStyle name="Normal GHG Numbers (0.00) 2 2 5 2 6" xfId="12591"/>
    <cellStyle name="Normal GHG Numbers (0.00) 2 2 5 3" xfId="1159"/>
    <cellStyle name="Normal GHG Numbers (0.00) 2 2 5 3 2" xfId="5622"/>
    <cellStyle name="Normal GHG Numbers (0.00) 2 2 5 3 2 2" xfId="9842"/>
    <cellStyle name="Normal GHG Numbers (0.00) 2 2 5 3 2 2 2" xfId="20124"/>
    <cellStyle name="Normal GHG Numbers (0.00) 2 2 5 3 2 3" xfId="16333"/>
    <cellStyle name="Normal GHG Numbers (0.00) 2 2 5 3 3" xfId="7034"/>
    <cellStyle name="Normal GHG Numbers (0.00) 2 2 5 3 3 2" xfId="11253"/>
    <cellStyle name="Normal GHG Numbers (0.00) 2 2 5 3 3 2 2" xfId="21489"/>
    <cellStyle name="Normal GHG Numbers (0.00) 2 2 5 3 3 3" xfId="11946"/>
    <cellStyle name="Normal GHG Numbers (0.00) 2 2 5 3 4" xfId="4417"/>
    <cellStyle name="Normal GHG Numbers (0.00) 2 2 5 3 4 2" xfId="8637"/>
    <cellStyle name="Normal GHG Numbers (0.00) 2 2 5 3 4 2 2" xfId="18919"/>
    <cellStyle name="Normal GHG Numbers (0.00) 2 2 5 3 5" xfId="2776"/>
    <cellStyle name="Normal GHG Numbers (0.00) 2 2 5 3 5 2" xfId="17340"/>
    <cellStyle name="Normal GHG Numbers (0.00) 2 2 5 3 6" xfId="13034"/>
    <cellStyle name="Normal GHG Numbers (0.00) 2 2 5 4" xfId="3866"/>
    <cellStyle name="Normal GHG Numbers (0.00) 2 2 5 4 2" xfId="8086"/>
    <cellStyle name="Normal GHG Numbers (0.00) 2 2 5 4 2 2" xfId="18368"/>
    <cellStyle name="Normal GHG Numbers (0.00) 2 2 5 4 3" xfId="15026"/>
    <cellStyle name="Normal GHG Numbers (0.00) 2 2 5 5" xfId="5022"/>
    <cellStyle name="Normal GHG Numbers (0.00) 2 2 5 5 2" xfId="9242"/>
    <cellStyle name="Normal GHG Numbers (0.00) 2 2 5 5 2 2" xfId="19524"/>
    <cellStyle name="Normal GHG Numbers (0.00) 2 2 5 5 3" xfId="13340"/>
    <cellStyle name="Normal GHG Numbers (0.00) 2 2 5 6" xfId="6447"/>
    <cellStyle name="Normal GHG Numbers (0.00) 2 2 5 6 2" xfId="10666"/>
    <cellStyle name="Normal GHG Numbers (0.00) 2 2 5 6 2 2" xfId="20939"/>
    <cellStyle name="Normal GHG Numbers (0.00) 2 2 5 6 3" xfId="13557"/>
    <cellStyle name="Normal GHG Numbers (0.00) 2 2 5 7" xfId="3570"/>
    <cellStyle name="Normal GHG Numbers (0.00) 2 2 5 7 2" xfId="7790"/>
    <cellStyle name="Normal GHG Numbers (0.00) 2 2 5 7 2 2" xfId="18072"/>
    <cellStyle name="Normal GHG Numbers (0.00) 2 2 5 7 3" xfId="14605"/>
    <cellStyle name="Normal GHG Numbers (0.00) 2 2 5 8" xfId="2305"/>
    <cellStyle name="Normal GHG Numbers (0.00) 2 2 5 8 2" xfId="12240"/>
    <cellStyle name="Normal GHG Numbers (0.00) 2 2 5 9" xfId="16950"/>
    <cellStyle name="Normal GHG Numbers (0.00) 2 2 6" xfId="983"/>
    <cellStyle name="Normal GHG Numbers (0.00) 2 2 6 2" xfId="4247"/>
    <cellStyle name="Normal GHG Numbers (0.00) 2 2 6 2 2" xfId="8467"/>
    <cellStyle name="Normal GHG Numbers (0.00) 2 2 6 2 2 2" xfId="18749"/>
    <cellStyle name="Normal GHG Numbers (0.00) 2 2 6 2 3" xfId="13096"/>
    <cellStyle name="Normal GHG Numbers (0.00) 2 2 6 3" xfId="5447"/>
    <cellStyle name="Normal GHG Numbers (0.00) 2 2 6 3 2" xfId="9667"/>
    <cellStyle name="Normal GHG Numbers (0.00) 2 2 6 3 2 2" xfId="19949"/>
    <cellStyle name="Normal GHG Numbers (0.00) 2 2 6 3 3" xfId="14383"/>
    <cellStyle name="Normal GHG Numbers (0.00) 2 2 6 4" xfId="6861"/>
    <cellStyle name="Normal GHG Numbers (0.00) 2 2 6 4 2" xfId="11080"/>
    <cellStyle name="Normal GHG Numbers (0.00) 2 2 6 4 2 2" xfId="21323"/>
    <cellStyle name="Normal GHG Numbers (0.00) 2 2 6 4 3" xfId="16952"/>
    <cellStyle name="Normal GHG Numbers (0.00) 2 2 6 5" xfId="3410"/>
    <cellStyle name="Normal GHG Numbers (0.00) 2 2 6 5 2" xfId="7630"/>
    <cellStyle name="Normal GHG Numbers (0.00) 2 2 6 5 2 2" xfId="17912"/>
    <cellStyle name="Normal GHG Numbers (0.00) 2 2 6 6" xfId="2330"/>
    <cellStyle name="Normal GHG Numbers (0.00) 2 2 6 6 2" xfId="15561"/>
    <cellStyle name="Normal GHG Numbers (0.00) 2 2 6 7" xfId="15770"/>
    <cellStyle name="Normal GHG Numbers (0.00) 2 2 7" xfId="782"/>
    <cellStyle name="Normal GHG Numbers (0.00) 2 2 7 2" xfId="5247"/>
    <cellStyle name="Normal GHG Numbers (0.00) 2 2 7 2 2" xfId="9467"/>
    <cellStyle name="Normal GHG Numbers (0.00) 2 2 7 2 2 2" xfId="19749"/>
    <cellStyle name="Normal GHG Numbers (0.00) 2 2 7 2 3" xfId="15520"/>
    <cellStyle name="Normal GHG Numbers (0.00) 2 2 7 3" xfId="6667"/>
    <cellStyle name="Normal GHG Numbers (0.00) 2 2 7 3 2" xfId="10886"/>
    <cellStyle name="Normal GHG Numbers (0.00) 2 2 7 3 2 2" xfId="21142"/>
    <cellStyle name="Normal GHG Numbers (0.00) 2 2 7 3 3" xfId="12722"/>
    <cellStyle name="Normal GHG Numbers (0.00) 2 2 7 4" xfId="4073"/>
    <cellStyle name="Normal GHG Numbers (0.00) 2 2 7 4 2" xfId="8293"/>
    <cellStyle name="Normal GHG Numbers (0.00) 2 2 7 4 2 2" xfId="18575"/>
    <cellStyle name="Normal GHG Numbers (0.00) 2 2 7 5" xfId="2347"/>
    <cellStyle name="Normal GHG Numbers (0.00) 2 2 7 5 2" xfId="11795"/>
    <cellStyle name="Normal GHG Numbers (0.00) 2 2 7 6" xfId="13336"/>
    <cellStyle name="Normal GHG Numbers (0.00) 2 2 8" xfId="1575"/>
    <cellStyle name="Normal GHG Numbers (0.00) 2 2 8 2" xfId="6071"/>
    <cellStyle name="Normal GHG Numbers (0.00) 2 2 8 2 2" xfId="10290"/>
    <cellStyle name="Normal GHG Numbers (0.00) 2 2 8 2 2 2" xfId="20570"/>
    <cellStyle name="Normal GHG Numbers (0.00) 2 2 8 2 3" xfId="12981"/>
    <cellStyle name="Normal GHG Numbers (0.00) 2 2 8 3" xfId="3672"/>
    <cellStyle name="Normal GHG Numbers (0.00) 2 2 8 3 2" xfId="7892"/>
    <cellStyle name="Normal GHG Numbers (0.00) 2 2 8 3 2 2" xfId="18174"/>
    <cellStyle name="Normal GHG Numbers (0.00) 2 2 8 4" xfId="2617"/>
    <cellStyle name="Normal GHG Numbers (0.00) 2 2 8 4 2" xfId="14329"/>
    <cellStyle name="Normal GHG Numbers (0.00) 2 2 8 5" xfId="13154"/>
    <cellStyle name="Normal GHG Numbers (0.00) 2 2 9" xfId="4825"/>
    <cellStyle name="Normal GHG Numbers (0.00) 2 2 9 2" xfId="9045"/>
    <cellStyle name="Normal GHG Numbers (0.00) 2 2 9 2 2" xfId="19327"/>
    <cellStyle name="Normal GHG Numbers (0.00) 2 2 9 3" xfId="13519"/>
    <cellStyle name="Normal GHG Numbers (0.00) 2 3" xfId="301"/>
    <cellStyle name="Normal GHG Numbers (0.00) 2 3 10" xfId="4776"/>
    <cellStyle name="Normal GHG Numbers (0.00) 2 3 10 2" xfId="8996"/>
    <cellStyle name="Normal GHG Numbers (0.00) 2 3 10 2 2" xfId="19278"/>
    <cellStyle name="Normal GHG Numbers (0.00) 2 3 10 3" xfId="14592"/>
    <cellStyle name="Normal GHG Numbers (0.00) 2 3 11" xfId="3277"/>
    <cellStyle name="Normal GHG Numbers (0.00) 2 3 11 2" xfId="7499"/>
    <cellStyle name="Normal GHG Numbers (0.00) 2 3 11 2 2" xfId="17781"/>
    <cellStyle name="Normal GHG Numbers (0.00) 2 3 11 3" xfId="16802"/>
    <cellStyle name="Normal GHG Numbers (0.00) 2 3 12" xfId="6115"/>
    <cellStyle name="Normal GHG Numbers (0.00) 2 3 12 2" xfId="10334"/>
    <cellStyle name="Normal GHG Numbers (0.00) 2 3 12 2 2" xfId="20612"/>
    <cellStyle name="Normal GHG Numbers (0.00) 2 3 13" xfId="1819"/>
    <cellStyle name="Normal GHG Numbers (0.00) 2 3 13 2" xfId="16951"/>
    <cellStyle name="Normal GHG Numbers (0.00) 2 3 14" xfId="12309"/>
    <cellStyle name="Normal GHG Numbers (0.00) 2 3 2" xfId="400"/>
    <cellStyle name="Normal GHG Numbers (0.00) 2 3 2 2" xfId="1023"/>
    <cellStyle name="Normal GHG Numbers (0.00) 2 3 2 2 2" xfId="4287"/>
    <cellStyle name="Normal GHG Numbers (0.00) 2 3 2 2 2 2" xfId="8507"/>
    <cellStyle name="Normal GHG Numbers (0.00) 2 3 2 2 2 2 2" xfId="18789"/>
    <cellStyle name="Normal GHG Numbers (0.00) 2 3 2 2 2 3" xfId="14053"/>
    <cellStyle name="Normal GHG Numbers (0.00) 2 3 2 2 3" xfId="5487"/>
    <cellStyle name="Normal GHG Numbers (0.00) 2 3 2 2 3 2" xfId="9707"/>
    <cellStyle name="Normal GHG Numbers (0.00) 2 3 2 2 3 2 2" xfId="19989"/>
    <cellStyle name="Normal GHG Numbers (0.00) 2 3 2 2 3 3" xfId="13637"/>
    <cellStyle name="Normal GHG Numbers (0.00) 2 3 2 2 4" xfId="6901"/>
    <cellStyle name="Normal GHG Numbers (0.00) 2 3 2 2 4 2" xfId="11120"/>
    <cellStyle name="Normal GHG Numbers (0.00) 2 3 2 2 4 2 2" xfId="21362"/>
    <cellStyle name="Normal GHG Numbers (0.00) 2 3 2 2 4 3" xfId="15707"/>
    <cellStyle name="Normal GHG Numbers (0.00) 2 3 2 2 5" xfId="3449"/>
    <cellStyle name="Normal GHG Numbers (0.00) 2 3 2 2 5 2" xfId="7669"/>
    <cellStyle name="Normal GHG Numbers (0.00) 2 3 2 2 5 2 2" xfId="17951"/>
    <cellStyle name="Normal GHG Numbers (0.00) 2 3 2 2 6" xfId="2160"/>
    <cellStyle name="Normal GHG Numbers (0.00) 2 3 2 2 6 2" xfId="15896"/>
    <cellStyle name="Normal GHG Numbers (0.00) 2 3 2 2 7" xfId="12206"/>
    <cellStyle name="Normal GHG Numbers (0.00) 2 3 2 3" xfId="1227"/>
    <cellStyle name="Normal GHG Numbers (0.00) 2 3 2 3 2" xfId="5690"/>
    <cellStyle name="Normal GHG Numbers (0.00) 2 3 2 3 2 2" xfId="9910"/>
    <cellStyle name="Normal GHG Numbers (0.00) 2 3 2 3 2 2 2" xfId="20192"/>
    <cellStyle name="Normal GHG Numbers (0.00) 2 3 2 3 2 3" xfId="13131"/>
    <cellStyle name="Normal GHG Numbers (0.00) 2 3 2 3 3" xfId="7102"/>
    <cellStyle name="Normal GHG Numbers (0.00) 2 3 2 3 3 2" xfId="11321"/>
    <cellStyle name="Normal GHG Numbers (0.00) 2 3 2 3 3 2 2" xfId="21554"/>
    <cellStyle name="Normal GHG Numbers (0.00) 2 3 2 3 3 3" xfId="14318"/>
    <cellStyle name="Normal GHG Numbers (0.00) 2 3 2 3 4" xfId="4482"/>
    <cellStyle name="Normal GHG Numbers (0.00) 2 3 2 3 4 2" xfId="8702"/>
    <cellStyle name="Normal GHG Numbers (0.00) 2 3 2 3 4 2 2" xfId="18984"/>
    <cellStyle name="Normal GHG Numbers (0.00) 2 3 2 3 5" xfId="1965"/>
    <cellStyle name="Normal GHG Numbers (0.00) 2 3 2 3 5 2" xfId="17405"/>
    <cellStyle name="Normal GHG Numbers (0.00) 2 3 2 3 6" xfId="14823"/>
    <cellStyle name="Normal GHG Numbers (0.00) 2 3 2 4" xfId="776"/>
    <cellStyle name="Normal GHG Numbers (0.00) 2 3 2 4 2" xfId="5241"/>
    <cellStyle name="Normal GHG Numbers (0.00) 2 3 2 4 2 2" xfId="9461"/>
    <cellStyle name="Normal GHG Numbers (0.00) 2 3 2 4 2 2 2" xfId="19743"/>
    <cellStyle name="Normal GHG Numbers (0.00) 2 3 2 4 2 3" xfId="13055"/>
    <cellStyle name="Normal GHG Numbers (0.00) 2 3 2 4 3" xfId="6661"/>
    <cellStyle name="Normal GHG Numbers (0.00) 2 3 2 4 3 2" xfId="10880"/>
    <cellStyle name="Normal GHG Numbers (0.00) 2 3 2 4 3 2 2" xfId="21137"/>
    <cellStyle name="Normal GHG Numbers (0.00) 2 3 2 4 3 3" xfId="13607"/>
    <cellStyle name="Normal GHG Numbers (0.00) 2 3 2 4 4" xfId="4068"/>
    <cellStyle name="Normal GHG Numbers (0.00) 2 3 2 4 4 2" xfId="8288"/>
    <cellStyle name="Normal GHG Numbers (0.00) 2 3 2 4 4 2 2" xfId="18570"/>
    <cellStyle name="Normal GHG Numbers (0.00) 2 3 2 4 5" xfId="2054"/>
    <cellStyle name="Normal GHG Numbers (0.00) 2 3 2 4 5 2" xfId="11833"/>
    <cellStyle name="Normal GHG Numbers (0.00) 2 3 2 4 6" xfId="15636"/>
    <cellStyle name="Normal GHG Numbers (0.00) 2 3 2 5" xfId="1639"/>
    <cellStyle name="Normal GHG Numbers (0.00) 2 3 2 5 2" xfId="6294"/>
    <cellStyle name="Normal GHG Numbers (0.00) 2 3 2 5 2 2" xfId="10513"/>
    <cellStyle name="Normal GHG Numbers (0.00) 2 3 2 5 2 2 2" xfId="20789"/>
    <cellStyle name="Normal GHG Numbers (0.00) 2 3 2 5 2 3" xfId="13718"/>
    <cellStyle name="Normal GHG Numbers (0.00) 2 3 2 5 3" xfId="3716"/>
    <cellStyle name="Normal GHG Numbers (0.00) 2 3 2 5 3 2" xfId="7936"/>
    <cellStyle name="Normal GHG Numbers (0.00) 2 3 2 5 3 2 2" xfId="18218"/>
    <cellStyle name="Normal GHG Numbers (0.00) 2 3 2 5 4" xfId="2219"/>
    <cellStyle name="Normal GHG Numbers (0.00) 2 3 2 5 4 2" xfId="12661"/>
    <cellStyle name="Normal GHG Numbers (0.00) 2 3 2 5 5" xfId="14607"/>
    <cellStyle name="Normal GHG Numbers (0.00) 2 3 2 6" xfId="4869"/>
    <cellStyle name="Normal GHG Numbers (0.00) 2 3 2 6 2" xfId="9089"/>
    <cellStyle name="Normal GHG Numbers (0.00) 2 3 2 6 2 2" xfId="19371"/>
    <cellStyle name="Normal GHG Numbers (0.00) 2 3 2 6 3" xfId="12829"/>
    <cellStyle name="Normal GHG Numbers (0.00) 2 3 2 7" xfId="6204"/>
    <cellStyle name="Normal GHG Numbers (0.00) 2 3 2 7 2" xfId="10423"/>
    <cellStyle name="Normal GHG Numbers (0.00) 2 3 2 7 2 2" xfId="20701"/>
    <cellStyle name="Normal GHG Numbers (0.00) 2 3 2 7 3" xfId="17051"/>
    <cellStyle name="Normal GHG Numbers (0.00) 2 3 2 8" xfId="2990"/>
    <cellStyle name="Normal GHG Numbers (0.00) 2 3 2 8 2" xfId="16355"/>
    <cellStyle name="Normal GHG Numbers (0.00) 2 3 2 9" xfId="17169"/>
    <cellStyle name="Normal GHG Numbers (0.00) 2 3 3" xfId="450"/>
    <cellStyle name="Normal GHG Numbers (0.00) 2 3 3 10" xfId="12881"/>
    <cellStyle name="Normal GHG Numbers (0.00) 2 3 3 2" xfId="1061"/>
    <cellStyle name="Normal GHG Numbers (0.00) 2 3 3 2 2" xfId="1376"/>
    <cellStyle name="Normal GHG Numbers (0.00) 2 3 3 2 2 2" xfId="5839"/>
    <cellStyle name="Normal GHG Numbers (0.00) 2 3 3 2 2 2 2" xfId="10059"/>
    <cellStyle name="Normal GHG Numbers (0.00) 2 3 3 2 2 2 2 2" xfId="20341"/>
    <cellStyle name="Normal GHG Numbers (0.00) 2 3 3 2 2 2 3" xfId="16927"/>
    <cellStyle name="Normal GHG Numbers (0.00) 2 3 3 2 2 3" xfId="7251"/>
    <cellStyle name="Normal GHG Numbers (0.00) 2 3 3 2 2 3 2" xfId="11470"/>
    <cellStyle name="Normal GHG Numbers (0.00) 2 3 3 2 2 3 2 2" xfId="21692"/>
    <cellStyle name="Normal GHG Numbers (0.00) 2 3 3 2 2 3 3" xfId="12677"/>
    <cellStyle name="Normal GHG Numbers (0.00) 2 3 3 2 2 4" xfId="4607"/>
    <cellStyle name="Normal GHG Numbers (0.00) 2 3 3 2 2 4 2" xfId="8827"/>
    <cellStyle name="Normal GHG Numbers (0.00) 2 3 3 2 2 4 2 2" xfId="19109"/>
    <cellStyle name="Normal GHG Numbers (0.00) 2 3 3 2 2 5" xfId="2063"/>
    <cellStyle name="Normal GHG Numbers (0.00) 2 3 3 2 2 5 2" xfId="17543"/>
    <cellStyle name="Normal GHG Numbers (0.00) 2 3 3 2 2 6" xfId="15843"/>
    <cellStyle name="Normal GHG Numbers (0.00) 2 3 3 2 3" xfId="5525"/>
    <cellStyle name="Normal GHG Numbers (0.00) 2 3 3 2 3 2" xfId="9745"/>
    <cellStyle name="Normal GHG Numbers (0.00) 2 3 3 2 3 2 2" xfId="20027"/>
    <cellStyle name="Normal GHG Numbers (0.00) 2 3 3 2 3 3" xfId="15261"/>
    <cellStyle name="Normal GHG Numbers (0.00) 2 3 3 2 4" xfId="6938"/>
    <cellStyle name="Normal GHG Numbers (0.00) 2 3 3 2 4 2" xfId="11157"/>
    <cellStyle name="Normal GHG Numbers (0.00) 2 3 3 2 4 2 2" xfId="21397"/>
    <cellStyle name="Normal GHG Numbers (0.00) 2 3 3 2 4 3" xfId="13086"/>
    <cellStyle name="Normal GHG Numbers (0.00) 2 3 3 2 5" xfId="4323"/>
    <cellStyle name="Normal GHG Numbers (0.00) 2 3 3 2 5 2" xfId="8543"/>
    <cellStyle name="Normal GHG Numbers (0.00) 2 3 3 2 5 2 2" xfId="18825"/>
    <cellStyle name="Normal GHG Numbers (0.00) 2 3 3 2 6" xfId="2017"/>
    <cellStyle name="Normal GHG Numbers (0.00) 2 3 3 2 6 2" xfId="12466"/>
    <cellStyle name="Normal GHG Numbers (0.00) 2 3 3 2 7" xfId="15270"/>
    <cellStyle name="Normal GHG Numbers (0.00) 2 3 3 3" xfId="670"/>
    <cellStyle name="Normal GHG Numbers (0.00) 2 3 3 3 2" xfId="5136"/>
    <cellStyle name="Normal GHG Numbers (0.00) 2 3 3 3 2 2" xfId="9356"/>
    <cellStyle name="Normal GHG Numbers (0.00) 2 3 3 3 2 2 2" xfId="19638"/>
    <cellStyle name="Normal GHG Numbers (0.00) 2 3 3 3 2 3" xfId="12804"/>
    <cellStyle name="Normal GHG Numbers (0.00) 2 3 3 3 3" xfId="6560"/>
    <cellStyle name="Normal GHG Numbers (0.00) 2 3 3 3 3 2" xfId="10779"/>
    <cellStyle name="Normal GHG Numbers (0.00) 2 3 3 3 3 2 2" xfId="21047"/>
    <cellStyle name="Normal GHG Numbers (0.00) 2 3 3 3 3 3" xfId="14538"/>
    <cellStyle name="Normal GHG Numbers (0.00) 2 3 3 3 4" xfId="3974"/>
    <cellStyle name="Normal GHG Numbers (0.00) 2 3 3 3 4 2" xfId="8194"/>
    <cellStyle name="Normal GHG Numbers (0.00) 2 3 3 3 4 2 2" xfId="18476"/>
    <cellStyle name="Normal GHG Numbers (0.00) 2 3 3 3 5" xfId="2648"/>
    <cellStyle name="Normal GHG Numbers (0.00) 2 3 3 3 5 2" xfId="13810"/>
    <cellStyle name="Normal GHG Numbers (0.00) 2 3 3 3 6" xfId="11755"/>
    <cellStyle name="Normal GHG Numbers (0.00) 2 3 3 4" xfId="834"/>
    <cellStyle name="Normal GHG Numbers (0.00) 2 3 3 4 2" xfId="5299"/>
    <cellStyle name="Normal GHG Numbers (0.00) 2 3 3 4 2 2" xfId="9519"/>
    <cellStyle name="Normal GHG Numbers (0.00) 2 3 3 4 2 2 2" xfId="19801"/>
    <cellStyle name="Normal GHG Numbers (0.00) 2 3 3 4 2 3" xfId="16387"/>
    <cellStyle name="Normal GHG Numbers (0.00) 2 3 3 4 3" xfId="6719"/>
    <cellStyle name="Normal GHG Numbers (0.00) 2 3 3 4 3 2" xfId="10938"/>
    <cellStyle name="Normal GHG Numbers (0.00) 2 3 3 4 3 2 2" xfId="21192"/>
    <cellStyle name="Normal GHG Numbers (0.00) 2 3 3 4 3 3" xfId="15470"/>
    <cellStyle name="Normal GHG Numbers (0.00) 2 3 3 4 4" xfId="4123"/>
    <cellStyle name="Normal GHG Numbers (0.00) 2 3 3 4 4 2" xfId="8343"/>
    <cellStyle name="Normal GHG Numbers (0.00) 2 3 3 4 4 2 2" xfId="18625"/>
    <cellStyle name="Normal GHG Numbers (0.00) 2 3 3 4 5" xfId="2034"/>
    <cellStyle name="Normal GHG Numbers (0.00) 2 3 3 4 5 2" xfId="16225"/>
    <cellStyle name="Normal GHG Numbers (0.00) 2 3 3 4 6" xfId="13361"/>
    <cellStyle name="Normal GHG Numbers (0.00) 2 3 3 5" xfId="3764"/>
    <cellStyle name="Normal GHG Numbers (0.00) 2 3 3 5 2" xfId="7984"/>
    <cellStyle name="Normal GHG Numbers (0.00) 2 3 3 5 2 2" xfId="18266"/>
    <cellStyle name="Normal GHG Numbers (0.00) 2 3 3 5 3" xfId="13390"/>
    <cellStyle name="Normal GHG Numbers (0.00) 2 3 3 6" xfId="4917"/>
    <cellStyle name="Normal GHG Numbers (0.00) 2 3 3 6 2" xfId="9137"/>
    <cellStyle name="Normal GHG Numbers (0.00) 2 3 3 6 2 2" xfId="19419"/>
    <cellStyle name="Normal GHG Numbers (0.00) 2 3 3 6 3" xfId="12073"/>
    <cellStyle name="Normal GHG Numbers (0.00) 2 3 3 7" xfId="6342"/>
    <cellStyle name="Normal GHG Numbers (0.00) 2 3 3 7 2" xfId="10561"/>
    <cellStyle name="Normal GHG Numbers (0.00) 2 3 3 7 2 2" xfId="20837"/>
    <cellStyle name="Normal GHG Numbers (0.00) 2 3 3 7 3" xfId="15612"/>
    <cellStyle name="Normal GHG Numbers (0.00) 2 3 3 8" xfId="3489"/>
    <cellStyle name="Normal GHG Numbers (0.00) 2 3 3 8 2" xfId="7709"/>
    <cellStyle name="Normal GHG Numbers (0.00) 2 3 3 8 2 2" xfId="17991"/>
    <cellStyle name="Normal GHG Numbers (0.00) 2 3 3 8 3" xfId="13282"/>
    <cellStyle name="Normal GHG Numbers (0.00) 2 3 3 9" xfId="2277"/>
    <cellStyle name="Normal GHG Numbers (0.00) 2 3 3 9 2" xfId="14441"/>
    <cellStyle name="Normal GHG Numbers (0.00) 2 3 4" xfId="514"/>
    <cellStyle name="Normal GHG Numbers (0.00) 2 3 4 2" xfId="1440"/>
    <cellStyle name="Normal GHG Numbers (0.00) 2 3 4 2 2" xfId="5903"/>
    <cellStyle name="Normal GHG Numbers (0.00) 2 3 4 2 2 2" xfId="10123"/>
    <cellStyle name="Normal GHG Numbers (0.00) 2 3 4 2 2 2 2" xfId="20405"/>
    <cellStyle name="Normal GHG Numbers (0.00) 2 3 4 2 2 3" xfId="13109"/>
    <cellStyle name="Normal GHG Numbers (0.00) 2 3 4 2 3" xfId="7315"/>
    <cellStyle name="Normal GHG Numbers (0.00) 2 3 4 2 3 2" xfId="11534"/>
    <cellStyle name="Normal GHG Numbers (0.00) 2 3 4 2 3 2 2" xfId="21752"/>
    <cellStyle name="Normal GHG Numbers (0.00) 2 3 4 2 3 3" xfId="15055"/>
    <cellStyle name="Normal GHG Numbers (0.00) 2 3 4 2 4" xfId="4667"/>
    <cellStyle name="Normal GHG Numbers (0.00) 2 3 4 2 4 2" xfId="8887"/>
    <cellStyle name="Normal GHG Numbers (0.00) 2 3 4 2 4 2 2" xfId="19169"/>
    <cellStyle name="Normal GHG Numbers (0.00) 2 3 4 2 5" xfId="2013"/>
    <cellStyle name="Normal GHG Numbers (0.00) 2 3 4 2 5 2" xfId="17603"/>
    <cellStyle name="Normal GHG Numbers (0.00) 2 3 4 2 6" xfId="12133"/>
    <cellStyle name="Normal GHG Numbers (0.00) 2 3 4 3" xfId="1122"/>
    <cellStyle name="Normal GHG Numbers (0.00) 2 3 4 3 2" xfId="5586"/>
    <cellStyle name="Normal GHG Numbers (0.00) 2 3 4 3 2 2" xfId="9806"/>
    <cellStyle name="Normal GHG Numbers (0.00) 2 3 4 3 2 2 2" xfId="20088"/>
    <cellStyle name="Normal GHG Numbers (0.00) 2 3 4 3 2 3" xfId="15784"/>
    <cellStyle name="Normal GHG Numbers (0.00) 2 3 4 3 3" xfId="6999"/>
    <cellStyle name="Normal GHG Numbers (0.00) 2 3 4 3 3 2" xfId="11218"/>
    <cellStyle name="Normal GHG Numbers (0.00) 2 3 4 3 3 2 2" xfId="21456"/>
    <cellStyle name="Normal GHG Numbers (0.00) 2 3 4 3 3 3" xfId="13098"/>
    <cellStyle name="Normal GHG Numbers (0.00) 2 3 4 3 4" xfId="4383"/>
    <cellStyle name="Normal GHG Numbers (0.00) 2 3 4 3 4 2" xfId="8603"/>
    <cellStyle name="Normal GHG Numbers (0.00) 2 3 4 3 4 2 2" xfId="18885"/>
    <cellStyle name="Normal GHG Numbers (0.00) 2 3 4 3 5" xfId="1822"/>
    <cellStyle name="Normal GHG Numbers (0.00) 2 3 4 3 5 2" xfId="17307"/>
    <cellStyle name="Normal GHG Numbers (0.00) 2 3 4 3 6" xfId="12373"/>
    <cellStyle name="Normal GHG Numbers (0.00) 2 3 4 4" xfId="3825"/>
    <cellStyle name="Normal GHG Numbers (0.00) 2 3 4 4 2" xfId="8045"/>
    <cellStyle name="Normal GHG Numbers (0.00) 2 3 4 4 2 2" xfId="18327"/>
    <cellStyle name="Normal GHG Numbers (0.00) 2 3 4 4 3" xfId="12600"/>
    <cellStyle name="Normal GHG Numbers (0.00) 2 3 4 5" xfId="4981"/>
    <cellStyle name="Normal GHG Numbers (0.00) 2 3 4 5 2" xfId="9201"/>
    <cellStyle name="Normal GHG Numbers (0.00) 2 3 4 5 2 2" xfId="19483"/>
    <cellStyle name="Normal GHG Numbers (0.00) 2 3 4 5 3" xfId="15747"/>
    <cellStyle name="Normal GHG Numbers (0.00) 2 3 4 6" xfId="6406"/>
    <cellStyle name="Normal GHG Numbers (0.00) 2 3 4 6 2" xfId="10625"/>
    <cellStyle name="Normal GHG Numbers (0.00) 2 3 4 6 2 2" xfId="20898"/>
    <cellStyle name="Normal GHG Numbers (0.00) 2 3 4 6 3" xfId="15024"/>
    <cellStyle name="Normal GHG Numbers (0.00) 2 3 4 7" xfId="3531"/>
    <cellStyle name="Normal GHG Numbers (0.00) 2 3 4 7 2" xfId="7751"/>
    <cellStyle name="Normal GHG Numbers (0.00) 2 3 4 7 2 2" xfId="18033"/>
    <cellStyle name="Normal GHG Numbers (0.00) 2 3 4 7 3" xfId="15884"/>
    <cellStyle name="Normal GHG Numbers (0.00) 2 3 4 8" xfId="2345"/>
    <cellStyle name="Normal GHG Numbers (0.00) 2 3 4 8 2" xfId="15661"/>
    <cellStyle name="Normal GHG Numbers (0.00) 2 3 4 9" xfId="13575"/>
    <cellStyle name="Normal GHG Numbers (0.00) 2 3 5" xfId="576"/>
    <cellStyle name="Normal GHG Numbers (0.00) 2 3 5 2" xfId="1502"/>
    <cellStyle name="Normal GHG Numbers (0.00) 2 3 5 2 2" xfId="5965"/>
    <cellStyle name="Normal GHG Numbers (0.00) 2 3 5 2 2 2" xfId="10185"/>
    <cellStyle name="Normal GHG Numbers (0.00) 2 3 5 2 2 2 2" xfId="20467"/>
    <cellStyle name="Normal GHG Numbers (0.00) 2 3 5 2 2 3" xfId="16492"/>
    <cellStyle name="Normal GHG Numbers (0.00) 2 3 5 2 3" xfId="7377"/>
    <cellStyle name="Normal GHG Numbers (0.00) 2 3 5 2 3 2" xfId="11596"/>
    <cellStyle name="Normal GHG Numbers (0.00) 2 3 5 2 3 2 2" xfId="21811"/>
    <cellStyle name="Normal GHG Numbers (0.00) 2 3 5 2 3 3" xfId="12768"/>
    <cellStyle name="Normal GHG Numbers (0.00) 2 3 5 2 4" xfId="4726"/>
    <cellStyle name="Normal GHG Numbers (0.00) 2 3 5 2 4 2" xfId="8946"/>
    <cellStyle name="Normal GHG Numbers (0.00) 2 3 5 2 4 2 2" xfId="19228"/>
    <cellStyle name="Normal GHG Numbers (0.00) 2 3 5 2 5" xfId="7430"/>
    <cellStyle name="Normal GHG Numbers (0.00) 2 3 5 2 5 2" xfId="17662"/>
    <cellStyle name="Normal GHG Numbers (0.00) 2 3 5 2 6" xfId="16487"/>
    <cellStyle name="Normal GHG Numbers (0.00) 2 3 5 3" xfId="1180"/>
    <cellStyle name="Normal GHG Numbers (0.00) 2 3 5 3 2" xfId="5643"/>
    <cellStyle name="Normal GHG Numbers (0.00) 2 3 5 3 2 2" xfId="9863"/>
    <cellStyle name="Normal GHG Numbers (0.00) 2 3 5 3 2 2 2" xfId="20145"/>
    <cellStyle name="Normal GHG Numbers (0.00) 2 3 5 3 2 3" xfId="16731"/>
    <cellStyle name="Normal GHG Numbers (0.00) 2 3 5 3 3" xfId="7055"/>
    <cellStyle name="Normal GHG Numbers (0.00) 2 3 5 3 3 2" xfId="11274"/>
    <cellStyle name="Normal GHG Numbers (0.00) 2 3 5 3 3 2 2" xfId="21509"/>
    <cellStyle name="Normal GHG Numbers (0.00) 2 3 5 3 3 3" xfId="11829"/>
    <cellStyle name="Normal GHG Numbers (0.00) 2 3 5 3 4" xfId="4437"/>
    <cellStyle name="Normal GHG Numbers (0.00) 2 3 5 3 4 2" xfId="8657"/>
    <cellStyle name="Normal GHG Numbers (0.00) 2 3 5 3 4 2 2" xfId="18939"/>
    <cellStyle name="Normal GHG Numbers (0.00) 2 3 5 3 5" xfId="2116"/>
    <cellStyle name="Normal GHG Numbers (0.00) 2 3 5 3 5 2" xfId="17360"/>
    <cellStyle name="Normal GHG Numbers (0.00) 2 3 5 3 6" xfId="14596"/>
    <cellStyle name="Normal GHG Numbers (0.00) 2 3 5 4" xfId="3887"/>
    <cellStyle name="Normal GHG Numbers (0.00) 2 3 5 4 2" xfId="8107"/>
    <cellStyle name="Normal GHG Numbers (0.00) 2 3 5 4 2 2" xfId="18389"/>
    <cellStyle name="Normal GHG Numbers (0.00) 2 3 5 4 3" xfId="13572"/>
    <cellStyle name="Normal GHG Numbers (0.00) 2 3 5 5" xfId="5043"/>
    <cellStyle name="Normal GHG Numbers (0.00) 2 3 5 5 2" xfId="9263"/>
    <cellStyle name="Normal GHG Numbers (0.00) 2 3 5 5 2 2" xfId="19545"/>
    <cellStyle name="Normal GHG Numbers (0.00) 2 3 5 5 3" xfId="14004"/>
    <cellStyle name="Normal GHG Numbers (0.00) 2 3 5 6" xfId="6468"/>
    <cellStyle name="Normal GHG Numbers (0.00) 2 3 5 6 2" xfId="10687"/>
    <cellStyle name="Normal GHG Numbers (0.00) 2 3 5 6 2 2" xfId="20960"/>
    <cellStyle name="Normal GHG Numbers (0.00) 2 3 5 6 3" xfId="15039"/>
    <cellStyle name="Normal GHG Numbers (0.00) 2 3 5 7" xfId="3590"/>
    <cellStyle name="Normal GHG Numbers (0.00) 2 3 5 7 2" xfId="7810"/>
    <cellStyle name="Normal GHG Numbers (0.00) 2 3 5 7 2 2" xfId="18092"/>
    <cellStyle name="Normal GHG Numbers (0.00) 2 3 5 7 3" xfId="14319"/>
    <cellStyle name="Normal GHG Numbers (0.00) 2 3 5 8" xfId="2115"/>
    <cellStyle name="Normal GHG Numbers (0.00) 2 3 5 8 2" xfId="13529"/>
    <cellStyle name="Normal GHG Numbers (0.00) 2 3 5 9" xfId="16219"/>
    <cellStyle name="Normal GHG Numbers (0.00) 2 3 6" xfId="906"/>
    <cellStyle name="Normal GHG Numbers (0.00) 2 3 6 2" xfId="4187"/>
    <cellStyle name="Normal GHG Numbers (0.00) 2 3 6 2 2" xfId="8407"/>
    <cellStyle name="Normal GHG Numbers (0.00) 2 3 6 2 2 2" xfId="18689"/>
    <cellStyle name="Normal GHG Numbers (0.00) 2 3 6 2 3" xfId="15652"/>
    <cellStyle name="Normal GHG Numbers (0.00) 2 3 6 3" xfId="5371"/>
    <cellStyle name="Normal GHG Numbers (0.00) 2 3 6 3 2" xfId="9591"/>
    <cellStyle name="Normal GHG Numbers (0.00) 2 3 6 3 2 2" xfId="19873"/>
    <cellStyle name="Normal GHG Numbers (0.00) 2 3 6 3 3" xfId="12267"/>
    <cellStyle name="Normal GHG Numbers (0.00) 2 3 6 4" xfId="6788"/>
    <cellStyle name="Normal GHG Numbers (0.00) 2 3 6 4 2" xfId="11007"/>
    <cellStyle name="Normal GHG Numbers (0.00) 2 3 6 4 2 2" xfId="21257"/>
    <cellStyle name="Normal GHG Numbers (0.00) 2 3 6 4 3" xfId="15274"/>
    <cellStyle name="Normal GHG Numbers (0.00) 2 3 6 5" xfId="3346"/>
    <cellStyle name="Normal GHG Numbers (0.00) 2 3 6 5 2" xfId="7566"/>
    <cellStyle name="Normal GHG Numbers (0.00) 2 3 6 5 2 2" xfId="17850"/>
    <cellStyle name="Normal GHG Numbers (0.00) 2 3 6 6" xfId="2622"/>
    <cellStyle name="Normal GHG Numbers (0.00) 2 3 6 6 2" xfId="15152"/>
    <cellStyle name="Normal GHG Numbers (0.00) 2 3 6 7" xfId="12115"/>
    <cellStyle name="Normal GHG Numbers (0.00) 2 3 7" xfId="1047"/>
    <cellStyle name="Normal GHG Numbers (0.00) 2 3 7 2" xfId="5511"/>
    <cellStyle name="Normal GHG Numbers (0.00) 2 3 7 2 2" xfId="9731"/>
    <cellStyle name="Normal GHG Numbers (0.00) 2 3 7 2 2 2" xfId="20013"/>
    <cellStyle name="Normal GHG Numbers (0.00) 2 3 7 2 3" xfId="15892"/>
    <cellStyle name="Normal GHG Numbers (0.00) 2 3 7 3" xfId="6925"/>
    <cellStyle name="Normal GHG Numbers (0.00) 2 3 7 3 2" xfId="11144"/>
    <cellStyle name="Normal GHG Numbers (0.00) 2 3 7 3 2 2" xfId="21386"/>
    <cellStyle name="Normal GHG Numbers (0.00) 2 3 7 3 3" xfId="15933"/>
    <cellStyle name="Normal GHG Numbers (0.00) 2 3 7 4" xfId="4311"/>
    <cellStyle name="Normal GHG Numbers (0.00) 2 3 7 4 2" xfId="8531"/>
    <cellStyle name="Normal GHG Numbers (0.00) 2 3 7 4 2 2" xfId="18813"/>
    <cellStyle name="Normal GHG Numbers (0.00) 2 3 7 5" xfId="2856"/>
    <cellStyle name="Normal GHG Numbers (0.00) 2 3 7 5 2" xfId="13276"/>
    <cellStyle name="Normal GHG Numbers (0.00) 2 3 7 6" xfId="17186"/>
    <cellStyle name="Normal GHG Numbers (0.00) 2 3 8" xfId="606"/>
    <cellStyle name="Normal GHG Numbers (0.00) 2 3 8 2" xfId="5073"/>
    <cellStyle name="Normal GHG Numbers (0.00) 2 3 8 2 2" xfId="9293"/>
    <cellStyle name="Normal GHG Numbers (0.00) 2 3 8 2 2 2" xfId="19575"/>
    <cellStyle name="Normal GHG Numbers (0.00) 2 3 8 2 3" xfId="13654"/>
    <cellStyle name="Normal GHG Numbers (0.00) 2 3 8 3" xfId="6498"/>
    <cellStyle name="Normal GHG Numbers (0.00) 2 3 8 3 2" xfId="10717"/>
    <cellStyle name="Normal GHG Numbers (0.00) 2 3 8 3 2 2" xfId="20989"/>
    <cellStyle name="Normal GHG Numbers (0.00) 2 3 8 3 3" xfId="15946"/>
    <cellStyle name="Normal GHG Numbers (0.00) 2 3 8 4" xfId="3916"/>
    <cellStyle name="Normal GHG Numbers (0.00) 2 3 8 4 2" xfId="8136"/>
    <cellStyle name="Normal GHG Numbers (0.00) 2 3 8 4 2 2" xfId="18418"/>
    <cellStyle name="Normal GHG Numbers (0.00) 2 3 8 5" xfId="2807"/>
    <cellStyle name="Normal GHG Numbers (0.00) 2 3 8 5 2" xfId="14872"/>
    <cellStyle name="Normal GHG Numbers (0.00) 2 3 8 6" xfId="11692"/>
    <cellStyle name="Normal GHG Numbers (0.00) 2 3 9" xfId="1553"/>
    <cellStyle name="Normal GHG Numbers (0.00) 2 3 9 2" xfId="6041"/>
    <cellStyle name="Normal GHG Numbers (0.00) 2 3 9 2 2" xfId="10260"/>
    <cellStyle name="Normal GHG Numbers (0.00) 2 3 9 2 2 2" xfId="20540"/>
    <cellStyle name="Normal GHG Numbers (0.00) 2 3 9 2 3" xfId="15659"/>
    <cellStyle name="Normal GHG Numbers (0.00) 2 3 9 3" xfId="3622"/>
    <cellStyle name="Normal GHG Numbers (0.00) 2 3 9 3 2" xfId="7842"/>
    <cellStyle name="Normal GHG Numbers (0.00) 2 3 9 3 2 2" xfId="18124"/>
    <cellStyle name="Normal GHG Numbers (0.00) 2 3 9 4" xfId="2453"/>
    <cellStyle name="Normal GHG Numbers (0.00) 2 3 9 4 2" xfId="12146"/>
    <cellStyle name="Normal GHG Numbers (0.00) 2 3 9 5" xfId="16029"/>
    <cellStyle name="Normal GHG Numbers (0.00) 2 4" xfId="349"/>
    <cellStyle name="Normal GHG Numbers (0.00) 2 4 10" xfId="11844"/>
    <cellStyle name="Normal GHG Numbers (0.00) 2 4 2" xfId="977"/>
    <cellStyle name="Normal GHG Numbers (0.00) 2 4 2 2" xfId="1309"/>
    <cellStyle name="Normal GHG Numbers (0.00) 2 4 2 2 2" xfId="5772"/>
    <cellStyle name="Normal GHG Numbers (0.00) 2 4 2 2 2 2" xfId="9992"/>
    <cellStyle name="Normal GHG Numbers (0.00) 2 4 2 2 2 2 2" xfId="20274"/>
    <cellStyle name="Normal GHG Numbers (0.00) 2 4 2 2 2 3" xfId="14940"/>
    <cellStyle name="Normal GHG Numbers (0.00) 2 4 2 2 3" xfId="7184"/>
    <cellStyle name="Normal GHG Numbers (0.00) 2 4 2 2 3 2" xfId="11403"/>
    <cellStyle name="Normal GHG Numbers (0.00) 2 4 2 2 3 2 2" xfId="21628"/>
    <cellStyle name="Normal GHG Numbers (0.00) 2 4 2 2 3 3" xfId="14992"/>
    <cellStyle name="Normal GHG Numbers (0.00) 2 4 2 2 4" xfId="4545"/>
    <cellStyle name="Normal GHG Numbers (0.00) 2 4 2 2 4 2" xfId="8765"/>
    <cellStyle name="Normal GHG Numbers (0.00) 2 4 2 2 4 2 2" xfId="19047"/>
    <cellStyle name="Normal GHG Numbers (0.00) 2 4 2 2 5" xfId="2023"/>
    <cellStyle name="Normal GHG Numbers (0.00) 2 4 2 2 5 2" xfId="17479"/>
    <cellStyle name="Normal GHG Numbers (0.00) 2 4 2 2 6" xfId="15967"/>
    <cellStyle name="Normal GHG Numbers (0.00) 2 4 2 3" xfId="1714"/>
    <cellStyle name="Normal GHG Numbers (0.00) 2 4 2 3 2" xfId="6855"/>
    <cellStyle name="Normal GHG Numbers (0.00) 2 4 2 3 2 2" xfId="11074"/>
    <cellStyle name="Normal GHG Numbers (0.00) 2 4 2 3 2 2 2" xfId="21317"/>
    <cellStyle name="Normal GHG Numbers (0.00) 2 4 2 3 2 3" xfId="14630"/>
    <cellStyle name="Normal GHG Numbers (0.00) 2 4 2 3 3" xfId="5441"/>
    <cellStyle name="Normal GHG Numbers (0.00) 2 4 2 3 3 2" xfId="9661"/>
    <cellStyle name="Normal GHG Numbers (0.00) 2 4 2 3 3 2 2" xfId="19943"/>
    <cellStyle name="Normal GHG Numbers (0.00) 2 4 2 3 4" xfId="2697"/>
    <cellStyle name="Normal GHG Numbers (0.00) 2 4 2 3 4 2" xfId="12689"/>
    <cellStyle name="Normal GHG Numbers (0.00) 2 4 2 3 5" xfId="16493"/>
    <cellStyle name="Normal GHG Numbers (0.00) 2 4 2 4" xfId="6230"/>
    <cellStyle name="Normal GHG Numbers (0.00) 2 4 2 4 2" xfId="10449"/>
    <cellStyle name="Normal GHG Numbers (0.00) 2 4 2 4 2 2" xfId="20726"/>
    <cellStyle name="Normal GHG Numbers (0.00) 2 4 2 4 3" xfId="16657"/>
    <cellStyle name="Normal GHG Numbers (0.00) 2 4 2 5" xfId="2343"/>
    <cellStyle name="Normal GHG Numbers (0.00) 2 4 2 5 2" xfId="15133"/>
    <cellStyle name="Normal GHG Numbers (0.00) 2 4 2 6" xfId="12481"/>
    <cellStyle name="Normal GHG Numbers (0.00) 2 4 3" xfId="1218"/>
    <cellStyle name="Normal GHG Numbers (0.00) 2 4 3 2" xfId="5681"/>
    <cellStyle name="Normal GHG Numbers (0.00) 2 4 3 2 2" xfId="9901"/>
    <cellStyle name="Normal GHG Numbers (0.00) 2 4 3 2 2 2" xfId="20183"/>
    <cellStyle name="Normal GHG Numbers (0.00) 2 4 3 2 3" xfId="12143"/>
    <cellStyle name="Normal GHG Numbers (0.00) 2 4 3 3" xfId="7093"/>
    <cellStyle name="Normal GHG Numbers (0.00) 2 4 3 3 2" xfId="11312"/>
    <cellStyle name="Normal GHG Numbers (0.00) 2 4 3 3 2 2" xfId="21546"/>
    <cellStyle name="Normal GHG Numbers (0.00) 2 4 3 3 3" xfId="14668"/>
    <cellStyle name="Normal GHG Numbers (0.00) 2 4 3 4" xfId="4474"/>
    <cellStyle name="Normal GHG Numbers (0.00) 2 4 3 4 2" xfId="8694"/>
    <cellStyle name="Normal GHG Numbers (0.00) 2 4 3 4 2 2" xfId="18976"/>
    <cellStyle name="Normal GHG Numbers (0.00) 2 4 3 5" xfId="2662"/>
    <cellStyle name="Normal GHG Numbers (0.00) 2 4 3 5 2" xfId="17397"/>
    <cellStyle name="Normal GHG Numbers (0.00) 2 4 3 6" xfId="12579"/>
    <cellStyle name="Normal GHG Numbers (0.00) 2 4 4" xfId="700"/>
    <cellStyle name="Normal GHG Numbers (0.00) 2 4 4 2" xfId="5165"/>
    <cellStyle name="Normal GHG Numbers (0.00) 2 4 4 2 2" xfId="9385"/>
    <cellStyle name="Normal GHG Numbers (0.00) 2 4 4 2 2 2" xfId="19667"/>
    <cellStyle name="Normal GHG Numbers (0.00) 2 4 4 2 3" xfId="14453"/>
    <cellStyle name="Normal GHG Numbers (0.00) 2 4 4 3" xfId="6588"/>
    <cellStyle name="Normal GHG Numbers (0.00) 2 4 4 3 2" xfId="10807"/>
    <cellStyle name="Normal GHG Numbers (0.00) 2 4 4 3 2 2" xfId="21072"/>
    <cellStyle name="Normal GHG Numbers (0.00) 2 4 4 3 3" xfId="12336"/>
    <cellStyle name="Normal GHG Numbers (0.00) 2 4 4 4" xfId="4001"/>
    <cellStyle name="Normal GHG Numbers (0.00) 2 4 4 4 2" xfId="8221"/>
    <cellStyle name="Normal GHG Numbers (0.00) 2 4 4 4 2 2" xfId="18503"/>
    <cellStyle name="Normal GHG Numbers (0.00) 2 4 4 5" xfId="2580"/>
    <cellStyle name="Normal GHG Numbers (0.00) 2 4 4 5 2" xfId="14845"/>
    <cellStyle name="Normal GHG Numbers (0.00) 2 4 4 6" xfId="12275"/>
    <cellStyle name="Normal GHG Numbers (0.00) 2 4 5" xfId="1528"/>
    <cellStyle name="Normal GHG Numbers (0.00) 2 4 5 2" xfId="5992"/>
    <cellStyle name="Normal GHG Numbers (0.00) 2 4 5 2 2" xfId="10212"/>
    <cellStyle name="Normal GHG Numbers (0.00) 2 4 5 2 2 2" xfId="20494"/>
    <cellStyle name="Normal GHG Numbers (0.00) 2 4 5 2 3" xfId="14709"/>
    <cellStyle name="Normal GHG Numbers (0.00) 2 4 5 3" xfId="3666"/>
    <cellStyle name="Normal GHG Numbers (0.00) 2 4 5 3 2" xfId="7886"/>
    <cellStyle name="Normal GHG Numbers (0.00) 2 4 5 3 2 2" xfId="18168"/>
    <cellStyle name="Normal GHG Numbers (0.00) 2 4 5 4" xfId="1930"/>
    <cellStyle name="Normal GHG Numbers (0.00) 2 4 5 4 2" xfId="16649"/>
    <cellStyle name="Normal GHG Numbers (0.00) 2 4 5 5" xfId="15257"/>
    <cellStyle name="Normal GHG Numbers (0.00) 2 4 6" xfId="4819"/>
    <cellStyle name="Normal GHG Numbers (0.00) 2 4 6 2" xfId="9039"/>
    <cellStyle name="Normal GHG Numbers (0.00) 2 4 6 2 2" xfId="19321"/>
    <cellStyle name="Normal GHG Numbers (0.00) 2 4 6 3" xfId="15398"/>
    <cellStyle name="Normal GHG Numbers (0.00) 2 4 7" xfId="3404"/>
    <cellStyle name="Normal GHG Numbers (0.00) 2 4 7 2" xfId="7624"/>
    <cellStyle name="Normal GHG Numbers (0.00) 2 4 7 2 2" xfId="17906"/>
    <cellStyle name="Normal GHG Numbers (0.00) 2 4 7 3" xfId="12667"/>
    <cellStyle name="Normal GHG Numbers (0.00) 2 4 8" xfId="1795"/>
    <cellStyle name="Normal GHG Numbers (0.00) 2 4 8 2" xfId="16898"/>
    <cellStyle name="Normal GHG Numbers (0.00) 2 4 9" xfId="16119"/>
    <cellStyle name="Normal GHG Numbers (0.00) 2 4 9 2" xfId="16861"/>
    <cellStyle name="Normal GHG Numbers (0.00) 2 5" xfId="373"/>
    <cellStyle name="Normal GHG Numbers (0.00) 2 5 2" xfId="1316"/>
    <cellStyle name="Normal GHG Numbers (0.00) 2 5 2 2" xfId="5779"/>
    <cellStyle name="Normal GHG Numbers (0.00) 2 5 2 2 2" xfId="9999"/>
    <cellStyle name="Normal GHG Numbers (0.00) 2 5 2 2 2 2" xfId="20281"/>
    <cellStyle name="Normal GHG Numbers (0.00) 2 5 2 2 3" xfId="15419"/>
    <cellStyle name="Normal GHG Numbers (0.00) 2 5 2 3" xfId="7191"/>
    <cellStyle name="Normal GHG Numbers (0.00) 2 5 2 3 2" xfId="11410"/>
    <cellStyle name="Normal GHG Numbers (0.00) 2 5 2 3 2 2" xfId="21635"/>
    <cellStyle name="Normal GHG Numbers (0.00) 2 5 2 3 3" xfId="15530"/>
    <cellStyle name="Normal GHG Numbers (0.00) 2 5 2 4" xfId="4550"/>
    <cellStyle name="Normal GHG Numbers (0.00) 2 5 2 4 2" xfId="8770"/>
    <cellStyle name="Normal GHG Numbers (0.00) 2 5 2 4 2 2" xfId="19052"/>
    <cellStyle name="Normal GHG Numbers (0.00) 2 5 2 5" xfId="2542"/>
    <cellStyle name="Normal GHG Numbers (0.00) 2 5 2 5 2" xfId="17486"/>
    <cellStyle name="Normal GHG Numbers (0.00) 2 5 2 6" xfId="12772"/>
    <cellStyle name="Normal GHG Numbers (0.00) 2 5 3" xfId="705"/>
    <cellStyle name="Normal GHG Numbers (0.00) 2 5 3 2" xfId="5170"/>
    <cellStyle name="Normal GHG Numbers (0.00) 2 5 3 2 2" xfId="9390"/>
    <cellStyle name="Normal GHG Numbers (0.00) 2 5 3 2 2 2" xfId="19672"/>
    <cellStyle name="Normal GHG Numbers (0.00) 2 5 3 2 3" xfId="13595"/>
    <cellStyle name="Normal GHG Numbers (0.00) 2 5 3 3" xfId="6591"/>
    <cellStyle name="Normal GHG Numbers (0.00) 2 5 3 3 2" xfId="10810"/>
    <cellStyle name="Normal GHG Numbers (0.00) 2 5 3 3 2 2" xfId="21075"/>
    <cellStyle name="Normal GHG Numbers (0.00) 2 5 3 3 3" xfId="15060"/>
    <cellStyle name="Normal GHG Numbers (0.00) 2 5 3 4" xfId="4006"/>
    <cellStyle name="Normal GHG Numbers (0.00) 2 5 3 4 2" xfId="8226"/>
    <cellStyle name="Normal GHG Numbers (0.00) 2 5 3 4 2 2" xfId="18508"/>
    <cellStyle name="Normal GHG Numbers (0.00) 2 5 3 5" xfId="2048"/>
    <cellStyle name="Normal GHG Numbers (0.00) 2 5 3 5 2" xfId="15135"/>
    <cellStyle name="Normal GHG Numbers (0.00) 2 5 3 6" xfId="16677"/>
    <cellStyle name="Normal GHG Numbers (0.00) 2 5 4" xfId="1613"/>
    <cellStyle name="Normal GHG Numbers (0.00) 2 5 4 2" xfId="6267"/>
    <cellStyle name="Normal GHG Numbers (0.00) 2 5 4 2 2" xfId="10486"/>
    <cellStyle name="Normal GHG Numbers (0.00) 2 5 4 2 2 2" xfId="20762"/>
    <cellStyle name="Normal GHG Numbers (0.00) 2 5 4 2 3" xfId="12285"/>
    <cellStyle name="Normal GHG Numbers (0.00) 2 5 4 3" xfId="3689"/>
    <cellStyle name="Normal GHG Numbers (0.00) 2 5 4 3 2" xfId="7909"/>
    <cellStyle name="Normal GHG Numbers (0.00) 2 5 4 3 2 2" xfId="18191"/>
    <cellStyle name="Normal GHG Numbers (0.00) 2 5 4 4" xfId="3138"/>
    <cellStyle name="Normal GHG Numbers (0.00) 2 5 4 4 2" xfId="16668"/>
    <cellStyle name="Normal GHG Numbers (0.00) 2 5 4 5" xfId="13564"/>
    <cellStyle name="Normal GHG Numbers (0.00) 2 5 5" xfId="4842"/>
    <cellStyle name="Normal GHG Numbers (0.00) 2 5 5 2" xfId="9062"/>
    <cellStyle name="Normal GHG Numbers (0.00) 2 5 5 2 2" xfId="19344"/>
    <cellStyle name="Normal GHG Numbers (0.00) 2 5 5 3" xfId="14925"/>
    <cellStyle name="Normal GHG Numbers (0.00) 2 5 6" xfId="6027"/>
    <cellStyle name="Normal GHG Numbers (0.00) 2 5 6 2" xfId="10246"/>
    <cellStyle name="Normal GHG Numbers (0.00) 2 5 6 2 2" xfId="20526"/>
    <cellStyle name="Normal GHG Numbers (0.00) 2 5 6 3" xfId="14995"/>
    <cellStyle name="Normal GHG Numbers (0.00) 2 5 7" xfId="3086"/>
    <cellStyle name="Normal GHG Numbers (0.00) 2 5 7 2" xfId="15633"/>
    <cellStyle name="Normal GHG Numbers (0.00) 2 5 8" xfId="16088"/>
    <cellStyle name="Normal GHG Numbers (0.00) 2 5 8 2" xfId="13744"/>
    <cellStyle name="Normal GHG Numbers (0.00) 2 5 9" xfId="15604"/>
    <cellStyle name="Normal GHG Numbers (0.00) 2 6" xfId="369"/>
    <cellStyle name="Normal GHG Numbers (0.00) 2 6 2" xfId="1313"/>
    <cellStyle name="Normal GHG Numbers (0.00) 2 6 2 2" xfId="5776"/>
    <cellStyle name="Normal GHG Numbers (0.00) 2 6 2 2 2" xfId="9996"/>
    <cellStyle name="Normal GHG Numbers (0.00) 2 6 2 2 2 2" xfId="20278"/>
    <cellStyle name="Normal GHG Numbers (0.00) 2 6 2 2 3" xfId="14071"/>
    <cellStyle name="Normal GHG Numbers (0.00) 2 6 2 3" xfId="7188"/>
    <cellStyle name="Normal GHG Numbers (0.00) 2 6 2 3 2" xfId="11407"/>
    <cellStyle name="Normal GHG Numbers (0.00) 2 6 2 3 2 2" xfId="21632"/>
    <cellStyle name="Normal GHG Numbers (0.00) 2 6 2 3 3" xfId="14122"/>
    <cellStyle name="Normal GHG Numbers (0.00) 2 6 2 4" xfId="4548"/>
    <cellStyle name="Normal GHG Numbers (0.00) 2 6 2 4 2" xfId="8768"/>
    <cellStyle name="Normal GHG Numbers (0.00) 2 6 2 4 2 2" xfId="19050"/>
    <cellStyle name="Normal GHG Numbers (0.00) 2 6 2 5" xfId="2975"/>
    <cellStyle name="Normal GHG Numbers (0.00) 2 6 2 5 2" xfId="17483"/>
    <cellStyle name="Normal GHG Numbers (0.00) 2 6 2 6" xfId="15080"/>
    <cellStyle name="Normal GHG Numbers (0.00) 2 6 3" xfId="995"/>
    <cellStyle name="Normal GHG Numbers (0.00) 2 6 3 2" xfId="5459"/>
    <cellStyle name="Normal GHG Numbers (0.00) 2 6 3 2 2" xfId="9679"/>
    <cellStyle name="Normal GHG Numbers (0.00) 2 6 3 2 2 2" xfId="19961"/>
    <cellStyle name="Normal GHG Numbers (0.00) 2 6 3 2 3" xfId="16051"/>
    <cellStyle name="Normal GHG Numbers (0.00) 2 6 3 3" xfId="6873"/>
    <cellStyle name="Normal GHG Numbers (0.00) 2 6 3 3 2" xfId="11092"/>
    <cellStyle name="Normal GHG Numbers (0.00) 2 6 3 3 2 2" xfId="21335"/>
    <cellStyle name="Normal GHG Numbers (0.00) 2 6 3 3 3" xfId="12932"/>
    <cellStyle name="Normal GHG Numbers (0.00) 2 6 3 4" xfId="4259"/>
    <cellStyle name="Normal GHG Numbers (0.00) 2 6 3 4 2" xfId="8479"/>
    <cellStyle name="Normal GHG Numbers (0.00) 2 6 3 4 2 2" xfId="18761"/>
    <cellStyle name="Normal GHG Numbers (0.00) 2 6 3 5" xfId="1929"/>
    <cellStyle name="Normal GHG Numbers (0.00) 2 6 3 5 2" xfId="17108"/>
    <cellStyle name="Normal GHG Numbers (0.00) 2 6 3 6" xfId="16370"/>
    <cellStyle name="Normal GHG Numbers (0.00) 2 6 4" xfId="3685"/>
    <cellStyle name="Normal GHG Numbers (0.00) 2 6 4 2" xfId="7905"/>
    <cellStyle name="Normal GHG Numbers (0.00) 2 6 4 2 2" xfId="18187"/>
    <cellStyle name="Normal GHG Numbers (0.00) 2 6 4 3" xfId="13274"/>
    <cellStyle name="Normal GHG Numbers (0.00) 2 6 5" xfId="4838"/>
    <cellStyle name="Normal GHG Numbers (0.00) 2 6 5 2" xfId="9058"/>
    <cellStyle name="Normal GHG Numbers (0.00) 2 6 5 2 2" xfId="19340"/>
    <cellStyle name="Normal GHG Numbers (0.00) 2 6 5 3" xfId="13817"/>
    <cellStyle name="Normal GHG Numbers (0.00) 2 6 6" xfId="6263"/>
    <cellStyle name="Normal GHG Numbers (0.00) 2 6 6 2" xfId="10482"/>
    <cellStyle name="Normal GHG Numbers (0.00) 2 6 6 2 2" xfId="20758"/>
    <cellStyle name="Normal GHG Numbers (0.00) 2 6 6 3" xfId="11883"/>
    <cellStyle name="Normal GHG Numbers (0.00) 2 6 7" xfId="3422"/>
    <cellStyle name="Normal GHG Numbers (0.00) 2 6 7 2" xfId="7642"/>
    <cellStyle name="Normal GHG Numbers (0.00) 2 6 7 2 2" xfId="17924"/>
    <cellStyle name="Normal GHG Numbers (0.00) 2 6 7 3" xfId="13314"/>
    <cellStyle name="Normal GHG Numbers (0.00) 2 6 8" xfId="1988"/>
    <cellStyle name="Normal GHG Numbers (0.00) 2 6 8 2" xfId="16560"/>
    <cellStyle name="Normal GHG Numbers (0.00) 2 6 9" xfId="13489"/>
    <cellStyle name="Normal GHG Numbers (0.00) 2 7" xfId="862"/>
    <cellStyle name="Normal GHG Numbers (0.00) 2 7 2" xfId="1219"/>
    <cellStyle name="Normal GHG Numbers (0.00) 2 7 2 2" xfId="5682"/>
    <cellStyle name="Normal GHG Numbers (0.00) 2 7 2 2 2" xfId="9902"/>
    <cellStyle name="Normal GHG Numbers (0.00) 2 7 2 2 2 2" xfId="20184"/>
    <cellStyle name="Normal GHG Numbers (0.00) 2 7 2 2 3" xfId="12508"/>
    <cellStyle name="Normal GHG Numbers (0.00) 2 7 2 3" xfId="7094"/>
    <cellStyle name="Normal GHG Numbers (0.00) 2 7 2 3 2" xfId="11313"/>
    <cellStyle name="Normal GHG Numbers (0.00) 2 7 2 3 2 2" xfId="21547"/>
    <cellStyle name="Normal GHG Numbers (0.00) 2 7 2 3 3" xfId="11887"/>
    <cellStyle name="Normal GHG Numbers (0.00) 2 7 2 4" xfId="4475"/>
    <cellStyle name="Normal GHG Numbers (0.00) 2 7 2 4 2" xfId="8695"/>
    <cellStyle name="Normal GHG Numbers (0.00) 2 7 2 4 2 2" xfId="18977"/>
    <cellStyle name="Normal GHG Numbers (0.00) 2 7 2 5" xfId="3003"/>
    <cellStyle name="Normal GHG Numbers (0.00) 2 7 2 5 2" xfId="17398"/>
    <cellStyle name="Normal GHG Numbers (0.00) 2 7 2 6" xfId="13990"/>
    <cellStyle name="Normal GHG Numbers (0.00) 2 7 3" xfId="4151"/>
    <cellStyle name="Normal GHG Numbers (0.00) 2 7 3 2" xfId="8371"/>
    <cellStyle name="Normal GHG Numbers (0.00) 2 7 3 2 2" xfId="18653"/>
    <cellStyle name="Normal GHG Numbers (0.00) 2 7 3 3" xfId="16254"/>
    <cellStyle name="Normal GHG Numbers (0.00) 2 7 4" xfId="5327"/>
    <cellStyle name="Normal GHG Numbers (0.00) 2 7 4 2" xfId="9547"/>
    <cellStyle name="Normal GHG Numbers (0.00) 2 7 4 2 2" xfId="19829"/>
    <cellStyle name="Normal GHG Numbers (0.00) 2 7 4 3" xfId="17128"/>
    <cellStyle name="Normal GHG Numbers (0.00) 2 7 5" xfId="6747"/>
    <cellStyle name="Normal GHG Numbers (0.00) 2 7 5 2" xfId="10966"/>
    <cellStyle name="Normal GHG Numbers (0.00) 2 7 5 2 2" xfId="21220"/>
    <cellStyle name="Normal GHG Numbers (0.00) 2 7 5 3" xfId="16973"/>
    <cellStyle name="Normal GHG Numbers (0.00) 2 7 6" xfId="3290"/>
    <cellStyle name="Normal GHG Numbers (0.00) 2 7 6 2" xfId="7511"/>
    <cellStyle name="Normal GHG Numbers (0.00) 2 7 6 2 2" xfId="17794"/>
    <cellStyle name="Normal GHG Numbers (0.00) 2 7 7" xfId="2045"/>
    <cellStyle name="Normal GHG Numbers (0.00) 2 7 7 2" xfId="14322"/>
    <cellStyle name="Normal GHG Numbers (0.00) 2 7 8" xfId="13133"/>
    <cellStyle name="Normal GHG Numbers (0.00) 2 8" xfId="626"/>
    <cellStyle name="Normal GHG Numbers (0.00) 2 8 2" xfId="5093"/>
    <cellStyle name="Normal GHG Numbers (0.00) 2 8 2 2" xfId="9313"/>
    <cellStyle name="Normal GHG Numbers (0.00) 2 8 2 2 2" xfId="19595"/>
    <cellStyle name="Normal GHG Numbers (0.00) 2 8 2 3" xfId="12687"/>
    <cellStyle name="Normal GHG Numbers (0.00) 2 8 3" xfId="6518"/>
    <cellStyle name="Normal GHG Numbers (0.00) 2 8 3 2" xfId="10737"/>
    <cellStyle name="Normal GHG Numbers (0.00) 2 8 3 2 2" xfId="21008"/>
    <cellStyle name="Normal GHG Numbers (0.00) 2 8 3 3" xfId="14369"/>
    <cellStyle name="Normal GHG Numbers (0.00) 2 8 4" xfId="3935"/>
    <cellStyle name="Normal GHG Numbers (0.00) 2 8 4 2" xfId="8155"/>
    <cellStyle name="Normal GHG Numbers (0.00) 2 8 4 2 2" xfId="18437"/>
    <cellStyle name="Normal GHG Numbers (0.00) 2 8 5" xfId="2279"/>
    <cellStyle name="Normal GHG Numbers (0.00) 2 8 5 2" xfId="12794"/>
    <cellStyle name="Normal GHG Numbers (0.00) 2 8 6" xfId="11673"/>
    <cellStyle name="Normal GHG Numbers (0.00) 2 9" xfId="1587"/>
    <cellStyle name="Normal GHG Numbers (0.00) 2 9 2" xfId="6238"/>
    <cellStyle name="Normal GHG Numbers (0.00) 2 9 2 2" xfId="10457"/>
    <cellStyle name="Normal GHG Numbers (0.00) 2 9 2 2 2" xfId="20733"/>
    <cellStyle name="Normal GHG Numbers (0.00) 2 9 2 3" xfId="16754"/>
    <cellStyle name="Normal GHG Numbers (0.00) 2 9 3" xfId="3260"/>
    <cellStyle name="Normal GHG Numbers (0.00) 2 9 3 2" xfId="7482"/>
    <cellStyle name="Normal GHG Numbers (0.00) 2 9 3 2 2" xfId="17764"/>
    <cellStyle name="Normal GHG Numbers (0.00) 2 9 4" xfId="2534"/>
    <cellStyle name="Normal GHG Numbers (0.00) 2 9 4 2" xfId="14506"/>
    <cellStyle name="Normal GHG Numbers (0.00) 2 9 5" xfId="14364"/>
    <cellStyle name="Normal GHG Numbers (0.00) 3" xfId="274"/>
    <cellStyle name="Normal GHG Numbers (0.00) 3 10" xfId="3201"/>
    <cellStyle name="Normal GHG Numbers (0.00) 3 10 2" xfId="16170"/>
    <cellStyle name="Normal GHG Numbers (0.00) 3 10 3" xfId="17706"/>
    <cellStyle name="Normal GHG Numbers (0.00) 3 11" xfId="1874"/>
    <cellStyle name="Normal GHG Numbers (0.00) 3 11 2" xfId="12944"/>
    <cellStyle name="Normal GHG Numbers (0.00) 3 11 3" xfId="16082"/>
    <cellStyle name="Normal GHG Numbers (0.00) 3 2" xfId="393"/>
    <cellStyle name="Normal GHG Numbers (0.00) 3 2 10" xfId="4862"/>
    <cellStyle name="Normal GHG Numbers (0.00) 3 2 10 2" xfId="9082"/>
    <cellStyle name="Normal GHG Numbers (0.00) 3 2 10 2 2" xfId="19364"/>
    <cellStyle name="Normal GHG Numbers (0.00) 3 2 10 3" xfId="16024"/>
    <cellStyle name="Normal GHG Numbers (0.00) 3 2 11" xfId="3355"/>
    <cellStyle name="Normal GHG Numbers (0.00) 3 2 11 2" xfId="7575"/>
    <cellStyle name="Normal GHG Numbers (0.00) 3 2 11 2 2" xfId="17857"/>
    <cellStyle name="Normal GHG Numbers (0.00) 3 2 11 3" xfId="17199"/>
    <cellStyle name="Normal GHG Numbers (0.00) 3 2 12" xfId="6108"/>
    <cellStyle name="Normal GHG Numbers (0.00) 3 2 12 2" xfId="10327"/>
    <cellStyle name="Normal GHG Numbers (0.00) 3 2 12 2 2" xfId="20605"/>
    <cellStyle name="Normal GHG Numbers (0.00) 3 2 13" xfId="2646"/>
    <cellStyle name="Normal GHG Numbers (0.00) 3 2 13 2" xfId="13027"/>
    <cellStyle name="Normal GHG Numbers (0.00) 3 2 14" xfId="14999"/>
    <cellStyle name="Normal GHG Numbers (0.00) 3 2 2" xfId="443"/>
    <cellStyle name="Normal GHG Numbers (0.00) 3 2 2 10" xfId="16037"/>
    <cellStyle name="Normal GHG Numbers (0.00) 3 2 2 2" xfId="1369"/>
    <cellStyle name="Normal GHG Numbers (0.00) 3 2 2 2 2" xfId="5832"/>
    <cellStyle name="Normal GHG Numbers (0.00) 3 2 2 2 2 2" xfId="10052"/>
    <cellStyle name="Normal GHG Numbers (0.00) 3 2 2 2 2 2 2" xfId="20334"/>
    <cellStyle name="Normal GHG Numbers (0.00) 3 2 2 2 2 3" xfId="16411"/>
    <cellStyle name="Normal GHG Numbers (0.00) 3 2 2 2 3" xfId="7244"/>
    <cellStyle name="Normal GHG Numbers (0.00) 3 2 2 2 3 2" xfId="11463"/>
    <cellStyle name="Normal GHG Numbers (0.00) 3 2 2 2 3 2 2" xfId="21685"/>
    <cellStyle name="Normal GHG Numbers (0.00) 3 2 2 2 3 3" xfId="15837"/>
    <cellStyle name="Normal GHG Numbers (0.00) 3 2 2 2 4" xfId="4600"/>
    <cellStyle name="Normal GHG Numbers (0.00) 3 2 2 2 4 2" xfId="8820"/>
    <cellStyle name="Normal GHG Numbers (0.00) 3 2 2 2 4 2 2" xfId="19102"/>
    <cellStyle name="Normal GHG Numbers (0.00) 3 2 2 2 5" xfId="2788"/>
    <cellStyle name="Normal GHG Numbers (0.00) 3 2 2 2 5 2" xfId="17536"/>
    <cellStyle name="Normal GHG Numbers (0.00) 3 2 2 2 6" xfId="16698"/>
    <cellStyle name="Normal GHG Numbers (0.00) 3 2 2 3" xfId="757"/>
    <cellStyle name="Normal GHG Numbers (0.00) 3 2 2 3 2" xfId="5222"/>
    <cellStyle name="Normal GHG Numbers (0.00) 3 2 2 3 2 2" xfId="9442"/>
    <cellStyle name="Normal GHG Numbers (0.00) 3 2 2 3 2 2 2" xfId="19724"/>
    <cellStyle name="Normal GHG Numbers (0.00) 3 2 2 3 2 3" xfId="14243"/>
    <cellStyle name="Normal GHG Numbers (0.00) 3 2 2 3 3" xfId="6642"/>
    <cellStyle name="Normal GHG Numbers (0.00) 3 2 2 3 3 2" xfId="10861"/>
    <cellStyle name="Normal GHG Numbers (0.00) 3 2 2 3 3 2 2" xfId="21120"/>
    <cellStyle name="Normal GHG Numbers (0.00) 3 2 2 3 3 3" xfId="15679"/>
    <cellStyle name="Normal GHG Numbers (0.00) 3 2 2 3 4" xfId="4052"/>
    <cellStyle name="Normal GHG Numbers (0.00) 3 2 2 3 4 2" xfId="8272"/>
    <cellStyle name="Normal GHG Numbers (0.00) 3 2 2 3 4 2 2" xfId="18554"/>
    <cellStyle name="Normal GHG Numbers (0.00) 3 2 2 3 5" xfId="2099"/>
    <cellStyle name="Normal GHG Numbers (0.00) 3 2 2 3 5 2" xfId="14417"/>
    <cellStyle name="Normal GHG Numbers (0.00) 3 2 2 3 6" xfId="17073"/>
    <cellStyle name="Normal GHG Numbers (0.00) 3 2 2 4" xfId="1054"/>
    <cellStyle name="Normal GHG Numbers (0.00) 3 2 2 4 2" xfId="5518"/>
    <cellStyle name="Normal GHG Numbers (0.00) 3 2 2 4 2 2" xfId="9738"/>
    <cellStyle name="Normal GHG Numbers (0.00) 3 2 2 4 2 2 2" xfId="20020"/>
    <cellStyle name="Normal GHG Numbers (0.00) 3 2 2 4 2 3" xfId="13816"/>
    <cellStyle name="Normal GHG Numbers (0.00) 3 2 2 4 3" xfId="6931"/>
    <cellStyle name="Normal GHG Numbers (0.00) 3 2 2 4 3 2" xfId="11150"/>
    <cellStyle name="Normal GHG Numbers (0.00) 3 2 2 4 3 2 2" xfId="21390"/>
    <cellStyle name="Normal GHG Numbers (0.00) 3 2 2 4 3 3" xfId="13882"/>
    <cellStyle name="Normal GHG Numbers (0.00) 3 2 2 4 4" xfId="4316"/>
    <cellStyle name="Normal GHG Numbers (0.00) 3 2 2 4 4 2" xfId="8536"/>
    <cellStyle name="Normal GHG Numbers (0.00) 3 2 2 4 4 2 2" xfId="18818"/>
    <cellStyle name="Normal GHG Numbers (0.00) 3 2 2 4 5" xfId="2081"/>
    <cellStyle name="Normal GHG Numbers (0.00) 3 2 2 4 5 2" xfId="13568"/>
    <cellStyle name="Normal GHG Numbers (0.00) 3 2 2 4 6" xfId="15050"/>
    <cellStyle name="Normal GHG Numbers (0.00) 3 2 2 5" xfId="1662"/>
    <cellStyle name="Normal GHG Numbers (0.00) 3 2 2 5 2" xfId="6335"/>
    <cellStyle name="Normal GHG Numbers (0.00) 3 2 2 5 2 2" xfId="10554"/>
    <cellStyle name="Normal GHG Numbers (0.00) 3 2 2 5 2 2 2" xfId="20830"/>
    <cellStyle name="Normal GHG Numbers (0.00) 3 2 2 5 2 3" xfId="16705"/>
    <cellStyle name="Normal GHG Numbers (0.00) 3 2 2 5 3" xfId="3757"/>
    <cellStyle name="Normal GHG Numbers (0.00) 3 2 2 5 3 2" xfId="7977"/>
    <cellStyle name="Normal GHG Numbers (0.00) 3 2 2 5 3 2 2" xfId="18259"/>
    <cellStyle name="Normal GHG Numbers (0.00) 3 2 2 5 4" xfId="2390"/>
    <cellStyle name="Normal GHG Numbers (0.00) 3 2 2 5 4 2" xfId="13112"/>
    <cellStyle name="Normal GHG Numbers (0.00) 3 2 2 5 5" xfId="15150"/>
    <cellStyle name="Normal GHG Numbers (0.00) 3 2 2 6" xfId="4910"/>
    <cellStyle name="Normal GHG Numbers (0.00) 3 2 2 6 2" xfId="9130"/>
    <cellStyle name="Normal GHG Numbers (0.00) 3 2 2 6 2 2" xfId="19412"/>
    <cellStyle name="Normal GHG Numbers (0.00) 3 2 2 6 3" xfId="15517"/>
    <cellStyle name="Normal GHG Numbers (0.00) 3 2 2 7" xfId="6195"/>
    <cellStyle name="Normal GHG Numbers (0.00) 3 2 2 7 2" xfId="10414"/>
    <cellStyle name="Normal GHG Numbers (0.00) 3 2 2 7 2 2" xfId="20692"/>
    <cellStyle name="Normal GHG Numbers (0.00) 3 2 2 7 3" xfId="14214"/>
    <cellStyle name="Normal GHG Numbers (0.00) 3 2 2 8" xfId="5065"/>
    <cellStyle name="Normal GHG Numbers (0.00) 3 2 2 8 2" xfId="12210"/>
    <cellStyle name="Normal GHG Numbers (0.00) 3 2 2 9" xfId="16134"/>
    <cellStyle name="Normal GHG Numbers (0.00) 3 2 2 9 2" xfId="14445"/>
    <cellStyle name="Normal GHG Numbers (0.00) 3 2 3" xfId="507"/>
    <cellStyle name="Normal GHG Numbers (0.00) 3 2 3 2" xfId="1433"/>
    <cellStyle name="Normal GHG Numbers (0.00) 3 2 3 2 2" xfId="5896"/>
    <cellStyle name="Normal GHG Numbers (0.00) 3 2 3 2 2 2" xfId="10116"/>
    <cellStyle name="Normal GHG Numbers (0.00) 3 2 3 2 2 2 2" xfId="20398"/>
    <cellStyle name="Normal GHG Numbers (0.00) 3 2 3 2 2 3" xfId="15081"/>
    <cellStyle name="Normal GHG Numbers (0.00) 3 2 3 2 3" xfId="7308"/>
    <cellStyle name="Normal GHG Numbers (0.00) 3 2 3 2 3 2" xfId="11527"/>
    <cellStyle name="Normal GHG Numbers (0.00) 3 2 3 2 3 2 2" xfId="21745"/>
    <cellStyle name="Normal GHG Numbers (0.00) 3 2 3 2 3 3" xfId="14756"/>
    <cellStyle name="Normal GHG Numbers (0.00) 3 2 3 2 4" xfId="4660"/>
    <cellStyle name="Normal GHG Numbers (0.00) 3 2 3 2 4 2" xfId="8880"/>
    <cellStyle name="Normal GHG Numbers (0.00) 3 2 3 2 4 2 2" xfId="19162"/>
    <cellStyle name="Normal GHG Numbers (0.00) 3 2 3 2 5" xfId="1979"/>
    <cellStyle name="Normal GHG Numbers (0.00) 3 2 3 2 5 2" xfId="17596"/>
    <cellStyle name="Normal GHG Numbers (0.00) 3 2 3 2 6" xfId="15687"/>
    <cellStyle name="Normal GHG Numbers (0.00) 3 2 3 3" xfId="1115"/>
    <cellStyle name="Normal GHG Numbers (0.00) 3 2 3 3 2" xfId="5579"/>
    <cellStyle name="Normal GHG Numbers (0.00) 3 2 3 3 2 2" xfId="9799"/>
    <cellStyle name="Normal GHG Numbers (0.00) 3 2 3 3 2 2 2" xfId="20081"/>
    <cellStyle name="Normal GHG Numbers (0.00) 3 2 3 3 2 3" xfId="15033"/>
    <cellStyle name="Normal GHG Numbers (0.00) 3 2 3 3 3" xfId="6992"/>
    <cellStyle name="Normal GHG Numbers (0.00) 3 2 3 3 3 2" xfId="11211"/>
    <cellStyle name="Normal GHG Numbers (0.00) 3 2 3 3 3 2 2" xfId="21449"/>
    <cellStyle name="Normal GHG Numbers (0.00) 3 2 3 3 3 3" xfId="15070"/>
    <cellStyle name="Normal GHG Numbers (0.00) 3 2 3 3 4" xfId="4376"/>
    <cellStyle name="Normal GHG Numbers (0.00) 3 2 3 3 4 2" xfId="8596"/>
    <cellStyle name="Normal GHG Numbers (0.00) 3 2 3 3 4 2 2" xfId="18878"/>
    <cellStyle name="Normal GHG Numbers (0.00) 3 2 3 3 5" xfId="1886"/>
    <cellStyle name="Normal GHG Numbers (0.00) 3 2 3 3 5 2" xfId="17300"/>
    <cellStyle name="Normal GHG Numbers (0.00) 3 2 3 3 6" xfId="17021"/>
    <cellStyle name="Normal GHG Numbers (0.00) 3 2 3 4" xfId="3818"/>
    <cellStyle name="Normal GHG Numbers (0.00) 3 2 3 4 2" xfId="8038"/>
    <cellStyle name="Normal GHG Numbers (0.00) 3 2 3 4 2 2" xfId="18320"/>
    <cellStyle name="Normal GHG Numbers (0.00) 3 2 3 4 3" xfId="13078"/>
    <cellStyle name="Normal GHG Numbers (0.00) 3 2 3 5" xfId="4974"/>
    <cellStyle name="Normal GHG Numbers (0.00) 3 2 3 5 2" xfId="9194"/>
    <cellStyle name="Normal GHG Numbers (0.00) 3 2 3 5 2 2" xfId="19476"/>
    <cellStyle name="Normal GHG Numbers (0.00) 3 2 3 5 3" xfId="13585"/>
    <cellStyle name="Normal GHG Numbers (0.00) 3 2 3 6" xfId="6399"/>
    <cellStyle name="Normal GHG Numbers (0.00) 3 2 3 6 2" xfId="10618"/>
    <cellStyle name="Normal GHG Numbers (0.00) 3 2 3 6 2 2" xfId="20891"/>
    <cellStyle name="Normal GHG Numbers (0.00) 3 2 3 6 3" xfId="15899"/>
    <cellStyle name="Normal GHG Numbers (0.00) 3 2 3 7" xfId="3524"/>
    <cellStyle name="Normal GHG Numbers (0.00) 3 2 3 7 2" xfId="7744"/>
    <cellStyle name="Normal GHG Numbers (0.00) 3 2 3 7 2 2" xfId="18026"/>
    <cellStyle name="Normal GHG Numbers (0.00) 3 2 3 7 3" xfId="14356"/>
    <cellStyle name="Normal GHG Numbers (0.00) 3 2 3 8" xfId="2130"/>
    <cellStyle name="Normal GHG Numbers (0.00) 3 2 3 8 2" xfId="13876"/>
    <cellStyle name="Normal GHG Numbers (0.00) 3 2 3 9" xfId="15586"/>
    <cellStyle name="Normal GHG Numbers (0.00) 3 2 4" xfId="569"/>
    <cellStyle name="Normal GHG Numbers (0.00) 3 2 4 2" xfId="1495"/>
    <cellStyle name="Normal GHG Numbers (0.00) 3 2 4 2 2" xfId="5958"/>
    <cellStyle name="Normal GHG Numbers (0.00) 3 2 4 2 2 2" xfId="10178"/>
    <cellStyle name="Normal GHG Numbers (0.00) 3 2 4 2 2 2 2" xfId="20460"/>
    <cellStyle name="Normal GHG Numbers (0.00) 3 2 4 2 2 3" xfId="14704"/>
    <cellStyle name="Normal GHG Numbers (0.00) 3 2 4 2 3" xfId="7370"/>
    <cellStyle name="Normal GHG Numbers (0.00) 3 2 4 2 3 2" xfId="11589"/>
    <cellStyle name="Normal GHG Numbers (0.00) 3 2 4 2 3 2 2" xfId="21804"/>
    <cellStyle name="Normal GHG Numbers (0.00) 3 2 4 2 3 3" xfId="15963"/>
    <cellStyle name="Normal GHG Numbers (0.00) 3 2 4 2 4" xfId="4719"/>
    <cellStyle name="Normal GHG Numbers (0.00) 3 2 4 2 4 2" xfId="8939"/>
    <cellStyle name="Normal GHG Numbers (0.00) 3 2 4 2 4 2 2" xfId="19221"/>
    <cellStyle name="Normal GHG Numbers (0.00) 3 2 4 2 5" xfId="7423"/>
    <cellStyle name="Normal GHG Numbers (0.00) 3 2 4 2 5 2" xfId="17655"/>
    <cellStyle name="Normal GHG Numbers (0.00) 3 2 4 2 6" xfId="16435"/>
    <cellStyle name="Normal GHG Numbers (0.00) 3 2 4 3" xfId="1173"/>
    <cellStyle name="Normal GHG Numbers (0.00) 3 2 4 3 2" xfId="5636"/>
    <cellStyle name="Normal GHG Numbers (0.00) 3 2 4 3 2 2" xfId="9856"/>
    <cellStyle name="Normal GHG Numbers (0.00) 3 2 4 3 2 2 2" xfId="20138"/>
    <cellStyle name="Normal GHG Numbers (0.00) 3 2 4 3 2 3" xfId="16396"/>
    <cellStyle name="Normal GHG Numbers (0.00) 3 2 4 3 3" xfId="7048"/>
    <cellStyle name="Normal GHG Numbers (0.00) 3 2 4 3 3 2" xfId="11267"/>
    <cellStyle name="Normal GHG Numbers (0.00) 3 2 4 3 3 2 2" xfId="21502"/>
    <cellStyle name="Normal GHG Numbers (0.00) 3 2 4 3 3 3" xfId="11638"/>
    <cellStyle name="Normal GHG Numbers (0.00) 3 2 4 3 4" xfId="4430"/>
    <cellStyle name="Normal GHG Numbers (0.00) 3 2 4 3 4 2" xfId="8650"/>
    <cellStyle name="Normal GHG Numbers (0.00) 3 2 4 3 4 2 2" xfId="18932"/>
    <cellStyle name="Normal GHG Numbers (0.00) 3 2 4 3 5" xfId="3071"/>
    <cellStyle name="Normal GHG Numbers (0.00) 3 2 4 3 5 2" xfId="17353"/>
    <cellStyle name="Normal GHG Numbers (0.00) 3 2 4 3 6" xfId="12391"/>
    <cellStyle name="Normal GHG Numbers (0.00) 3 2 4 4" xfId="3880"/>
    <cellStyle name="Normal GHG Numbers (0.00) 3 2 4 4 2" xfId="8100"/>
    <cellStyle name="Normal GHG Numbers (0.00) 3 2 4 4 2 2" xfId="18382"/>
    <cellStyle name="Normal GHG Numbers (0.00) 3 2 4 4 3" xfId="15583"/>
    <cellStyle name="Normal GHG Numbers (0.00) 3 2 4 5" xfId="5036"/>
    <cellStyle name="Normal GHG Numbers (0.00) 3 2 4 5 2" xfId="9256"/>
    <cellStyle name="Normal GHG Numbers (0.00) 3 2 4 5 2 2" xfId="19538"/>
    <cellStyle name="Normal GHG Numbers (0.00) 3 2 4 5 3" xfId="16877"/>
    <cellStyle name="Normal GHG Numbers (0.00) 3 2 4 6" xfId="6461"/>
    <cellStyle name="Normal GHG Numbers (0.00) 3 2 4 6 2" xfId="10680"/>
    <cellStyle name="Normal GHG Numbers (0.00) 3 2 4 6 2 2" xfId="20953"/>
    <cellStyle name="Normal GHG Numbers (0.00) 3 2 4 6 3" xfId="14956"/>
    <cellStyle name="Normal GHG Numbers (0.00) 3 2 4 7" xfId="3583"/>
    <cellStyle name="Normal GHG Numbers (0.00) 3 2 4 7 2" xfId="7803"/>
    <cellStyle name="Normal GHG Numbers (0.00) 3 2 4 7 2 2" xfId="18085"/>
    <cellStyle name="Normal GHG Numbers (0.00) 3 2 4 7 3" xfId="12247"/>
    <cellStyle name="Normal GHG Numbers (0.00) 3 2 4 8" xfId="2398"/>
    <cellStyle name="Normal GHG Numbers (0.00) 3 2 4 8 2" xfId="14978"/>
    <cellStyle name="Normal GHG Numbers (0.00) 3 2 4 9" xfId="16941"/>
    <cellStyle name="Normal GHG Numbers (0.00) 3 2 5" xfId="1016"/>
    <cellStyle name="Normal GHG Numbers (0.00) 3 2 5 2" xfId="1332"/>
    <cellStyle name="Normal GHG Numbers (0.00) 3 2 5 2 2" xfId="5795"/>
    <cellStyle name="Normal GHG Numbers (0.00) 3 2 5 2 2 2" xfId="10015"/>
    <cellStyle name="Normal GHG Numbers (0.00) 3 2 5 2 2 2 2" xfId="20297"/>
    <cellStyle name="Normal GHG Numbers (0.00) 3 2 5 2 2 3" xfId="17152"/>
    <cellStyle name="Normal GHG Numbers (0.00) 3 2 5 2 3" xfId="7207"/>
    <cellStyle name="Normal GHG Numbers (0.00) 3 2 5 2 3 2" xfId="11426"/>
    <cellStyle name="Normal GHG Numbers (0.00) 3 2 5 2 3 2 2" xfId="21649"/>
    <cellStyle name="Normal GHG Numbers (0.00) 3 2 5 2 3 3" xfId="17096"/>
    <cellStyle name="Normal GHG Numbers (0.00) 3 2 5 2 4" xfId="4564"/>
    <cellStyle name="Normal GHG Numbers (0.00) 3 2 5 2 4 2" xfId="8784"/>
    <cellStyle name="Normal GHG Numbers (0.00) 3 2 5 2 4 2 2" xfId="19066"/>
    <cellStyle name="Normal GHG Numbers (0.00) 3 2 5 2 5" xfId="2266"/>
    <cellStyle name="Normal GHG Numbers (0.00) 3 2 5 2 5 2" xfId="17500"/>
    <cellStyle name="Normal GHG Numbers (0.00) 3 2 5 2 6" xfId="16381"/>
    <cellStyle name="Normal GHG Numbers (0.00) 3 2 5 3" xfId="4280"/>
    <cellStyle name="Normal GHG Numbers (0.00) 3 2 5 3 2" xfId="8500"/>
    <cellStyle name="Normal GHG Numbers (0.00) 3 2 5 3 2 2" xfId="18782"/>
    <cellStyle name="Normal GHG Numbers (0.00) 3 2 5 3 3" xfId="17200"/>
    <cellStyle name="Normal GHG Numbers (0.00) 3 2 5 4" xfId="5480"/>
    <cellStyle name="Normal GHG Numbers (0.00) 3 2 5 4 2" xfId="9700"/>
    <cellStyle name="Normal GHG Numbers (0.00) 3 2 5 4 2 2" xfId="19982"/>
    <cellStyle name="Normal GHG Numbers (0.00) 3 2 5 4 3" xfId="16661"/>
    <cellStyle name="Normal GHG Numbers (0.00) 3 2 5 5" xfId="6894"/>
    <cellStyle name="Normal GHG Numbers (0.00) 3 2 5 5 2" xfId="11113"/>
    <cellStyle name="Normal GHG Numbers (0.00) 3 2 5 5 2 2" xfId="21355"/>
    <cellStyle name="Normal GHG Numbers (0.00) 3 2 5 5 3" xfId="13751"/>
    <cellStyle name="Normal GHG Numbers (0.00) 3 2 5 6" xfId="3442"/>
    <cellStyle name="Normal GHG Numbers (0.00) 3 2 5 6 2" xfId="7662"/>
    <cellStyle name="Normal GHG Numbers (0.00) 3 2 5 6 2 2" xfId="17944"/>
    <cellStyle name="Normal GHG Numbers (0.00) 3 2 5 7" xfId="2481"/>
    <cellStyle name="Normal GHG Numbers (0.00) 3 2 5 7 2" xfId="13890"/>
    <cellStyle name="Normal GHG Numbers (0.00) 3 2 5 8" xfId="15753"/>
    <cellStyle name="Normal GHG Numbers (0.00) 3 2 6" xfId="936"/>
    <cellStyle name="Normal GHG Numbers (0.00) 3 2 6 2" xfId="5400"/>
    <cellStyle name="Normal GHG Numbers (0.00) 3 2 6 2 2" xfId="9620"/>
    <cellStyle name="Normal GHG Numbers (0.00) 3 2 6 2 2 2" xfId="19902"/>
    <cellStyle name="Normal GHG Numbers (0.00) 3 2 6 2 3" xfId="15121"/>
    <cellStyle name="Normal GHG Numbers (0.00) 3 2 6 3" xfId="6816"/>
    <cellStyle name="Normal GHG Numbers (0.00) 3 2 6 3 2" xfId="11035"/>
    <cellStyle name="Normal GHG Numbers (0.00) 3 2 6 3 2 2" xfId="21282"/>
    <cellStyle name="Normal GHG Numbers (0.00) 3 2 6 3 3" xfId="12227"/>
    <cellStyle name="Normal GHG Numbers (0.00) 3 2 6 4" xfId="4213"/>
    <cellStyle name="Normal GHG Numbers (0.00) 3 2 6 4 2" xfId="8433"/>
    <cellStyle name="Normal GHG Numbers (0.00) 3 2 6 4 2 2" xfId="18715"/>
    <cellStyle name="Normal GHG Numbers (0.00) 3 2 6 5" xfId="2213"/>
    <cellStyle name="Normal GHG Numbers (0.00) 3 2 6 5 2" xfId="16743"/>
    <cellStyle name="Normal GHG Numbers (0.00) 3 2 6 6" xfId="11970"/>
    <cellStyle name="Normal GHG Numbers (0.00) 3 2 7" xfId="819"/>
    <cellStyle name="Normal GHG Numbers (0.00) 3 2 7 2" xfId="5284"/>
    <cellStyle name="Normal GHG Numbers (0.00) 3 2 7 2 2" xfId="9504"/>
    <cellStyle name="Normal GHG Numbers (0.00) 3 2 7 2 2 2" xfId="19786"/>
    <cellStyle name="Normal GHG Numbers (0.00) 3 2 7 2 3" xfId="13806"/>
    <cellStyle name="Normal GHG Numbers (0.00) 3 2 7 3" xfId="6704"/>
    <cellStyle name="Normal GHG Numbers (0.00) 3 2 7 3 2" xfId="10923"/>
    <cellStyle name="Normal GHG Numbers (0.00) 3 2 7 3 2 2" xfId="21178"/>
    <cellStyle name="Normal GHG Numbers (0.00) 3 2 7 3 3" xfId="14931"/>
    <cellStyle name="Normal GHG Numbers (0.00) 3 2 7 4" xfId="4109"/>
    <cellStyle name="Normal GHG Numbers (0.00) 3 2 7 4 2" xfId="8329"/>
    <cellStyle name="Normal GHG Numbers (0.00) 3 2 7 4 2 2" xfId="18611"/>
    <cellStyle name="Normal GHG Numbers (0.00) 3 2 7 5" xfId="3150"/>
    <cellStyle name="Normal GHG Numbers (0.00) 3 2 7 5 2" xfId="12223"/>
    <cellStyle name="Normal GHG Numbers (0.00) 3 2 7 6" xfId="16546"/>
    <cellStyle name="Normal GHG Numbers (0.00) 3 2 8" xfId="827"/>
    <cellStyle name="Normal GHG Numbers (0.00) 3 2 8 2" xfId="5292"/>
    <cellStyle name="Normal GHG Numbers (0.00) 3 2 8 2 2" xfId="9512"/>
    <cellStyle name="Normal GHG Numbers (0.00) 3 2 8 2 2 2" xfId="19794"/>
    <cellStyle name="Normal GHG Numbers (0.00) 3 2 8 2 3" xfId="14958"/>
    <cellStyle name="Normal GHG Numbers (0.00) 3 2 8 3" xfId="6712"/>
    <cellStyle name="Normal GHG Numbers (0.00) 3 2 8 3 2" xfId="10931"/>
    <cellStyle name="Normal GHG Numbers (0.00) 3 2 8 3 2 2" xfId="21185"/>
    <cellStyle name="Normal GHG Numbers (0.00) 3 2 8 3 3" xfId="11880"/>
    <cellStyle name="Normal GHG Numbers (0.00) 3 2 8 4" xfId="4116"/>
    <cellStyle name="Normal GHG Numbers (0.00) 3 2 8 4 2" xfId="8336"/>
    <cellStyle name="Normal GHG Numbers (0.00) 3 2 8 4 2 2" xfId="18618"/>
    <cellStyle name="Normal GHG Numbers (0.00) 3 2 8 5" xfId="2250"/>
    <cellStyle name="Normal GHG Numbers (0.00) 3 2 8 5 2" xfId="16931"/>
    <cellStyle name="Normal GHG Numbers (0.00) 3 2 8 6" xfId="16767"/>
    <cellStyle name="Normal GHG Numbers (0.00) 3 2 9" xfId="1632"/>
    <cellStyle name="Normal GHG Numbers (0.00) 3 2 9 2" xfId="6287"/>
    <cellStyle name="Normal GHG Numbers (0.00) 3 2 9 2 2" xfId="10506"/>
    <cellStyle name="Normal GHG Numbers (0.00) 3 2 9 2 2 2" xfId="20782"/>
    <cellStyle name="Normal GHG Numbers (0.00) 3 2 9 2 3" xfId="16830"/>
    <cellStyle name="Normal GHG Numbers (0.00) 3 2 9 3" xfId="3709"/>
    <cellStyle name="Normal GHG Numbers (0.00) 3 2 9 3 2" xfId="7929"/>
    <cellStyle name="Normal GHG Numbers (0.00) 3 2 9 3 2 2" xfId="18211"/>
    <cellStyle name="Normal GHG Numbers (0.00) 3 2 9 4" xfId="2971"/>
    <cellStyle name="Normal GHG Numbers (0.00) 3 2 9 4 2" xfId="12299"/>
    <cellStyle name="Normal GHG Numbers (0.00) 3 2 9 5" xfId="12688"/>
    <cellStyle name="Normal GHG Numbers (0.00) 3 3" xfId="277"/>
    <cellStyle name="Normal GHG Numbers (0.00) 3 3 2" xfId="1269"/>
    <cellStyle name="Normal GHG Numbers (0.00) 3 3 2 2" xfId="1717"/>
    <cellStyle name="Normal GHG Numbers (0.00) 3 3 2 2 2" xfId="7144"/>
    <cellStyle name="Normal GHG Numbers (0.00) 3 3 2 2 2 2" xfId="11363"/>
    <cellStyle name="Normal GHG Numbers (0.00) 3 3 2 2 2 2 2" xfId="21593"/>
    <cellStyle name="Normal GHG Numbers (0.00) 3 3 2 2 2 3" xfId="14858"/>
    <cellStyle name="Normal GHG Numbers (0.00) 3 3 2 2 3" xfId="5732"/>
    <cellStyle name="Normal GHG Numbers (0.00) 3 3 2 2 3 2" xfId="9952"/>
    <cellStyle name="Normal GHG Numbers (0.00) 3 3 2 2 3 2 2" xfId="20234"/>
    <cellStyle name="Normal GHG Numbers (0.00) 3 3 2 2 4" xfId="1990"/>
    <cellStyle name="Normal GHG Numbers (0.00) 3 3 2 2 4 2" xfId="17444"/>
    <cellStyle name="Normal GHG Numbers (0.00) 3 3 2 2 5" xfId="13710"/>
    <cellStyle name="Normal GHG Numbers (0.00) 3 3 2 3" xfId="6155"/>
    <cellStyle name="Normal GHG Numbers (0.00) 3 3 2 3 2" xfId="10374"/>
    <cellStyle name="Normal GHG Numbers (0.00) 3 3 2 3 2 2" xfId="20652"/>
    <cellStyle name="Normal GHG Numbers (0.00) 3 3 2 3 3" xfId="15245"/>
    <cellStyle name="Normal GHG Numbers (0.00) 3 3 2 4" xfId="1777"/>
    <cellStyle name="Normal GHG Numbers (0.00) 3 3 2 4 2" xfId="15990"/>
    <cellStyle name="Normal GHG Numbers (0.00) 3 3 2 5" xfId="12034"/>
    <cellStyle name="Normal GHG Numbers (0.00) 3 3 3" xfId="875"/>
    <cellStyle name="Normal GHG Numbers (0.00) 3 3 3 2" xfId="5340"/>
    <cellStyle name="Normal GHG Numbers (0.00) 3 3 3 2 2" xfId="9560"/>
    <cellStyle name="Normal GHG Numbers (0.00) 3 3 3 2 2 2" xfId="19842"/>
    <cellStyle name="Normal GHG Numbers (0.00) 3 3 3 2 3" xfId="17070"/>
    <cellStyle name="Normal GHG Numbers (0.00) 3 3 3 3" xfId="6760"/>
    <cellStyle name="Normal GHG Numbers (0.00) 3 3 3 3 2" xfId="10979"/>
    <cellStyle name="Normal GHG Numbers (0.00) 3 3 3 3 2 2" xfId="21231"/>
    <cellStyle name="Normal GHG Numbers (0.00) 3 3 3 3 3" xfId="17125"/>
    <cellStyle name="Normal GHG Numbers (0.00) 3 3 3 4" xfId="4162"/>
    <cellStyle name="Normal GHG Numbers (0.00) 3 3 3 4 2" xfId="8382"/>
    <cellStyle name="Normal GHG Numbers (0.00) 3 3 3 4 2 2" xfId="18664"/>
    <cellStyle name="Normal GHG Numbers (0.00) 3 3 3 5" xfId="2492"/>
    <cellStyle name="Normal GHG Numbers (0.00) 3 3 3 5 2" xfId="15237"/>
    <cellStyle name="Normal GHG Numbers (0.00) 3 3 3 6" xfId="17148"/>
    <cellStyle name="Normal GHG Numbers (0.00) 3 3 4" xfId="1552"/>
    <cellStyle name="Normal GHG Numbers (0.00) 3 3 4 2" xfId="6028"/>
    <cellStyle name="Normal GHG Numbers (0.00) 3 3 4 2 2" xfId="10247"/>
    <cellStyle name="Normal GHG Numbers (0.00) 3 3 4 2 2 2" xfId="20527"/>
    <cellStyle name="Normal GHG Numbers (0.00) 3 3 4 2 3" xfId="14464"/>
    <cellStyle name="Normal GHG Numbers (0.00) 3 3 4 3" xfId="3372"/>
    <cellStyle name="Normal GHG Numbers (0.00) 3 3 4 3 2" xfId="7592"/>
    <cellStyle name="Normal GHG Numbers (0.00) 3 3 4 3 2 2" xfId="17874"/>
    <cellStyle name="Normal GHG Numbers (0.00) 3 3 4 4" xfId="2296"/>
    <cellStyle name="Normal GHG Numbers (0.00) 3 3 4 4 2" xfId="12204"/>
    <cellStyle name="Normal GHG Numbers (0.00) 3 3 4 5" xfId="15325"/>
    <cellStyle name="Normal GHG Numbers (0.00) 3 3 5" xfId="4754"/>
    <cellStyle name="Normal GHG Numbers (0.00) 3 3 5 2" xfId="8974"/>
    <cellStyle name="Normal GHG Numbers (0.00) 3 3 5 2 2" xfId="19256"/>
    <cellStyle name="Normal GHG Numbers (0.00) 3 3 5 3" xfId="16343"/>
    <cellStyle name="Normal GHG Numbers (0.00) 3 3 6" xfId="6079"/>
    <cellStyle name="Normal GHG Numbers (0.00) 3 3 6 2" xfId="10298"/>
    <cellStyle name="Normal GHG Numbers (0.00) 3 3 6 2 2" xfId="20578"/>
    <cellStyle name="Normal GHG Numbers (0.00) 3 3 6 3" xfId="16398"/>
    <cellStyle name="Normal GHG Numbers (0.00) 3 3 7" xfId="2475"/>
    <cellStyle name="Normal GHG Numbers (0.00) 3 3 7 2" xfId="14547"/>
    <cellStyle name="Normal GHG Numbers (0.00) 3 3 8" xfId="16093"/>
    <cellStyle name="Normal GHG Numbers (0.00) 3 3 8 2" xfId="14285"/>
    <cellStyle name="Normal GHG Numbers (0.00) 3 3 9" xfId="14806"/>
    <cellStyle name="Normal GHG Numbers (0.00) 3 4" xfId="1306"/>
    <cellStyle name="Normal GHG Numbers (0.00) 3 4 2" xfId="1732"/>
    <cellStyle name="Normal GHG Numbers (0.00) 3 4 2 2" xfId="7181"/>
    <cellStyle name="Normal GHG Numbers (0.00) 3 4 2 2 2" xfId="11400"/>
    <cellStyle name="Normal GHG Numbers (0.00) 3 4 2 2 2 2" xfId="21625"/>
    <cellStyle name="Normal GHG Numbers (0.00) 3 4 2 2 3" xfId="11899"/>
    <cellStyle name="Normal GHG Numbers (0.00) 3 4 2 3" xfId="5769"/>
    <cellStyle name="Normal GHG Numbers (0.00) 3 4 2 3 2" xfId="9989"/>
    <cellStyle name="Normal GHG Numbers (0.00) 3 4 2 3 2 2" xfId="20271"/>
    <cellStyle name="Normal GHG Numbers (0.00) 3 4 2 4" xfId="3001"/>
    <cellStyle name="Normal GHG Numbers (0.00) 3 4 2 4 2" xfId="17476"/>
    <cellStyle name="Normal GHG Numbers (0.00) 3 4 2 5" xfId="13187"/>
    <cellStyle name="Normal GHG Numbers (0.00) 3 4 3" xfId="6040"/>
    <cellStyle name="Normal GHG Numbers (0.00) 3 4 3 2" xfId="10259"/>
    <cellStyle name="Normal GHG Numbers (0.00) 3 4 3 2 2" xfId="20539"/>
    <cellStyle name="Normal GHG Numbers (0.00) 3 4 3 3" xfId="14513"/>
    <cellStyle name="Normal GHG Numbers (0.00) 3 4 4" xfId="4542"/>
    <cellStyle name="Normal GHG Numbers (0.00) 3 4 4 2" xfId="8762"/>
    <cellStyle name="Normal GHG Numbers (0.00) 3 4 4 2 2" xfId="19044"/>
    <cellStyle name="Normal GHG Numbers (0.00) 3 4 5" xfId="1907"/>
    <cellStyle name="Normal GHG Numbers (0.00) 3 4 5 2" xfId="13685"/>
    <cellStyle name="Normal GHG Numbers (0.00) 3 4 6" xfId="15569"/>
    <cellStyle name="Normal GHG Numbers (0.00) 3 5" xfId="887"/>
    <cellStyle name="Normal GHG Numbers (0.00) 3 5 2" xfId="5352"/>
    <cellStyle name="Normal GHG Numbers (0.00) 3 5 2 2" xfId="9572"/>
    <cellStyle name="Normal GHG Numbers (0.00) 3 5 2 2 2" xfId="19854"/>
    <cellStyle name="Normal GHG Numbers (0.00) 3 5 2 3" xfId="14255"/>
    <cellStyle name="Normal GHG Numbers (0.00) 3 5 3" xfId="5995"/>
    <cellStyle name="Normal GHG Numbers (0.00) 3 5 3 2" xfId="10215"/>
    <cellStyle name="Normal GHG Numbers (0.00) 3 5 3 2 2" xfId="20496"/>
    <cellStyle name="Normal GHG Numbers (0.00) 3 5 3 3" xfId="15205"/>
    <cellStyle name="Normal GHG Numbers (0.00) 3 5 4" xfId="4172"/>
    <cellStyle name="Normal GHG Numbers (0.00) 3 5 4 2" xfId="8392"/>
    <cellStyle name="Normal GHG Numbers (0.00) 3 5 4 2 2" xfId="18674"/>
    <cellStyle name="Normal GHG Numbers (0.00) 3 5 5" xfId="2689"/>
    <cellStyle name="Normal GHG Numbers (0.00) 3 5 5 2" xfId="14267"/>
    <cellStyle name="Normal GHG Numbers (0.00) 3 5 6" xfId="13406"/>
    <cellStyle name="Normal GHG Numbers (0.00) 3 6" xfId="673"/>
    <cellStyle name="Normal GHG Numbers (0.00) 3 6 2" xfId="5139"/>
    <cellStyle name="Normal GHG Numbers (0.00) 3 6 2 2" xfId="9359"/>
    <cellStyle name="Normal GHG Numbers (0.00) 3 6 2 2 2" xfId="19641"/>
    <cellStyle name="Normal GHG Numbers (0.00) 3 6 2 3" xfId="14282"/>
    <cellStyle name="Normal GHG Numbers (0.00) 3 6 3" xfId="6563"/>
    <cellStyle name="Normal GHG Numbers (0.00) 3 6 3 2" xfId="10782"/>
    <cellStyle name="Normal GHG Numbers (0.00) 3 6 3 2 2" xfId="21050"/>
    <cellStyle name="Normal GHG Numbers (0.00) 3 6 3 3" xfId="15993"/>
    <cellStyle name="Normal GHG Numbers (0.00) 3 6 4" xfId="3977"/>
    <cellStyle name="Normal GHG Numbers (0.00) 3 6 4 2" xfId="8197"/>
    <cellStyle name="Normal GHG Numbers (0.00) 3 6 4 2 2" xfId="18479"/>
    <cellStyle name="Normal GHG Numbers (0.00) 3 6 5" xfId="2877"/>
    <cellStyle name="Normal GHG Numbers (0.00) 3 6 5 2" xfId="16357"/>
    <cellStyle name="Normal GHG Numbers (0.00) 3 6 6" xfId="11750"/>
    <cellStyle name="Normal GHG Numbers (0.00) 3 7" xfId="3339"/>
    <cellStyle name="Normal GHG Numbers (0.00) 3 7 2" xfId="7559"/>
    <cellStyle name="Normal GHG Numbers (0.00) 3 7 2 2" xfId="17843"/>
    <cellStyle name="Normal GHG Numbers (0.00) 3 7 3" xfId="13950"/>
    <cellStyle name="Normal GHG Numbers (0.00) 3 8" xfId="4751"/>
    <cellStyle name="Normal GHG Numbers (0.00) 3 8 2" xfId="8971"/>
    <cellStyle name="Normal GHG Numbers (0.00) 3 8 2 2" xfId="19253"/>
    <cellStyle name="Normal GHG Numbers (0.00) 3 8 3" xfId="14366"/>
    <cellStyle name="Normal GHG Numbers (0.00) 3 9" xfId="3220"/>
    <cellStyle name="Normal GHG Numbers (0.00) 3 9 2" xfId="16186"/>
    <cellStyle name="Normal GHG Numbers (0.00) 3 9 2 2" xfId="17725"/>
    <cellStyle name="Normal GHG Numbers (0.00) 3 9 3" xfId="11907"/>
    <cellStyle name="Normal GHG Numbers (0.00) 3 9 4" xfId="11714"/>
    <cellStyle name="Normal GHG Numbers (0.00) 4" xfId="3226"/>
    <cellStyle name="Normal GHG Numbers (0.00) 4 2" xfId="16190"/>
    <cellStyle name="Normal GHG Numbers (0.00) 4 3" xfId="17731"/>
    <cellStyle name="Normal GHG Numbers (0.00) 5" xfId="3187"/>
    <cellStyle name="Normal GHG Numbers (0.00) 5 2" xfId="16157"/>
    <cellStyle name="Normal GHG Numbers (0.00) 5 3" xfId="17693"/>
    <cellStyle name="Normal GHG Numbers (0.00) 6" xfId="1773"/>
    <cellStyle name="Normal GHG Numbers (0.00) 6 2" xfId="14702"/>
    <cellStyle name="Normal GHG Numbers (0.00) 6 3" xfId="16067"/>
    <cellStyle name="Normal GHG Textfiels Bold" xfId="233"/>
    <cellStyle name="Normal GHG Textfiels Bold 10" xfId="3301"/>
    <cellStyle name="Normal GHG Textfiels Bold 10 2" xfId="7522"/>
    <cellStyle name="Normal GHG Textfiels Bold 10 2 2" xfId="17805"/>
    <cellStyle name="Normal GHG Textfiels Bold 10 3" xfId="15386"/>
    <cellStyle name="Normal GHG Textfiels Bold 11" xfId="3219"/>
    <cellStyle name="Normal GHG Textfiels Bold 11 2" xfId="7454"/>
    <cellStyle name="Normal GHG Textfiels Bold 11 2 2" xfId="17724"/>
    <cellStyle name="Normal GHG Textfiels Bold 11 3" xfId="14397"/>
    <cellStyle name="Normal GHG Textfiels Bold 12" xfId="2940"/>
    <cellStyle name="Normal GHG Textfiels Bold 12 2" xfId="13558"/>
    <cellStyle name="Normal GHG Textfiels Bold 13" xfId="14986"/>
    <cellStyle name="Normal GHG Textfiels Bold 2" xfId="353"/>
    <cellStyle name="Normal GHG Textfiels Bold 2 10" xfId="3318"/>
    <cellStyle name="Normal GHG Textfiels Bold 2 10 2" xfId="7539"/>
    <cellStyle name="Normal GHG Textfiels Bold 2 10 2 2" xfId="17822"/>
    <cellStyle name="Normal GHG Textfiels Bold 2 10 3" xfId="16485"/>
    <cellStyle name="Normal GHG Textfiels Bold 2 11" xfId="6088"/>
    <cellStyle name="Normal GHG Textfiels Bold 2 11 2" xfId="10307"/>
    <cellStyle name="Normal GHG Textfiels Bold 2 11 2 2" xfId="20586"/>
    <cellStyle name="Normal GHG Textfiels Bold 2 12" xfId="2832"/>
    <cellStyle name="Normal GHG Textfiels Bold 2 12 2" xfId="16001"/>
    <cellStyle name="Normal GHG Textfiels Bold 2 13" xfId="16957"/>
    <cellStyle name="Normal GHG Textfiels Bold 2 2" xfId="377"/>
    <cellStyle name="Normal GHG Textfiels Bold 2 2 10" xfId="14938"/>
    <cellStyle name="Normal GHG Textfiels Bold 2 2 2" xfId="1000"/>
    <cellStyle name="Normal GHG Textfiels Bold 2 2 2 2" xfId="1319"/>
    <cellStyle name="Normal GHG Textfiels Bold 2 2 2 2 2" xfId="5782"/>
    <cellStyle name="Normal GHG Textfiels Bold 2 2 2 2 2 2" xfId="10002"/>
    <cellStyle name="Normal GHG Textfiels Bold 2 2 2 2 2 2 2" xfId="20284"/>
    <cellStyle name="Normal GHG Textfiels Bold 2 2 2 2 2 3" xfId="16258"/>
    <cellStyle name="Normal GHG Textfiels Bold 2 2 2 2 3" xfId="7194"/>
    <cellStyle name="Normal GHG Textfiels Bold 2 2 2 2 3 2" xfId="11413"/>
    <cellStyle name="Normal GHG Textfiels Bold 2 2 2 2 3 2 2" xfId="21638"/>
    <cellStyle name="Normal GHG Textfiels Bold 2 2 2 2 3 3" xfId="16695"/>
    <cellStyle name="Normal GHG Textfiels Bold 2 2 2 2 4" xfId="4553"/>
    <cellStyle name="Normal GHG Textfiels Bold 2 2 2 2 4 2" xfId="8773"/>
    <cellStyle name="Normal GHG Textfiels Bold 2 2 2 2 4 2 2" xfId="19055"/>
    <cellStyle name="Normal GHG Textfiels Bold 2 2 2 2 5" xfId="2076"/>
    <cellStyle name="Normal GHG Textfiels Bold 2 2 2 2 5 2" xfId="17489"/>
    <cellStyle name="Normal GHG Textfiels Bold 2 2 2 2 6" xfId="14241"/>
    <cellStyle name="Normal GHG Textfiels Bold 2 2 2 3" xfId="4264"/>
    <cellStyle name="Normal GHG Textfiels Bold 2 2 2 3 2" xfId="8484"/>
    <cellStyle name="Normal GHG Textfiels Bold 2 2 2 3 2 2" xfId="18766"/>
    <cellStyle name="Normal GHG Textfiels Bold 2 2 2 3 3" xfId="14173"/>
    <cellStyle name="Normal GHG Textfiels Bold 2 2 2 4" xfId="5464"/>
    <cellStyle name="Normal GHG Textfiels Bold 2 2 2 4 2" xfId="9684"/>
    <cellStyle name="Normal GHG Textfiels Bold 2 2 2 4 2 2" xfId="19966"/>
    <cellStyle name="Normal GHG Textfiels Bold 2 2 2 4 3" xfId="12577"/>
    <cellStyle name="Normal GHG Textfiels Bold 2 2 2 5" xfId="6878"/>
    <cellStyle name="Normal GHG Textfiels Bold 2 2 2 5 2" xfId="11097"/>
    <cellStyle name="Normal GHG Textfiels Bold 2 2 2 5 2 2" xfId="21340"/>
    <cellStyle name="Normal GHG Textfiels Bold 2 2 2 5 3" xfId="14058"/>
    <cellStyle name="Normal GHG Textfiels Bold 2 2 2 6" xfId="3427"/>
    <cellStyle name="Normal GHG Textfiels Bold 2 2 2 6 2" xfId="7647"/>
    <cellStyle name="Normal GHG Textfiels Bold 2 2 2 6 2 2" xfId="17929"/>
    <cellStyle name="Normal GHG Textfiels Bold 2 2 2 6 3" xfId="16252"/>
    <cellStyle name="Normal GHG Textfiels Bold 2 2 2 7" xfId="2359"/>
    <cellStyle name="Normal GHG Textfiels Bold 2 2 2 7 2" xfId="15126"/>
    <cellStyle name="Normal GHG Textfiels Bold 2 2 2 8" xfId="11896"/>
    <cellStyle name="Normal GHG Textfiels Bold 2 2 3" xfId="917"/>
    <cellStyle name="Normal GHG Textfiels Bold 2 2 3 2" xfId="5381"/>
    <cellStyle name="Normal GHG Textfiels Bold 2 2 3 2 2" xfId="9601"/>
    <cellStyle name="Normal GHG Textfiels Bold 2 2 3 2 2 2" xfId="19883"/>
    <cellStyle name="Normal GHG Textfiels Bold 2 2 3 2 3" xfId="14306"/>
    <cellStyle name="Normal GHG Textfiels Bold 2 2 3 3" xfId="6797"/>
    <cellStyle name="Normal GHG Textfiels Bold 2 2 3 3 2" xfId="11016"/>
    <cellStyle name="Normal GHG Textfiels Bold 2 2 3 3 2 2" xfId="21265"/>
    <cellStyle name="Normal GHG Textfiels Bold 2 2 3 3 3" xfId="12363"/>
    <cellStyle name="Normal GHG Textfiels Bold 2 2 3 4" xfId="4196"/>
    <cellStyle name="Normal GHG Textfiels Bold 2 2 3 4 2" xfId="8416"/>
    <cellStyle name="Normal GHG Textfiels Bold 2 2 3 4 2 2" xfId="18698"/>
    <cellStyle name="Normal GHG Textfiels Bold 2 2 3 5" xfId="2242"/>
    <cellStyle name="Normal GHG Textfiels Bold 2 2 3 5 2" xfId="17076"/>
    <cellStyle name="Normal GHG Textfiels Bold 2 2 3 6" xfId="14221"/>
    <cellStyle name="Normal GHG Textfiels Bold 2 2 4" xfId="771"/>
    <cellStyle name="Normal GHG Textfiels Bold 2 2 4 2" xfId="5236"/>
    <cellStyle name="Normal GHG Textfiels Bold 2 2 4 2 2" xfId="9456"/>
    <cellStyle name="Normal GHG Textfiels Bold 2 2 4 2 2 2" xfId="19738"/>
    <cellStyle name="Normal GHG Textfiels Bold 2 2 4 2 3" xfId="15037"/>
    <cellStyle name="Normal GHG Textfiels Bold 2 2 4 3" xfId="6656"/>
    <cellStyle name="Normal GHG Textfiels Bold 2 2 4 3 2" xfId="10875"/>
    <cellStyle name="Normal GHG Textfiels Bold 2 2 4 3 2 2" xfId="21134"/>
    <cellStyle name="Normal GHG Textfiels Bold 2 2 4 3 3" xfId="14238"/>
    <cellStyle name="Normal GHG Textfiels Bold 2 2 4 4" xfId="4066"/>
    <cellStyle name="Normal GHG Textfiels Bold 2 2 4 4 2" xfId="8286"/>
    <cellStyle name="Normal GHG Textfiels Bold 2 2 4 4 2 2" xfId="18568"/>
    <cellStyle name="Normal GHG Textfiels Bold 2 2 4 5" xfId="2593"/>
    <cellStyle name="Normal GHG Textfiels Bold 2 2 4 5 2" xfId="11632"/>
    <cellStyle name="Normal GHG Textfiels Bold 2 2 4 6" xfId="16880"/>
    <cellStyle name="Normal GHG Textfiels Bold 2 2 5" xfId="739"/>
    <cellStyle name="Normal GHG Textfiels Bold 2 2 5 2" xfId="5204"/>
    <cellStyle name="Normal GHG Textfiels Bold 2 2 5 2 2" xfId="9424"/>
    <cellStyle name="Normal GHG Textfiels Bold 2 2 5 2 2 2" xfId="19706"/>
    <cellStyle name="Normal GHG Textfiels Bold 2 2 5 2 3" xfId="12551"/>
    <cellStyle name="Normal GHG Textfiels Bold 2 2 5 3" xfId="6624"/>
    <cellStyle name="Normal GHG Textfiels Bold 2 2 5 3 2" xfId="10843"/>
    <cellStyle name="Normal GHG Textfiels Bold 2 2 5 3 2 2" xfId="21104"/>
    <cellStyle name="Normal GHG Textfiels Bold 2 2 5 3 3" xfId="15195"/>
    <cellStyle name="Normal GHG Textfiels Bold 2 2 5 4" xfId="4036"/>
    <cellStyle name="Normal GHG Textfiels Bold 2 2 5 4 2" xfId="8256"/>
    <cellStyle name="Normal GHG Textfiels Bold 2 2 5 4 2 2" xfId="18538"/>
    <cellStyle name="Normal GHG Textfiels Bold 2 2 5 5" xfId="3036"/>
    <cellStyle name="Normal GHG Textfiels Bold 2 2 5 5 2" xfId="15030"/>
    <cellStyle name="Normal GHG Textfiels Bold 2 2 5 6" xfId="12896"/>
    <cellStyle name="Normal GHG Textfiels Bold 2 2 6" xfId="1617"/>
    <cellStyle name="Normal GHG Textfiels Bold 2 2 6 2" xfId="6271"/>
    <cellStyle name="Normal GHG Textfiels Bold 2 2 6 2 2" xfId="10490"/>
    <cellStyle name="Normal GHG Textfiels Bold 2 2 6 2 2 2" xfId="20766"/>
    <cellStyle name="Normal GHG Textfiels Bold 2 2 6 2 3" xfId="16354"/>
    <cellStyle name="Normal GHG Textfiels Bold 2 2 6 3" xfId="3693"/>
    <cellStyle name="Normal GHG Textfiels Bold 2 2 6 3 2" xfId="7913"/>
    <cellStyle name="Normal GHG Textfiels Bold 2 2 6 3 2 2" xfId="18195"/>
    <cellStyle name="Normal GHG Textfiels Bold 2 2 6 4" xfId="2295"/>
    <cellStyle name="Normal GHG Textfiels Bold 2 2 6 4 2" xfId="16706"/>
    <cellStyle name="Normal GHG Textfiels Bold 2 2 6 5" xfId="16367"/>
    <cellStyle name="Normal GHG Textfiels Bold 2 2 7" xfId="4846"/>
    <cellStyle name="Normal GHG Textfiels Bold 2 2 7 2" xfId="9066"/>
    <cellStyle name="Normal GHG Textfiels Bold 2 2 7 2 2" xfId="19348"/>
    <cellStyle name="Normal GHG Textfiels Bold 2 2 7 3" xfId="14120"/>
    <cellStyle name="Normal GHG Textfiels Bold 2 2 8" xfId="6167"/>
    <cellStyle name="Normal GHG Textfiels Bold 2 2 8 2" xfId="10386"/>
    <cellStyle name="Normal GHG Textfiels Bold 2 2 8 2 2" xfId="20664"/>
    <cellStyle name="Normal GHG Textfiels Bold 2 2 8 3" xfId="14172"/>
    <cellStyle name="Normal GHG Textfiels Bold 2 2 9" xfId="1922"/>
    <cellStyle name="Normal GHG Textfiels Bold 2 2 9 2" xfId="16920"/>
    <cellStyle name="Normal GHG Textfiels Bold 2 3" xfId="427"/>
    <cellStyle name="Normal GHG Textfiels Bold 2 3 2" xfId="1353"/>
    <cellStyle name="Normal GHG Textfiels Bold 2 3 2 2" xfId="5816"/>
    <cellStyle name="Normal GHG Textfiels Bold 2 3 2 2 2" xfId="10036"/>
    <cellStyle name="Normal GHG Textfiels Bold 2 3 2 2 2 2" xfId="20318"/>
    <cellStyle name="Normal GHG Textfiels Bold 2 3 2 2 3" xfId="12803"/>
    <cellStyle name="Normal GHG Textfiels Bold 2 3 2 3" xfId="7228"/>
    <cellStyle name="Normal GHG Textfiels Bold 2 3 2 3 2" xfId="11447"/>
    <cellStyle name="Normal GHG Textfiels Bold 2 3 2 3 2 2" xfId="21670"/>
    <cellStyle name="Normal GHG Textfiels Bold 2 3 2 3 3" xfId="16313"/>
    <cellStyle name="Normal GHG Textfiels Bold 2 3 2 4" xfId="4585"/>
    <cellStyle name="Normal GHG Textfiels Bold 2 3 2 4 2" xfId="8805"/>
    <cellStyle name="Normal GHG Textfiels Bold 2 3 2 4 2 2" xfId="19087"/>
    <cellStyle name="Normal GHG Textfiels Bold 2 3 2 5" xfId="2961"/>
    <cellStyle name="Normal GHG Textfiels Bold 2 3 2 5 2" xfId="17521"/>
    <cellStyle name="Normal GHG Textfiels Bold 2 3 2 6" xfId="17212"/>
    <cellStyle name="Normal GHG Textfiels Bold 2 3 3" xfId="801"/>
    <cellStyle name="Normal GHG Textfiels Bold 2 3 3 2" xfId="5266"/>
    <cellStyle name="Normal GHG Textfiels Bold 2 3 3 2 2" xfId="9486"/>
    <cellStyle name="Normal GHG Textfiels Bold 2 3 3 2 2 2" xfId="19768"/>
    <cellStyle name="Normal GHG Textfiels Bold 2 3 3 2 3" xfId="12918"/>
    <cellStyle name="Normal GHG Textfiels Bold 2 3 3 3" xfId="6686"/>
    <cellStyle name="Normal GHG Textfiels Bold 2 3 3 3 2" xfId="10905"/>
    <cellStyle name="Normal GHG Textfiels Bold 2 3 3 3 2 2" xfId="21161"/>
    <cellStyle name="Normal GHG Textfiels Bold 2 3 3 3 3" xfId="14703"/>
    <cellStyle name="Normal GHG Textfiels Bold 2 3 3 4" xfId="4092"/>
    <cellStyle name="Normal GHG Textfiels Bold 2 3 3 4 2" xfId="8312"/>
    <cellStyle name="Normal GHG Textfiels Bold 2 3 3 4 2 2" xfId="18594"/>
    <cellStyle name="Normal GHG Textfiels Bold 2 3 3 5" xfId="2850"/>
    <cellStyle name="Normal GHG Textfiels Bold 2 3 3 5 2" xfId="16239"/>
    <cellStyle name="Normal GHG Textfiels Bold 2 3 3 6" xfId="15178"/>
    <cellStyle name="Normal GHG Textfiels Bold 2 3 4" xfId="3741"/>
    <cellStyle name="Normal GHG Textfiels Bold 2 3 4 2" xfId="7961"/>
    <cellStyle name="Normal GHG Textfiels Bold 2 3 4 2 2" xfId="18243"/>
    <cellStyle name="Normal GHG Textfiels Bold 2 3 4 3" xfId="14325"/>
    <cellStyle name="Normal GHG Textfiels Bold 2 3 5" xfId="4894"/>
    <cellStyle name="Normal GHG Textfiels Bold 2 3 5 2" xfId="9114"/>
    <cellStyle name="Normal GHG Textfiels Bold 2 3 5 2 2" xfId="19396"/>
    <cellStyle name="Normal GHG Textfiels Bold 2 3 5 3" xfId="13609"/>
    <cellStyle name="Normal GHG Textfiels Bold 2 3 6" xfId="6319"/>
    <cellStyle name="Normal GHG Textfiels Bold 2 3 6 2" xfId="10538"/>
    <cellStyle name="Normal GHG Textfiels Bold 2 3 6 2 2" xfId="20814"/>
    <cellStyle name="Normal GHG Textfiels Bold 2 3 6 3" xfId="16750"/>
    <cellStyle name="Normal GHG Textfiels Bold 2 3 7" xfId="3475"/>
    <cellStyle name="Normal GHG Textfiels Bold 2 3 7 2" xfId="7695"/>
    <cellStyle name="Normal GHG Textfiels Bold 2 3 7 2 2" xfId="17977"/>
    <cellStyle name="Normal GHG Textfiels Bold 2 3 7 3" xfId="14730"/>
    <cellStyle name="Normal GHG Textfiels Bold 2 3 8" xfId="2498"/>
    <cellStyle name="Normal GHG Textfiels Bold 2 3 8 2" xfId="17195"/>
    <cellStyle name="Normal GHG Textfiels Bold 2 3 9" xfId="11655"/>
    <cellStyle name="Normal GHG Textfiels Bold 2 4" xfId="491"/>
    <cellStyle name="Normal GHG Textfiels Bold 2 4 2" xfId="1417"/>
    <cellStyle name="Normal GHG Textfiels Bold 2 4 2 2" xfId="5880"/>
    <cellStyle name="Normal GHG Textfiels Bold 2 4 2 2 2" xfId="10100"/>
    <cellStyle name="Normal GHG Textfiels Bold 2 4 2 2 2 2" xfId="20382"/>
    <cellStyle name="Normal GHG Textfiels Bold 2 4 2 2 3" xfId="14851"/>
    <cellStyle name="Normal GHG Textfiels Bold 2 4 2 3" xfId="7292"/>
    <cellStyle name="Normal GHG Textfiels Bold 2 4 2 3 2" xfId="11511"/>
    <cellStyle name="Normal GHG Textfiels Bold 2 4 2 3 2 2" xfId="21730"/>
    <cellStyle name="Normal GHG Textfiels Bold 2 4 2 3 3" xfId="12514"/>
    <cellStyle name="Normal GHG Textfiels Bold 2 4 2 4" xfId="4645"/>
    <cellStyle name="Normal GHG Textfiels Bold 2 4 2 4 2" xfId="8865"/>
    <cellStyle name="Normal GHG Textfiels Bold 2 4 2 4 2 2" xfId="19147"/>
    <cellStyle name="Normal GHG Textfiels Bold 2 4 2 5" xfId="1864"/>
    <cellStyle name="Normal GHG Textfiels Bold 2 4 2 5 2" xfId="17581"/>
    <cellStyle name="Normal GHG Textfiels Bold 2 4 2 6" xfId="14023"/>
    <cellStyle name="Normal GHG Textfiels Bold 2 4 3" xfId="1099"/>
    <cellStyle name="Normal GHG Textfiels Bold 2 4 3 2" xfId="5563"/>
    <cellStyle name="Normal GHG Textfiels Bold 2 4 3 2 2" xfId="9783"/>
    <cellStyle name="Normal GHG Textfiels Bold 2 4 3 2 2 2" xfId="20065"/>
    <cellStyle name="Normal GHG Textfiels Bold 2 4 3 2 3" xfId="16620"/>
    <cellStyle name="Normal GHG Textfiels Bold 2 4 3 3" xfId="6976"/>
    <cellStyle name="Normal GHG Textfiels Bold 2 4 3 3 2" xfId="11195"/>
    <cellStyle name="Normal GHG Textfiels Bold 2 4 3 3 2 2" xfId="21434"/>
    <cellStyle name="Normal GHG Textfiels Bold 2 4 3 3 3" xfId="14840"/>
    <cellStyle name="Normal GHG Textfiels Bold 2 4 3 4" xfId="4361"/>
    <cellStyle name="Normal GHG Textfiels Bold 2 4 3 4 2" xfId="8581"/>
    <cellStyle name="Normal GHG Textfiels Bold 2 4 3 4 2 2" xfId="18863"/>
    <cellStyle name="Normal GHG Textfiels Bold 2 4 3 5" xfId="2998"/>
    <cellStyle name="Normal GHG Textfiels Bold 2 4 3 5 2" xfId="17285"/>
    <cellStyle name="Normal GHG Textfiels Bold 2 4 3 6" xfId="12509"/>
    <cellStyle name="Normal GHG Textfiels Bold 2 4 4" xfId="3802"/>
    <cellStyle name="Normal GHG Textfiels Bold 2 4 4 2" xfId="8022"/>
    <cellStyle name="Normal GHG Textfiels Bold 2 4 4 2 2" xfId="18304"/>
    <cellStyle name="Normal GHG Textfiels Bold 2 4 4 3" xfId="15603"/>
    <cellStyle name="Normal GHG Textfiels Bold 2 4 5" xfId="4958"/>
    <cellStyle name="Normal GHG Textfiels Bold 2 4 5 2" xfId="9178"/>
    <cellStyle name="Normal GHG Textfiels Bold 2 4 5 2 2" xfId="19460"/>
    <cellStyle name="Normal GHG Textfiels Bold 2 4 5 3" xfId="12739"/>
    <cellStyle name="Normal GHG Textfiels Bold 2 4 6" xfId="6383"/>
    <cellStyle name="Normal GHG Textfiels Bold 2 4 6 2" xfId="10602"/>
    <cellStyle name="Normal GHG Textfiels Bold 2 4 6 2 2" xfId="20875"/>
    <cellStyle name="Normal GHG Textfiels Bold 2 4 6 3" xfId="14502"/>
    <cellStyle name="Normal GHG Textfiels Bold 2 4 7" xfId="3509"/>
    <cellStyle name="Normal GHG Textfiels Bold 2 4 7 2" xfId="7729"/>
    <cellStyle name="Normal GHG Textfiels Bold 2 4 7 2 2" xfId="18011"/>
    <cellStyle name="Normal GHG Textfiels Bold 2 4 7 3" xfId="14658"/>
    <cellStyle name="Normal GHG Textfiels Bold 2 4 8" xfId="2209"/>
    <cellStyle name="Normal GHG Textfiels Bold 2 4 8 2" xfId="16749"/>
    <cellStyle name="Normal GHG Textfiels Bold 2 4 9" xfId="13853"/>
    <cellStyle name="Normal GHG Textfiels Bold 2 5" xfId="553"/>
    <cellStyle name="Normal GHG Textfiels Bold 2 5 2" xfId="1479"/>
    <cellStyle name="Normal GHG Textfiels Bold 2 5 2 2" xfId="5942"/>
    <cellStyle name="Normal GHG Textfiels Bold 2 5 2 2 2" xfId="10162"/>
    <cellStyle name="Normal GHG Textfiels Bold 2 5 2 2 2 2" xfId="20444"/>
    <cellStyle name="Normal GHG Textfiels Bold 2 5 2 2 3" xfId="11643"/>
    <cellStyle name="Normal GHG Textfiels Bold 2 5 2 3" xfId="7354"/>
    <cellStyle name="Normal GHG Textfiels Bold 2 5 2 3 2" xfId="11573"/>
    <cellStyle name="Normal GHG Textfiels Bold 2 5 2 3 2 2" xfId="21789"/>
    <cellStyle name="Normal GHG Textfiels Bold 2 5 2 3 3" xfId="14560"/>
    <cellStyle name="Normal GHG Textfiels Bold 2 5 2 4" xfId="4704"/>
    <cellStyle name="Normal GHG Textfiels Bold 2 5 2 4 2" xfId="8924"/>
    <cellStyle name="Normal GHG Textfiels Bold 2 5 2 4 2 2" xfId="19206"/>
    <cellStyle name="Normal GHG Textfiels Bold 2 5 2 5" xfId="2722"/>
    <cellStyle name="Normal GHG Textfiels Bold 2 5 2 5 2" xfId="17640"/>
    <cellStyle name="Normal GHG Textfiels Bold 2 5 2 6" xfId="12361"/>
    <cellStyle name="Normal GHG Textfiels Bold 2 5 3" xfId="1157"/>
    <cellStyle name="Normal GHG Textfiels Bold 2 5 3 2" xfId="5620"/>
    <cellStyle name="Normal GHG Textfiels Bold 2 5 3 2 2" xfId="9840"/>
    <cellStyle name="Normal GHG Textfiels Bold 2 5 3 2 2 2" xfId="20122"/>
    <cellStyle name="Normal GHG Textfiels Bold 2 5 3 2 3" xfId="12280"/>
    <cellStyle name="Normal GHG Textfiels Bold 2 5 3 3" xfId="7032"/>
    <cellStyle name="Normal GHG Textfiels Bold 2 5 3 3 2" xfId="11251"/>
    <cellStyle name="Normal GHG Textfiels Bold 2 5 3 3 2 2" xfId="21487"/>
    <cellStyle name="Normal GHG Textfiels Bold 2 5 3 3 3" xfId="17202"/>
    <cellStyle name="Normal GHG Textfiels Bold 2 5 3 4" xfId="4415"/>
    <cellStyle name="Normal GHG Textfiels Bold 2 5 3 4 2" xfId="8635"/>
    <cellStyle name="Normal GHG Textfiels Bold 2 5 3 4 2 2" xfId="18917"/>
    <cellStyle name="Normal GHG Textfiels Bold 2 5 3 5" xfId="2314"/>
    <cellStyle name="Normal GHG Textfiels Bold 2 5 3 5 2" xfId="17338"/>
    <cellStyle name="Normal GHG Textfiels Bold 2 5 3 6" xfId="15342"/>
    <cellStyle name="Normal GHG Textfiels Bold 2 5 4" xfId="3864"/>
    <cellStyle name="Normal GHG Textfiels Bold 2 5 4 2" xfId="8084"/>
    <cellStyle name="Normal GHG Textfiels Bold 2 5 4 2 2" xfId="18366"/>
    <cellStyle name="Normal GHG Textfiels Bold 2 5 4 3" xfId="13850"/>
    <cellStyle name="Normal GHG Textfiels Bold 2 5 5" xfId="5020"/>
    <cellStyle name="Normal GHG Textfiels Bold 2 5 5 2" xfId="9240"/>
    <cellStyle name="Normal GHG Textfiels Bold 2 5 5 2 2" xfId="19522"/>
    <cellStyle name="Normal GHG Textfiels Bold 2 5 5 3" xfId="14749"/>
    <cellStyle name="Normal GHG Textfiels Bold 2 5 6" xfId="6445"/>
    <cellStyle name="Normal GHG Textfiels Bold 2 5 6 2" xfId="10664"/>
    <cellStyle name="Normal GHG Textfiels Bold 2 5 6 2 2" xfId="20937"/>
    <cellStyle name="Normal GHG Textfiels Bold 2 5 6 3" xfId="13176"/>
    <cellStyle name="Normal GHG Textfiels Bold 2 5 7" xfId="3568"/>
    <cellStyle name="Normal GHG Textfiels Bold 2 5 7 2" xfId="7788"/>
    <cellStyle name="Normal GHG Textfiels Bold 2 5 7 2 2" xfId="18070"/>
    <cellStyle name="Normal GHG Textfiels Bold 2 5 7 3" xfId="16883"/>
    <cellStyle name="Normal GHG Textfiels Bold 2 5 8" xfId="2820"/>
    <cellStyle name="Normal GHG Textfiels Bold 2 5 8 2" xfId="13644"/>
    <cellStyle name="Normal GHG Textfiels Bold 2 5 9" xfId="14373"/>
    <cellStyle name="Normal GHG Textfiels Bold 2 6" xfId="981"/>
    <cellStyle name="Normal GHG Textfiels Bold 2 6 2" xfId="4245"/>
    <cellStyle name="Normal GHG Textfiels Bold 2 6 2 2" xfId="8465"/>
    <cellStyle name="Normal GHG Textfiels Bold 2 6 2 2 2" xfId="18747"/>
    <cellStyle name="Normal GHG Textfiels Bold 2 6 2 3" xfId="15404"/>
    <cellStyle name="Normal GHG Textfiels Bold 2 6 3" xfId="5445"/>
    <cellStyle name="Normal GHG Textfiels Bold 2 6 3 2" xfId="9665"/>
    <cellStyle name="Normal GHG Textfiels Bold 2 6 3 2 2" xfId="19947"/>
    <cellStyle name="Normal GHG Textfiels Bold 2 6 3 3" xfId="16255"/>
    <cellStyle name="Normal GHG Textfiels Bold 2 6 4" xfId="6859"/>
    <cellStyle name="Normal GHG Textfiels Bold 2 6 4 2" xfId="11078"/>
    <cellStyle name="Normal GHG Textfiels Bold 2 6 4 2 2" xfId="21321"/>
    <cellStyle name="Normal GHG Textfiels Bold 2 6 4 3" xfId="15547"/>
    <cellStyle name="Normal GHG Textfiels Bold 2 6 5" xfId="3408"/>
    <cellStyle name="Normal GHG Textfiels Bold 2 6 5 2" xfId="7628"/>
    <cellStyle name="Normal GHG Textfiels Bold 2 6 5 2 2" xfId="17910"/>
    <cellStyle name="Normal GHG Textfiels Bold 2 6 6" xfId="2845"/>
    <cellStyle name="Normal GHG Textfiels Bold 2 6 6 2" xfId="12973"/>
    <cellStyle name="Normal GHG Textfiels Bold 2 6 7" xfId="12952"/>
    <cellStyle name="Normal GHG Textfiels Bold 2 7" xfId="756"/>
    <cellStyle name="Normal GHG Textfiels Bold 2 7 2" xfId="5221"/>
    <cellStyle name="Normal GHG Textfiels Bold 2 7 2 2" xfId="9441"/>
    <cellStyle name="Normal GHG Textfiels Bold 2 7 2 2 2" xfId="19723"/>
    <cellStyle name="Normal GHG Textfiels Bold 2 7 2 3" xfId="15418"/>
    <cellStyle name="Normal GHG Textfiels Bold 2 7 3" xfId="6641"/>
    <cellStyle name="Normal GHG Textfiels Bold 2 7 3 2" xfId="10860"/>
    <cellStyle name="Normal GHG Textfiels Bold 2 7 3 2 2" xfId="21119"/>
    <cellStyle name="Normal GHG Textfiels Bold 2 7 3 3" xfId="16784"/>
    <cellStyle name="Normal GHG Textfiels Bold 2 7 4" xfId="4051"/>
    <cellStyle name="Normal GHG Textfiels Bold 2 7 4 2" xfId="8271"/>
    <cellStyle name="Normal GHG Textfiels Bold 2 7 4 2 2" xfId="18553"/>
    <cellStyle name="Normal GHG Textfiels Bold 2 7 5" xfId="2983"/>
    <cellStyle name="Normal GHG Textfiels Bold 2 7 5 2" xfId="12443"/>
    <cellStyle name="Normal GHG Textfiels Bold 2 7 6" xfId="13389"/>
    <cellStyle name="Normal GHG Textfiels Bold 2 8" xfId="1558"/>
    <cellStyle name="Normal GHG Textfiels Bold 2 8 2" xfId="6048"/>
    <cellStyle name="Normal GHG Textfiels Bold 2 8 2 2" xfId="10267"/>
    <cellStyle name="Normal GHG Textfiels Bold 2 8 2 2 2" xfId="20547"/>
    <cellStyle name="Normal GHG Textfiels Bold 2 8 2 3" xfId="11923"/>
    <cellStyle name="Normal GHG Textfiels Bold 2 8 3" xfId="3670"/>
    <cellStyle name="Normal GHG Textfiels Bold 2 8 3 2" xfId="7890"/>
    <cellStyle name="Normal GHG Textfiels Bold 2 8 3 2 2" xfId="18172"/>
    <cellStyle name="Normal GHG Textfiels Bold 2 8 4" xfId="2093"/>
    <cellStyle name="Normal GHG Textfiels Bold 2 8 4 2" xfId="15643"/>
    <cellStyle name="Normal GHG Textfiels Bold 2 8 5" xfId="15464"/>
    <cellStyle name="Normal GHG Textfiels Bold 2 9" xfId="4823"/>
    <cellStyle name="Normal GHG Textfiels Bold 2 9 2" xfId="9043"/>
    <cellStyle name="Normal GHG Textfiels Bold 2 9 2 2" xfId="19325"/>
    <cellStyle name="Normal GHG Textfiels Bold 2 9 3" xfId="15818"/>
    <cellStyle name="Normal GHG Textfiels Bold 3" xfId="319"/>
    <cellStyle name="Normal GHG Textfiels Bold 3 10" xfId="4792"/>
    <cellStyle name="Normal GHG Textfiels Bold 3 10 2" xfId="9012"/>
    <cellStyle name="Normal GHG Textfiels Bold 3 10 2 2" xfId="19294"/>
    <cellStyle name="Normal GHG Textfiels Bold 3 10 3" xfId="15996"/>
    <cellStyle name="Normal GHG Textfiels Bold 3 11" xfId="3293"/>
    <cellStyle name="Normal GHG Textfiels Bold 3 11 2" xfId="7514"/>
    <cellStyle name="Normal GHG Textfiels Bold 3 11 2 2" xfId="17797"/>
    <cellStyle name="Normal GHG Textfiels Bold 3 11 3" xfId="16747"/>
    <cellStyle name="Normal GHG Textfiels Bold 3 12" xfId="6124"/>
    <cellStyle name="Normal GHG Textfiels Bold 3 12 2" xfId="10343"/>
    <cellStyle name="Normal GHG Textfiels Bold 3 12 2 2" xfId="20621"/>
    <cellStyle name="Normal GHG Textfiels Bold 3 13" xfId="1811"/>
    <cellStyle name="Normal GHG Textfiels Bold 3 13 2" xfId="15244"/>
    <cellStyle name="Normal GHG Textfiels Bold 3 14" xfId="11657"/>
    <cellStyle name="Normal GHG Textfiels Bold 3 2" xfId="410"/>
    <cellStyle name="Normal GHG Textfiels Bold 3 2 2" xfId="1032"/>
    <cellStyle name="Normal GHG Textfiels Bold 3 2 2 2" xfId="4296"/>
    <cellStyle name="Normal GHG Textfiels Bold 3 2 2 2 2" xfId="8516"/>
    <cellStyle name="Normal GHG Textfiels Bold 3 2 2 2 2 2" xfId="18798"/>
    <cellStyle name="Normal GHG Textfiels Bold 3 2 2 2 3" xfId="13542"/>
    <cellStyle name="Normal GHG Textfiels Bold 3 2 2 3" xfId="5496"/>
    <cellStyle name="Normal GHG Textfiels Bold 3 2 2 3 2" xfId="9716"/>
    <cellStyle name="Normal GHG Textfiels Bold 3 2 2 3 2 2" xfId="19998"/>
    <cellStyle name="Normal GHG Textfiels Bold 3 2 2 3 3" xfId="15062"/>
    <cellStyle name="Normal GHG Textfiels Bold 3 2 2 4" xfId="6910"/>
    <cellStyle name="Normal GHG Textfiels Bold 3 2 2 4 2" xfId="11129"/>
    <cellStyle name="Normal GHG Textfiels Bold 3 2 2 4 2 2" xfId="21371"/>
    <cellStyle name="Normal GHG Textfiels Bold 3 2 2 4 3" xfId="12518"/>
    <cellStyle name="Normal GHG Textfiels Bold 3 2 2 5" xfId="3459"/>
    <cellStyle name="Normal GHG Textfiels Bold 3 2 2 5 2" xfId="7679"/>
    <cellStyle name="Normal GHG Textfiels Bold 3 2 2 5 2 2" xfId="17961"/>
    <cellStyle name="Normal GHG Textfiels Bold 3 2 2 6" xfId="3151"/>
    <cellStyle name="Normal GHG Textfiels Bold 3 2 2 6 2" xfId="16553"/>
    <cellStyle name="Normal GHG Textfiels Bold 3 2 2 7" xfId="15987"/>
    <cellStyle name="Normal GHG Textfiels Bold 3 2 3" xfId="1233"/>
    <cellStyle name="Normal GHG Textfiels Bold 3 2 3 2" xfId="5696"/>
    <cellStyle name="Normal GHG Textfiels Bold 3 2 3 2 2" xfId="9916"/>
    <cellStyle name="Normal GHG Textfiels Bold 3 2 3 2 2 2" xfId="20198"/>
    <cellStyle name="Normal GHG Textfiels Bold 3 2 3 2 3" xfId="15641"/>
    <cellStyle name="Normal GHG Textfiels Bold 3 2 3 3" xfId="7108"/>
    <cellStyle name="Normal GHG Textfiels Bold 3 2 3 3 2" xfId="11327"/>
    <cellStyle name="Normal GHG Textfiels Bold 3 2 3 3 2 2" xfId="21559"/>
    <cellStyle name="Normal GHG Textfiels Bold 3 2 3 3 3" xfId="13535"/>
    <cellStyle name="Normal GHG Textfiels Bold 3 2 3 4" xfId="4487"/>
    <cellStyle name="Normal GHG Textfiels Bold 3 2 3 4 2" xfId="8707"/>
    <cellStyle name="Normal GHG Textfiels Bold 3 2 3 4 2 2" xfId="18989"/>
    <cellStyle name="Normal GHG Textfiels Bold 3 2 3 5" xfId="2221"/>
    <cellStyle name="Normal GHG Textfiels Bold 3 2 3 5 2" xfId="17410"/>
    <cellStyle name="Normal GHG Textfiels Bold 3 2 3 6" xfId="12802"/>
    <cellStyle name="Normal GHG Textfiels Bold 3 2 4" xfId="785"/>
    <cellStyle name="Normal GHG Textfiels Bold 3 2 4 2" xfId="5250"/>
    <cellStyle name="Normal GHG Textfiels Bold 3 2 4 2 2" xfId="9470"/>
    <cellStyle name="Normal GHG Textfiels Bold 3 2 4 2 2 2" xfId="19752"/>
    <cellStyle name="Normal GHG Textfiels Bold 3 2 4 2 3" xfId="15594"/>
    <cellStyle name="Normal GHG Textfiels Bold 3 2 4 3" xfId="6670"/>
    <cellStyle name="Normal GHG Textfiels Bold 3 2 4 3 2" xfId="10889"/>
    <cellStyle name="Normal GHG Textfiels Bold 3 2 4 3 2 2" xfId="21145"/>
    <cellStyle name="Normal GHG Textfiels Bold 3 2 4 3 3" xfId="14182"/>
    <cellStyle name="Normal GHG Textfiels Bold 3 2 4 4" xfId="4076"/>
    <cellStyle name="Normal GHG Textfiels Bold 3 2 4 4 2" xfId="8296"/>
    <cellStyle name="Normal GHG Textfiels Bold 3 2 4 4 2 2" xfId="18578"/>
    <cellStyle name="Normal GHG Textfiels Bold 3 2 4 5" xfId="2598"/>
    <cellStyle name="Normal GHG Textfiels Bold 3 2 4 5 2" xfId="11786"/>
    <cellStyle name="Normal GHG Textfiels Bold 3 2 4 6" xfId="12370"/>
    <cellStyle name="Normal GHG Textfiels Bold 3 2 5" xfId="1648"/>
    <cellStyle name="Normal GHG Textfiels Bold 3 2 5 2" xfId="6303"/>
    <cellStyle name="Normal GHG Textfiels Bold 3 2 5 2 2" xfId="10522"/>
    <cellStyle name="Normal GHG Textfiels Bold 3 2 5 2 2 2" xfId="20798"/>
    <cellStyle name="Normal GHG Textfiels Bold 3 2 5 2 3" xfId="13372"/>
    <cellStyle name="Normal GHG Textfiels Bold 3 2 5 3" xfId="3725"/>
    <cellStyle name="Normal GHG Textfiels Bold 3 2 5 3 2" xfId="7945"/>
    <cellStyle name="Normal GHG Textfiels Bold 3 2 5 3 2 2" xfId="18227"/>
    <cellStyle name="Normal GHG Textfiels Bold 3 2 5 4" xfId="3109"/>
    <cellStyle name="Normal GHG Textfiels Bold 3 2 5 4 2" xfId="16946"/>
    <cellStyle name="Normal GHG Textfiels Bold 3 2 5 5" xfId="13560"/>
    <cellStyle name="Normal GHG Textfiels Bold 3 2 6" xfId="4878"/>
    <cellStyle name="Normal GHG Textfiels Bold 3 2 6 2" xfId="9098"/>
    <cellStyle name="Normal GHG Textfiels Bold 3 2 6 2 2" xfId="19380"/>
    <cellStyle name="Normal GHG Textfiels Bold 3 2 6 3" xfId="12127"/>
    <cellStyle name="Normal GHG Textfiels Bold 3 2 7" xfId="6214"/>
    <cellStyle name="Normal GHG Textfiels Bold 3 2 7 2" xfId="10433"/>
    <cellStyle name="Normal GHG Textfiels Bold 3 2 7 2 2" xfId="20710"/>
    <cellStyle name="Normal GHG Textfiels Bold 3 2 7 3" xfId="16609"/>
    <cellStyle name="Normal GHG Textfiels Bold 3 2 8" xfId="2372"/>
    <cellStyle name="Normal GHG Textfiels Bold 3 2 8 2" xfId="14396"/>
    <cellStyle name="Normal GHG Textfiels Bold 3 2 9" xfId="13550"/>
    <cellStyle name="Normal GHG Textfiels Bold 3 3" xfId="460"/>
    <cellStyle name="Normal GHG Textfiels Bold 3 3 10" xfId="16019"/>
    <cellStyle name="Normal GHG Textfiels Bold 3 3 2" xfId="1071"/>
    <cellStyle name="Normal GHG Textfiels Bold 3 3 2 2" xfId="1386"/>
    <cellStyle name="Normal GHG Textfiels Bold 3 3 2 2 2" xfId="5849"/>
    <cellStyle name="Normal GHG Textfiels Bold 3 3 2 2 2 2" xfId="10069"/>
    <cellStyle name="Normal GHG Textfiels Bold 3 3 2 2 2 2 2" xfId="20351"/>
    <cellStyle name="Normal GHG Textfiels Bold 3 3 2 2 2 3" xfId="14722"/>
    <cellStyle name="Normal GHG Textfiels Bold 3 3 2 2 3" xfId="7261"/>
    <cellStyle name="Normal GHG Textfiels Bold 3 3 2 2 3 2" xfId="11480"/>
    <cellStyle name="Normal GHG Textfiels Bold 3 3 2 2 3 2 2" xfId="21701"/>
    <cellStyle name="Normal GHG Textfiels Bold 3 3 2 2 3 3" xfId="15548"/>
    <cellStyle name="Normal GHG Textfiels Bold 3 3 2 2 4" xfId="4616"/>
    <cellStyle name="Normal GHG Textfiels Bold 3 3 2 2 4 2" xfId="8836"/>
    <cellStyle name="Normal GHG Textfiels Bold 3 3 2 2 4 2 2" xfId="19118"/>
    <cellStyle name="Normal GHG Textfiels Bold 3 3 2 2 5" xfId="2565"/>
    <cellStyle name="Normal GHG Textfiels Bold 3 3 2 2 5 2" xfId="17552"/>
    <cellStyle name="Normal GHG Textfiels Bold 3 3 2 2 6" xfId="14291"/>
    <cellStyle name="Normal GHG Textfiels Bold 3 3 2 3" xfId="5535"/>
    <cellStyle name="Normal GHG Textfiels Bold 3 3 2 3 2" xfId="9755"/>
    <cellStyle name="Normal GHG Textfiels Bold 3 3 2 3 2 2" xfId="20037"/>
    <cellStyle name="Normal GHG Textfiels Bold 3 3 2 3 3" xfId="14016"/>
    <cellStyle name="Normal GHG Textfiels Bold 3 3 2 4" xfId="6948"/>
    <cellStyle name="Normal GHG Textfiels Bold 3 3 2 4 2" xfId="11167"/>
    <cellStyle name="Normal GHG Textfiels Bold 3 3 2 4 2 2" xfId="21407"/>
    <cellStyle name="Normal GHG Textfiels Bold 3 3 2 4 3" xfId="12030"/>
    <cellStyle name="Normal GHG Textfiels Bold 3 3 2 5" xfId="4333"/>
    <cellStyle name="Normal GHG Textfiels Bold 3 3 2 5 2" xfId="8553"/>
    <cellStyle name="Normal GHG Textfiels Bold 3 3 2 5 2 2" xfId="18835"/>
    <cellStyle name="Normal GHG Textfiels Bold 3 3 2 6" xfId="2329"/>
    <cellStyle name="Normal GHG Textfiels Bold 3 3 2 6 2" xfId="17259"/>
    <cellStyle name="Normal GHG Textfiels Bold 3 3 2 7" xfId="13587"/>
    <cellStyle name="Normal GHG Textfiels Bold 3 3 3" xfId="1252"/>
    <cellStyle name="Normal GHG Textfiels Bold 3 3 3 2" xfId="5715"/>
    <cellStyle name="Normal GHG Textfiels Bold 3 3 3 2 2" xfId="9935"/>
    <cellStyle name="Normal GHG Textfiels Bold 3 3 3 2 2 2" xfId="20217"/>
    <cellStyle name="Normal GHG Textfiels Bold 3 3 3 2 3" xfId="13230"/>
    <cellStyle name="Normal GHG Textfiels Bold 3 3 3 3" xfId="7127"/>
    <cellStyle name="Normal GHG Textfiels Bold 3 3 3 3 2" xfId="11346"/>
    <cellStyle name="Normal GHG Textfiels Bold 3 3 3 3 2 2" xfId="21577"/>
    <cellStyle name="Normal GHG Textfiels Bold 3 3 3 3 3" xfId="14430"/>
    <cellStyle name="Normal GHG Textfiels Bold 3 3 3 4" xfId="4505"/>
    <cellStyle name="Normal GHG Textfiels Bold 3 3 3 4 2" xfId="8725"/>
    <cellStyle name="Normal GHG Textfiels Bold 3 3 3 4 2 2" xfId="19007"/>
    <cellStyle name="Normal GHG Textfiels Bold 3 3 3 5" xfId="2651"/>
    <cellStyle name="Normal GHG Textfiels Bold 3 3 3 5 2" xfId="17428"/>
    <cellStyle name="Normal GHG Textfiels Bold 3 3 3 6" xfId="16605"/>
    <cellStyle name="Normal GHG Textfiels Bold 3 3 4" xfId="845"/>
    <cellStyle name="Normal GHG Textfiels Bold 3 3 4 2" xfId="5310"/>
    <cellStyle name="Normal GHG Textfiels Bold 3 3 4 2 2" xfId="9530"/>
    <cellStyle name="Normal GHG Textfiels Bold 3 3 4 2 2 2" xfId="19812"/>
    <cellStyle name="Normal GHG Textfiels Bold 3 3 4 2 3" xfId="16280"/>
    <cellStyle name="Normal GHG Textfiels Bold 3 3 4 3" xfId="6730"/>
    <cellStyle name="Normal GHG Textfiels Bold 3 3 4 3 2" xfId="10949"/>
    <cellStyle name="Normal GHG Textfiels Bold 3 3 4 3 2 2" xfId="21203"/>
    <cellStyle name="Normal GHG Textfiels Bold 3 3 4 3 3" xfId="12728"/>
    <cellStyle name="Normal GHG Textfiels Bold 3 3 4 4" xfId="4134"/>
    <cellStyle name="Normal GHG Textfiels Bold 3 3 4 4 2" xfId="8354"/>
    <cellStyle name="Normal GHG Textfiels Bold 3 3 4 4 2 2" xfId="18636"/>
    <cellStyle name="Normal GHG Textfiels Bold 3 3 4 5" xfId="2211"/>
    <cellStyle name="Normal GHG Textfiels Bold 3 3 4 5 2" xfId="12044"/>
    <cellStyle name="Normal GHG Textfiels Bold 3 3 4 6" xfId="14964"/>
    <cellStyle name="Normal GHG Textfiels Bold 3 3 5" xfId="3773"/>
    <cellStyle name="Normal GHG Textfiels Bold 3 3 5 2" xfId="7993"/>
    <cellStyle name="Normal GHG Textfiels Bold 3 3 5 2 2" xfId="18275"/>
    <cellStyle name="Normal GHG Textfiels Bold 3 3 5 3" xfId="16642"/>
    <cellStyle name="Normal GHG Textfiels Bold 3 3 6" xfId="4927"/>
    <cellStyle name="Normal GHG Textfiels Bold 3 3 6 2" xfId="9147"/>
    <cellStyle name="Normal GHG Textfiels Bold 3 3 6 2 2" xfId="19429"/>
    <cellStyle name="Normal GHG Textfiels Bold 3 3 6 3" xfId="12922"/>
    <cellStyle name="Normal GHG Textfiels Bold 3 3 7" xfId="6352"/>
    <cellStyle name="Normal GHG Textfiels Bold 3 3 7 2" xfId="10571"/>
    <cellStyle name="Normal GHG Textfiels Bold 3 3 7 2 2" xfId="20846"/>
    <cellStyle name="Normal GHG Textfiels Bold 3 3 7 3" xfId="16351"/>
    <cellStyle name="Normal GHG Textfiels Bold 3 3 8" xfId="3493"/>
    <cellStyle name="Normal GHG Textfiels Bold 3 3 8 2" xfId="7713"/>
    <cellStyle name="Normal GHG Textfiels Bold 3 3 8 2 2" xfId="17995"/>
    <cellStyle name="Normal GHG Textfiels Bold 3 3 8 3" xfId="12055"/>
    <cellStyle name="Normal GHG Textfiels Bold 3 3 9" xfId="2717"/>
    <cellStyle name="Normal GHG Textfiels Bold 3 3 9 2" xfId="14036"/>
    <cellStyle name="Normal GHG Textfiels Bold 3 4" xfId="524"/>
    <cellStyle name="Normal GHG Textfiels Bold 3 4 2" xfId="1450"/>
    <cellStyle name="Normal GHG Textfiels Bold 3 4 2 2" xfId="5913"/>
    <cellStyle name="Normal GHG Textfiels Bold 3 4 2 2 2" xfId="10133"/>
    <cellStyle name="Normal GHG Textfiels Bold 3 4 2 2 2 2" xfId="20415"/>
    <cellStyle name="Normal GHG Textfiels Bold 3 4 2 2 3" xfId="12357"/>
    <cellStyle name="Normal GHG Textfiels Bold 3 4 2 3" xfId="7325"/>
    <cellStyle name="Normal GHG Textfiels Bold 3 4 2 3 2" xfId="11544"/>
    <cellStyle name="Normal GHG Textfiels Bold 3 4 2 3 2 2" xfId="21761"/>
    <cellStyle name="Normal GHG Textfiels Bold 3 4 2 3 3" xfId="16294"/>
    <cellStyle name="Normal GHG Textfiels Bold 3 4 2 4" xfId="4676"/>
    <cellStyle name="Normal GHG Textfiels Bold 3 4 2 4 2" xfId="8896"/>
    <cellStyle name="Normal GHG Textfiels Bold 3 4 2 4 2 2" xfId="19178"/>
    <cellStyle name="Normal GHG Textfiels Bold 3 4 2 5" xfId="2318"/>
    <cellStyle name="Normal GHG Textfiels Bold 3 4 2 5 2" xfId="17612"/>
    <cellStyle name="Normal GHG Textfiels Bold 3 4 2 6" xfId="16728"/>
    <cellStyle name="Normal GHG Textfiels Bold 3 4 3" xfId="1132"/>
    <cellStyle name="Normal GHG Textfiels Bold 3 4 3 2" xfId="5596"/>
    <cellStyle name="Normal GHG Textfiels Bold 3 4 3 2 2" xfId="9816"/>
    <cellStyle name="Normal GHG Textfiels Bold 3 4 3 2 2 2" xfId="20098"/>
    <cellStyle name="Normal GHG Textfiels Bold 3 4 3 2 3" xfId="13288"/>
    <cellStyle name="Normal GHG Textfiels Bold 3 4 3 3" xfId="7009"/>
    <cellStyle name="Normal GHG Textfiels Bold 3 4 3 3 2" xfId="11228"/>
    <cellStyle name="Normal GHG Textfiels Bold 3 4 3 3 2 2" xfId="21465"/>
    <cellStyle name="Normal GHG Textfiels Bold 3 4 3 3 3" xfId="12715"/>
    <cellStyle name="Normal GHG Textfiels Bold 3 4 3 4" xfId="4392"/>
    <cellStyle name="Normal GHG Textfiels Bold 3 4 3 4 2" xfId="8612"/>
    <cellStyle name="Normal GHG Textfiels Bold 3 4 3 4 2 2" xfId="18894"/>
    <cellStyle name="Normal GHG Textfiels Bold 3 4 3 5" xfId="1755"/>
    <cellStyle name="Normal GHG Textfiels Bold 3 4 3 5 2" xfId="17316"/>
    <cellStyle name="Normal GHG Textfiels Bold 3 4 3 6" xfId="12960"/>
    <cellStyle name="Normal GHG Textfiels Bold 3 4 4" xfId="3835"/>
    <cellStyle name="Normal GHG Textfiels Bold 3 4 4 2" xfId="8055"/>
    <cellStyle name="Normal GHG Textfiels Bold 3 4 4 2 2" xfId="18337"/>
    <cellStyle name="Normal GHG Textfiels Bold 3 4 4 3" xfId="13717"/>
    <cellStyle name="Normal GHG Textfiels Bold 3 4 5" xfId="4991"/>
    <cellStyle name="Normal GHG Textfiels Bold 3 4 5 2" xfId="9211"/>
    <cellStyle name="Normal GHG Textfiels Bold 3 4 5 2 2" xfId="19493"/>
    <cellStyle name="Normal GHG Textfiels Bold 3 4 5 3" xfId="13975"/>
    <cellStyle name="Normal GHG Textfiels Bold 3 4 6" xfId="6416"/>
    <cellStyle name="Normal GHG Textfiels Bold 3 4 6 2" xfId="10635"/>
    <cellStyle name="Normal GHG Textfiels Bold 3 4 6 2 2" xfId="20908"/>
    <cellStyle name="Normal GHG Textfiels Bold 3 4 6 3" xfId="16702"/>
    <cellStyle name="Normal GHG Textfiels Bold 3 4 7" xfId="3540"/>
    <cellStyle name="Normal GHG Textfiels Bold 3 4 7 2" xfId="7760"/>
    <cellStyle name="Normal GHG Textfiels Bold 3 4 7 2 2" xfId="18042"/>
    <cellStyle name="Normal GHG Textfiels Bold 3 4 7 3" xfId="14572"/>
    <cellStyle name="Normal GHG Textfiels Bold 3 4 8" xfId="2090"/>
    <cellStyle name="Normal GHG Textfiels Bold 3 4 8 2" xfId="14090"/>
    <cellStyle name="Normal GHG Textfiels Bold 3 4 9" xfId="17251"/>
    <cellStyle name="Normal GHG Textfiels Bold 3 5" xfId="585"/>
    <cellStyle name="Normal GHG Textfiels Bold 3 5 2" xfId="1511"/>
    <cellStyle name="Normal GHG Textfiels Bold 3 5 2 2" xfId="5974"/>
    <cellStyle name="Normal GHG Textfiels Bold 3 5 2 2 2" xfId="10194"/>
    <cellStyle name="Normal GHG Textfiels Bold 3 5 2 2 2 2" xfId="20476"/>
    <cellStyle name="Normal GHG Textfiels Bold 3 5 2 2 3" xfId="12029"/>
    <cellStyle name="Normal GHG Textfiels Bold 3 5 2 3" xfId="7386"/>
    <cellStyle name="Normal GHG Textfiels Bold 3 5 2 3 2" xfId="11605"/>
    <cellStyle name="Normal GHG Textfiels Bold 3 5 2 3 2 2" xfId="21820"/>
    <cellStyle name="Normal GHG Textfiels Bold 3 5 2 3 3" xfId="11960"/>
    <cellStyle name="Normal GHG Textfiels Bold 3 5 2 4" xfId="4735"/>
    <cellStyle name="Normal GHG Textfiels Bold 3 5 2 4 2" xfId="8955"/>
    <cellStyle name="Normal GHG Textfiels Bold 3 5 2 4 2 2" xfId="19237"/>
    <cellStyle name="Normal GHG Textfiels Bold 3 5 2 5" xfId="7439"/>
    <cellStyle name="Normal GHG Textfiels Bold 3 5 2 5 2" xfId="17671"/>
    <cellStyle name="Normal GHG Textfiels Bold 3 5 2 6" xfId="14776"/>
    <cellStyle name="Normal GHG Textfiels Bold 3 5 3" xfId="1189"/>
    <cellStyle name="Normal GHG Textfiels Bold 3 5 3 2" xfId="5652"/>
    <cellStyle name="Normal GHG Textfiels Bold 3 5 3 2 2" xfId="9872"/>
    <cellStyle name="Normal GHG Textfiels Bold 3 5 3 2 2 2" xfId="20154"/>
    <cellStyle name="Normal GHG Textfiels Bold 3 5 3 2 3" xfId="15887"/>
    <cellStyle name="Normal GHG Textfiels Bold 3 5 3 3" xfId="7064"/>
    <cellStyle name="Normal GHG Textfiels Bold 3 5 3 3 2" xfId="11283"/>
    <cellStyle name="Normal GHG Textfiels Bold 3 5 3 3 2 2" xfId="21518"/>
    <cellStyle name="Normal GHG Textfiels Bold 3 5 3 3 3" xfId="11628"/>
    <cellStyle name="Normal GHG Textfiels Bold 3 5 3 4" xfId="4446"/>
    <cellStyle name="Normal GHG Textfiels Bold 3 5 3 4 2" xfId="8666"/>
    <cellStyle name="Normal GHG Textfiels Bold 3 5 3 4 2 2" xfId="18948"/>
    <cellStyle name="Normal GHG Textfiels Bold 3 5 3 5" xfId="2840"/>
    <cellStyle name="Normal GHG Textfiels Bold 3 5 3 5 2" xfId="17369"/>
    <cellStyle name="Normal GHG Textfiels Bold 3 5 3 6" xfId="14943"/>
    <cellStyle name="Normal GHG Textfiels Bold 3 5 4" xfId="3896"/>
    <cellStyle name="Normal GHG Textfiels Bold 3 5 4 2" xfId="8116"/>
    <cellStyle name="Normal GHG Textfiels Bold 3 5 4 2 2" xfId="18398"/>
    <cellStyle name="Normal GHG Textfiels Bold 3 5 4 3" xfId="11652"/>
    <cellStyle name="Normal GHG Textfiels Bold 3 5 5" xfId="5052"/>
    <cellStyle name="Normal GHG Textfiels Bold 3 5 5 2" xfId="9272"/>
    <cellStyle name="Normal GHG Textfiels Bold 3 5 5 2 2" xfId="19554"/>
    <cellStyle name="Normal GHG Textfiels Bold 3 5 5 3" xfId="13711"/>
    <cellStyle name="Normal GHG Textfiels Bold 3 5 6" xfId="6477"/>
    <cellStyle name="Normal GHG Textfiels Bold 3 5 6 2" xfId="10696"/>
    <cellStyle name="Normal GHG Textfiels Bold 3 5 6 2 2" xfId="20969"/>
    <cellStyle name="Normal GHG Textfiels Bold 3 5 6 3" xfId="13114"/>
    <cellStyle name="Normal GHG Textfiels Bold 3 5 7" xfId="3599"/>
    <cellStyle name="Normal GHG Textfiels Bold 3 5 7 2" xfId="7819"/>
    <cellStyle name="Normal GHG Textfiels Bold 3 5 7 2 2" xfId="18101"/>
    <cellStyle name="Normal GHG Textfiels Bold 3 5 7 3" xfId="13998"/>
    <cellStyle name="Normal GHG Textfiels Bold 3 5 8" xfId="2375"/>
    <cellStyle name="Normal GHG Textfiels Bold 3 5 8 2" xfId="12929"/>
    <cellStyle name="Normal GHG Textfiels Bold 3 5 9" xfId="14290"/>
    <cellStyle name="Normal GHG Textfiels Bold 3 6" xfId="955"/>
    <cellStyle name="Normal GHG Textfiels Bold 3 6 2" xfId="4227"/>
    <cellStyle name="Normal GHG Textfiels Bold 3 6 2 2" xfId="8447"/>
    <cellStyle name="Normal GHG Textfiels Bold 3 6 2 2 2" xfId="18729"/>
    <cellStyle name="Normal GHG Textfiels Bold 3 6 2 3" xfId="15721"/>
    <cellStyle name="Normal GHG Textfiels Bold 3 6 3" xfId="5419"/>
    <cellStyle name="Normal GHG Textfiels Bold 3 6 3 2" xfId="9639"/>
    <cellStyle name="Normal GHG Textfiels Bold 3 6 3 2 2" xfId="19921"/>
    <cellStyle name="Normal GHG Textfiels Bold 3 6 3 3" xfId="12276"/>
    <cellStyle name="Normal GHG Textfiels Bold 3 6 4" xfId="6833"/>
    <cellStyle name="Normal GHG Textfiels Bold 3 6 4 2" xfId="11052"/>
    <cellStyle name="Normal GHG Textfiels Bold 3 6 4 2 2" xfId="21296"/>
    <cellStyle name="Normal GHG Textfiels Bold 3 6 4 3" xfId="15118"/>
    <cellStyle name="Normal GHG Textfiels Bold 3 6 5" xfId="3379"/>
    <cellStyle name="Normal GHG Textfiels Bold 3 6 5 2" xfId="7599"/>
    <cellStyle name="Normal GHG Textfiels Bold 3 6 5 2 2" xfId="17881"/>
    <cellStyle name="Normal GHG Textfiels Bold 3 6 6" xfId="2047"/>
    <cellStyle name="Normal GHG Textfiels Bold 3 6 6 2" xfId="16589"/>
    <cellStyle name="Normal GHG Textfiels Bold 3 6 7" xfId="15578"/>
    <cellStyle name="Normal GHG Textfiels Bold 3 7" xfId="910"/>
    <cellStyle name="Normal GHG Textfiels Bold 3 7 2" xfId="5375"/>
    <cellStyle name="Normal GHG Textfiels Bold 3 7 2 2" xfId="9595"/>
    <cellStyle name="Normal GHG Textfiels Bold 3 7 2 2 2" xfId="19877"/>
    <cellStyle name="Normal GHG Textfiels Bold 3 7 2 3" xfId="16241"/>
    <cellStyle name="Normal GHG Textfiels Bold 3 7 3" xfId="6792"/>
    <cellStyle name="Normal GHG Textfiels Bold 3 7 3 2" xfId="11011"/>
    <cellStyle name="Normal GHG Textfiels Bold 3 7 3 2 2" xfId="21260"/>
    <cellStyle name="Normal GHG Textfiels Bold 3 7 3 3" xfId="15912"/>
    <cellStyle name="Normal GHG Textfiels Bold 3 7 4" xfId="4190"/>
    <cellStyle name="Normal GHG Textfiels Bold 3 7 4 2" xfId="8410"/>
    <cellStyle name="Normal GHG Textfiels Bold 3 7 4 2 2" xfId="18692"/>
    <cellStyle name="Normal GHG Textfiels Bold 3 7 5" xfId="2355"/>
    <cellStyle name="Normal GHG Textfiels Bold 3 7 5 2" xfId="12841"/>
    <cellStyle name="Normal GHG Textfiels Bold 3 7 6" xfId="12337"/>
    <cellStyle name="Normal GHG Textfiels Bold 3 8" xfId="607"/>
    <cellStyle name="Normal GHG Textfiels Bold 3 8 2" xfId="5074"/>
    <cellStyle name="Normal GHG Textfiels Bold 3 8 2 2" xfId="9294"/>
    <cellStyle name="Normal GHG Textfiels Bold 3 8 2 2 2" xfId="19576"/>
    <cellStyle name="Normal GHG Textfiels Bold 3 8 2 3" xfId="13365"/>
    <cellStyle name="Normal GHG Textfiels Bold 3 8 3" xfId="6499"/>
    <cellStyle name="Normal GHG Textfiels Bold 3 8 3 2" xfId="10718"/>
    <cellStyle name="Normal GHG Textfiels Bold 3 8 3 2 2" xfId="20990"/>
    <cellStyle name="Normal GHG Textfiels Bold 3 8 3 3" xfId="14773"/>
    <cellStyle name="Normal GHG Textfiels Bold 3 8 4" xfId="3917"/>
    <cellStyle name="Normal GHG Textfiels Bold 3 8 4 2" xfId="8137"/>
    <cellStyle name="Normal GHG Textfiels Bold 3 8 4 2 2" xfId="18419"/>
    <cellStyle name="Normal GHG Textfiels Bold 3 8 5" xfId="2088"/>
    <cellStyle name="Normal GHG Textfiels Bold 3 8 5 2" xfId="13748"/>
    <cellStyle name="Normal GHG Textfiels Bold 3 8 6" xfId="11691"/>
    <cellStyle name="Normal GHG Textfiels Bold 3 9" xfId="1591"/>
    <cellStyle name="Normal GHG Textfiels Bold 3 9 2" xfId="6242"/>
    <cellStyle name="Normal GHG Textfiels Bold 3 9 2 2" xfId="10461"/>
    <cellStyle name="Normal GHG Textfiels Bold 3 9 2 2 2" xfId="20737"/>
    <cellStyle name="Normal GHG Textfiels Bold 3 9 2 3" xfId="15932"/>
    <cellStyle name="Normal GHG Textfiels Bold 3 9 3" xfId="3638"/>
    <cellStyle name="Normal GHG Textfiels Bold 3 9 3 2" xfId="7858"/>
    <cellStyle name="Normal GHG Textfiels Bold 3 9 3 2 2" xfId="18140"/>
    <cellStyle name="Normal GHG Textfiels Bold 3 9 4" xfId="1994"/>
    <cellStyle name="Normal GHG Textfiels Bold 3 9 4 2" xfId="14787"/>
    <cellStyle name="Normal GHG Textfiels Bold 3 9 5" xfId="12132"/>
    <cellStyle name="Normal GHG Textfiels Bold 4" xfId="324"/>
    <cellStyle name="Normal GHG Textfiels Bold 4 10" xfId="11735"/>
    <cellStyle name="Normal GHG Textfiels Bold 4 2" xfId="959"/>
    <cellStyle name="Normal GHG Textfiels Bold 4 2 2" xfId="1296"/>
    <cellStyle name="Normal GHG Textfiels Bold 4 2 2 2" xfId="5759"/>
    <cellStyle name="Normal GHG Textfiels Bold 4 2 2 2 2" xfId="9979"/>
    <cellStyle name="Normal GHG Textfiels Bold 4 2 2 2 2 2" xfId="20261"/>
    <cellStyle name="Normal GHG Textfiels Bold 4 2 2 2 3" xfId="14912"/>
    <cellStyle name="Normal GHG Textfiels Bold 4 2 2 3" xfId="7171"/>
    <cellStyle name="Normal GHG Textfiels Bold 4 2 2 3 2" xfId="11390"/>
    <cellStyle name="Normal GHG Textfiels Bold 4 2 2 3 2 2" xfId="21616"/>
    <cellStyle name="Normal GHG Textfiels Bold 4 2 2 3 3" xfId="14604"/>
    <cellStyle name="Normal GHG Textfiels Bold 4 2 2 4" xfId="4537"/>
    <cellStyle name="Normal GHG Textfiels Bold 4 2 2 4 2" xfId="8757"/>
    <cellStyle name="Normal GHG Textfiels Bold 4 2 2 4 2 2" xfId="19039"/>
    <cellStyle name="Normal GHG Textfiels Bold 4 2 2 5" xfId="2815"/>
    <cellStyle name="Normal GHG Textfiels Bold 4 2 2 5 2" xfId="17467"/>
    <cellStyle name="Normal GHG Textfiels Bold 4 2 2 6" xfId="16025"/>
    <cellStyle name="Normal GHG Textfiels Bold 4 2 3" xfId="1710"/>
    <cellStyle name="Normal GHG Textfiels Bold 4 2 3 2" xfId="6837"/>
    <cellStyle name="Normal GHG Textfiels Bold 4 2 3 2 2" xfId="11056"/>
    <cellStyle name="Normal GHG Textfiels Bold 4 2 3 2 2 2" xfId="21300"/>
    <cellStyle name="Normal GHG Textfiels Bold 4 2 3 2 3" xfId="14195"/>
    <cellStyle name="Normal GHG Textfiels Bold 4 2 3 3" xfId="5423"/>
    <cellStyle name="Normal GHG Textfiels Bold 4 2 3 3 2" xfId="9643"/>
    <cellStyle name="Normal GHG Textfiels Bold 4 2 3 3 2 2" xfId="19925"/>
    <cellStyle name="Normal GHG Textfiels Bold 4 2 3 4" xfId="2643"/>
    <cellStyle name="Normal GHG Textfiels Bold 4 2 3 4 2" xfId="16896"/>
    <cellStyle name="Normal GHG Textfiels Bold 4 2 3 5" xfId="12238"/>
    <cellStyle name="Normal GHG Textfiels Bold 4 2 4" xfId="6189"/>
    <cellStyle name="Normal GHG Textfiels Bold 4 2 4 2" xfId="10408"/>
    <cellStyle name="Normal GHG Textfiels Bold 4 2 4 2 2" xfId="20686"/>
    <cellStyle name="Normal GHG Textfiels Bold 4 2 4 3" xfId="14587"/>
    <cellStyle name="Normal GHG Textfiels Bold 4 2 5" xfId="1741"/>
    <cellStyle name="Normal GHG Textfiels Bold 4 2 5 2" xfId="16905"/>
    <cellStyle name="Normal GHG Textfiels Bold 4 2 6" xfId="16013"/>
    <cellStyle name="Normal GHG Textfiels Bold 4 3" xfId="1206"/>
    <cellStyle name="Normal GHG Textfiels Bold 4 3 2" xfId="5669"/>
    <cellStyle name="Normal GHG Textfiels Bold 4 3 2 2" xfId="9889"/>
    <cellStyle name="Normal GHG Textfiels Bold 4 3 2 2 2" xfId="20171"/>
    <cellStyle name="Normal GHG Textfiels Bold 4 3 2 3" xfId="15154"/>
    <cellStyle name="Normal GHG Textfiels Bold 4 3 3" xfId="7081"/>
    <cellStyle name="Normal GHG Textfiels Bold 4 3 3 2" xfId="11300"/>
    <cellStyle name="Normal GHG Textfiels Bold 4 3 3 2 2" xfId="21535"/>
    <cellStyle name="Normal GHG Textfiels Bold 4 3 3 3" xfId="16535"/>
    <cellStyle name="Normal GHG Textfiels Bold 4 3 4" xfId="4463"/>
    <cellStyle name="Normal GHG Textfiels Bold 4 3 4 2" xfId="8683"/>
    <cellStyle name="Normal GHG Textfiels Bold 4 3 4 2 2" xfId="18965"/>
    <cellStyle name="Normal GHG Textfiels Bold 4 3 5" xfId="2867"/>
    <cellStyle name="Normal GHG Textfiels Bold 4 3 5 2" xfId="17386"/>
    <cellStyle name="Normal GHG Textfiels Bold 4 3 6" xfId="14047"/>
    <cellStyle name="Normal GHG Textfiels Bold 4 4" xfId="635"/>
    <cellStyle name="Normal GHG Textfiels Bold 4 4 2" xfId="5102"/>
    <cellStyle name="Normal GHG Textfiels Bold 4 4 2 2" xfId="9322"/>
    <cellStyle name="Normal GHG Textfiels Bold 4 4 2 2 2" xfId="19604"/>
    <cellStyle name="Normal GHG Textfiels Bold 4 4 2 3" xfId="16259"/>
    <cellStyle name="Normal GHG Textfiels Bold 4 4 3" xfId="6527"/>
    <cellStyle name="Normal GHG Textfiels Bold 4 4 3 2" xfId="10746"/>
    <cellStyle name="Normal GHG Textfiels Bold 4 4 3 2 2" xfId="21017"/>
    <cellStyle name="Normal GHG Textfiels Bold 4 4 3 3" xfId="12681"/>
    <cellStyle name="Normal GHG Textfiels Bold 4 4 4" xfId="3944"/>
    <cellStyle name="Normal GHG Textfiels Bold 4 4 4 2" xfId="8164"/>
    <cellStyle name="Normal GHG Textfiels Bold 4 4 4 2 2" xfId="18446"/>
    <cellStyle name="Normal GHG Textfiels Bold 4 4 5" xfId="2427"/>
    <cellStyle name="Normal GHG Textfiels Bold 4 4 5 2" xfId="16752"/>
    <cellStyle name="Normal GHG Textfiels Bold 4 4 6" xfId="11650"/>
    <cellStyle name="Normal GHG Textfiels Bold 4 5" xfId="1525"/>
    <cellStyle name="Normal GHG Textfiels Bold 4 5 2" xfId="5989"/>
    <cellStyle name="Normal GHG Textfiels Bold 4 5 2 2" xfId="10209"/>
    <cellStyle name="Normal GHG Textfiels Bold 4 5 2 2 2" xfId="20491"/>
    <cellStyle name="Normal GHG Textfiels Bold 4 5 2 3" xfId="13297"/>
    <cellStyle name="Normal GHG Textfiels Bold 4 5 3" xfId="3643"/>
    <cellStyle name="Normal GHG Textfiels Bold 4 5 3 2" xfId="7863"/>
    <cellStyle name="Normal GHG Textfiels Bold 4 5 3 2 2" xfId="18145"/>
    <cellStyle name="Normal GHG Textfiels Bold 4 5 4" xfId="2486"/>
    <cellStyle name="Normal GHG Textfiels Bold 4 5 4 2" xfId="16399"/>
    <cellStyle name="Normal GHG Textfiels Bold 4 5 5" xfId="12776"/>
    <cellStyle name="Normal GHG Textfiels Bold 4 6" xfId="4797"/>
    <cellStyle name="Normal GHG Textfiels Bold 4 6 2" xfId="9017"/>
    <cellStyle name="Normal GHG Textfiels Bold 4 6 2 2" xfId="19299"/>
    <cellStyle name="Normal GHG Textfiels Bold 4 6 3" xfId="12522"/>
    <cellStyle name="Normal GHG Textfiels Bold 4 7" xfId="3383"/>
    <cellStyle name="Normal GHG Textfiels Bold 4 7 2" xfId="7603"/>
    <cellStyle name="Normal GHG Textfiels Bold 4 7 2 2" xfId="17885"/>
    <cellStyle name="Normal GHG Textfiels Bold 4 7 3" xfId="15863"/>
    <cellStyle name="Normal GHG Textfiels Bold 4 8" xfId="2298"/>
    <cellStyle name="Normal GHG Textfiels Bold 4 8 2" xfId="13646"/>
    <cellStyle name="Normal GHG Textfiels Bold 4 9" xfId="16109"/>
    <cellStyle name="Normal GHG Textfiels Bold 4 9 2" xfId="16329"/>
    <cellStyle name="Normal GHG Textfiels Bold 5" xfId="288"/>
    <cellStyle name="Normal GHG Textfiels Bold 5 2" xfId="1278"/>
    <cellStyle name="Normal GHG Textfiels Bold 5 2 2" xfId="5741"/>
    <cellStyle name="Normal GHG Textfiels Bold 5 2 2 2" xfId="9961"/>
    <cellStyle name="Normal GHG Textfiels Bold 5 2 2 2 2" xfId="20243"/>
    <cellStyle name="Normal GHG Textfiels Bold 5 2 2 3" xfId="14167"/>
    <cellStyle name="Normal GHG Textfiels Bold 5 2 3" xfId="7153"/>
    <cellStyle name="Normal GHG Textfiels Bold 5 2 3 2" xfId="11372"/>
    <cellStyle name="Normal GHG Textfiels Bold 5 2 3 2 2" xfId="21599"/>
    <cellStyle name="Normal GHG Textfiels Bold 5 2 3 3" xfId="14521"/>
    <cellStyle name="Normal GHG Textfiels Bold 5 2 4" xfId="4525"/>
    <cellStyle name="Normal GHG Textfiels Bold 5 2 4 2" xfId="8745"/>
    <cellStyle name="Normal GHG Textfiels Bold 5 2 4 2 2" xfId="19027"/>
    <cellStyle name="Normal GHG Textfiels Bold 5 2 5" xfId="2327"/>
    <cellStyle name="Normal GHG Textfiels Bold 5 2 5 2" xfId="17450"/>
    <cellStyle name="Normal GHG Textfiels Bold 5 2 6" xfId="16528"/>
    <cellStyle name="Normal GHG Textfiels Bold 5 3" xfId="716"/>
    <cellStyle name="Normal GHG Textfiels Bold 5 3 2" xfId="5181"/>
    <cellStyle name="Normal GHG Textfiels Bold 5 3 2 2" xfId="9401"/>
    <cellStyle name="Normal GHG Textfiels Bold 5 3 2 2 2" xfId="19683"/>
    <cellStyle name="Normal GHG Textfiels Bold 5 3 2 3" xfId="16477"/>
    <cellStyle name="Normal GHG Textfiels Bold 5 3 3" xfId="6602"/>
    <cellStyle name="Normal GHG Textfiels Bold 5 3 3 2" xfId="10821"/>
    <cellStyle name="Normal GHG Textfiels Bold 5 3 3 2 2" xfId="21085"/>
    <cellStyle name="Normal GHG Textfiels Bold 5 3 3 3" xfId="15618"/>
    <cellStyle name="Normal GHG Textfiels Bold 5 3 4" xfId="4016"/>
    <cellStyle name="Normal GHG Textfiels Bold 5 3 4 2" xfId="8236"/>
    <cellStyle name="Normal GHG Textfiels Bold 5 3 4 2 2" xfId="18518"/>
    <cellStyle name="Normal GHG Textfiels Bold 5 3 5" xfId="2608"/>
    <cellStyle name="Normal GHG Textfiels Bold 5 3 5 2" xfId="14789"/>
    <cellStyle name="Normal GHG Textfiels Bold 5 3 6" xfId="16391"/>
    <cellStyle name="Normal GHG Textfiels Bold 5 4" xfId="1536"/>
    <cellStyle name="Normal GHG Textfiels Bold 5 4 2" xfId="6004"/>
    <cellStyle name="Normal GHG Textfiels Bold 5 4 2 2" xfId="10224"/>
    <cellStyle name="Normal GHG Textfiels Bold 5 4 2 2 2" xfId="20505"/>
    <cellStyle name="Normal GHG Textfiels Bold 5 4 2 3" xfId="16032"/>
    <cellStyle name="Normal GHG Textfiels Bold 5 4 3" xfId="3334"/>
    <cellStyle name="Normal GHG Textfiels Bold 5 4 3 2" xfId="7554"/>
    <cellStyle name="Normal GHG Textfiels Bold 5 4 3 2 2" xfId="17838"/>
    <cellStyle name="Normal GHG Textfiels Bold 5 4 4" xfId="3165"/>
    <cellStyle name="Normal GHG Textfiels Bold 5 4 4 2" xfId="14358"/>
    <cellStyle name="Normal GHG Textfiels Bold 5 4 5" xfId="17109"/>
    <cellStyle name="Normal GHG Textfiels Bold 5 5" xfId="4765"/>
    <cellStyle name="Normal GHG Textfiels Bold 5 5 2" xfId="8985"/>
    <cellStyle name="Normal GHG Textfiels Bold 5 5 2 2" xfId="19267"/>
    <cellStyle name="Normal GHG Textfiels Bold 5 5 3" xfId="16256"/>
    <cellStyle name="Normal GHG Textfiels Bold 5 6" xfId="6026"/>
    <cellStyle name="Normal GHG Textfiels Bold 5 6 2" xfId="10245"/>
    <cellStyle name="Normal GHG Textfiels Bold 5 6 2 2" xfId="20525"/>
    <cellStyle name="Normal GHG Textfiels Bold 5 6 3" xfId="13420"/>
    <cellStyle name="Normal GHG Textfiels Bold 5 7" xfId="2811"/>
    <cellStyle name="Normal GHG Textfiels Bold 5 7 2" xfId="16738"/>
    <cellStyle name="Normal GHG Textfiels Bold 5 8" xfId="16087"/>
    <cellStyle name="Normal GHG Textfiels Bold 5 8 2" xfId="14868"/>
    <cellStyle name="Normal GHG Textfiels Bold 5 9" xfId="12084"/>
    <cellStyle name="Normal GHG Textfiels Bold 6" xfId="371"/>
    <cellStyle name="Normal GHG Textfiels Bold 6 2" xfId="1314"/>
    <cellStyle name="Normal GHG Textfiels Bold 6 2 2" xfId="5777"/>
    <cellStyle name="Normal GHG Textfiels Bold 6 2 2 2" xfId="9997"/>
    <cellStyle name="Normal GHG Textfiels Bold 6 2 2 2 2" xfId="20279"/>
    <cellStyle name="Normal GHG Textfiels Bold 6 2 2 3" xfId="12938"/>
    <cellStyle name="Normal GHG Textfiels Bold 6 2 3" xfId="7189"/>
    <cellStyle name="Normal GHG Textfiels Bold 6 2 3 2" xfId="11408"/>
    <cellStyle name="Normal GHG Textfiels Bold 6 2 3 2 2" xfId="21633"/>
    <cellStyle name="Normal GHG Textfiels Bold 6 2 3 3" xfId="12991"/>
    <cellStyle name="Normal GHG Textfiels Bold 6 2 4" xfId="4549"/>
    <cellStyle name="Normal GHG Textfiels Bold 6 2 4 2" xfId="8769"/>
    <cellStyle name="Normal GHG Textfiels Bold 6 2 4 2 2" xfId="19051"/>
    <cellStyle name="Normal GHG Textfiels Bold 6 2 5" xfId="1964"/>
    <cellStyle name="Normal GHG Textfiels Bold 6 2 5 2" xfId="17484"/>
    <cellStyle name="Normal GHG Textfiels Bold 6 2 6" xfId="12493"/>
    <cellStyle name="Normal GHG Textfiels Bold 6 3" xfId="996"/>
    <cellStyle name="Normal GHG Textfiels Bold 6 3 2" xfId="5460"/>
    <cellStyle name="Normal GHG Textfiels Bold 6 3 2 2" xfId="9680"/>
    <cellStyle name="Normal GHG Textfiels Bold 6 3 2 2 2" xfId="19962"/>
    <cellStyle name="Normal GHG Textfiels Bold 6 3 2 3" xfId="14878"/>
    <cellStyle name="Normal GHG Textfiels Bold 6 3 3" xfId="6874"/>
    <cellStyle name="Normal GHG Textfiels Bold 6 3 3 2" xfId="11093"/>
    <cellStyle name="Normal GHG Textfiels Bold 6 3 3 2 2" xfId="21336"/>
    <cellStyle name="Normal GHG Textfiels Bold 6 3 3 3" xfId="16482"/>
    <cellStyle name="Normal GHG Textfiels Bold 6 3 4" xfId="4260"/>
    <cellStyle name="Normal GHG Textfiels Bold 6 3 4 2" xfId="8480"/>
    <cellStyle name="Normal GHG Textfiels Bold 6 3 4 2 2" xfId="18762"/>
    <cellStyle name="Normal GHG Textfiels Bold 6 3 5" xfId="2461"/>
    <cellStyle name="Normal GHG Textfiels Bold 6 3 5 2" xfId="16011"/>
    <cellStyle name="Normal GHG Textfiels Bold 6 3 6" xfId="15023"/>
    <cellStyle name="Normal GHG Textfiels Bold 6 4" xfId="3687"/>
    <cellStyle name="Normal GHG Textfiels Bold 6 4 2" xfId="7907"/>
    <cellStyle name="Normal GHG Textfiels Bold 6 4 2 2" xfId="18189"/>
    <cellStyle name="Normal GHG Textfiels Bold 6 4 3" xfId="15862"/>
    <cellStyle name="Normal GHG Textfiels Bold 6 5" xfId="4840"/>
    <cellStyle name="Normal GHG Textfiels Bold 6 5 2" xfId="9060"/>
    <cellStyle name="Normal GHG Textfiels Bold 6 5 2 2" xfId="19342"/>
    <cellStyle name="Normal GHG Textfiels Bold 6 5 3" xfId="13835"/>
    <cellStyle name="Normal GHG Textfiels Bold 6 6" xfId="6265"/>
    <cellStyle name="Normal GHG Textfiels Bold 6 6 2" xfId="10484"/>
    <cellStyle name="Normal GHG Textfiels Bold 6 6 2 2" xfId="20760"/>
    <cellStyle name="Normal GHG Textfiels Bold 6 6 3" xfId="16322"/>
    <cellStyle name="Normal GHG Textfiels Bold 6 7" xfId="3423"/>
    <cellStyle name="Normal GHG Textfiels Bold 6 7 2" xfId="7643"/>
    <cellStyle name="Normal GHG Textfiels Bold 6 7 2 2" xfId="17925"/>
    <cellStyle name="Normal GHG Textfiels Bold 6 7 3" xfId="11879"/>
    <cellStyle name="Normal GHG Textfiels Bold 6 8" xfId="2706"/>
    <cellStyle name="Normal GHG Textfiels Bold 6 8 2" xfId="14178"/>
    <cellStyle name="Normal GHG Textfiels Bold 6 9" xfId="16285"/>
    <cellStyle name="Normal GHG Textfiels Bold 7" xfId="861"/>
    <cellStyle name="Normal GHG Textfiels Bold 7 2" xfId="709"/>
    <cellStyle name="Normal GHG Textfiels Bold 7 2 2" xfId="5174"/>
    <cellStyle name="Normal GHG Textfiels Bold 7 2 2 2" xfId="9394"/>
    <cellStyle name="Normal GHG Textfiels Bold 7 2 2 2 2" xfId="19676"/>
    <cellStyle name="Normal GHG Textfiels Bold 7 2 2 3" xfId="12291"/>
    <cellStyle name="Normal GHG Textfiels Bold 7 2 3" xfId="6595"/>
    <cellStyle name="Normal GHG Textfiels Bold 7 2 3 2" xfId="10814"/>
    <cellStyle name="Normal GHG Textfiels Bold 7 2 3 2 2" xfId="21079"/>
    <cellStyle name="Normal GHG Textfiels Bold 7 2 3 3" xfId="14220"/>
    <cellStyle name="Normal GHG Textfiels Bold 7 2 4" xfId="4010"/>
    <cellStyle name="Normal GHG Textfiels Bold 7 2 4 2" xfId="8230"/>
    <cellStyle name="Normal GHG Textfiels Bold 7 2 4 2 2" xfId="18512"/>
    <cellStyle name="Normal GHG Textfiels Bold 7 2 5" xfId="2699"/>
    <cellStyle name="Normal GHG Textfiels Bold 7 2 5 2" xfId="16782"/>
    <cellStyle name="Normal GHG Textfiels Bold 7 2 6" xfId="14957"/>
    <cellStyle name="Normal GHG Textfiels Bold 7 3" xfId="4150"/>
    <cellStyle name="Normal GHG Textfiels Bold 7 3 2" xfId="8370"/>
    <cellStyle name="Normal GHG Textfiels Bold 7 3 2 2" xfId="18652"/>
    <cellStyle name="Normal GHG Textfiels Bold 7 3 3" xfId="13023"/>
    <cellStyle name="Normal GHG Textfiels Bold 7 4" xfId="5326"/>
    <cellStyle name="Normal GHG Textfiels Bold 7 4 2" xfId="9546"/>
    <cellStyle name="Normal GHG Textfiels Bold 7 4 2 2" xfId="19828"/>
    <cellStyle name="Normal GHG Textfiels Bold 7 4 3" xfId="13439"/>
    <cellStyle name="Normal GHG Textfiels Bold 7 5" xfId="6746"/>
    <cellStyle name="Normal GHG Textfiels Bold 7 5 2" xfId="10965"/>
    <cellStyle name="Normal GHG Textfiels Bold 7 5 2 2" xfId="21219"/>
    <cellStyle name="Normal GHG Textfiels Bold 7 5 3" xfId="13293"/>
    <cellStyle name="Normal GHG Textfiels Bold 7 6" xfId="3286"/>
    <cellStyle name="Normal GHG Textfiels Bold 7 6 2" xfId="7507"/>
    <cellStyle name="Normal GHG Textfiels Bold 7 6 2 2" xfId="17790"/>
    <cellStyle name="Normal GHG Textfiels Bold 7 7" xfId="2132"/>
    <cellStyle name="Normal GHG Textfiels Bold 7 7 2" xfId="15496"/>
    <cellStyle name="Normal GHG Textfiels Bold 7 8" xfId="12789"/>
    <cellStyle name="Normal GHG Textfiels Bold 8" xfId="656"/>
    <cellStyle name="Normal GHG Textfiels Bold 8 2" xfId="5122"/>
    <cellStyle name="Normal GHG Textfiels Bold 8 2 2" xfId="9342"/>
    <cellStyle name="Normal GHG Textfiels Bold 8 2 2 2" xfId="19624"/>
    <cellStyle name="Normal GHG Textfiels Bold 8 2 3" xfId="13992"/>
    <cellStyle name="Normal GHG Textfiels Bold 8 3" xfId="6546"/>
    <cellStyle name="Normal GHG Textfiels Bold 8 3 2" xfId="10765"/>
    <cellStyle name="Normal GHG Textfiels Bold 8 3 2 2" xfId="21035"/>
    <cellStyle name="Normal GHG Textfiels Bold 8 3 3" xfId="15759"/>
    <cellStyle name="Normal GHG Textfiels Bold 8 4" xfId="3963"/>
    <cellStyle name="Normal GHG Textfiels Bold 8 4 2" xfId="8183"/>
    <cellStyle name="Normal GHG Textfiels Bold 8 4 2 2" xfId="18465"/>
    <cellStyle name="Normal GHG Textfiels Bold 8 5" xfId="5066"/>
    <cellStyle name="Normal GHG Textfiels Bold 8 5 2" xfId="16904"/>
    <cellStyle name="Normal GHG Textfiels Bold 8 6" xfId="11866"/>
    <cellStyle name="Normal GHG Textfiels Bold 9" xfId="1599"/>
    <cellStyle name="Normal GHG Textfiels Bold 9 2" xfId="6250"/>
    <cellStyle name="Normal GHG Textfiels Bold 9 2 2" xfId="10469"/>
    <cellStyle name="Normal GHG Textfiels Bold 9 2 2 2" xfId="20745"/>
    <cellStyle name="Normal GHG Textfiels Bold 9 2 3" xfId="15058"/>
    <cellStyle name="Normal GHG Textfiels Bold 9 3" xfId="3252"/>
    <cellStyle name="Normal GHG Textfiels Bold 9 3 2" xfId="7474"/>
    <cellStyle name="Normal GHG Textfiels Bold 9 3 2 2" xfId="17756"/>
    <cellStyle name="Normal GHG Textfiels Bold 9 4" xfId="3119"/>
    <cellStyle name="Normal GHG Textfiels Bold 9 4 2" xfId="15409"/>
    <cellStyle name="Normal GHG Textfiels Bold 9 5" xfId="14059"/>
    <cellStyle name="Normal GHG whole table" xfId="234"/>
    <cellStyle name="Normal GHG whole table 10" xfId="3294"/>
    <cellStyle name="Normal GHG whole table 10 2" xfId="7515"/>
    <cellStyle name="Normal GHG whole table 10 2 2" xfId="17798"/>
    <cellStyle name="Normal GHG whole table 10 3" xfId="14474"/>
    <cellStyle name="Normal GHG whole table 11" xfId="3225"/>
    <cellStyle name="Normal GHG whole table 11 2" xfId="7456"/>
    <cellStyle name="Normal GHG whole table 11 2 2" xfId="17730"/>
    <cellStyle name="Normal GHG whole table 11 3" xfId="15046"/>
    <cellStyle name="Normal GHG whole table 12" xfId="3055"/>
    <cellStyle name="Normal GHG whole table 12 2" xfId="17191"/>
    <cellStyle name="Normal GHG whole table 13" xfId="13936"/>
    <cellStyle name="Normal GHG whole table 2" xfId="351"/>
    <cellStyle name="Normal GHG whole table 2 10" xfId="3316"/>
    <cellStyle name="Normal GHG whole table 2 10 2" xfId="7537"/>
    <cellStyle name="Normal GHG whole table 2 10 2 2" xfId="17820"/>
    <cellStyle name="Normal GHG whole table 2 10 3" xfId="14929"/>
    <cellStyle name="Normal GHG whole table 2 11" xfId="6086"/>
    <cellStyle name="Normal GHG whole table 2 11 2" xfId="10305"/>
    <cellStyle name="Normal GHG whole table 2 11 2 2" xfId="20584"/>
    <cellStyle name="Normal GHG whole table 2 12" xfId="3158"/>
    <cellStyle name="Normal GHG whole table 2 12 2" xfId="13414"/>
    <cellStyle name="Normal GHG whole table 2 13" xfId="15860"/>
    <cellStyle name="Normal GHG whole table 2 2" xfId="375"/>
    <cellStyle name="Normal GHG whole table 2 2 10" xfId="11898"/>
    <cellStyle name="Normal GHG whole table 2 2 2" xfId="998"/>
    <cellStyle name="Normal GHG whole table 2 2 2 2" xfId="1318"/>
    <cellStyle name="Normal GHG whole table 2 2 2 2 2" xfId="5781"/>
    <cellStyle name="Normal GHG whole table 2 2 2 2 2 2" xfId="10001"/>
    <cellStyle name="Normal GHG whole table 2 2 2 2 2 2 2" xfId="20283"/>
    <cellStyle name="Normal GHG whole table 2 2 2 2 2 3" xfId="13111"/>
    <cellStyle name="Normal GHG whole table 2 2 2 2 3" xfId="7193"/>
    <cellStyle name="Normal GHG whole table 2 2 2 2 3 2" xfId="11412"/>
    <cellStyle name="Normal GHG whole table 2 2 2 2 3 2 2" xfId="21637"/>
    <cellStyle name="Normal GHG whole table 2 2 2 2 3 3" xfId="13227"/>
    <cellStyle name="Normal GHG whole table 2 2 2 2 4" xfId="4552"/>
    <cellStyle name="Normal GHG whole table 2 2 2 2 4 2" xfId="8772"/>
    <cellStyle name="Normal GHG whole table 2 2 2 2 4 2 2" xfId="19054"/>
    <cellStyle name="Normal GHG whole table 2 2 2 2 5" xfId="2162"/>
    <cellStyle name="Normal GHG whole table 2 2 2 2 5 2" xfId="17488"/>
    <cellStyle name="Normal GHG whole table 2 2 2 2 6" xfId="15416"/>
    <cellStyle name="Normal GHG whole table 2 2 2 3" xfId="4262"/>
    <cellStyle name="Normal GHG whole table 2 2 2 3 2" xfId="8482"/>
    <cellStyle name="Normal GHG whole table 2 2 2 3 2 2" xfId="18764"/>
    <cellStyle name="Normal GHG whole table 2 2 2 3 3" xfId="16555"/>
    <cellStyle name="Normal GHG whole table 2 2 2 4" xfId="5462"/>
    <cellStyle name="Normal GHG whole table 2 2 2 4 2" xfId="9682"/>
    <cellStyle name="Normal GHG whole table 2 2 2 4 2 2" xfId="19964"/>
    <cellStyle name="Normal GHG whole table 2 2 2 4 3" xfId="12213"/>
    <cellStyle name="Normal GHG whole table 2 2 2 5" xfId="6876"/>
    <cellStyle name="Normal GHG whole table 2 2 2 5 2" xfId="11095"/>
    <cellStyle name="Normal GHG whole table 2 2 2 5 2 2" xfId="21338"/>
    <cellStyle name="Normal GHG whole table 2 2 2 5 3" xfId="16447"/>
    <cellStyle name="Normal GHG whole table 2 2 2 6" xfId="3425"/>
    <cellStyle name="Normal GHG whole table 2 2 2 6 2" xfId="7645"/>
    <cellStyle name="Normal GHG whole table 2 2 2 6 2 2" xfId="17927"/>
    <cellStyle name="Normal GHG whole table 2 2 2 6 3" xfId="14095"/>
    <cellStyle name="Normal GHG whole table 2 2 2 7" xfId="2868"/>
    <cellStyle name="Normal GHG whole table 2 2 2 7 2" xfId="13712"/>
    <cellStyle name="Normal GHG whole table 2 2 2 8" xfId="13302"/>
    <cellStyle name="Normal GHG whole table 2 2 3" xfId="915"/>
    <cellStyle name="Normal GHG whole table 2 2 3 2" xfId="5379"/>
    <cellStyle name="Normal GHG whole table 2 2 3 2 2" xfId="9599"/>
    <cellStyle name="Normal GHG whole table 2 2 3 2 2 2" xfId="19881"/>
    <cellStyle name="Normal GHG whole table 2 2 3 2 3" xfId="16682"/>
    <cellStyle name="Normal GHG whole table 2 2 3 3" xfId="6795"/>
    <cellStyle name="Normal GHG whole table 2 2 3 3 2" xfId="11014"/>
    <cellStyle name="Normal GHG whole table 2 2 3 3 2 2" xfId="21263"/>
    <cellStyle name="Normal GHG whole table 2 2 3 3 3" xfId="11958"/>
    <cellStyle name="Normal GHG whole table 2 2 3 4" xfId="4194"/>
    <cellStyle name="Normal GHG whole table 2 2 3 4 2" xfId="8414"/>
    <cellStyle name="Normal GHG whole table 2 2 3 4 2 2" xfId="18696"/>
    <cellStyle name="Normal GHG whole table 2 2 3 5" xfId="2563"/>
    <cellStyle name="Normal GHG whole table 2 2 3 5 2" xfId="14525"/>
    <cellStyle name="Normal GHG whole table 2 2 3 6" xfId="16602"/>
    <cellStyle name="Normal GHG whole table 2 2 4" xfId="821"/>
    <cellStyle name="Normal GHG whole table 2 2 4 2" xfId="5286"/>
    <cellStyle name="Normal GHG whole table 2 2 4 2 2" xfId="9506"/>
    <cellStyle name="Normal GHG whole table 2 2 4 2 2 2" xfId="19788"/>
    <cellStyle name="Normal GHG whole table 2 2 4 2 3" xfId="14903"/>
    <cellStyle name="Normal GHG whole table 2 2 4 3" xfId="6706"/>
    <cellStyle name="Normal GHG whole table 2 2 4 3 2" xfId="10925"/>
    <cellStyle name="Normal GHG whole table 2 2 4 3 2 2" xfId="21180"/>
    <cellStyle name="Normal GHG whole table 2 2 4 3 3" xfId="13038"/>
    <cellStyle name="Normal GHG whole table 2 2 4 4" xfId="4111"/>
    <cellStyle name="Normal GHG whole table 2 2 4 4 2" xfId="8331"/>
    <cellStyle name="Normal GHG whole table 2 2 4 4 2 2" xfId="18613"/>
    <cellStyle name="Normal GHG whole table 2 2 4 5" xfId="2822"/>
    <cellStyle name="Normal GHG whole table 2 2 4 5 2" xfId="12221"/>
    <cellStyle name="Normal GHG whole table 2 2 4 6" xfId="14163"/>
    <cellStyle name="Normal GHG whole table 2 2 5" xfId="737"/>
    <cellStyle name="Normal GHG whole table 2 2 5 2" xfId="5202"/>
    <cellStyle name="Normal GHG whole table 2 2 5 2 2" xfId="9422"/>
    <cellStyle name="Normal GHG whole table 2 2 5 2 2 2" xfId="19704"/>
    <cellStyle name="Normal GHG whole table 2 2 5 2 3" xfId="12189"/>
    <cellStyle name="Normal GHG whole table 2 2 5 3" xfId="6622"/>
    <cellStyle name="Normal GHG whole table 2 2 5 3 2" xfId="10841"/>
    <cellStyle name="Normal GHG whole table 2 2 5 3 2 2" xfId="21102"/>
    <cellStyle name="Normal GHG whole table 2 2 5 3 3" xfId="13268"/>
    <cellStyle name="Normal GHG whole table 2 2 5 4" xfId="4034"/>
    <cellStyle name="Normal GHG whole table 2 2 5 4 2" xfId="8254"/>
    <cellStyle name="Normal GHG whole table 2 2 5 4 2 2" xfId="18536"/>
    <cellStyle name="Normal GHG whole table 2 2 5 5" xfId="2568"/>
    <cellStyle name="Normal GHG whole table 2 2 5 5 2" xfId="13854"/>
    <cellStyle name="Normal GHG whole table 2 2 5 6" xfId="12618"/>
    <cellStyle name="Normal GHG whole table 2 2 6" xfId="1615"/>
    <cellStyle name="Normal GHG whole table 2 2 6 2" xfId="6269"/>
    <cellStyle name="Normal GHG whole table 2 2 6 2 2" xfId="10488"/>
    <cellStyle name="Normal GHG whole table 2 2 6 2 2 2" xfId="20764"/>
    <cellStyle name="Normal GHG whole table 2 2 6 2 3" xfId="11967"/>
    <cellStyle name="Normal GHG whole table 2 2 6 3" xfId="3691"/>
    <cellStyle name="Normal GHG whole table 2 2 6 3 2" xfId="7911"/>
    <cellStyle name="Normal GHG whole table 2 2 6 3 2 2" xfId="18193"/>
    <cellStyle name="Normal GHG whole table 2 2 6 4" xfId="2810"/>
    <cellStyle name="Normal GHG whole table 2 2 6 4 2" xfId="14288"/>
    <cellStyle name="Normal GHG whole table 2 2 6 5" xfId="12433"/>
    <cellStyle name="Normal GHG whole table 2 2 7" xfId="4844"/>
    <cellStyle name="Normal GHG whole table 2 2 7 2" xfId="9064"/>
    <cellStyle name="Normal GHG whole table 2 2 7 2 2" xfId="19346"/>
    <cellStyle name="Normal GHG whole table 2 2 7 3" xfId="16504"/>
    <cellStyle name="Normal GHG whole table 2 2 8" xfId="6165"/>
    <cellStyle name="Normal GHG whole table 2 2 8 2" xfId="10384"/>
    <cellStyle name="Normal GHG whole table 2 2 8 2 2" xfId="20662"/>
    <cellStyle name="Normal GHG whole table 2 2 8 3" xfId="16554"/>
    <cellStyle name="Normal GHG whole table 2 2 9" xfId="1924"/>
    <cellStyle name="Normal GHG whole table 2 2 9 2" xfId="14274"/>
    <cellStyle name="Normal GHG whole table 2 3" xfId="425"/>
    <cellStyle name="Normal GHG whole table 2 3 2" xfId="1351"/>
    <cellStyle name="Normal GHG whole table 2 3 2 2" xfId="5814"/>
    <cellStyle name="Normal GHG whole table 2 3 2 2 2" xfId="10034"/>
    <cellStyle name="Normal GHG whole table 2 3 2 2 2 2" xfId="20316"/>
    <cellStyle name="Normal GHG whole table 2 3 2 2 3" xfId="12523"/>
    <cellStyle name="Normal GHG whole table 2 3 2 3" xfId="7226"/>
    <cellStyle name="Normal GHG whole table 2 3 2 3 2" xfId="11445"/>
    <cellStyle name="Normal GHG whole table 2 3 2 3 2 2" xfId="21668"/>
    <cellStyle name="Normal GHG whole table 2 3 2 3 3" xfId="12226"/>
    <cellStyle name="Normal GHG whole table 2 3 2 4" xfId="4583"/>
    <cellStyle name="Normal GHG whole table 2 3 2 4 2" xfId="8803"/>
    <cellStyle name="Normal GHG whole table 2 3 2 4 2 2" xfId="19085"/>
    <cellStyle name="Normal GHG whole table 2 3 2 5" xfId="2639"/>
    <cellStyle name="Normal GHG whole table 2 3 2 5 2" xfId="17519"/>
    <cellStyle name="Normal GHG whole table 2 3 2 6" xfId="12074"/>
    <cellStyle name="Normal GHG whole table 2 3 3" xfId="799"/>
    <cellStyle name="Normal GHG whole table 2 3 3 2" xfId="5264"/>
    <cellStyle name="Normal GHG whole table 2 3 3 2 2" xfId="9484"/>
    <cellStyle name="Normal GHG whole table 2 3 3 2 2 2" xfId="19766"/>
    <cellStyle name="Normal GHG whole table 2 3 3 2 3" xfId="15232"/>
    <cellStyle name="Normal GHG whole table 2 3 3 3" xfId="6684"/>
    <cellStyle name="Normal GHG whole table 2 3 3 3 2" xfId="10903"/>
    <cellStyle name="Normal GHG whole table 2 3 3 3 2 2" xfId="21159"/>
    <cellStyle name="Normal GHG whole table 2 3 3 3 3" xfId="16971"/>
    <cellStyle name="Normal GHG whole table 2 3 3 4" xfId="4090"/>
    <cellStyle name="Normal GHG whole table 2 3 3 4 2" xfId="8310"/>
    <cellStyle name="Normal GHG whole table 2 3 3 4 2 2" xfId="18592"/>
    <cellStyle name="Normal GHG whole table 2 3 3 5" xfId="3176"/>
    <cellStyle name="Normal GHG whole table 2 3 3 5 2" xfId="11785"/>
    <cellStyle name="Normal GHG whole table 2 3 3 6" xfId="12968"/>
    <cellStyle name="Normal GHG whole table 2 3 4" xfId="3739"/>
    <cellStyle name="Normal GHG whole table 2 3 4 2" xfId="7959"/>
    <cellStyle name="Normal GHG whole table 2 3 4 2 2" xfId="18241"/>
    <cellStyle name="Normal GHG whole table 2 3 4 3" xfId="16236"/>
    <cellStyle name="Normal GHG whole table 2 3 5" xfId="4892"/>
    <cellStyle name="Normal GHG whole table 2 3 5 2" xfId="9112"/>
    <cellStyle name="Normal GHG whole table 2 3 5 2 2" xfId="19394"/>
    <cellStyle name="Normal GHG whole table 2 3 5 3" xfId="15908"/>
    <cellStyle name="Normal GHG whole table 2 3 6" xfId="6317"/>
    <cellStyle name="Normal GHG whole table 2 3 6 2" xfId="10536"/>
    <cellStyle name="Normal GHG whole table 2 3 6 2 2" xfId="20812"/>
    <cellStyle name="Normal GHG whole table 2 3 6 3" xfId="14635"/>
    <cellStyle name="Normal GHG whole table 2 3 7" xfId="3473"/>
    <cellStyle name="Normal GHG whole table 2 3 7 2" xfId="7693"/>
    <cellStyle name="Normal GHG whole table 2 3 7 2 2" xfId="17975"/>
    <cellStyle name="Normal GHG whole table 2 3 7 3" xfId="16998"/>
    <cellStyle name="Normal GHG whole table 2 3 8" xfId="2346"/>
    <cellStyle name="Normal GHG whole table 2 3 8 2" xfId="13079"/>
    <cellStyle name="Normal GHG whole table 2 3 9" xfId="11728"/>
    <cellStyle name="Normal GHG whole table 2 4" xfId="489"/>
    <cellStyle name="Normal GHG whole table 2 4 2" xfId="1415"/>
    <cellStyle name="Normal GHG whole table 2 4 2 2" xfId="5878"/>
    <cellStyle name="Normal GHG whole table 2 4 2 2 2" xfId="10098"/>
    <cellStyle name="Normal GHG whole table 2 4 2 2 2 2" xfId="20380"/>
    <cellStyle name="Normal GHG whole table 2 4 2 2 3" xfId="17123"/>
    <cellStyle name="Normal GHG whole table 2 4 2 3" xfId="7290"/>
    <cellStyle name="Normal GHG whole table 2 4 2 3 2" xfId="11509"/>
    <cellStyle name="Normal GHG whole table 2 4 2 3 2 2" xfId="21728"/>
    <cellStyle name="Normal GHG whole table 2 4 2 3 3" xfId="12149"/>
    <cellStyle name="Normal GHG whole table 2 4 2 4" xfId="4643"/>
    <cellStyle name="Normal GHG whole table 2 4 2 4 2" xfId="8863"/>
    <cellStyle name="Normal GHG whole table 2 4 2 4 2 2" xfId="19145"/>
    <cellStyle name="Normal GHG whole table 2 4 2 5" xfId="1877"/>
    <cellStyle name="Normal GHG whole table 2 4 2 5 2" xfId="17579"/>
    <cellStyle name="Normal GHG whole table 2 4 2 6" xfId="15203"/>
    <cellStyle name="Normal GHG whole table 2 4 3" xfId="1097"/>
    <cellStyle name="Normal GHG whole table 2 4 3 2" xfId="5561"/>
    <cellStyle name="Normal GHG whole table 2 4 3 2 2" xfId="9781"/>
    <cellStyle name="Normal GHG whole table 2 4 3 2 2 2" xfId="20063"/>
    <cellStyle name="Normal GHG whole table 2 4 3 2 3" xfId="13902"/>
    <cellStyle name="Normal GHG whole table 2 4 3 3" xfId="6974"/>
    <cellStyle name="Normal GHG whole table 2 4 3 3 2" xfId="11193"/>
    <cellStyle name="Normal GHG whole table 2 4 3 3 2 2" xfId="21432"/>
    <cellStyle name="Normal GHG whole table 2 4 3 3 3" xfId="17112"/>
    <cellStyle name="Normal GHG whole table 2 4 3 4" xfId="4359"/>
    <cellStyle name="Normal GHG whole table 2 4 3 4 2" xfId="8579"/>
    <cellStyle name="Normal GHG whole table 2 4 3 4 2 2" xfId="18861"/>
    <cellStyle name="Normal GHG whole table 2 4 3 5" xfId="2464"/>
    <cellStyle name="Normal GHG whole table 2 4 3 5 2" xfId="17283"/>
    <cellStyle name="Normal GHG whole table 2 4 3 6" xfId="13683"/>
    <cellStyle name="Normal GHG whole table 2 4 4" xfId="3800"/>
    <cellStyle name="Normal GHG whole table 2 4 4 2" xfId="8020"/>
    <cellStyle name="Normal GHG whole table 2 4 4 2 2" xfId="18302"/>
    <cellStyle name="Normal GHG whole table 2 4 4 3" xfId="13488"/>
    <cellStyle name="Normal GHG whole table 2 4 5" xfId="4956"/>
    <cellStyle name="Normal GHG whole table 2 4 5 2" xfId="9176"/>
    <cellStyle name="Normal GHG whole table 2 4 5 2 2" xfId="19458"/>
    <cellStyle name="Normal GHG whole table 2 4 5 3" xfId="16395"/>
    <cellStyle name="Normal GHG whole table 2 4 6" xfId="6381"/>
    <cellStyle name="Normal GHG whole table 2 4 6 2" xfId="10600"/>
    <cellStyle name="Normal GHG whole table 2 4 6 2 2" xfId="20873"/>
    <cellStyle name="Normal GHG whole table 2 4 6 3" xfId="16776"/>
    <cellStyle name="Normal GHG whole table 2 4 7" xfId="3507"/>
    <cellStyle name="Normal GHG whole table 2 4 7 2" xfId="7727"/>
    <cellStyle name="Normal GHG whole table 2 4 7 2 2" xfId="18009"/>
    <cellStyle name="Normal GHG whole table 2 4 7 3" xfId="17176"/>
    <cellStyle name="Normal GHG whole table 2 4 8" xfId="2092"/>
    <cellStyle name="Normal GHG whole table 2 4 8 2" xfId="15099"/>
    <cellStyle name="Normal GHG whole table 2 4 9" xfId="11982"/>
    <cellStyle name="Normal GHG whole table 2 5" xfId="551"/>
    <cellStyle name="Normal GHG whole table 2 5 2" xfId="1477"/>
    <cellStyle name="Normal GHG whole table 2 5 2 2" xfId="5940"/>
    <cellStyle name="Normal GHG whole table 2 5 2 2 2" xfId="10160"/>
    <cellStyle name="Normal GHG whole table 2 5 2 2 2 2" xfId="20442"/>
    <cellStyle name="Normal GHG whole table 2 5 2 2 3" xfId="11862"/>
    <cellStyle name="Normal GHG whole table 2 5 2 3" xfId="7352"/>
    <cellStyle name="Normal GHG whole table 2 5 2 3 2" xfId="11571"/>
    <cellStyle name="Normal GHG whole table 2 5 2 3 2 2" xfId="21787"/>
    <cellStyle name="Normal GHG whole table 2 5 2 3 3" xfId="16834"/>
    <cellStyle name="Normal GHG whole table 2 5 2 4" xfId="4702"/>
    <cellStyle name="Normal GHG whole table 2 5 2 4 2" xfId="8922"/>
    <cellStyle name="Normal GHG whole table 2 5 2 4 2 2" xfId="19204"/>
    <cellStyle name="Normal GHG whole table 2 5 2 5" xfId="2653"/>
    <cellStyle name="Normal GHG whole table 2 5 2 5 2" xfId="17638"/>
    <cellStyle name="Normal GHG whole table 2 5 2 6" xfId="14123"/>
    <cellStyle name="Normal GHG whole table 2 5 3" xfId="1155"/>
    <cellStyle name="Normal GHG whole table 2 5 3 2" xfId="5618"/>
    <cellStyle name="Normal GHG whole table 2 5 3 2 2" xfId="9838"/>
    <cellStyle name="Normal GHG whole table 2 5 3 2 2 2" xfId="20120"/>
    <cellStyle name="Normal GHG whole table 2 5 3 2 3" xfId="14661"/>
    <cellStyle name="Normal GHG whole table 2 5 3 3" xfId="7030"/>
    <cellStyle name="Normal GHG whole table 2 5 3 3 2" xfId="11249"/>
    <cellStyle name="Normal GHG whole table 2 5 3 3 2 2" xfId="21485"/>
    <cellStyle name="Normal GHG whole table 2 5 3 3 3" xfId="12065"/>
    <cellStyle name="Normal GHG whole table 2 5 3 4" xfId="4413"/>
    <cellStyle name="Normal GHG whole table 2 5 3 4 2" xfId="8633"/>
    <cellStyle name="Normal GHG whole table 2 5 3 4 2 2" xfId="18915"/>
    <cellStyle name="Normal GHG whole table 2 5 3 5" xfId="2829"/>
    <cellStyle name="Normal GHG whole table 2 5 3 5 2" xfId="17336"/>
    <cellStyle name="Normal GHG whole table 2 5 3 6" xfId="12814"/>
    <cellStyle name="Normal GHG whole table 2 5 4" xfId="3862"/>
    <cellStyle name="Normal GHG whole table 2 5 4 2" xfId="8082"/>
    <cellStyle name="Normal GHG whole table 2 5 4 2 2" xfId="18364"/>
    <cellStyle name="Normal GHG whole table 2 5 4 3" xfId="11916"/>
    <cellStyle name="Normal GHG whole table 2 5 5" xfId="5018"/>
    <cellStyle name="Normal GHG whole table 2 5 5 2" xfId="9238"/>
    <cellStyle name="Normal GHG whole table 2 5 5 2 2" xfId="19520"/>
    <cellStyle name="Normal GHG whole table 2 5 5 3" xfId="17019"/>
    <cellStyle name="Normal GHG whole table 2 5 6" xfId="6443"/>
    <cellStyle name="Normal GHG whole table 2 5 6 2" xfId="10662"/>
    <cellStyle name="Normal GHG whole table 2 5 6 2 2" xfId="20935"/>
    <cellStyle name="Normal GHG whole table 2 5 6 3" xfId="14894"/>
    <cellStyle name="Normal GHG whole table 2 5 7" xfId="3566"/>
    <cellStyle name="Normal GHG whole table 2 5 7 2" xfId="7786"/>
    <cellStyle name="Normal GHG whole table 2 5 7 2 2" xfId="18068"/>
    <cellStyle name="Normal GHG whole table 2 5 7 3" xfId="14466"/>
    <cellStyle name="Normal GHG whole table 2 5 8" xfId="3148"/>
    <cellStyle name="Normal GHG whole table 2 5 8 2" xfId="15942"/>
    <cellStyle name="Normal GHG whole table 2 5 9" xfId="16725"/>
    <cellStyle name="Normal GHG whole table 2 6" xfId="979"/>
    <cellStyle name="Normal GHG whole table 2 6 2" xfId="4243"/>
    <cellStyle name="Normal GHG whole table 2 6 2 2" xfId="8463"/>
    <cellStyle name="Normal GHG whole table 2 6 2 2 2" xfId="18745"/>
    <cellStyle name="Normal GHG whole table 2 6 2 3" xfId="12760"/>
    <cellStyle name="Normal GHG whole table 2 6 3" xfId="5443"/>
    <cellStyle name="Normal GHG whole table 2 6 3 2" xfId="9663"/>
    <cellStyle name="Normal GHG whole table 2 6 3 2 2" xfId="19945"/>
    <cellStyle name="Normal GHG whole table 2 6 3 3" xfId="14105"/>
    <cellStyle name="Normal GHG whole table 2 6 4" xfId="6857"/>
    <cellStyle name="Normal GHG whole table 2 6 4 2" xfId="11076"/>
    <cellStyle name="Normal GHG whole table 2 6 4 2 2" xfId="21319"/>
    <cellStyle name="Normal GHG whole table 2 6 4 3" xfId="14965"/>
    <cellStyle name="Normal GHG whole table 2 6 5" xfId="3406"/>
    <cellStyle name="Normal GHG whole table 2 6 5 2" xfId="7626"/>
    <cellStyle name="Normal GHG whole table 2 6 5 2 2" xfId="17908"/>
    <cellStyle name="Normal GHG whole table 2 6 6" xfId="3171"/>
    <cellStyle name="Normal GHG whole table 2 6 6 2" xfId="15283"/>
    <cellStyle name="Normal GHG whole table 2 6 7" xfId="15265"/>
    <cellStyle name="Normal GHG whole table 2 7" xfId="650"/>
    <cellStyle name="Normal GHG whole table 2 7 2" xfId="5116"/>
    <cellStyle name="Normal GHG whole table 2 7 2 2" xfId="9336"/>
    <cellStyle name="Normal GHG whole table 2 7 2 2 2" xfId="19618"/>
    <cellStyle name="Normal GHG whole table 2 7 2 3" xfId="16055"/>
    <cellStyle name="Normal GHG whole table 2 7 3" xfId="6540"/>
    <cellStyle name="Normal GHG whole table 2 7 3 2" xfId="10759"/>
    <cellStyle name="Normal GHG whole table 2 7 3 2 2" xfId="21030"/>
    <cellStyle name="Normal GHG whole table 2 7 3 3" xfId="12408"/>
    <cellStyle name="Normal GHG whole table 2 7 4" xfId="3958"/>
    <cellStyle name="Normal GHG whole table 2 7 4 2" xfId="8178"/>
    <cellStyle name="Normal GHG whole table 2 7 4 2 2" xfId="18460"/>
    <cellStyle name="Normal GHG whole table 2 7 5" xfId="2923"/>
    <cellStyle name="Normal GHG whole table 2 7 5 2" xfId="12747"/>
    <cellStyle name="Normal GHG whole table 2 7 6" xfId="11868"/>
    <cellStyle name="Normal GHG whole table 2 8" xfId="1559"/>
    <cellStyle name="Normal GHG whole table 2 8 2" xfId="6049"/>
    <cellStyle name="Normal GHG whole table 2 8 2 2" xfId="10268"/>
    <cellStyle name="Normal GHG whole table 2 8 2 2 2" xfId="20548"/>
    <cellStyle name="Normal GHG whole table 2 8 2 3" xfId="17218"/>
    <cellStyle name="Normal GHG whole table 2 8 3" xfId="3668"/>
    <cellStyle name="Normal GHG whole table 2 8 3 2" xfId="7888"/>
    <cellStyle name="Normal GHG whole table 2 8 3 2 2" xfId="18170"/>
    <cellStyle name="Normal GHG whole table 2 8 4" xfId="2008"/>
    <cellStyle name="Normal GHG whole table 2 8 4 2" xfId="14475"/>
    <cellStyle name="Normal GHG whole table 2 8 5" xfId="12943"/>
    <cellStyle name="Normal GHG whole table 2 9" xfId="4821"/>
    <cellStyle name="Normal GHG whole table 2 9 2" xfId="9041"/>
    <cellStyle name="Normal GHG whole table 2 9 2 2" xfId="19323"/>
    <cellStyle name="Normal GHG whole table 2 9 3" xfId="13090"/>
    <cellStyle name="Normal GHG whole table 3" xfId="311"/>
    <cellStyle name="Normal GHG whole table 3 10" xfId="4786"/>
    <cellStyle name="Normal GHG whole table 3 10 2" xfId="9006"/>
    <cellStyle name="Normal GHG whole table 3 10 2 2" xfId="19288"/>
    <cellStyle name="Normal GHG whole table 3 10 3" xfId="12857"/>
    <cellStyle name="Normal GHG whole table 3 11" xfId="3282"/>
    <cellStyle name="Normal GHG whole table 3 11 2" xfId="7504"/>
    <cellStyle name="Normal GHG whole table 3 11 2 2" xfId="17786"/>
    <cellStyle name="Normal GHG whole table 3 11 3" xfId="12145"/>
    <cellStyle name="Normal GHG whole table 3 12" xfId="6121"/>
    <cellStyle name="Normal GHG whole table 3 12 2" xfId="10340"/>
    <cellStyle name="Normal GHG whole table 3 12 2 2" xfId="20618"/>
    <cellStyle name="Normal GHG whole table 3 13" xfId="1814"/>
    <cellStyle name="Normal GHG whole table 3 13 2" xfId="16337"/>
    <cellStyle name="Normal GHG whole table 3 14" xfId="11762"/>
    <cellStyle name="Normal GHG whole table 3 2" xfId="406"/>
    <cellStyle name="Normal GHG whole table 3 2 2" xfId="1029"/>
    <cellStyle name="Normal GHG whole table 3 2 2 2" xfId="4293"/>
    <cellStyle name="Normal GHG whole table 3 2 2 2 2" xfId="8513"/>
    <cellStyle name="Normal GHG whole table 3 2 2 2 2 2" xfId="18795"/>
    <cellStyle name="Normal GHG whole table 3 2 2 2 3" xfId="14143"/>
    <cellStyle name="Normal GHG whole table 3 2 2 3" xfId="5493"/>
    <cellStyle name="Normal GHG whole table 3 2 2 3 2" xfId="9713"/>
    <cellStyle name="Normal GHG whole table 3 2 2 3 2 2" xfId="19995"/>
    <cellStyle name="Normal GHG whole table 3 2 2 3 3" xfId="12338"/>
    <cellStyle name="Normal GHG whole table 3 2 2 4" xfId="6907"/>
    <cellStyle name="Normal GHG whole table 3 2 2 4 2" xfId="11126"/>
    <cellStyle name="Normal GHG whole table 3 2 2 4 2 2" xfId="21368"/>
    <cellStyle name="Normal GHG whole table 3 2 2 4 3" xfId="13692"/>
    <cellStyle name="Normal GHG whole table 3 2 2 5" xfId="3455"/>
    <cellStyle name="Normal GHG whole table 3 2 2 5 2" xfId="7675"/>
    <cellStyle name="Normal GHG whole table 3 2 2 5 2 2" xfId="17957"/>
    <cellStyle name="Normal GHG whole table 3 2 2 6" xfId="3006"/>
    <cellStyle name="Normal GHG whole table 3 2 2 6 2" xfId="16368"/>
    <cellStyle name="Normal GHG whole table 3 2 2 7" xfId="15702"/>
    <cellStyle name="Normal GHG whole table 3 2 3" xfId="1230"/>
    <cellStyle name="Normal GHG whole table 3 2 3 2" xfId="5693"/>
    <cellStyle name="Normal GHG whole table 3 2 3 2 2" xfId="9913"/>
    <cellStyle name="Normal GHG whole table 3 2 3 2 2 2" xfId="20195"/>
    <cellStyle name="Normal GHG whole table 3 2 3 2 3" xfId="14631"/>
    <cellStyle name="Normal GHG whole table 3 2 3 3" xfId="7105"/>
    <cellStyle name="Normal GHG whole table 3 2 3 3 2" xfId="11324"/>
    <cellStyle name="Normal GHG whole table 3 2 3 3 2 2" xfId="21557"/>
    <cellStyle name="Normal GHG whole table 3 2 3 3 3" xfId="17177"/>
    <cellStyle name="Normal GHG whole table 3 2 3 4" xfId="4485"/>
    <cellStyle name="Normal GHG whole table 3 2 3 4 2" xfId="8705"/>
    <cellStyle name="Normal GHG whole table 3 2 3 4 2 2" xfId="18987"/>
    <cellStyle name="Normal GHG whole table 3 2 3 5" xfId="2956"/>
    <cellStyle name="Normal GHG whole table 3 2 3 5 2" xfId="17408"/>
    <cellStyle name="Normal GHG whole table 3 2 3 6" xfId="15110"/>
    <cellStyle name="Normal GHG whole table 3 2 4" xfId="781"/>
    <cellStyle name="Normal GHG whole table 3 2 4 2" xfId="5246"/>
    <cellStyle name="Normal GHG whole table 3 2 4 2 2" xfId="9466"/>
    <cellStyle name="Normal GHG whole table 3 2 4 2 2 2" xfId="19748"/>
    <cellStyle name="Normal GHG whole table 3 2 4 2 3" xfId="16714"/>
    <cellStyle name="Normal GHG whole table 3 2 4 3" xfId="6666"/>
    <cellStyle name="Normal GHG whole table 3 2 4 3 2" xfId="10885"/>
    <cellStyle name="Normal GHG whole table 3 2 4 3 2 2" xfId="21141"/>
    <cellStyle name="Normal GHG whole table 3 2 4 3 3" xfId="15032"/>
    <cellStyle name="Normal GHG whole table 3 2 4 4" xfId="4072"/>
    <cellStyle name="Normal GHG whole table 3 2 4 4 2" xfId="8292"/>
    <cellStyle name="Normal GHG whole table 3 2 4 4 2 2" xfId="18574"/>
    <cellStyle name="Normal GHG whole table 3 2 4 5" xfId="3135"/>
    <cellStyle name="Normal GHG whole table 3 2 4 5 2" xfId="11626"/>
    <cellStyle name="Normal GHG whole table 3 2 4 6" xfId="13619"/>
    <cellStyle name="Normal GHG whole table 3 2 5" xfId="1645"/>
    <cellStyle name="Normal GHG whole table 3 2 5 2" xfId="6300"/>
    <cellStyle name="Normal GHG whole table 3 2 5 2 2" xfId="10519"/>
    <cellStyle name="Normal GHG whole table 3 2 5 2 2 2" xfId="20795"/>
    <cellStyle name="Normal GHG whole table 3 2 5 2 3" xfId="16779"/>
    <cellStyle name="Normal GHG whole table 3 2 5 3" xfId="3722"/>
    <cellStyle name="Normal GHG whole table 3 2 5 3 2" xfId="7942"/>
    <cellStyle name="Normal GHG whole table 3 2 5 3 2 2" xfId="18224"/>
    <cellStyle name="Normal GHG whole table 3 2 5 4" xfId="3162"/>
    <cellStyle name="Normal GHG whole table 3 2 5 4 2" xfId="14911"/>
    <cellStyle name="Normal GHG whole table 3 2 5 5" xfId="16956"/>
    <cellStyle name="Normal GHG whole table 3 2 6" xfId="4875"/>
    <cellStyle name="Normal GHG whole table 3 2 6 2" xfId="9095"/>
    <cellStyle name="Normal GHG whole table 3 2 6 2 2" xfId="19377"/>
    <cellStyle name="Normal GHG whole table 3 2 6 3" xfId="15966"/>
    <cellStyle name="Normal GHG whole table 3 2 7" xfId="6210"/>
    <cellStyle name="Normal GHG whole table 3 2 7 2" xfId="10429"/>
    <cellStyle name="Normal GHG whole table 3 2 7 2 2" xfId="20707"/>
    <cellStyle name="Normal GHG whole table 3 2 7 3" xfId="15067"/>
    <cellStyle name="Normal GHG whole table 3 2 8" xfId="3013"/>
    <cellStyle name="Normal GHG whole table 3 2 8 2" xfId="13009"/>
    <cellStyle name="Normal GHG whole table 3 2 9" xfId="14575"/>
    <cellStyle name="Normal GHG whole table 3 3" xfId="456"/>
    <cellStyle name="Normal GHG whole table 3 3 10" xfId="13427"/>
    <cellStyle name="Normal GHG whole table 3 3 2" xfId="1067"/>
    <cellStyle name="Normal GHG whole table 3 3 2 2" xfId="1382"/>
    <cellStyle name="Normal GHG whole table 3 3 2 2 2" xfId="5845"/>
    <cellStyle name="Normal GHG whole table 3 3 2 2 2 2" xfId="10065"/>
    <cellStyle name="Normal GHG whole table 3 3 2 2 2 2 2" xfId="20347"/>
    <cellStyle name="Normal GHG whole table 3 3 2 2 2 3" xfId="14452"/>
    <cellStyle name="Normal GHG whole table 3 3 2 2 3" xfId="7257"/>
    <cellStyle name="Normal GHG whole table 3 3 2 2 3 2" xfId="11476"/>
    <cellStyle name="Normal GHG whole table 3 3 2 2 3 2 2" xfId="21698"/>
    <cellStyle name="Normal GHG whole table 3 3 2 2 3 3" xfId="15486"/>
    <cellStyle name="Normal GHG whole table 3 3 2 2 4" xfId="4613"/>
    <cellStyle name="Normal GHG whole table 3 3 2 2 4 2" xfId="8833"/>
    <cellStyle name="Normal GHG whole table 3 3 2 2 4 2 2" xfId="19115"/>
    <cellStyle name="Normal GHG whole table 3 3 2 2 5" xfId="2357"/>
    <cellStyle name="Normal GHG whole table 3 3 2 2 5 2" xfId="17549"/>
    <cellStyle name="Normal GHG whole table 3 3 2 2 6" xfId="14924"/>
    <cellStyle name="Normal GHG whole table 3 3 2 3" xfId="5531"/>
    <cellStyle name="Normal GHG whole table 3 3 2 3 2" xfId="9751"/>
    <cellStyle name="Normal GHG whole table 3 3 2 3 2 2" xfId="20033"/>
    <cellStyle name="Normal GHG whole table 3 3 2 3 3" xfId="13269"/>
    <cellStyle name="Normal GHG whole table 3 3 2 4" xfId="6944"/>
    <cellStyle name="Normal GHG whole table 3 3 2 4 2" xfId="11163"/>
    <cellStyle name="Normal GHG whole table 3 3 2 4 2 2" xfId="21403"/>
    <cellStyle name="Normal GHG whole table 3 3 2 4 3" xfId="15617"/>
    <cellStyle name="Normal GHG whole table 3 3 2 5" xfId="4329"/>
    <cellStyle name="Normal GHG whole table 3 3 2 5 2" xfId="8549"/>
    <cellStyle name="Normal GHG whole table 3 3 2 5 2 2" xfId="18831"/>
    <cellStyle name="Normal GHG whole table 3 3 2 6" xfId="3170"/>
    <cellStyle name="Normal GHG whole table 3 3 2 6 2" xfId="11784"/>
    <cellStyle name="Normal GHG whole table 3 3 2 7" xfId="13306"/>
    <cellStyle name="Normal GHG whole table 3 3 3" xfId="1248"/>
    <cellStyle name="Normal GHG whole table 3 3 3 2" xfId="5711"/>
    <cellStyle name="Normal GHG whole table 3 3 3 2 2" xfId="9931"/>
    <cellStyle name="Normal GHG whole table 3 3 3 2 2 2" xfId="20213"/>
    <cellStyle name="Normal GHG whole table 3 3 3 2 3" xfId="12322"/>
    <cellStyle name="Normal GHG whole table 3 3 3 3" xfId="7123"/>
    <cellStyle name="Normal GHG whole table 3 3 3 3 2" xfId="11342"/>
    <cellStyle name="Normal GHG whole table 3 3 3 3 2 2" xfId="21574"/>
    <cellStyle name="Normal GHG whole table 3 3 3 3 3" xfId="14355"/>
    <cellStyle name="Normal GHG whole table 3 3 3 4" xfId="4502"/>
    <cellStyle name="Normal GHG whole table 3 3 3 4 2" xfId="8722"/>
    <cellStyle name="Normal GHG whole table 3 3 3 4 2 2" xfId="19004"/>
    <cellStyle name="Normal GHG whole table 3 3 3 5" xfId="3056"/>
    <cellStyle name="Normal GHG whole table 3 3 3 5 2" xfId="17425"/>
    <cellStyle name="Normal GHG whole table 3 3 3 6" xfId="13887"/>
    <cellStyle name="Normal GHG whole table 3 3 4" xfId="840"/>
    <cellStyle name="Normal GHG whole table 3 3 4 2" xfId="5305"/>
    <cellStyle name="Normal GHG whole table 3 3 4 2 2" xfId="9525"/>
    <cellStyle name="Normal GHG whole table 3 3 4 2 2 2" xfId="19807"/>
    <cellStyle name="Normal GHG whole table 3 3 4 2 3" xfId="12987"/>
    <cellStyle name="Normal GHG whole table 3 3 4 3" xfId="6725"/>
    <cellStyle name="Normal GHG whole table 3 3 4 3 2" xfId="10944"/>
    <cellStyle name="Normal GHG whole table 3 3 4 3 2 2" xfId="21198"/>
    <cellStyle name="Normal GHG whole table 3 3 4 3 3" xfId="14663"/>
    <cellStyle name="Normal GHG whole table 3 3 4 4" xfId="4129"/>
    <cellStyle name="Normal GHG whole table 3 3 4 4 2" xfId="8349"/>
    <cellStyle name="Normal GHG whole table 3 3 4 4 2 2" xfId="18631"/>
    <cellStyle name="Normal GHG whole table 3 3 4 5" xfId="2179"/>
    <cellStyle name="Normal GHG whole table 3 3 4 5 2" xfId="12994"/>
    <cellStyle name="Normal GHG whole table 3 3 4 6" xfId="12665"/>
    <cellStyle name="Normal GHG whole table 3 3 5" xfId="3770"/>
    <cellStyle name="Normal GHG whole table 3 3 5 2" xfId="7990"/>
    <cellStyle name="Normal GHG whole table 3 3 5 2 2" xfId="18272"/>
    <cellStyle name="Normal GHG whole table 3 3 5 3" xfId="15091"/>
    <cellStyle name="Normal GHG whole table 3 3 6" xfId="4923"/>
    <cellStyle name="Normal GHG whole table 3 3 6 2" xfId="9143"/>
    <cellStyle name="Normal GHG whole table 3 3 6 2 2" xfId="19425"/>
    <cellStyle name="Normal GHG whole table 3 3 6 3" xfId="11860"/>
    <cellStyle name="Normal GHG whole table 3 3 7" xfId="6348"/>
    <cellStyle name="Normal GHG whole table 3 3 7 2" xfId="10567"/>
    <cellStyle name="Normal GHG whole table 3 3 7 2 2" xfId="20843"/>
    <cellStyle name="Normal GHG whole table 3 3 7 3" xfId="12264"/>
    <cellStyle name="Normal GHG whole table 3 3 8" xfId="3492"/>
    <cellStyle name="Normal GHG whole table 3 3 8 2" xfId="7712"/>
    <cellStyle name="Normal GHG whole table 3 3 8 2 2" xfId="17994"/>
    <cellStyle name="Normal GHG whole table 3 3 8 3" xfId="11993"/>
    <cellStyle name="Normal GHG whole table 3 3 9" xfId="2157"/>
    <cellStyle name="Normal GHG whole table 3 3 9 2" xfId="12467"/>
    <cellStyle name="Normal GHG whole table 3 4" xfId="520"/>
    <cellStyle name="Normal GHG whole table 3 4 2" xfId="1446"/>
    <cellStyle name="Normal GHG whole table 3 4 2 2" xfId="5909"/>
    <cellStyle name="Normal GHG whole table 3 4 2 2 2" xfId="10129"/>
    <cellStyle name="Normal GHG whole table 3 4 2 2 2 2" xfId="20411"/>
    <cellStyle name="Normal GHG whole table 3 4 2 2 3" xfId="15910"/>
    <cellStyle name="Normal GHG whole table 3 4 2 3" xfId="7321"/>
    <cellStyle name="Normal GHG whole table 3 4 2 3 2" xfId="11540"/>
    <cellStyle name="Normal GHG whole table 3 4 2 3 2 2" xfId="21758"/>
    <cellStyle name="Normal GHG whole table 3 4 2 3 3" xfId="16903"/>
    <cellStyle name="Normal GHG whole table 3 4 2 4" xfId="4673"/>
    <cellStyle name="Normal GHG whole table 3 4 2 4 2" xfId="8893"/>
    <cellStyle name="Normal GHG whole table 3 4 2 4 2 2" xfId="19175"/>
    <cellStyle name="Normal GHG whole table 3 4 2 5" xfId="3159"/>
    <cellStyle name="Normal GHG whole table 3 4 2 5 2" xfId="17609"/>
    <cellStyle name="Normal GHG whole table 3 4 2 6" xfId="16636"/>
    <cellStyle name="Normal GHG whole table 3 4 3" xfId="1128"/>
    <cellStyle name="Normal GHG whole table 3 4 3 2" xfId="5592"/>
    <cellStyle name="Normal GHG whole table 3 4 3 2 2" xfId="9812"/>
    <cellStyle name="Normal GHG whole table 3 4 3 2 2 2" xfId="20094"/>
    <cellStyle name="Normal GHG whole table 3 4 3 2 3" xfId="13211"/>
    <cellStyle name="Normal GHG whole table 3 4 3 3" xfId="7005"/>
    <cellStyle name="Normal GHG whole table 3 4 3 3 2" xfId="11224"/>
    <cellStyle name="Normal GHG whole table 3 4 3 3 2 2" xfId="21462"/>
    <cellStyle name="Normal GHG whole table 3 4 3 3 3" xfId="12347"/>
    <cellStyle name="Normal GHG whole table 3 4 3 4" xfId="4389"/>
    <cellStyle name="Normal GHG whole table 3 4 3 4 2" xfId="8609"/>
    <cellStyle name="Normal GHG whole table 3 4 3 4 2 2" xfId="18891"/>
    <cellStyle name="Normal GHG whole table 3 4 3 5" xfId="1756"/>
    <cellStyle name="Normal GHG whole table 3 4 3 5 2" xfId="17313"/>
    <cellStyle name="Normal GHG whole table 3 4 3 6" xfId="12241"/>
    <cellStyle name="Normal GHG whole table 3 4 4" xfId="3831"/>
    <cellStyle name="Normal GHG whole table 3 4 4 2" xfId="8051"/>
    <cellStyle name="Normal GHG whole table 3 4 4 2 2" xfId="18333"/>
    <cellStyle name="Normal GHG whole table 3 4 4 3" xfId="13424"/>
    <cellStyle name="Normal GHG whole table 3 4 5" xfId="4987"/>
    <cellStyle name="Normal GHG whole table 3 4 5 2" xfId="9207"/>
    <cellStyle name="Normal GHG whole table 3 4 5 2 2" xfId="19489"/>
    <cellStyle name="Normal GHG whole table 3 4 5 3" xfId="13740"/>
    <cellStyle name="Normal GHG whole table 3 4 6" xfId="6412"/>
    <cellStyle name="Normal GHG whole table 3 4 6 2" xfId="10631"/>
    <cellStyle name="Normal GHG whole table 3 4 6 2 2" xfId="20904"/>
    <cellStyle name="Normal GHG whole table 3 4 6 3" xfId="16585"/>
    <cellStyle name="Normal GHG whole table 3 4 7" xfId="3537"/>
    <cellStyle name="Normal GHG whole table 3 4 7 2" xfId="7757"/>
    <cellStyle name="Normal GHG whole table 3 4 7 2 2" xfId="18039"/>
    <cellStyle name="Normal GHG whole table 3 4 7 3" xfId="14027"/>
    <cellStyle name="Normal GHG whole table 3 4 8" xfId="2085"/>
    <cellStyle name="Normal GHG whole table 3 4 8 2" xfId="13164"/>
    <cellStyle name="Normal GHG whole table 3 4 9" xfId="11937"/>
    <cellStyle name="Normal GHG whole table 3 5" xfId="582"/>
    <cellStyle name="Normal GHG whole table 3 5 2" xfId="1508"/>
    <cellStyle name="Normal GHG whole table 3 5 2 2" xfId="5971"/>
    <cellStyle name="Normal GHG whole table 3 5 2 2 2" xfId="10191"/>
    <cellStyle name="Normal GHG whole table 3 5 2 2 2 2" xfId="20473"/>
    <cellStyle name="Normal GHG whole table 3 5 2 2 3" xfId="15846"/>
    <cellStyle name="Normal GHG whole table 3 5 2 3" xfId="7383"/>
    <cellStyle name="Normal GHG whole table 3 5 2 3 2" xfId="11602"/>
    <cellStyle name="Normal GHG whole table 3 5 2 3 2 2" xfId="21817"/>
    <cellStyle name="Normal GHG whole table 3 5 2 3 3" xfId="15906"/>
    <cellStyle name="Normal GHG whole table 3 5 2 4" xfId="4732"/>
    <cellStyle name="Normal GHG whole table 3 5 2 4 2" xfId="8952"/>
    <cellStyle name="Normal GHG whole table 3 5 2 4 2 2" xfId="19234"/>
    <cellStyle name="Normal GHG whole table 3 5 2 5" xfId="7436"/>
    <cellStyle name="Normal GHG whole table 3 5 2 5 2" xfId="17668"/>
    <cellStyle name="Normal GHG whole table 3 5 2 6" xfId="14495"/>
    <cellStyle name="Normal GHG whole table 3 5 3" xfId="1186"/>
    <cellStyle name="Normal GHG whole table 3 5 3 2" xfId="5649"/>
    <cellStyle name="Normal GHG whole table 3 5 3 2 2" xfId="9869"/>
    <cellStyle name="Normal GHG whole table 3 5 3 2 2 2" xfId="20151"/>
    <cellStyle name="Normal GHG whole table 3 5 3 2 3" xfId="14437"/>
    <cellStyle name="Normal GHG whole table 3 5 3 3" xfId="7061"/>
    <cellStyle name="Normal GHG whole table 3 5 3 3 2" xfId="11280"/>
    <cellStyle name="Normal GHG whole table 3 5 3 3 2 2" xfId="21515"/>
    <cellStyle name="Normal GHG whole table 3 5 3 3 3" xfId="11828"/>
    <cellStyle name="Normal GHG whole table 3 5 3 4" xfId="4443"/>
    <cellStyle name="Normal GHG whole table 3 5 3 4 2" xfId="8663"/>
    <cellStyle name="Normal GHG whole table 3 5 3 4 2 2" xfId="18945"/>
    <cellStyle name="Normal GHG whole table 3 5 3 5" xfId="2890"/>
    <cellStyle name="Normal GHG whole table 3 5 3 5 2" xfId="17366"/>
    <cellStyle name="Normal GHG whole table 3 5 3 6" xfId="13236"/>
    <cellStyle name="Normal GHG whole table 3 5 4" xfId="3893"/>
    <cellStyle name="Normal GHG whole table 3 5 4 2" xfId="8113"/>
    <cellStyle name="Normal GHG whole table 3 5 4 2 2" xfId="18395"/>
    <cellStyle name="Normal GHG whole table 3 5 4 3" xfId="12047"/>
    <cellStyle name="Normal GHG whole table 3 5 5" xfId="5049"/>
    <cellStyle name="Normal GHG whole table 3 5 5 2" xfId="9269"/>
    <cellStyle name="Normal GHG whole table 3 5 5 2 2" xfId="19551"/>
    <cellStyle name="Normal GHG whole table 3 5 5 3" xfId="17107"/>
    <cellStyle name="Normal GHG whole table 3 5 6" xfId="6474"/>
    <cellStyle name="Normal GHG whole table 3 5 6 2" xfId="10693"/>
    <cellStyle name="Normal GHG whole table 3 5 6 2 2" xfId="20966"/>
    <cellStyle name="Normal GHG whole table 3 5 6 3" xfId="16628"/>
    <cellStyle name="Normal GHG whole table 3 5 7" xfId="3596"/>
    <cellStyle name="Normal GHG whole table 3 5 7 2" xfId="7816"/>
    <cellStyle name="Normal GHG whole table 3 5 7 2 2" xfId="18098"/>
    <cellStyle name="Normal GHG whole table 3 5 7 3" xfId="12315"/>
    <cellStyle name="Normal GHG whole table 3 5 8" xfId="2748"/>
    <cellStyle name="Normal GHG whole table 3 5 8 2" xfId="16451"/>
    <cellStyle name="Normal GHG whole table 3 5 9" xfId="13015"/>
    <cellStyle name="Normal GHG whole table 3 6" xfId="951"/>
    <cellStyle name="Normal GHG whole table 3 6 2" xfId="4226"/>
    <cellStyle name="Normal GHG whole table 3 6 2 2" xfId="8446"/>
    <cellStyle name="Normal GHG whole table 3 6 2 2 2" xfId="18728"/>
    <cellStyle name="Normal GHG whole table 3 6 2 3" xfId="12597"/>
    <cellStyle name="Normal GHG whole table 3 6 3" xfId="5415"/>
    <cellStyle name="Normal GHG whole table 3 6 3 2" xfId="9635"/>
    <cellStyle name="Normal GHG whole table 3 6 3 2 2" xfId="19917"/>
    <cellStyle name="Normal GHG whole table 3 6 3 3" xfId="14775"/>
    <cellStyle name="Normal GHG whole table 3 6 4" xfId="6829"/>
    <cellStyle name="Normal GHG whole table 3 6 4 2" xfId="11048"/>
    <cellStyle name="Normal GHG whole table 3 6 4 2 2" xfId="21293"/>
    <cellStyle name="Normal GHG whole table 3 6 4 3" xfId="12165"/>
    <cellStyle name="Normal GHG whole table 3 6 5" xfId="3376"/>
    <cellStyle name="Normal GHG whole table 3 6 5 2" xfId="7596"/>
    <cellStyle name="Normal GHG whole table 3 6 5 2 2" xfId="17878"/>
    <cellStyle name="Normal GHG whole table 3 6 6" xfId="2777"/>
    <cellStyle name="Normal GHG whole table 3 6 6 2" xfId="16394"/>
    <cellStyle name="Normal GHG whole table 3 6 7" xfId="12432"/>
    <cellStyle name="Normal GHG whole table 3 7" xfId="654"/>
    <cellStyle name="Normal GHG whole table 3 7 2" xfId="5120"/>
    <cellStyle name="Normal GHG whole table 3 7 2 2" xfId="9340"/>
    <cellStyle name="Normal GHG whole table 3 7 2 2 2" xfId="19622"/>
    <cellStyle name="Normal GHG whole table 3 7 2 3" xfId="15171"/>
    <cellStyle name="Normal GHG whole table 3 7 3" xfId="6544"/>
    <cellStyle name="Normal GHG whole table 3 7 3 2" xfId="10763"/>
    <cellStyle name="Normal GHG whole table 3 7 3 2 2" xfId="21033"/>
    <cellStyle name="Normal GHG whole table 3 7 3 3" xfId="12911"/>
    <cellStyle name="Normal GHG whole table 3 7 4" xfId="3961"/>
    <cellStyle name="Normal GHG whole table 3 7 4 2" xfId="8181"/>
    <cellStyle name="Normal GHG whole table 3 7 4 2 2" xfId="18463"/>
    <cellStyle name="Normal GHG whole table 3 7 5" xfId="2035"/>
    <cellStyle name="Normal GHG whole table 3 7 5 2" xfId="14216"/>
    <cellStyle name="Normal GHG whole table 3 7 6" xfId="11647"/>
    <cellStyle name="Normal GHG whole table 3 8" xfId="608"/>
    <cellStyle name="Normal GHG whole table 3 8 2" xfId="5075"/>
    <cellStyle name="Normal GHG whole table 3 8 2 2" xfId="9295"/>
    <cellStyle name="Normal GHG whole table 3 8 2 2 2" xfId="19577"/>
    <cellStyle name="Normal GHG whole table 3 8 2 3" xfId="12113"/>
    <cellStyle name="Normal GHG whole table 3 8 3" xfId="6500"/>
    <cellStyle name="Normal GHG whole table 3 8 3 2" xfId="10719"/>
    <cellStyle name="Normal GHG whole table 3 8 3 2 2" xfId="20991"/>
    <cellStyle name="Normal GHG whole table 3 8 3 3" xfId="13648"/>
    <cellStyle name="Normal GHG whole table 3 8 4" xfId="3918"/>
    <cellStyle name="Normal GHG whole table 3 8 4 2" xfId="8138"/>
    <cellStyle name="Normal GHG whole table 3 8 4 2 2" xfId="18420"/>
    <cellStyle name="Normal GHG whole table 3 8 5" xfId="2122"/>
    <cellStyle name="Normal GHG whole table 3 8 5 2" xfId="12208"/>
    <cellStyle name="Normal GHG whole table 3 8 6" xfId="11690"/>
    <cellStyle name="Normal GHG whole table 3 9" xfId="1606"/>
    <cellStyle name="Normal GHG whole table 3 9 2" xfId="6257"/>
    <cellStyle name="Normal GHG whole table 3 9 2 2" xfId="10476"/>
    <cellStyle name="Normal GHG whole table 3 9 2 2 2" xfId="20752"/>
    <cellStyle name="Normal GHG whole table 3 9 2 3" xfId="15799"/>
    <cellStyle name="Normal GHG whole table 3 9 3" xfId="3632"/>
    <cellStyle name="Normal GHG whole table 3 9 3 2" xfId="7852"/>
    <cellStyle name="Normal GHG whole table 3 9 3 2 2" xfId="18134"/>
    <cellStyle name="Normal GHG whole table 3 9 4" xfId="2551"/>
    <cellStyle name="Normal GHG whole table 3 9 4 2" xfId="11955"/>
    <cellStyle name="Normal GHG whole table 3 9 5" xfId="14517"/>
    <cellStyle name="Normal GHG whole table 4" xfId="282"/>
    <cellStyle name="Normal GHG whole table 4 10" xfId="11741"/>
    <cellStyle name="Normal GHG whole table 4 2" xfId="721"/>
    <cellStyle name="Normal GHG whole table 4 2 2" xfId="1274"/>
    <cellStyle name="Normal GHG whole table 4 2 2 2" xfId="5737"/>
    <cellStyle name="Normal GHG whole table 4 2 2 2 2" xfId="9957"/>
    <cellStyle name="Normal GHG whole table 4 2 2 2 2 2" xfId="20239"/>
    <cellStyle name="Normal GHG whole table 4 2 2 2 3" xfId="15124"/>
    <cellStyle name="Normal GHG whole table 4 2 2 3" xfId="7149"/>
    <cellStyle name="Normal GHG whole table 4 2 2 3 2" xfId="11368"/>
    <cellStyle name="Normal GHG whole table 4 2 2 3 2 2" xfId="21597"/>
    <cellStyle name="Normal GHG whole table 4 2 2 3 3" xfId="13969"/>
    <cellStyle name="Normal GHG whole table 4 2 2 4" xfId="4523"/>
    <cellStyle name="Normal GHG whole table 4 2 2 4 2" xfId="8743"/>
    <cellStyle name="Normal GHG whole table 4 2 2 4 2 2" xfId="19025"/>
    <cellStyle name="Normal GHG whole table 4 2 2 5" xfId="3168"/>
    <cellStyle name="Normal GHG whole table 4 2 2 5 2" xfId="17448"/>
    <cellStyle name="Normal GHG whole table 4 2 2 6" xfId="13836"/>
    <cellStyle name="Normal GHG whole table 4 2 3" xfId="1698"/>
    <cellStyle name="Normal GHG whole table 4 2 3 2" xfId="6607"/>
    <cellStyle name="Normal GHG whole table 4 2 3 2 2" xfId="10826"/>
    <cellStyle name="Normal GHG whole table 4 2 3 2 2 2" xfId="21088"/>
    <cellStyle name="Normal GHG whole table 4 2 3 2 3" xfId="17237"/>
    <cellStyle name="Normal GHG whole table 4 2 3 3" xfId="5186"/>
    <cellStyle name="Normal GHG whole table 4 2 3 3 2" xfId="9406"/>
    <cellStyle name="Normal GHG whole table 4 2 3 3 2 2" xfId="19688"/>
    <cellStyle name="Normal GHG whole table 4 2 3 4" xfId="2552"/>
    <cellStyle name="Normal GHG whole table 4 2 3 4 2" xfId="15075"/>
    <cellStyle name="Normal GHG whole table 4 2 3 5" xfId="15576"/>
    <cellStyle name="Normal GHG whole table 4 2 4" xfId="6172"/>
    <cellStyle name="Normal GHG whole table 4 2 4 2" xfId="10391"/>
    <cellStyle name="Normal GHG whole table 4 2 4 2 2" xfId="20669"/>
    <cellStyle name="Normal GHG whole table 4 2 4 3" xfId="13247"/>
    <cellStyle name="Normal GHG whole table 4 2 5" xfId="1920"/>
    <cellStyle name="Normal GHG whole table 4 2 5 2" xfId="15648"/>
    <cellStyle name="Normal GHG whole table 4 2 6" xfId="14133"/>
    <cellStyle name="Normal GHG whole table 4 3" xfId="865"/>
    <cellStyle name="Normal GHG whole table 4 3 2" xfId="5330"/>
    <cellStyle name="Normal GHG whole table 4 3 2 2" xfId="9550"/>
    <cellStyle name="Normal GHG whole table 4 3 2 2 2" xfId="19832"/>
    <cellStyle name="Normal GHG whole table 4 3 2 3" xfId="13732"/>
    <cellStyle name="Normal GHG whole table 4 3 3" xfId="6750"/>
    <cellStyle name="Normal GHG whole table 4 3 3 2" xfId="10969"/>
    <cellStyle name="Normal GHG whole table 4 3 3 2 2" xfId="21223"/>
    <cellStyle name="Normal GHG whole table 4 3 3 3" xfId="13579"/>
    <cellStyle name="Normal GHG whole table 4 3 4" xfId="4154"/>
    <cellStyle name="Normal GHG whole table 4 3 4 2" xfId="8374"/>
    <cellStyle name="Normal GHG whole table 4 3 4 2 2" xfId="18656"/>
    <cellStyle name="Normal GHG whole table 4 3 5" xfId="2449"/>
    <cellStyle name="Normal GHG whole table 4 3 5 2" xfId="14659"/>
    <cellStyle name="Normal GHG whole table 4 3 6" xfId="13250"/>
    <cellStyle name="Normal GHG whole table 4 4" xfId="708"/>
    <cellStyle name="Normal GHG whole table 4 4 2" xfId="5173"/>
    <cellStyle name="Normal GHG whole table 4 4 2 2" xfId="9393"/>
    <cellStyle name="Normal GHG whole table 4 4 2 2 2" xfId="19675"/>
    <cellStyle name="Normal GHG whole table 4 4 2 3" xfId="17243"/>
    <cellStyle name="Normal GHG whole table 4 4 3" xfId="6594"/>
    <cellStyle name="Normal GHG whole table 4 4 3 2" xfId="10813"/>
    <cellStyle name="Normal GHG whole table 4 4 3 2 2" xfId="21078"/>
    <cellStyle name="Normal GHG whole table 4 4 3 3" xfId="15395"/>
    <cellStyle name="Normal GHG whole table 4 4 4" xfId="4009"/>
    <cellStyle name="Normal GHG whole table 4 4 4 2" xfId="8229"/>
    <cellStyle name="Normal GHG whole table 4 4 4 2 2" xfId="18511"/>
    <cellStyle name="Normal GHG whole table 4 4 5" xfId="2442"/>
    <cellStyle name="Normal GHG whole table 4 4 5 2" xfId="12826"/>
    <cellStyle name="Normal GHG whole table 4 4 6" xfId="13166"/>
    <cellStyle name="Normal GHG whole table 4 5" xfId="1532"/>
    <cellStyle name="Normal GHG whole table 4 5 2" xfId="6000"/>
    <cellStyle name="Normal GHG whole table 4 5 2 2" xfId="10220"/>
    <cellStyle name="Normal GHG whole table 4 5 2 2 2" xfId="20501"/>
    <cellStyle name="Normal GHG whole table 4 5 2 3" xfId="15740"/>
    <cellStyle name="Normal GHG whole table 4 5 3" xfId="3287"/>
    <cellStyle name="Normal GHG whole table 4 5 3 2" xfId="7508"/>
    <cellStyle name="Normal GHG whole table 4 5 3 2 2" xfId="17791"/>
    <cellStyle name="Normal GHG whole table 4 5 4" xfId="2401"/>
    <cellStyle name="Normal GHG whole table 4 5 4 2" xfId="14079"/>
    <cellStyle name="Normal GHG whole table 4 5 5" xfId="16648"/>
    <cellStyle name="Normal GHG whole table 4 6" xfId="4759"/>
    <cellStyle name="Normal GHG whole table 4 6 2" xfId="8979"/>
    <cellStyle name="Normal GHG whole table 4 6 2 2" xfId="19261"/>
    <cellStyle name="Normal GHG whole table 4 6 3" xfId="14069"/>
    <cellStyle name="Normal GHG whole table 4 7" xfId="3265"/>
    <cellStyle name="Normal GHG whole table 4 7 2" xfId="7487"/>
    <cellStyle name="Normal GHG whole table 4 7 2 2" xfId="17769"/>
    <cellStyle name="Normal GHG whole table 4 7 3" xfId="12903"/>
    <cellStyle name="Normal GHG whole table 4 8" xfId="3049"/>
    <cellStyle name="Normal GHG whole table 4 8 2" xfId="12809"/>
    <cellStyle name="Normal GHG whole table 4 9" xfId="16103"/>
    <cellStyle name="Normal GHG whole table 4 9 2" xfId="13940"/>
    <cellStyle name="Normal GHG whole table 5" xfId="304"/>
    <cellStyle name="Normal GHG whole table 5 2" xfId="1286"/>
    <cellStyle name="Normal GHG whole table 5 2 2" xfId="5749"/>
    <cellStyle name="Normal GHG whole table 5 2 2 2" xfId="9969"/>
    <cellStyle name="Normal GHG whole table 5 2 2 2 2" xfId="20251"/>
    <cellStyle name="Normal GHG whole table 5 2 2 3" xfId="14497"/>
    <cellStyle name="Normal GHG whole table 5 2 3" xfId="7161"/>
    <cellStyle name="Normal GHG whole table 5 2 3 2" xfId="11380"/>
    <cellStyle name="Normal GHG whole table 5 2 3 2 2" xfId="21607"/>
    <cellStyle name="Normal GHG whole table 5 2 3 3" xfId="13912"/>
    <cellStyle name="Normal GHG whole table 5 2 4" xfId="4530"/>
    <cellStyle name="Normal GHG whole table 5 2 4 2" xfId="8750"/>
    <cellStyle name="Normal GHG whole table 5 2 4 2 2" xfId="19032"/>
    <cellStyle name="Normal GHG whole table 5 2 5" xfId="2931"/>
    <cellStyle name="Normal GHG whole table 5 2 5 2" xfId="17458"/>
    <cellStyle name="Normal GHG whole table 5 2 6" xfId="12428"/>
    <cellStyle name="Normal GHG whole table 5 3" xfId="669"/>
    <cellStyle name="Normal GHG whole table 5 3 2" xfId="5135"/>
    <cellStyle name="Normal GHG whole table 5 3 2 2" xfId="9355"/>
    <cellStyle name="Normal GHG whole table 5 3 2 2 2" xfId="19637"/>
    <cellStyle name="Normal GHG whole table 5 3 2 3" xfId="13935"/>
    <cellStyle name="Normal GHG whole table 5 3 3" xfId="6559"/>
    <cellStyle name="Normal GHG whole table 5 3 3 2" xfId="10778"/>
    <cellStyle name="Normal GHG whole table 5 3 3 2 2" xfId="21046"/>
    <cellStyle name="Normal GHG whole table 5 3 3 3" xfId="15708"/>
    <cellStyle name="Normal GHG whole table 5 3 4" xfId="3973"/>
    <cellStyle name="Normal GHG whole table 5 3 4 2" xfId="8193"/>
    <cellStyle name="Normal GHG whole table 5 3 4 2 2" xfId="18475"/>
    <cellStyle name="Normal GHG whole table 5 3 5" xfId="2454"/>
    <cellStyle name="Normal GHG whole table 5 3 5 2" xfId="12283"/>
    <cellStyle name="Normal GHG whole table 5 3 6" xfId="11757"/>
    <cellStyle name="Normal GHG whole table 5 4" xfId="1535"/>
    <cellStyle name="Normal GHG whole table 5 4 2" xfId="6003"/>
    <cellStyle name="Normal GHG whole table 5 4 2 2" xfId="10223"/>
    <cellStyle name="Normal GHG whole table 5 4 2 2 2" xfId="20504"/>
    <cellStyle name="Normal GHG whole table 5 4 2 3" xfId="17129"/>
    <cellStyle name="Normal GHG whole table 5 4 3" xfId="3625"/>
    <cellStyle name="Normal GHG whole table 5 4 3 2" xfId="7845"/>
    <cellStyle name="Normal GHG whole table 5 4 3 2 2" xfId="18127"/>
    <cellStyle name="Normal GHG whole table 5 4 4" xfId="2889"/>
    <cellStyle name="Normal GHG whole table 5 4 4 2" xfId="15529"/>
    <cellStyle name="Normal GHG whole table 5 4 5" xfId="12191"/>
    <cellStyle name="Normal GHG whole table 5 5" xfId="4779"/>
    <cellStyle name="Normal GHG whole table 5 5 2" xfId="8999"/>
    <cellStyle name="Normal GHG whole table 5 5 2 2" xfId="19281"/>
    <cellStyle name="Normal GHG whole table 5 5 3" xfId="16052"/>
    <cellStyle name="Normal GHG whole table 5 6" xfId="6025"/>
    <cellStyle name="Normal GHG whole table 5 6 2" xfId="10244"/>
    <cellStyle name="Normal GHG whole table 5 6 2 2" xfId="20524"/>
    <cellStyle name="Normal GHG whole table 5 6 3" xfId="13978"/>
    <cellStyle name="Normal GHG whole table 5 7" xfId="2352"/>
    <cellStyle name="Normal GHG whole table 5 7 2" xfId="12779"/>
    <cellStyle name="Normal GHG whole table 5 8" xfId="16086"/>
    <cellStyle name="Normal GHG whole table 5 8 2" xfId="16043"/>
    <cellStyle name="Normal GHG whole table 5 9" xfId="13870"/>
    <cellStyle name="Normal GHG whole table 6" xfId="326"/>
    <cellStyle name="Normal GHG whole table 6 2" xfId="1298"/>
    <cellStyle name="Normal GHG whole table 6 2 2" xfId="5761"/>
    <cellStyle name="Normal GHG whole table 6 2 2 2" xfId="9981"/>
    <cellStyle name="Normal GHG whole table 6 2 2 2 2" xfId="20263"/>
    <cellStyle name="Normal GHG whole table 6 2 2 3" xfId="16872"/>
    <cellStyle name="Normal GHG whole table 6 2 3" xfId="7173"/>
    <cellStyle name="Normal GHG whole table 6 2 3 2" xfId="11392"/>
    <cellStyle name="Normal GHG whole table 6 2 3 2 2" xfId="21618"/>
    <cellStyle name="Normal GHG whole table 6 2 3 3" xfId="17013"/>
    <cellStyle name="Normal GHG whole table 6 2 4" xfId="4539"/>
    <cellStyle name="Normal GHG whole table 6 2 4 2" xfId="8759"/>
    <cellStyle name="Normal GHG whole table 6 2 4 2 2" xfId="19041"/>
    <cellStyle name="Normal GHG whole table 6 2 5" xfId="2300"/>
    <cellStyle name="Normal GHG whole table 6 2 5 2" xfId="17469"/>
    <cellStyle name="Normal GHG whole table 6 2 6" xfId="13726"/>
    <cellStyle name="Normal GHG whole table 6 3" xfId="961"/>
    <cellStyle name="Normal GHG whole table 6 3 2" xfId="5425"/>
    <cellStyle name="Normal GHG whole table 6 3 2 2" xfId="9645"/>
    <cellStyle name="Normal GHG whole table 6 3 2 2 2" xfId="19927"/>
    <cellStyle name="Normal GHG whole table 6 3 2 3" xfId="15426"/>
    <cellStyle name="Normal GHG whole table 6 3 3" xfId="6839"/>
    <cellStyle name="Normal GHG whole table 6 3 3 2" xfId="11058"/>
    <cellStyle name="Normal GHG whole table 6 3 3 2 2" xfId="21302"/>
    <cellStyle name="Normal GHG whole table 6 3 3 3" xfId="17042"/>
    <cellStyle name="Normal GHG whole table 6 3 4" xfId="4228"/>
    <cellStyle name="Normal GHG whole table 6 3 4 2" xfId="8448"/>
    <cellStyle name="Normal GHG whole table 6 3 4 2 2" xfId="18730"/>
    <cellStyle name="Normal GHG whole table 6 3 5" xfId="3130"/>
    <cellStyle name="Normal GHG whole table 6 3 5 2" xfId="14617"/>
    <cellStyle name="Normal GHG whole table 6 3 6" xfId="13714"/>
    <cellStyle name="Normal GHG whole table 6 4" xfId="3645"/>
    <cellStyle name="Normal GHG whole table 6 4 2" xfId="7865"/>
    <cellStyle name="Normal GHG whole table 6 4 2 2" xfId="18147"/>
    <cellStyle name="Normal GHG whole table 6 4 3" xfId="15630"/>
    <cellStyle name="Normal GHG whole table 6 5" xfId="4799"/>
    <cellStyle name="Normal GHG whole table 6 5 2" xfId="9019"/>
    <cellStyle name="Normal GHG whole table 6 5 2 2" xfId="19301"/>
    <cellStyle name="Normal GHG whole table 6 5 3" xfId="12801"/>
    <cellStyle name="Normal GHG whole table 6 6" xfId="6258"/>
    <cellStyle name="Normal GHG whole table 6 6 2" xfId="10477"/>
    <cellStyle name="Normal GHG whole table 6 6 2 2" xfId="20753"/>
    <cellStyle name="Normal GHG whole table 6 6 3" xfId="13565"/>
    <cellStyle name="Normal GHG whole table 6 7" xfId="3385"/>
    <cellStyle name="Normal GHG whole table 6 7 2" xfId="7605"/>
    <cellStyle name="Normal GHG whole table 6 7 2 2" xfId="17887"/>
    <cellStyle name="Normal GHG whole table 6 7 3" xfId="14625"/>
    <cellStyle name="Normal GHG whole table 6 8" xfId="2950"/>
    <cellStyle name="Normal GHG whole table 6 8 2" xfId="12350"/>
    <cellStyle name="Normal GHG whole table 6 9" xfId="15383"/>
    <cellStyle name="Normal GHG whole table 7" xfId="901"/>
    <cellStyle name="Normal GHG whole table 7 2" xfId="1266"/>
    <cellStyle name="Normal GHG whole table 7 2 2" xfId="5729"/>
    <cellStyle name="Normal GHG whole table 7 2 2 2" xfId="9949"/>
    <cellStyle name="Normal GHG whole table 7 2 2 2 2" xfId="20231"/>
    <cellStyle name="Normal GHG whole table 7 2 2 3" xfId="17106"/>
    <cellStyle name="Normal GHG whole table 7 2 3" xfId="7141"/>
    <cellStyle name="Normal GHG whole table 7 2 3 2" xfId="11360"/>
    <cellStyle name="Normal GHG whole table 7 2 3 2 2" xfId="21590"/>
    <cellStyle name="Normal GHG whole table 7 2 3 3" xfId="13441"/>
    <cellStyle name="Normal GHG whole table 7 2 4" xfId="4518"/>
    <cellStyle name="Normal GHG whole table 7 2 4 2" xfId="8738"/>
    <cellStyle name="Normal GHG whole table 7 2 4 2 2" xfId="19020"/>
    <cellStyle name="Normal GHG whole table 7 2 5" xfId="2979"/>
    <cellStyle name="Normal GHG whole table 7 2 5 2" xfId="17441"/>
    <cellStyle name="Normal GHG whole table 7 2 6" xfId="14721"/>
    <cellStyle name="Normal GHG whole table 7 3" xfId="4184"/>
    <cellStyle name="Normal GHG whole table 7 3 2" xfId="8404"/>
    <cellStyle name="Normal GHG whole table 7 3 2 2" xfId="18686"/>
    <cellStyle name="Normal GHG whole table 7 3 3" xfId="17031"/>
    <cellStyle name="Normal GHG whole table 7 4" xfId="5366"/>
    <cellStyle name="Normal GHG whole table 7 4 2" xfId="9586"/>
    <cellStyle name="Normal GHG whole table 7 4 2 2" xfId="19868"/>
    <cellStyle name="Normal GHG whole table 7 4 3" xfId="12009"/>
    <cellStyle name="Normal GHG whole table 7 5" xfId="6783"/>
    <cellStyle name="Normal GHG whole table 7 5 2" xfId="11002"/>
    <cellStyle name="Normal GHG whole table 7 5 2 2" xfId="21253"/>
    <cellStyle name="Normal GHG whole table 7 5 3" xfId="16734"/>
    <cellStyle name="Normal GHG whole table 7 6" xfId="3338"/>
    <cellStyle name="Normal GHG whole table 7 6 2" xfId="7558"/>
    <cellStyle name="Normal GHG whole table 7 6 2 2" xfId="17842"/>
    <cellStyle name="Normal GHG whole table 7 7" xfId="2932"/>
    <cellStyle name="Normal GHG whole table 7 7 2" xfId="16038"/>
    <cellStyle name="Normal GHG whole table 7 8" xfId="12537"/>
    <cellStyle name="Normal GHG whole table 8" xfId="688"/>
    <cellStyle name="Normal GHG whole table 8 2" xfId="5154"/>
    <cellStyle name="Normal GHG whole table 8 2 2" xfId="9374"/>
    <cellStyle name="Normal GHG whole table 8 2 2 2" xfId="19656"/>
    <cellStyle name="Normal GHG whole table 8 2 3" xfId="12757"/>
    <cellStyle name="Normal GHG whole table 8 3" xfId="6577"/>
    <cellStyle name="Normal GHG whole table 8 3 2" xfId="10796"/>
    <cellStyle name="Normal GHG whole table 8 3 2 2" xfId="21062"/>
    <cellStyle name="Normal GHG whole table 8 3 3" xfId="14641"/>
    <cellStyle name="Normal GHG whole table 8 4" xfId="3991"/>
    <cellStyle name="Normal GHG whole table 8 4 2" xfId="8211"/>
    <cellStyle name="Normal GHG whole table 8 4 2 2" xfId="18493"/>
    <cellStyle name="Normal GHG whole table 8 5" xfId="2633"/>
    <cellStyle name="Normal GHG whole table 8 5 2" xfId="15193"/>
    <cellStyle name="Normal GHG whole table 8 6" xfId="13779"/>
    <cellStyle name="Normal GHG whole table 9" xfId="1540"/>
    <cellStyle name="Normal GHG whole table 9 2" xfId="6008"/>
    <cellStyle name="Normal GHG whole table 9 2 2" xfId="10228"/>
    <cellStyle name="Normal GHG whole table 9 2 2 2" xfId="20509"/>
    <cellStyle name="Normal GHG whole table 9 2 3" xfId="15146"/>
    <cellStyle name="Normal GHG whole table 9 3" xfId="3288"/>
    <cellStyle name="Normal GHG whole table 9 3 2" xfId="7509"/>
    <cellStyle name="Normal GHG whole table 9 3 2 2" xfId="17792"/>
    <cellStyle name="Normal GHG whole table 9 4" xfId="2324"/>
    <cellStyle name="Normal GHG whole table 9 4 2" xfId="14440"/>
    <cellStyle name="Normal GHG whole table 9 5" xfId="15442"/>
    <cellStyle name="Normal GHG-Shade" xfId="235"/>
    <cellStyle name="Normál_Munka1" xfId="236"/>
    <cellStyle name="Normal_Sheet1" xfId="5"/>
    <cellStyle name="Note" xfId="168" builtinId="10" customBuiltin="1"/>
    <cellStyle name="Note 2" xfId="38"/>
    <cellStyle name="Odd" xfId="7404"/>
    <cellStyle name="Odd 2" xfId="7408"/>
    <cellStyle name="Odd 3" xfId="3050"/>
    <cellStyle name="Odd 3 2" xfId="16069"/>
    <cellStyle name="Output" xfId="163" builtinId="21" customBuiltin="1"/>
    <cellStyle name="Pattern" xfId="237"/>
    <cellStyle name="Pattern 10" xfId="3647"/>
    <cellStyle name="Pattern 10 2" xfId="7867"/>
    <cellStyle name="Pattern 10 2 2" xfId="18149"/>
    <cellStyle name="Pattern 10 3" xfId="13330"/>
    <cellStyle name="Pattern 11" xfId="3235"/>
    <cellStyle name="Pattern 11 2" xfId="7459"/>
    <cellStyle name="Pattern 11 2 2" xfId="17739"/>
    <cellStyle name="Pattern 11 3" xfId="13561"/>
    <cellStyle name="Pattern 12" xfId="2220"/>
    <cellStyle name="Pattern 12 2" xfId="15857"/>
    <cellStyle name="Pattern 13" xfId="15534"/>
    <cellStyle name="Pattern 2" xfId="358"/>
    <cellStyle name="Pattern 2 10" xfId="3323"/>
    <cellStyle name="Pattern 2 10 2" xfId="7544"/>
    <cellStyle name="Pattern 2 10 2 2" xfId="17827"/>
    <cellStyle name="Pattern 2 10 3" xfId="15562"/>
    <cellStyle name="Pattern 2 11" xfId="6093"/>
    <cellStyle name="Pattern 2 11 2" xfId="10312"/>
    <cellStyle name="Pattern 2 11 2 2" xfId="20591"/>
    <cellStyle name="Pattern 2 12" xfId="2779"/>
    <cellStyle name="Pattern 2 12 2" xfId="16429"/>
    <cellStyle name="Pattern 2 13" xfId="14687"/>
    <cellStyle name="Pattern 2 2" xfId="382"/>
    <cellStyle name="Pattern 2 2 10" xfId="12927"/>
    <cellStyle name="Pattern 2 2 2" xfId="1005"/>
    <cellStyle name="Pattern 2 2 2 2" xfId="1324"/>
    <cellStyle name="Pattern 2 2 2 2 2" xfId="5787"/>
    <cellStyle name="Pattern 2 2 2 2 2 2" xfId="10007"/>
    <cellStyle name="Pattern 2 2 2 2 2 2 2" xfId="20289"/>
    <cellStyle name="Pattern 2 2 2 2 2 3" xfId="15229"/>
    <cellStyle name="Pattern 2 2 2 2 3" xfId="7199"/>
    <cellStyle name="Pattern 2 2 2 2 3 2" xfId="11418"/>
    <cellStyle name="Pattern 2 2 2 2 3 2 2" xfId="21643"/>
    <cellStyle name="Pattern 2 2 2 2 3 3" xfId="15172"/>
    <cellStyle name="Pattern 2 2 2 2 4" xfId="4558"/>
    <cellStyle name="Pattern 2 2 2 2 4 2" xfId="8778"/>
    <cellStyle name="Pattern 2 2 2 2 4 2 2" xfId="19060"/>
    <cellStyle name="Pattern 2 2 2 2 5" xfId="3018"/>
    <cellStyle name="Pattern 2 2 2 2 5 2" xfId="17494"/>
    <cellStyle name="Pattern 2 2 2 2 6" xfId="12971"/>
    <cellStyle name="Pattern 2 2 2 3" xfId="4269"/>
    <cellStyle name="Pattern 2 2 2 3 2" xfId="8489"/>
    <cellStyle name="Pattern 2 2 2 3 2 2" xfId="18771"/>
    <cellStyle name="Pattern 2 2 2 3 3" xfId="13482"/>
    <cellStyle name="Pattern 2 2 2 4" xfId="5469"/>
    <cellStyle name="Pattern 2 2 2 4 2" xfId="9689"/>
    <cellStyle name="Pattern 2 2 2 4 2 2" xfId="19971"/>
    <cellStyle name="Pattern 2 2 2 4 3" xfId="14540"/>
    <cellStyle name="Pattern 2 2 2 5" xfId="6883"/>
    <cellStyle name="Pattern 2 2 2 5 2" xfId="11102"/>
    <cellStyle name="Pattern 2 2 2 5 2 2" xfId="21345"/>
    <cellStyle name="Pattern 2 2 2 5 3" xfId="13195"/>
    <cellStyle name="Pattern 2 2 2 6" xfId="3432"/>
    <cellStyle name="Pattern 2 2 2 6 2" xfId="7652"/>
    <cellStyle name="Pattern 2 2 2 6 2 2" xfId="17934"/>
    <cellStyle name="Pattern 2 2 2 6 3" xfId="15223"/>
    <cellStyle name="Pattern 2 2 2 7" xfId="3035"/>
    <cellStyle name="Pattern 2 2 2 7 2" xfId="15668"/>
    <cellStyle name="Pattern 2 2 2 8" xfId="13830"/>
    <cellStyle name="Pattern 2 2 3" xfId="922"/>
    <cellStyle name="Pattern 2 2 3 2" xfId="5386"/>
    <cellStyle name="Pattern 2 2 3 2 2" xfId="9606"/>
    <cellStyle name="Pattern 2 2 3 2 2 2" xfId="19888"/>
    <cellStyle name="Pattern 2 2 3 2 3" xfId="14000"/>
    <cellStyle name="Pattern 2 2 3 3" xfId="6802"/>
    <cellStyle name="Pattern 2 2 3 3 2" xfId="11021"/>
    <cellStyle name="Pattern 2 2 3 3 2 2" xfId="21270"/>
    <cellStyle name="Pattern 2 2 3 3 3" xfId="15012"/>
    <cellStyle name="Pattern 2 2 3 4" xfId="4201"/>
    <cellStyle name="Pattern 2 2 3 4 2" xfId="8421"/>
    <cellStyle name="Pattern 2 2 3 4 2 2" xfId="18703"/>
    <cellStyle name="Pattern 2 2 3 5" xfId="3000"/>
    <cellStyle name="Pattern 2 2 3 5 2" xfId="15093"/>
    <cellStyle name="Pattern 2 2 3 6" xfId="13517"/>
    <cellStyle name="Pattern 2 2 4" xfId="1234"/>
    <cellStyle name="Pattern 2 2 4 2" xfId="5697"/>
    <cellStyle name="Pattern 2 2 4 2 2" xfId="9917"/>
    <cellStyle name="Pattern 2 2 4 2 2 2" xfId="20199"/>
    <cellStyle name="Pattern 2 2 4 2 3" xfId="14472"/>
    <cellStyle name="Pattern 2 2 4 3" xfId="7109"/>
    <cellStyle name="Pattern 2 2 4 3 2" xfId="11328"/>
    <cellStyle name="Pattern 2 2 4 3 2 2" xfId="21560"/>
    <cellStyle name="Pattern 2 2 4 3 3" xfId="11870"/>
    <cellStyle name="Pattern 2 2 4 4" xfId="4488"/>
    <cellStyle name="Pattern 2 2 4 4 2" xfId="8708"/>
    <cellStyle name="Pattern 2 2 4 4 2 2" xfId="18990"/>
    <cellStyle name="Pattern 2 2 4 5" xfId="2596"/>
    <cellStyle name="Pattern 2 2 4 5 2" xfId="17411"/>
    <cellStyle name="Pattern 2 2 4 6" xfId="16663"/>
    <cellStyle name="Pattern 2 2 5" xfId="744"/>
    <cellStyle name="Pattern 2 2 5 2" xfId="5209"/>
    <cellStyle name="Pattern 2 2 5 2 2" xfId="9429"/>
    <cellStyle name="Pattern 2 2 5 2 2 2" xfId="19711"/>
    <cellStyle name="Pattern 2 2 5 2 3" xfId="14515"/>
    <cellStyle name="Pattern 2 2 5 3" xfId="6629"/>
    <cellStyle name="Pattern 2 2 5 3 2" xfId="10848"/>
    <cellStyle name="Pattern 2 2 5 3 2 2" xfId="21109"/>
    <cellStyle name="Pattern 2 2 5 3 3" xfId="15730"/>
    <cellStyle name="Pattern 2 2 5 4" xfId="4041"/>
    <cellStyle name="Pattern 2 2 5 4 2" xfId="8261"/>
    <cellStyle name="Pattern 2 2 5 4 2 2" xfId="18543"/>
    <cellStyle name="Pattern 2 2 5 5" xfId="2664"/>
    <cellStyle name="Pattern 2 2 5 5 2" xfId="13048"/>
    <cellStyle name="Pattern 2 2 5 6" xfId="17132"/>
    <cellStyle name="Pattern 2 2 6" xfId="1622"/>
    <cellStyle name="Pattern 2 2 6 2" xfId="6276"/>
    <cellStyle name="Pattern 2 2 6 2 2" xfId="10495"/>
    <cellStyle name="Pattern 2 2 6 2 2 2" xfId="20771"/>
    <cellStyle name="Pattern 2 2 6 2 3" xfId="14294"/>
    <cellStyle name="Pattern 2 2 6 3" xfId="3698"/>
    <cellStyle name="Pattern 2 2 6 3 2" xfId="7918"/>
    <cellStyle name="Pattern 2 2 6 3 2 2" xfId="18200"/>
    <cellStyle name="Pattern 2 2 6 4" xfId="2193"/>
    <cellStyle name="Pattern 2 2 6 4 2" xfId="12441"/>
    <cellStyle name="Pattern 2 2 6 5" xfId="14145"/>
    <cellStyle name="Pattern 2 2 7" xfId="4851"/>
    <cellStyle name="Pattern 2 2 7 2" xfId="9071"/>
    <cellStyle name="Pattern 2 2 7 2 2" xfId="19353"/>
    <cellStyle name="Pattern 2 2 7 3" xfId="13270"/>
    <cellStyle name="Pattern 2 2 8" xfId="6173"/>
    <cellStyle name="Pattern 2 2 8 2" xfId="10392"/>
    <cellStyle name="Pattern 2 2 8 2 2" xfId="20670"/>
    <cellStyle name="Pattern 2 2 8 3" xfId="13116"/>
    <cellStyle name="Pattern 2 2 9" xfId="1883"/>
    <cellStyle name="Pattern 2 2 9 2" xfId="14480"/>
    <cellStyle name="Pattern 2 3" xfId="432"/>
    <cellStyle name="Pattern 2 3 2" xfId="1358"/>
    <cellStyle name="Pattern 2 3 2 2" xfId="5821"/>
    <cellStyle name="Pattern 2 3 2 2 2" xfId="10041"/>
    <cellStyle name="Pattern 2 3 2 2 2 2" xfId="20323"/>
    <cellStyle name="Pattern 2 3 2 2 3" xfId="17035"/>
    <cellStyle name="Pattern 2 3 2 3" xfId="7233"/>
    <cellStyle name="Pattern 2 3 2 3 2" xfId="11452"/>
    <cellStyle name="Pattern 2 3 2 3 2 2" xfId="21675"/>
    <cellStyle name="Pattern 2 3 2 3 3" xfId="14086"/>
    <cellStyle name="Pattern 2 3 2 4" xfId="4590"/>
    <cellStyle name="Pattern 2 3 2 4 2" xfId="8810"/>
    <cellStyle name="Pattern 2 3 2 4 2 2" xfId="19092"/>
    <cellStyle name="Pattern 2 3 2 5" xfId="2473"/>
    <cellStyle name="Pattern 2 3 2 5 2" xfId="17526"/>
    <cellStyle name="Pattern 2 3 2 6" xfId="11765"/>
    <cellStyle name="Pattern 2 3 3" xfId="806"/>
    <cellStyle name="Pattern 2 3 3 2" xfId="5271"/>
    <cellStyle name="Pattern 2 3 3 2 2" xfId="9491"/>
    <cellStyle name="Pattern 2 3 3 2 2 2" xfId="19773"/>
    <cellStyle name="Pattern 2 3 3 2 3" xfId="13762"/>
    <cellStyle name="Pattern 2 3 3 3" xfId="6691"/>
    <cellStyle name="Pattern 2 3 3 3 2" xfId="10910"/>
    <cellStyle name="Pattern 2 3 3 3 2 2" xfId="21166"/>
    <cellStyle name="Pattern 2 3 3 3 3" xfId="12303"/>
    <cellStyle name="Pattern 2 3 3 4" xfId="4097"/>
    <cellStyle name="Pattern 2 3 3 4 2" xfId="8317"/>
    <cellStyle name="Pattern 2 3 3 4 2 2" xfId="18599"/>
    <cellStyle name="Pattern 2 3 3 5" xfId="2797"/>
    <cellStyle name="Pattern 2 3 3 5 2" xfId="14357"/>
    <cellStyle name="Pattern 2 3 3 6" xfId="15372"/>
    <cellStyle name="Pattern 2 3 4" xfId="3746"/>
    <cellStyle name="Pattern 2 3 4 2" xfId="7966"/>
    <cellStyle name="Pattern 2 3 4 2 2" xfId="18248"/>
    <cellStyle name="Pattern 2 3 4 3" xfId="14029"/>
    <cellStyle name="Pattern 2 3 5" xfId="4899"/>
    <cellStyle name="Pattern 2 3 5 2" xfId="9119"/>
    <cellStyle name="Pattern 2 3 5 2 2" xfId="19401"/>
    <cellStyle name="Pattern 2 3 5 3" xfId="15034"/>
    <cellStyle name="Pattern 2 3 6" xfId="6324"/>
    <cellStyle name="Pattern 2 3 6 2" xfId="10543"/>
    <cellStyle name="Pattern 2 3 6 2 2" xfId="20819"/>
    <cellStyle name="Pattern 2 3 6 3" xfId="14755"/>
    <cellStyle name="Pattern 2 3 7" xfId="3480"/>
    <cellStyle name="Pattern 2 3 7 2" xfId="7700"/>
    <cellStyle name="Pattern 2 3 7 2 2" xfId="17982"/>
    <cellStyle name="Pattern 2 3 7 3" xfId="16373"/>
    <cellStyle name="Pattern 2 3 8" xfId="2163"/>
    <cellStyle name="Pattern 2 3 8 2" xfId="16400"/>
    <cellStyle name="Pattern 2 3 9" xfId="14372"/>
    <cellStyle name="Pattern 2 4" xfId="496"/>
    <cellStyle name="Pattern 2 4 2" xfId="1422"/>
    <cellStyle name="Pattern 2 4 2 2" xfId="5885"/>
    <cellStyle name="Pattern 2 4 2 2 2" xfId="10105"/>
    <cellStyle name="Pattern 2 4 2 2 2 2" xfId="20387"/>
    <cellStyle name="Pattern 2 4 2 2 3" xfId="13963"/>
    <cellStyle name="Pattern 2 4 2 3" xfId="7297"/>
    <cellStyle name="Pattern 2 4 2 3 2" xfId="11516"/>
    <cellStyle name="Pattern 2 4 2 3 2 2" xfId="21735"/>
    <cellStyle name="Pattern 2 4 2 3 3" xfId="14272"/>
    <cellStyle name="Pattern 2 4 2 4" xfId="4650"/>
    <cellStyle name="Pattern 2 4 2 4 2" xfId="8870"/>
    <cellStyle name="Pattern 2 4 2 4 2 2" xfId="19152"/>
    <cellStyle name="Pattern 2 4 2 5" xfId="1849"/>
    <cellStyle name="Pattern 2 4 2 5 2" xfId="17586"/>
    <cellStyle name="Pattern 2 4 2 6" xfId="13438"/>
    <cellStyle name="Pattern 2 4 3" xfId="1104"/>
    <cellStyle name="Pattern 2 4 3 2" xfId="5568"/>
    <cellStyle name="Pattern 2 4 3 2 2" xfId="9788"/>
    <cellStyle name="Pattern 2 4 3 2 2 2" xfId="20070"/>
    <cellStyle name="Pattern 2 4 3 2 3" xfId="15488"/>
    <cellStyle name="Pattern 2 4 3 3" xfId="6981"/>
    <cellStyle name="Pattern 2 4 3 3 2" xfId="11200"/>
    <cellStyle name="Pattern 2 4 3 3 2 2" xfId="21439"/>
    <cellStyle name="Pattern 2 4 3 3 3" xfId="13952"/>
    <cellStyle name="Pattern 2 4 3 4" xfId="4366"/>
    <cellStyle name="Pattern 2 4 3 4 2" xfId="8586"/>
    <cellStyle name="Pattern 2 4 3 4 2 2" xfId="18868"/>
    <cellStyle name="Pattern 2 4 3 5" xfId="1842"/>
    <cellStyle name="Pattern 2 4 3 5 2" xfId="17290"/>
    <cellStyle name="Pattern 2 4 3 6" xfId="16647"/>
    <cellStyle name="Pattern 2 4 4" xfId="3807"/>
    <cellStyle name="Pattern 2 4 4 2" xfId="8027"/>
    <cellStyle name="Pattern 2 4 4 2 2" xfId="18309"/>
    <cellStyle name="Pattern 2 4 4 3" xfId="17222"/>
    <cellStyle name="Pattern 2 4 5" xfId="4963"/>
    <cellStyle name="Pattern 2 4 5 2" xfId="9183"/>
    <cellStyle name="Pattern 2 4 5 2 2" xfId="19465"/>
    <cellStyle name="Pattern 2 4 5 3" xfId="16689"/>
    <cellStyle name="Pattern 2 4 6" xfId="6388"/>
    <cellStyle name="Pattern 2 4 6 2" xfId="10607"/>
    <cellStyle name="Pattern 2 4 6 2 2" xfId="20880"/>
    <cellStyle name="Pattern 2 4 6 3" xfId="13658"/>
    <cellStyle name="Pattern 2 4 7" xfId="3514"/>
    <cellStyle name="Pattern 2 4 7 2" xfId="7734"/>
    <cellStyle name="Pattern 2 4 7 2 2" xfId="18016"/>
    <cellStyle name="Pattern 2 4 7 3" xfId="12734"/>
    <cellStyle name="Pattern 2 4 8" xfId="2876"/>
    <cellStyle name="Pattern 2 4 8 2" xfId="15808"/>
    <cellStyle name="Pattern 2 4 9" xfId="15354"/>
    <cellStyle name="Pattern 2 5" xfId="558"/>
    <cellStyle name="Pattern 2 5 2" xfId="1484"/>
    <cellStyle name="Pattern 2 5 2 2" xfId="5947"/>
    <cellStyle name="Pattern 2 5 2 2 2" xfId="10167"/>
    <cellStyle name="Pattern 2 5 2 2 2 2" xfId="20449"/>
    <cellStyle name="Pattern 2 5 2 2 3" xfId="15255"/>
    <cellStyle name="Pattern 2 5 2 3" xfId="7359"/>
    <cellStyle name="Pattern 2 5 2 3 2" xfId="11578"/>
    <cellStyle name="Pattern 2 5 2 3 2 2" xfId="21794"/>
    <cellStyle name="Pattern 2 5 2 3 3" xfId="13722"/>
    <cellStyle name="Pattern 2 5 2 4" xfId="4709"/>
    <cellStyle name="Pattern 2 5 2 4 2" xfId="8929"/>
    <cellStyle name="Pattern 2 5 2 4 2 2" xfId="19211"/>
    <cellStyle name="Pattern 2 5 2 5" xfId="1860"/>
    <cellStyle name="Pattern 2 5 2 5 2" xfId="17645"/>
    <cellStyle name="Pattern 2 5 2 6" xfId="16580"/>
    <cellStyle name="Pattern 2 5 3" xfId="1162"/>
    <cellStyle name="Pattern 2 5 3 2" xfId="5625"/>
    <cellStyle name="Pattern 2 5 3 2 2" xfId="9845"/>
    <cellStyle name="Pattern 2 5 3 2 2 2" xfId="20127"/>
    <cellStyle name="Pattern 2 5 3 2 3" xfId="16679"/>
    <cellStyle name="Pattern 2 5 3 3" xfId="7037"/>
    <cellStyle name="Pattern 2 5 3 3 2" xfId="11256"/>
    <cellStyle name="Pattern 2 5 3 3 2 2" xfId="21492"/>
    <cellStyle name="Pattern 2 5 3 3 3" xfId="11856"/>
    <cellStyle name="Pattern 2 5 3 4" xfId="4420"/>
    <cellStyle name="Pattern 2 5 3 4 2" xfId="8640"/>
    <cellStyle name="Pattern 2 5 3 4 2 2" xfId="18922"/>
    <cellStyle name="Pattern 2 5 3 5" xfId="2133"/>
    <cellStyle name="Pattern 2 5 3 5 2" xfId="17343"/>
    <cellStyle name="Pattern 2 5 3 6" xfId="14283"/>
    <cellStyle name="Pattern 2 5 4" xfId="3869"/>
    <cellStyle name="Pattern 2 5 4 2" xfId="8089"/>
    <cellStyle name="Pattern 2 5 4 2 2" xfId="18371"/>
    <cellStyle name="Pattern 2 5 4 3" xfId="15351"/>
    <cellStyle name="Pattern 2 5 5" xfId="5025"/>
    <cellStyle name="Pattern 2 5 5 2" xfId="9245"/>
    <cellStyle name="Pattern 2 5 5 2 2" xfId="19527"/>
    <cellStyle name="Pattern 2 5 5 3" xfId="12371"/>
    <cellStyle name="Pattern 2 5 6" xfId="6450"/>
    <cellStyle name="Pattern 2 5 6 2" xfId="10669"/>
    <cellStyle name="Pattern 2 5 6 2 2" xfId="20942"/>
    <cellStyle name="Pattern 2 5 6 3" xfId="14683"/>
    <cellStyle name="Pattern 2 5 7" xfId="3573"/>
    <cellStyle name="Pattern 2 5 7 2" xfId="7793"/>
    <cellStyle name="Pattern 2 5 7 2 2" xfId="18075"/>
    <cellStyle name="Pattern 2 5 7 3" xfId="15918"/>
    <cellStyle name="Pattern 2 5 8" xfId="3037"/>
    <cellStyle name="Pattern 2 5 8 2" xfId="14953"/>
    <cellStyle name="Pattern 2 5 9" xfId="13551"/>
    <cellStyle name="Pattern 2 6" xfId="986"/>
    <cellStyle name="Pattern 2 6 2" xfId="4250"/>
    <cellStyle name="Pattern 2 6 2 2" xfId="8470"/>
    <cellStyle name="Pattern 2 6 2 2 2" xfId="18752"/>
    <cellStyle name="Pattern 2 6 2 3" xfId="14621"/>
    <cellStyle name="Pattern 2 6 3" xfId="5450"/>
    <cellStyle name="Pattern 2 6 3 2" xfId="9670"/>
    <cellStyle name="Pattern 2 6 3 2 2" xfId="19952"/>
    <cellStyle name="Pattern 2 6 3 3" xfId="15226"/>
    <cellStyle name="Pattern 2 6 4" xfId="6864"/>
    <cellStyle name="Pattern 2 6 4 2" xfId="11083"/>
    <cellStyle name="Pattern 2 6 4 2 2" xfId="21326"/>
    <cellStyle name="Pattern 2 6 4 3" xfId="13553"/>
    <cellStyle name="Pattern 2 6 5" xfId="3413"/>
    <cellStyle name="Pattern 2 6 5 2" xfId="7633"/>
    <cellStyle name="Pattern 2 6 5 2 2" xfId="17915"/>
    <cellStyle name="Pattern 2 6 6" xfId="3064"/>
    <cellStyle name="Pattern 2 6 6 2" xfId="12415"/>
    <cellStyle name="Pattern 2 6 7" xfId="14974"/>
    <cellStyle name="Pattern 2 7" xfId="677"/>
    <cellStyle name="Pattern 2 7 2" xfId="5143"/>
    <cellStyle name="Pattern 2 7 2 2" xfId="9363"/>
    <cellStyle name="Pattern 2 7 2 2 2" xfId="19645"/>
    <cellStyle name="Pattern 2 7 2 3" xfId="14767"/>
    <cellStyle name="Pattern 2 7 3" xfId="6567"/>
    <cellStyle name="Pattern 2 7 3 2" xfId="10786"/>
    <cellStyle name="Pattern 2 7 3 2 2" xfId="21054"/>
    <cellStyle name="Pattern 2 7 3 3" xfId="15106"/>
    <cellStyle name="Pattern 2 7 4" xfId="3981"/>
    <cellStyle name="Pattern 2 7 4 2" xfId="8201"/>
    <cellStyle name="Pattern 2 7 4 2 2" xfId="18483"/>
    <cellStyle name="Pattern 2 7 5" xfId="3100"/>
    <cellStyle name="Pattern 2 7 5 2" xfId="15473"/>
    <cellStyle name="Pattern 2 7 6" xfId="11646"/>
    <cellStyle name="Pattern 2 8" xfId="1586"/>
    <cellStyle name="Pattern 2 8 2" xfId="6237"/>
    <cellStyle name="Pattern 2 8 2 2" xfId="10456"/>
    <cellStyle name="Pattern 2 8 2 2 2" xfId="20732"/>
    <cellStyle name="Pattern 2 8 2 3" xfId="13515"/>
    <cellStyle name="Pattern 2 8 3" xfId="3675"/>
    <cellStyle name="Pattern 2 8 3 2" xfId="7895"/>
    <cellStyle name="Pattern 2 8 3 2 2" xfId="18177"/>
    <cellStyle name="Pattern 2 8 4" xfId="2184"/>
    <cellStyle name="Pattern 2 8 4 2" xfId="15675"/>
    <cellStyle name="Pattern 2 8 5" xfId="14608"/>
    <cellStyle name="Pattern 2 9" xfId="4828"/>
    <cellStyle name="Pattern 2 9 2" xfId="9048"/>
    <cellStyle name="Pattern 2 9 2 2" xfId="19330"/>
    <cellStyle name="Pattern 2 9 3" xfId="14450"/>
    <cellStyle name="Pattern 3" xfId="305"/>
    <cellStyle name="Pattern 3 10" xfId="4780"/>
    <cellStyle name="Pattern 3 10 2" xfId="9000"/>
    <cellStyle name="Pattern 3 10 2 2" xfId="19282"/>
    <cellStyle name="Pattern 3 10 3" xfId="14879"/>
    <cellStyle name="Pattern 3 11" xfId="3279"/>
    <cellStyle name="Pattern 3 11 2" xfId="7501"/>
    <cellStyle name="Pattern 3 11 2 2" xfId="17783"/>
    <cellStyle name="Pattern 3 11 3" xfId="13396"/>
    <cellStyle name="Pattern 3 12" xfId="6116"/>
    <cellStyle name="Pattern 3 12 2" xfId="10335"/>
    <cellStyle name="Pattern 3 12 2 2" xfId="20613"/>
    <cellStyle name="Pattern 3 13" xfId="1745"/>
    <cellStyle name="Pattern 3 13 2" xfId="15850"/>
    <cellStyle name="Pattern 3 14" xfId="11708"/>
    <cellStyle name="Pattern 3 2" xfId="401"/>
    <cellStyle name="Pattern 3 2 2" xfId="1024"/>
    <cellStyle name="Pattern 3 2 2 2" xfId="4288"/>
    <cellStyle name="Pattern 3 2 2 2 2" xfId="8508"/>
    <cellStyle name="Pattern 3 2 2 2 2 2" xfId="18790"/>
    <cellStyle name="Pattern 3 2 2 2 3" xfId="12920"/>
    <cellStyle name="Pattern 3 2 2 3" xfId="5488"/>
    <cellStyle name="Pattern 3 2 2 3 2" xfId="9708"/>
    <cellStyle name="Pattern 3 2 2 3 2 2" xfId="19990"/>
    <cellStyle name="Pattern 3 2 2 3 3" xfId="16758"/>
    <cellStyle name="Pattern 3 2 2 4" xfId="6902"/>
    <cellStyle name="Pattern 3 2 2 4 2" xfId="11121"/>
    <cellStyle name="Pattern 3 2 2 4 2 2" xfId="21363"/>
    <cellStyle name="Pattern 3 2 2 4 3" xfId="14537"/>
    <cellStyle name="Pattern 3 2 2 5" xfId="3450"/>
    <cellStyle name="Pattern 3 2 2 5 2" xfId="7670"/>
    <cellStyle name="Pattern 3 2 2 5 2 2" xfId="17952"/>
    <cellStyle name="Pattern 3 2 2 6" xfId="2074"/>
    <cellStyle name="Pattern 3 2 2 6 2" xfId="14724"/>
    <cellStyle name="Pattern 3 2 2 7" xfId="15159"/>
    <cellStyle name="Pattern 3 2 3" xfId="1228"/>
    <cellStyle name="Pattern 3 2 3 2" xfId="5691"/>
    <cellStyle name="Pattern 3 2 3 2 2" xfId="9911"/>
    <cellStyle name="Pattern 3 2 3 2 2 2" xfId="20193"/>
    <cellStyle name="Pattern 3 2 3 2 3" xfId="16912"/>
    <cellStyle name="Pattern 3 2 3 3" xfId="7103"/>
    <cellStyle name="Pattern 3 2 3 3 2" xfId="11322"/>
    <cellStyle name="Pattern 3 2 3 3 2 2" xfId="21555"/>
    <cellStyle name="Pattern 3 2 3 3 3" xfId="13185"/>
    <cellStyle name="Pattern 3 2 3 4" xfId="4483"/>
    <cellStyle name="Pattern 3 2 3 4 2" xfId="8703"/>
    <cellStyle name="Pattern 3 2 3 4 2 2" xfId="18985"/>
    <cellStyle name="Pattern 3 2 3 5" xfId="2165"/>
    <cellStyle name="Pattern 3 2 3 5 2" xfId="17406"/>
    <cellStyle name="Pattern 3 2 3 6" xfId="13697"/>
    <cellStyle name="Pattern 3 2 4" xfId="777"/>
    <cellStyle name="Pattern 3 2 4 2" xfId="5242"/>
    <cellStyle name="Pattern 3 2 4 2 2" xfId="9462"/>
    <cellStyle name="Pattern 3 2 4 2 2 2" xfId="19744"/>
    <cellStyle name="Pattern 3 2 4 2 3" xfId="16893"/>
    <cellStyle name="Pattern 3 2 4 3" xfId="6662"/>
    <cellStyle name="Pattern 3 2 4 3 2" xfId="10881"/>
    <cellStyle name="Pattern 3 2 4 3 2 2" xfId="21138"/>
    <cellStyle name="Pattern 3 2 4 3 3" xfId="11957"/>
    <cellStyle name="Pattern 3 2 4 4" xfId="4069"/>
    <cellStyle name="Pattern 3 2 4 4 2" xfId="8289"/>
    <cellStyle name="Pattern 3 2 4 4 2 2" xfId="18571"/>
    <cellStyle name="Pattern 3 2 4 5" xfId="2180"/>
    <cellStyle name="Pattern 3 2 4 5 2" xfId="11622"/>
    <cellStyle name="Pattern 3 2 4 6" xfId="14467"/>
    <cellStyle name="Pattern 3 2 5" xfId="1640"/>
    <cellStyle name="Pattern 3 2 5 2" xfId="6295"/>
    <cellStyle name="Pattern 3 2 5 2 2" xfId="10514"/>
    <cellStyle name="Pattern 3 2 5 2 2 2" xfId="20790"/>
    <cellStyle name="Pattern 3 2 5 2 3" xfId="12179"/>
    <cellStyle name="Pattern 3 2 5 3" xfId="3717"/>
    <cellStyle name="Pattern 3 2 5 3 2" xfId="7937"/>
    <cellStyle name="Pattern 3 2 5 3 2 2" xfId="18219"/>
    <cellStyle name="Pattern 3 2 5 4" xfId="2484"/>
    <cellStyle name="Pattern 3 2 5 4 2" xfId="16519"/>
    <cellStyle name="Pattern 3 2 5 5" xfId="13480"/>
    <cellStyle name="Pattern 3 2 6" xfId="4870"/>
    <cellStyle name="Pattern 3 2 6 2" xfId="9090"/>
    <cellStyle name="Pattern 3 2 6 2 2" xfId="19372"/>
    <cellStyle name="Pattern 3 2 6 3" xfId="16786"/>
    <cellStyle name="Pattern 3 2 7" xfId="6205"/>
    <cellStyle name="Pattern 3 2 7 2" xfId="10424"/>
    <cellStyle name="Pattern 3 2 7 2 2" xfId="20702"/>
    <cellStyle name="Pattern 3 2 7 3" xfId="15954"/>
    <cellStyle name="Pattern 3 2 8" xfId="2094"/>
    <cellStyle name="Pattern 3 2 8 2" xfId="15006"/>
    <cellStyle name="Pattern 3 2 9" xfId="11725"/>
    <cellStyle name="Pattern 3 3" xfId="451"/>
    <cellStyle name="Pattern 3 3 10" xfId="16832"/>
    <cellStyle name="Pattern 3 3 2" xfId="1062"/>
    <cellStyle name="Pattern 3 3 2 2" xfId="1377"/>
    <cellStyle name="Pattern 3 3 2 2 2" xfId="5840"/>
    <cellStyle name="Pattern 3 3 2 2 2 2" xfId="10060"/>
    <cellStyle name="Pattern 3 3 2 2 2 2 2" xfId="20342"/>
    <cellStyle name="Pattern 3 3 2 2 2 3" xfId="15820"/>
    <cellStyle name="Pattern 3 3 2 2 3" xfId="7252"/>
    <cellStyle name="Pattern 3 3 2 2 3 2" xfId="11471"/>
    <cellStyle name="Pattern 3 3 2 2 3 2 2" xfId="21693"/>
    <cellStyle name="Pattern 3 3 2 2 3 3" xfId="16450"/>
    <cellStyle name="Pattern 3 3 2 2 4" xfId="4608"/>
    <cellStyle name="Pattern 3 3 2 2 4 2" xfId="8828"/>
    <cellStyle name="Pattern 3 3 2 2 4 2 2" xfId="19110"/>
    <cellStyle name="Pattern 3 3 2 2 5" xfId="1954"/>
    <cellStyle name="Pattern 3 3 2 2 5 2" xfId="17544"/>
    <cellStyle name="Pattern 3 3 2 2 6" xfId="14670"/>
    <cellStyle name="Pattern 3 3 2 3" xfId="5526"/>
    <cellStyle name="Pattern 3 3 2 3 2" xfId="9746"/>
    <cellStyle name="Pattern 3 3 2 3 2 2" xfId="20028"/>
    <cellStyle name="Pattern 3 3 2 3 3" xfId="14081"/>
    <cellStyle name="Pattern 3 3 2 4" xfId="6939"/>
    <cellStyle name="Pattern 3 3 2 4 2" xfId="11158"/>
    <cellStyle name="Pattern 3 3 2 4 2 2" xfId="21398"/>
    <cellStyle name="Pattern 3 3 2 4 3" xfId="16907"/>
    <cellStyle name="Pattern 3 3 2 5" xfId="4324"/>
    <cellStyle name="Pattern 3 3 2 5 2" xfId="8544"/>
    <cellStyle name="Pattern 3 3 2 5 2 2" xfId="18826"/>
    <cellStyle name="Pattern 3 3 2 6" xfId="1991"/>
    <cellStyle name="Pattern 3 3 2 6 2" xfId="11831"/>
    <cellStyle name="Pattern 3 3 2 7" xfId="14091"/>
    <cellStyle name="Pattern 3 3 3" xfId="638"/>
    <cellStyle name="Pattern 3 3 3 2" xfId="5105"/>
    <cellStyle name="Pattern 3 3 3 2 2" xfId="9325"/>
    <cellStyle name="Pattern 3 3 3 2 2 2" xfId="19607"/>
    <cellStyle name="Pattern 3 3 3 2 3" xfId="13255"/>
    <cellStyle name="Pattern 3 3 3 3" xfId="6529"/>
    <cellStyle name="Pattern 3 3 3 3 2" xfId="10748"/>
    <cellStyle name="Pattern 3 3 3 3 2 2" xfId="21019"/>
    <cellStyle name="Pattern 3 3 3 3 3" xfId="15247"/>
    <cellStyle name="Pattern 3 3 3 4" xfId="3947"/>
    <cellStyle name="Pattern 3 3 3 4 2" xfId="8167"/>
    <cellStyle name="Pattern 3 3 3 4 2 2" xfId="18449"/>
    <cellStyle name="Pattern 3 3 3 5" xfId="2873"/>
    <cellStyle name="Pattern 3 3 3 5 2" xfId="14479"/>
    <cellStyle name="Pattern 3 3 3 6" xfId="11663"/>
    <cellStyle name="Pattern 3 3 4" xfId="835"/>
    <cellStyle name="Pattern 3 3 4 2" xfId="5300"/>
    <cellStyle name="Pattern 3 3 4 2 2" xfId="9520"/>
    <cellStyle name="Pattern 3 3 4 2 2 2" xfId="19802"/>
    <cellStyle name="Pattern 3 3 4 2 3" xfId="15041"/>
    <cellStyle name="Pattern 3 3 4 3" xfId="6720"/>
    <cellStyle name="Pattern 3 3 4 3 2" xfId="10939"/>
    <cellStyle name="Pattern 3 3 4 3 2 2" xfId="21193"/>
    <cellStyle name="Pattern 3 3 4 3 3" xfId="14293"/>
    <cellStyle name="Pattern 3 3 4 4" xfId="4124"/>
    <cellStyle name="Pattern 3 3 4 4 2" xfId="8344"/>
    <cellStyle name="Pattern 3 3 4 4 2 2" xfId="18626"/>
    <cellStyle name="Pattern 3 3 4 5" xfId="1918"/>
    <cellStyle name="Pattern 3 3 4 5 2" xfId="14944"/>
    <cellStyle name="Pattern 3 3 4 6" xfId="12108"/>
    <cellStyle name="Pattern 3 3 5" xfId="3765"/>
    <cellStyle name="Pattern 3 3 5 2" xfId="7985"/>
    <cellStyle name="Pattern 3 3 5 2 2" xfId="18267"/>
    <cellStyle name="Pattern 3 3 5 3" xfId="17074"/>
    <cellStyle name="Pattern 3 3 6" xfId="4918"/>
    <cellStyle name="Pattern 3 3 6 2" xfId="9138"/>
    <cellStyle name="Pattern 3 3 6 2 2" xfId="19420"/>
    <cellStyle name="Pattern 3 3 6 3" xfId="12000"/>
    <cellStyle name="Pattern 3 3 7" xfId="6343"/>
    <cellStyle name="Pattern 3 3 7 2" xfId="10562"/>
    <cellStyle name="Pattern 3 3 7 2 2" xfId="20838"/>
    <cellStyle name="Pattern 3 3 7 3" xfId="14442"/>
    <cellStyle name="Pattern 3 3 8" xfId="3490"/>
    <cellStyle name="Pattern 3 3 8 2" xfId="7710"/>
    <cellStyle name="Pattern 3 3 8 2 2" xfId="17992"/>
    <cellStyle name="Pattern 3 3 8 3" xfId="16966"/>
    <cellStyle name="Pattern 3 3 9" xfId="2233"/>
    <cellStyle name="Pattern 3 3 9 2" xfId="13309"/>
    <cellStyle name="Pattern 3 4" xfId="515"/>
    <cellStyle name="Pattern 3 4 2" xfId="1441"/>
    <cellStyle name="Pattern 3 4 2 2" xfId="5904"/>
    <cellStyle name="Pattern 3 4 2 2 2" xfId="10124"/>
    <cellStyle name="Pattern 3 4 2 2 2 2" xfId="20406"/>
    <cellStyle name="Pattern 3 4 2 2 3" xfId="16586"/>
    <cellStyle name="Pattern 3 4 2 3" xfId="7316"/>
    <cellStyle name="Pattern 3 4 2 3 2" xfId="11535"/>
    <cellStyle name="Pattern 3 4 2 3 2 2" xfId="21753"/>
    <cellStyle name="Pattern 3 4 2 3 3" xfId="12746"/>
    <cellStyle name="Pattern 3 4 2 4" xfId="4668"/>
    <cellStyle name="Pattern 3 4 2 4 2" xfId="8888"/>
    <cellStyle name="Pattern 3 4 2 4 2 2" xfId="19170"/>
    <cellStyle name="Pattern 3 4 2 5" xfId="2174"/>
    <cellStyle name="Pattern 3 4 2 5 2" xfId="17604"/>
    <cellStyle name="Pattern 3 4 2 6" xfId="12498"/>
    <cellStyle name="Pattern 3 4 3" xfId="1123"/>
    <cellStyle name="Pattern 3 4 3 2" xfId="5587"/>
    <cellStyle name="Pattern 3 4 3 2 2" xfId="9807"/>
    <cellStyle name="Pattern 3 4 3 2 2 2" xfId="20089"/>
    <cellStyle name="Pattern 3 4 3 2 3" xfId="14610"/>
    <cellStyle name="Pattern 3 4 3 3" xfId="7000"/>
    <cellStyle name="Pattern 3 4 3 3 2" xfId="11219"/>
    <cellStyle name="Pattern 3 4 3 3 2 2" xfId="21457"/>
    <cellStyle name="Pattern 3 4 3 3 3" xfId="16996"/>
    <cellStyle name="Pattern 3 4 3 4" xfId="4384"/>
    <cellStyle name="Pattern 3 4 3 4 2" xfId="8604"/>
    <cellStyle name="Pattern 3 4 3 4 2 2" xfId="18886"/>
    <cellStyle name="Pattern 3 4 3 5" xfId="1742"/>
    <cellStyle name="Pattern 3 4 3 5 2" xfId="17308"/>
    <cellStyle name="Pattern 3 4 3 6" xfId="11871"/>
    <cellStyle name="Pattern 3 4 4" xfId="3826"/>
    <cellStyle name="Pattern 3 4 4 2" xfId="8046"/>
    <cellStyle name="Pattern 3 4 4 2 2" xfId="18328"/>
    <cellStyle name="Pattern 3 4 4 3" xfId="14009"/>
    <cellStyle name="Pattern 3 4 5" xfId="4982"/>
    <cellStyle name="Pattern 3 4 5 2" xfId="9202"/>
    <cellStyle name="Pattern 3 4 5 2 2" xfId="19484"/>
    <cellStyle name="Pattern 3 4 5 3" xfId="14577"/>
    <cellStyle name="Pattern 3 4 6" xfId="6407"/>
    <cellStyle name="Pattern 3 4 6 2" xfId="10626"/>
    <cellStyle name="Pattern 3 4 6 2 2" xfId="20899"/>
    <cellStyle name="Pattern 3 4 6 3" xfId="12714"/>
    <cellStyle name="Pattern 3 4 7" xfId="3532"/>
    <cellStyle name="Pattern 3 4 7 2" xfId="7752"/>
    <cellStyle name="Pattern 3 4 7 2 2" xfId="18034"/>
    <cellStyle name="Pattern 3 4 7 3" xfId="14711"/>
    <cellStyle name="Pattern 3 4 8" xfId="2288"/>
    <cellStyle name="Pattern 3 4 8 2" xfId="14492"/>
    <cellStyle name="Pattern 3 4 9" xfId="12069"/>
    <cellStyle name="Pattern 3 5" xfId="577"/>
    <cellStyle name="Pattern 3 5 2" xfId="1503"/>
    <cellStyle name="Pattern 3 5 2 2" xfId="5966"/>
    <cellStyle name="Pattern 3 5 2 2 2" xfId="10186"/>
    <cellStyle name="Pattern 3 5 2 2 2 2" xfId="20468"/>
    <cellStyle name="Pattern 3 5 2 2 3" xfId="15284"/>
    <cellStyle name="Pattern 3 5 2 3" xfId="7378"/>
    <cellStyle name="Pattern 3 5 2 3 2" xfId="11597"/>
    <cellStyle name="Pattern 3 5 2 3 2 2" xfId="21812"/>
    <cellStyle name="Pattern 3 5 2 3 3" xfId="16618"/>
    <cellStyle name="Pattern 3 5 2 4" xfId="4727"/>
    <cellStyle name="Pattern 3 5 2 4 2" xfId="8947"/>
    <cellStyle name="Pattern 3 5 2 4 2 2" xfId="19229"/>
    <cellStyle name="Pattern 3 5 2 5" xfId="7431"/>
    <cellStyle name="Pattern 3 5 2 5 2" xfId="17663"/>
    <cellStyle name="Pattern 3 5 2 6" xfId="15279"/>
    <cellStyle name="Pattern 3 5 3" xfId="1181"/>
    <cellStyle name="Pattern 3 5 3 2" xfId="5644"/>
    <cellStyle name="Pattern 3 5 3 2 2" xfId="9864"/>
    <cellStyle name="Pattern 3 5 3 2 2 2" xfId="20146"/>
    <cellStyle name="Pattern 3 5 3 2 3" xfId="15628"/>
    <cellStyle name="Pattern 3 5 3 3" xfId="7056"/>
    <cellStyle name="Pattern 3 5 3 3 2" xfId="11275"/>
    <cellStyle name="Pattern 3 5 3 3 2 2" xfId="21510"/>
    <cellStyle name="Pattern 3 5 3 3 3" xfId="11819"/>
    <cellStyle name="Pattern 3 5 3 4" xfId="4438"/>
    <cellStyle name="Pattern 3 5 3 4 2" xfId="8658"/>
    <cellStyle name="Pattern 3 5 3 4 2 2" xfId="18940"/>
    <cellStyle name="Pattern 3 5 3 5" xfId="2030"/>
    <cellStyle name="Pattern 3 5 3 5 2" xfId="17361"/>
    <cellStyle name="Pattern 3 5 3 6" xfId="13466"/>
    <cellStyle name="Pattern 3 5 4" xfId="3888"/>
    <cellStyle name="Pattern 3 5 4 2" xfId="8108"/>
    <cellStyle name="Pattern 3 5 4 2 2" xfId="18390"/>
    <cellStyle name="Pattern 3 5 4 3" xfId="12066"/>
    <cellStyle name="Pattern 3 5 5" xfId="5044"/>
    <cellStyle name="Pattern 3 5 5 2" xfId="9264"/>
    <cellStyle name="Pattern 3 5 5 2 2" xfId="19546"/>
    <cellStyle name="Pattern 3 5 5 3" xfId="12872"/>
    <cellStyle name="Pattern 3 5 6" xfId="6469"/>
    <cellStyle name="Pattern 3 5 6 2" xfId="10688"/>
    <cellStyle name="Pattern 3 5 6 2 2" xfId="20961"/>
    <cellStyle name="Pattern 3 5 6 3" xfId="12729"/>
    <cellStyle name="Pattern 3 5 7" xfId="3591"/>
    <cellStyle name="Pattern 3 5 7 2" xfId="7811"/>
    <cellStyle name="Pattern 3 5 7 2 2" xfId="18093"/>
    <cellStyle name="Pattern 3 5 7 3" xfId="13186"/>
    <cellStyle name="Pattern 3 5 8" xfId="2029"/>
    <cellStyle name="Pattern 3 5 8 2" xfId="12979"/>
    <cellStyle name="Pattern 3 5 9" xfId="14898"/>
    <cellStyle name="Pattern 3 6" xfId="905"/>
    <cellStyle name="Pattern 3 6 2" xfId="4186"/>
    <cellStyle name="Pattern 3 6 2 2" xfId="8406"/>
    <cellStyle name="Pattern 3 6 2 2 2" xfId="18688"/>
    <cellStyle name="Pattern 3 6 2 3" xfId="16757"/>
    <cellStyle name="Pattern 3 6 3" xfId="5370"/>
    <cellStyle name="Pattern 3 6 3 2" xfId="9590"/>
    <cellStyle name="Pattern 3 6 3 2 2" xfId="19872"/>
    <cellStyle name="Pattern 3 6 3 3" xfId="11805"/>
    <cellStyle name="Pattern 3 6 4" xfId="6787"/>
    <cellStyle name="Pattern 3 6 4 2" xfId="11006"/>
    <cellStyle name="Pattern 3 6 4 2 2" xfId="21256"/>
    <cellStyle name="Pattern 3 6 4 3" xfId="16483"/>
    <cellStyle name="Pattern 3 6 5" xfId="3345"/>
    <cellStyle name="Pattern 3 6 5 2" xfId="7565"/>
    <cellStyle name="Pattern 3 6 5 2 2" xfId="17849"/>
    <cellStyle name="Pattern 3 6 6" xfId="2168"/>
    <cellStyle name="Pattern 3 6 6 2" xfId="12199"/>
    <cellStyle name="Pattern 3 6 7" xfId="13656"/>
    <cellStyle name="Pattern 3 7" xfId="633"/>
    <cellStyle name="Pattern 3 7 2" xfId="5100"/>
    <cellStyle name="Pattern 3 7 2 2" xfId="9320"/>
    <cellStyle name="Pattern 3 7 2 2 2" xfId="19602"/>
    <cellStyle name="Pattern 3 7 2 3" xfId="14248"/>
    <cellStyle name="Pattern 3 7 3" xfId="6525"/>
    <cellStyle name="Pattern 3 7 3 2" xfId="10744"/>
    <cellStyle name="Pattern 3 7 3 2 2" xfId="21015"/>
    <cellStyle name="Pattern 3 7 3 3" xfId="16340"/>
    <cellStyle name="Pattern 3 7 4" xfId="3942"/>
    <cellStyle name="Pattern 3 7 4 2" xfId="8162"/>
    <cellStyle name="Pattern 3 7 4 2 2" xfId="18444"/>
    <cellStyle name="Pattern 3 7 5" xfId="2073"/>
    <cellStyle name="Pattern 3 7 5 2" xfId="14637"/>
    <cellStyle name="Pattern 3 7 6" xfId="11666"/>
    <cellStyle name="Pattern 3 8" xfId="609"/>
    <cellStyle name="Pattern 3 8 2" xfId="5076"/>
    <cellStyle name="Pattern 3 8 2 2" xfId="9296"/>
    <cellStyle name="Pattern 3 8 2 2 2" xfId="19578"/>
    <cellStyle name="Pattern 3 8 2 3" xfId="12313"/>
    <cellStyle name="Pattern 3 8 3" xfId="6501"/>
    <cellStyle name="Pattern 3 8 3 2" xfId="10720"/>
    <cellStyle name="Pattern 3 8 3 2 2" xfId="20992"/>
    <cellStyle name="Pattern 3 8 3 3" xfId="12107"/>
    <cellStyle name="Pattern 3 8 4" xfId="3919"/>
    <cellStyle name="Pattern 3 8 4 2" xfId="8139"/>
    <cellStyle name="Pattern 3 8 4 2 2" xfId="18421"/>
    <cellStyle name="Pattern 3 8 5" xfId="2904"/>
    <cellStyle name="Pattern 3 8 5 2" xfId="15161"/>
    <cellStyle name="Pattern 3 8 6" xfId="11689"/>
    <cellStyle name="Pattern 3 9" xfId="1566"/>
    <cellStyle name="Pattern 3 9 2" xfId="6061"/>
    <cellStyle name="Pattern 3 9 2 2" xfId="10280"/>
    <cellStyle name="Pattern 3 9 2 2 2" xfId="20560"/>
    <cellStyle name="Pattern 3 9 2 3" xfId="15485"/>
    <cellStyle name="Pattern 3 9 3" xfId="3626"/>
    <cellStyle name="Pattern 3 9 3 2" xfId="7846"/>
    <cellStyle name="Pattern 3 9 3 2 2" xfId="18128"/>
    <cellStyle name="Pattern 3 9 4" xfId="2310"/>
    <cellStyle name="Pattern 3 9 4 2" xfId="12374"/>
    <cellStyle name="Pattern 3 9 5" xfId="15143"/>
    <cellStyle name="Pattern 4" xfId="325"/>
    <cellStyle name="Pattern 4 10" xfId="11723"/>
    <cellStyle name="Pattern 4 2" xfId="960"/>
    <cellStyle name="Pattern 4 2 2" xfId="1297"/>
    <cellStyle name="Pattern 4 2 2 2" xfId="5760"/>
    <cellStyle name="Pattern 4 2 2 2 2" xfId="9980"/>
    <cellStyle name="Pattern 4 2 2 2 2 2" xfId="20262"/>
    <cellStyle name="Pattern 4 2 2 2 3" xfId="12641"/>
    <cellStyle name="Pattern 4 2 2 3" xfId="7172"/>
    <cellStyle name="Pattern 4 2 2 3 2" xfId="11391"/>
    <cellStyle name="Pattern 4 2 2 3 2 2" xfId="21617"/>
    <cellStyle name="Pattern 4 2 2 3 3" xfId="13476"/>
    <cellStyle name="Pattern 4 2 2 4" xfId="4538"/>
    <cellStyle name="Pattern 4 2 2 4 2" xfId="8758"/>
    <cellStyle name="Pattern 4 2 2 4 2 2" xfId="19040"/>
    <cellStyle name="Pattern 4 2 2 5" xfId="3088"/>
    <cellStyle name="Pattern 4 2 2 5 2" xfId="17468"/>
    <cellStyle name="Pattern 4 2 2 6" xfId="14850"/>
    <cellStyle name="Pattern 4 2 3" xfId="1711"/>
    <cellStyle name="Pattern 4 2 3 2" xfId="6838"/>
    <cellStyle name="Pattern 4 2 3 2 2" xfId="11057"/>
    <cellStyle name="Pattern 4 2 3 2 2 2" xfId="21301"/>
    <cellStyle name="Pattern 4 2 3 2 3" xfId="13063"/>
    <cellStyle name="Pattern 4 2 3 3" xfId="5424"/>
    <cellStyle name="Pattern 4 2 3 3 2" xfId="9644"/>
    <cellStyle name="Pattern 4 2 3 3 2 2" xfId="19926"/>
    <cellStyle name="Pattern 4 2 3 4" xfId="2857"/>
    <cellStyle name="Pattern 4 2 3 4 2" xfId="15790"/>
    <cellStyle name="Pattern 4 2 3 5" xfId="16632"/>
    <cellStyle name="Pattern 4 2 4" xfId="6179"/>
    <cellStyle name="Pattern 4 2 4 2" xfId="10398"/>
    <cellStyle name="Pattern 4 2 4 2 2" xfId="20676"/>
    <cellStyle name="Pattern 4 2 4 3" xfId="12631"/>
    <cellStyle name="Pattern 4 2 5" xfId="1893"/>
    <cellStyle name="Pattern 4 2 5 2" xfId="12091"/>
    <cellStyle name="Pattern 4 2 6" xfId="14838"/>
    <cellStyle name="Pattern 4 3" xfId="1210"/>
    <cellStyle name="Pattern 4 3 2" xfId="5673"/>
    <cellStyle name="Pattern 4 3 2 2" xfId="9893"/>
    <cellStyle name="Pattern 4 3 2 2 2" xfId="20175"/>
    <cellStyle name="Pattern 4 3 2 3" xfId="16800"/>
    <cellStyle name="Pattern 4 3 3" xfId="7085"/>
    <cellStyle name="Pattern 4 3 3 2" xfId="11304"/>
    <cellStyle name="Pattern 4 3 3 2 2" xfId="21538"/>
    <cellStyle name="Pattern 4 3 3 3" xfId="16685"/>
    <cellStyle name="Pattern 4 3 4" xfId="4466"/>
    <cellStyle name="Pattern 4 3 4 2" xfId="8686"/>
    <cellStyle name="Pattern 4 3 4 2 2" xfId="18968"/>
    <cellStyle name="Pattern 4 3 5" xfId="3090"/>
    <cellStyle name="Pattern 4 3 5 2" xfId="17389"/>
    <cellStyle name="Pattern 4 3 6" xfId="14593"/>
    <cellStyle name="Pattern 4 4" xfId="625"/>
    <cellStyle name="Pattern 4 4 2" xfId="5092"/>
    <cellStyle name="Pattern 4 4 2 2" xfId="9312"/>
    <cellStyle name="Pattern 4 4 2 2 2" xfId="19594"/>
    <cellStyle name="Pattern 4 4 2 3" xfId="14930"/>
    <cellStyle name="Pattern 4 4 3" xfId="6517"/>
    <cellStyle name="Pattern 4 4 3 2" xfId="10736"/>
    <cellStyle name="Pattern 4 4 3 2 2" xfId="21007"/>
    <cellStyle name="Pattern 4 4 3 3" xfId="15541"/>
    <cellStyle name="Pattern 4 4 4" xfId="3934"/>
    <cellStyle name="Pattern 4 4 4 2" xfId="8154"/>
    <cellStyle name="Pattern 4 4 4 2 2" xfId="18436"/>
    <cellStyle name="Pattern 4 4 5" xfId="2798"/>
    <cellStyle name="Pattern 4 4 5 2" xfId="13925"/>
    <cellStyle name="Pattern 4 4 6" xfId="11674"/>
    <cellStyle name="Pattern 4 5" xfId="1598"/>
    <cellStyle name="Pattern 4 5 2" xfId="6249"/>
    <cellStyle name="Pattern 4 5 2 2" xfId="10468"/>
    <cellStyle name="Pattern 4 5 2 2 2" xfId="20744"/>
    <cellStyle name="Pattern 4 5 2 3" xfId="16405"/>
    <cellStyle name="Pattern 4 5 3" xfId="3644"/>
    <cellStyle name="Pattern 4 5 3 2" xfId="7864"/>
    <cellStyle name="Pattern 4 5 3 2 2" xfId="18146"/>
    <cellStyle name="Pattern 4 5 4" xfId="2846"/>
    <cellStyle name="Pattern 4 5 4 2" xfId="16615"/>
    <cellStyle name="Pattern 4 5 5" xfId="16735"/>
    <cellStyle name="Pattern 4 6" xfId="4798"/>
    <cellStyle name="Pattern 4 6 2" xfId="9018"/>
    <cellStyle name="Pattern 4 6 2 2" xfId="19300"/>
    <cellStyle name="Pattern 4 6 3" xfId="13932"/>
    <cellStyle name="Pattern 4 7" xfId="3384"/>
    <cellStyle name="Pattern 4 7 2" xfId="7604"/>
    <cellStyle name="Pattern 4 7 2 2" xfId="17886"/>
    <cellStyle name="Pattern 4 7 3" xfId="14690"/>
    <cellStyle name="Pattern 4 8" xfId="2138"/>
    <cellStyle name="Pattern 4 8 2" xfId="14194"/>
    <cellStyle name="Pattern 4 9" xfId="16105"/>
    <cellStyle name="Pattern 4 9 2" xfId="14193"/>
    <cellStyle name="Pattern 5" xfId="474"/>
    <cellStyle name="Pattern 5 2" xfId="1400"/>
    <cellStyle name="Pattern 5 2 2" xfId="5863"/>
    <cellStyle name="Pattern 5 2 2 2" xfId="10083"/>
    <cellStyle name="Pattern 5 2 2 2 2" xfId="20365"/>
    <cellStyle name="Pattern 5 2 2 3" xfId="14134"/>
    <cellStyle name="Pattern 5 2 3" xfId="7275"/>
    <cellStyle name="Pattern 5 2 3 2" xfId="11494"/>
    <cellStyle name="Pattern 5 2 3 2 2" xfId="21714"/>
    <cellStyle name="Pattern 5 2 3 3" xfId="14871"/>
    <cellStyle name="Pattern 5 2 4" xfId="4629"/>
    <cellStyle name="Pattern 5 2 4 2" xfId="8849"/>
    <cellStyle name="Pattern 5 2 4 2 2" xfId="19131"/>
    <cellStyle name="Pattern 5 2 5" xfId="1750"/>
    <cellStyle name="Pattern 5 2 5 2" xfId="17565"/>
    <cellStyle name="Pattern 5 2 6" xfId="14078"/>
    <cellStyle name="Pattern 5 3" xfId="623"/>
    <cellStyle name="Pattern 5 3 2" xfId="5090"/>
    <cellStyle name="Pattern 5 3 2 2" xfId="9310"/>
    <cellStyle name="Pattern 5 3 2 2 2" xfId="19592"/>
    <cellStyle name="Pattern 5 3 2 3" xfId="11940"/>
    <cellStyle name="Pattern 5 3 3" xfId="6515"/>
    <cellStyle name="Pattern 5 3 3 2" xfId="10734"/>
    <cellStyle name="Pattern 5 3 3 2 2" xfId="21005"/>
    <cellStyle name="Pattern 5 3 3 3" xfId="14981"/>
    <cellStyle name="Pattern 5 3 4" xfId="3932"/>
    <cellStyle name="Pattern 5 3 4 2" xfId="8152"/>
    <cellStyle name="Pattern 5 3 4 2 2" xfId="18434"/>
    <cellStyle name="Pattern 5 3 5" xfId="2612"/>
    <cellStyle name="Pattern 5 3 5 2" xfId="15102"/>
    <cellStyle name="Pattern 5 3 6" xfId="11676"/>
    <cellStyle name="Pattern 5 4" xfId="1676"/>
    <cellStyle name="Pattern 5 4 2" xfId="6366"/>
    <cellStyle name="Pattern 5 4 2 2" xfId="10585"/>
    <cellStyle name="Pattern 5 4 2 2 2" xfId="20859"/>
    <cellStyle name="Pattern 5 4 2 3" xfId="12966"/>
    <cellStyle name="Pattern 5 4 3" xfId="3786"/>
    <cellStyle name="Pattern 5 4 3 2" xfId="8006"/>
    <cellStyle name="Pattern 5 4 3 2 2" xfId="18288"/>
    <cellStyle name="Pattern 5 4 4" xfId="2666"/>
    <cellStyle name="Pattern 5 4 4 2" xfId="13980"/>
    <cellStyle name="Pattern 5 4 5" xfId="13620"/>
    <cellStyle name="Pattern 5 5" xfId="4941"/>
    <cellStyle name="Pattern 5 5 2" xfId="9161"/>
    <cellStyle name="Pattern 5 5 2 2" xfId="19443"/>
    <cellStyle name="Pattern 5 5 3" xfId="13808"/>
    <cellStyle name="Pattern 5 6" xfId="6029"/>
    <cellStyle name="Pattern 5 6 2" xfId="10248"/>
    <cellStyle name="Pattern 5 6 2 2" xfId="20528"/>
    <cellStyle name="Pattern 5 6 3" xfId="14007"/>
    <cellStyle name="Pattern 5 7" xfId="2560"/>
    <cellStyle name="Pattern 5 7 2" xfId="13333"/>
    <cellStyle name="Pattern 5 8" xfId="16089"/>
    <cellStyle name="Pattern 5 8 2" xfId="15157"/>
    <cellStyle name="Pattern 5 9" xfId="14788"/>
    <cellStyle name="Pattern 6" xfId="286"/>
    <cellStyle name="Pattern 6 2" xfId="1277"/>
    <cellStyle name="Pattern 6 2 2" xfId="5740"/>
    <cellStyle name="Pattern 6 2 2 2" xfId="9960"/>
    <cellStyle name="Pattern 6 2 2 2 2" xfId="20242"/>
    <cellStyle name="Pattern 6 2 2 3" xfId="15343"/>
    <cellStyle name="Pattern 6 2 3" xfId="7152"/>
    <cellStyle name="Pattern 6 2 3 2" xfId="11371"/>
    <cellStyle name="Pattern 6 2 3 2 2" xfId="21598"/>
    <cellStyle name="Pattern 6 2 3 3" xfId="15690"/>
    <cellStyle name="Pattern 6 2 4" xfId="4524"/>
    <cellStyle name="Pattern 6 2 4 2" xfId="8744"/>
    <cellStyle name="Pattern 6 2 4 2 2" xfId="19026"/>
    <cellStyle name="Pattern 6 2 5" xfId="3115"/>
    <cellStyle name="Pattern 6 2 5 2" xfId="17449"/>
    <cellStyle name="Pattern 6 2 6" xfId="12702"/>
    <cellStyle name="Pattern 6 3" xfId="864"/>
    <cellStyle name="Pattern 6 3 2" xfId="5329"/>
    <cellStyle name="Pattern 6 3 2 2" xfId="9549"/>
    <cellStyle name="Pattern 6 3 2 2 2" xfId="19831"/>
    <cellStyle name="Pattern 6 3 2 3" xfId="14856"/>
    <cellStyle name="Pattern 6 3 3" xfId="6749"/>
    <cellStyle name="Pattern 6 3 3 2" xfId="10968"/>
    <cellStyle name="Pattern 6 3 3 2 2" xfId="21222"/>
    <cellStyle name="Pattern 6 3 3 3" xfId="14705"/>
    <cellStyle name="Pattern 6 3 4" xfId="4153"/>
    <cellStyle name="Pattern 6 3 4 2" xfId="8373"/>
    <cellStyle name="Pattern 6 3 4 2 2" xfId="18655"/>
    <cellStyle name="Pattern 6 3 5" xfId="2634"/>
    <cellStyle name="Pattern 6 3 5 2" xfId="15833"/>
    <cellStyle name="Pattern 6 3 6" xfId="14382"/>
    <cellStyle name="Pattern 6 4" xfId="3266"/>
    <cellStyle name="Pattern 6 4 2" xfId="7488"/>
    <cellStyle name="Pattern 6 4 2 2" xfId="17770"/>
    <cellStyle name="Pattern 6 4 3" xfId="16855"/>
    <cellStyle name="Pattern 6 5" xfId="4763"/>
    <cellStyle name="Pattern 6 5 2" xfId="8983"/>
    <cellStyle name="Pattern 6 5 2 2" xfId="19265"/>
    <cellStyle name="Pattern 6 5 3" xfId="14119"/>
    <cellStyle name="Pattern 6 6" xfId="5999"/>
    <cellStyle name="Pattern 6 6 2" xfId="10219"/>
    <cellStyle name="Pattern 6 6 2 2" xfId="20500"/>
    <cellStyle name="Pattern 6 6 3" xfId="16914"/>
    <cellStyle name="Pattern 6 7" xfId="3291"/>
    <cellStyle name="Pattern 6 7 2" xfId="7512"/>
    <cellStyle name="Pattern 6 7 2 2" xfId="17795"/>
    <cellStyle name="Pattern 6 7 3" xfId="16845"/>
    <cellStyle name="Pattern 6 8" xfId="2170"/>
    <cellStyle name="Pattern 6 8 2" xfId="15259"/>
    <cellStyle name="Pattern 6 9" xfId="13338"/>
    <cellStyle name="Pattern 7" xfId="878"/>
    <cellStyle name="Pattern 7 2" xfId="1310"/>
    <cellStyle name="Pattern 7 2 2" xfId="5773"/>
    <cellStyle name="Pattern 7 2 2 2" xfId="9993"/>
    <cellStyle name="Pattern 7 2 2 2 2" xfId="20275"/>
    <cellStyle name="Pattern 7 2 2 3" xfId="12686"/>
    <cellStyle name="Pattern 7 2 3" xfId="7185"/>
    <cellStyle name="Pattern 7 2 3 2" xfId="11404"/>
    <cellStyle name="Pattern 7 2 3 2 2" xfId="21629"/>
    <cellStyle name="Pattern 7 2 3 3" xfId="12262"/>
    <cellStyle name="Pattern 7 2 4" xfId="4546"/>
    <cellStyle name="Pattern 7 2 4 2" xfId="8766"/>
    <cellStyle name="Pattern 7 2 4 2 2" xfId="19048"/>
    <cellStyle name="Pattern 7 2 5" xfId="1910"/>
    <cellStyle name="Pattern 7 2 5 2" xfId="17480"/>
    <cellStyle name="Pattern 7 2 6" xfId="14794"/>
    <cellStyle name="Pattern 7 3" xfId="4164"/>
    <cellStyle name="Pattern 7 3 2" xfId="8384"/>
    <cellStyle name="Pattern 7 3 2 2" xfId="18666"/>
    <cellStyle name="Pattern 7 3 3" xfId="13752"/>
    <cellStyle name="Pattern 7 4" xfId="5343"/>
    <cellStyle name="Pattern 7 4 2" xfId="9563"/>
    <cellStyle name="Pattern 7 4 2 2" xfId="19845"/>
    <cellStyle name="Pattern 7 4 3" xfId="13674"/>
    <cellStyle name="Pattern 7 5" xfId="6763"/>
    <cellStyle name="Pattern 7 5 2" xfId="10982"/>
    <cellStyle name="Pattern 7 5 2 2" xfId="21234"/>
    <cellStyle name="Pattern 7 5 3" xfId="13729"/>
    <cellStyle name="Pattern 7 6" xfId="3300"/>
    <cellStyle name="Pattern 7 6 2" xfId="7521"/>
    <cellStyle name="Pattern 7 6 2 2" xfId="17804"/>
    <cellStyle name="Pattern 7 7" xfId="2973"/>
    <cellStyle name="Pattern 7 7 2" xfId="16681"/>
    <cellStyle name="Pattern 7 8" xfId="16591"/>
    <cellStyle name="Pattern 8" xfId="885"/>
    <cellStyle name="Pattern 8 2" xfId="5350"/>
    <cellStyle name="Pattern 8 2 2" xfId="9570"/>
    <cellStyle name="Pattern 8 2 2 2" xfId="19852"/>
    <cellStyle name="Pattern 8 2 3" xfId="16637"/>
    <cellStyle name="Pattern 8 3" xfId="6770"/>
    <cellStyle name="Pattern 8 3 2" xfId="10989"/>
    <cellStyle name="Pattern 8 3 2 2" xfId="21240"/>
    <cellStyle name="Pattern 8 3 3" xfId="15685"/>
    <cellStyle name="Pattern 8 4" xfId="4170"/>
    <cellStyle name="Pattern 8 4 2" xfId="8390"/>
    <cellStyle name="Pattern 8 4 2 2" xfId="18672"/>
    <cellStyle name="Pattern 8 5" xfId="2893"/>
    <cellStyle name="Pattern 8 5 2" xfId="14363"/>
    <cellStyle name="Pattern 8 6" xfId="15709"/>
    <cellStyle name="Pattern 9" xfId="1595"/>
    <cellStyle name="Pattern 9 2" xfId="6246"/>
    <cellStyle name="Pattern 9 2 2" xfId="10465"/>
    <cellStyle name="Pattern 9 2 2 2" xfId="20741"/>
    <cellStyle name="Pattern 9 2 3" xfId="12092"/>
    <cellStyle name="Pattern 9 3" xfId="3370"/>
    <cellStyle name="Pattern 9 3 2" xfId="7590"/>
    <cellStyle name="Pattern 9 3 2 2" xfId="17872"/>
    <cellStyle name="Pattern 9 4" xfId="2896"/>
    <cellStyle name="Pattern 9 4 2" xfId="12486"/>
    <cellStyle name="Pattern 9 5" xfId="13153"/>
    <cellStyle name="Percent" xfId="52" builtinId="5"/>
    <cellStyle name="Percent 2" xfId="39"/>
    <cellStyle name="Percent 2 2" xfId="40"/>
    <cellStyle name="Percent 2 3" xfId="7411"/>
    <cellStyle name="Percent 3" xfId="41"/>
    <cellStyle name="Percent 4" xfId="42"/>
    <cellStyle name="Percent 5" xfId="208"/>
    <cellStyle name="Percent 5 2" xfId="214"/>
    <cellStyle name="Percent 6" xfId="216"/>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40"/>
    <cellStyle name="Standaard 2 2 3" xfId="239"/>
    <cellStyle name="Standaard 2 3" xfId="120"/>
    <cellStyle name="Standaard 2 4" xfId="121"/>
    <cellStyle name="Standaard 2 5" xfId="238"/>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42"/>
    <cellStyle name="Standaard 3 3" xfId="243"/>
    <cellStyle name="Standaard 3 4" xfId="241"/>
    <cellStyle name="Standaard 4" xfId="139"/>
    <cellStyle name="Standaard 4 2" xfId="140"/>
    <cellStyle name="Standaard 4 3" xfId="244"/>
    <cellStyle name="Standaard 5" xfId="141"/>
    <cellStyle name="Standaard 6" xfId="142"/>
    <cellStyle name="Standaard 7" xfId="143"/>
    <cellStyle name="Standaard 7 2" xfId="144"/>
    <cellStyle name="Standaard 8" xfId="145"/>
    <cellStyle name="Standaard 8 2" xfId="146"/>
    <cellStyle name="Standaard 9" xfId="147"/>
    <cellStyle name="Standard 2" xfId="245"/>
    <cellStyle name="Standard 3" xfId="246"/>
    <cellStyle name="Standard 3 2" xfId="247"/>
    <cellStyle name="Standard_Aggregate CO2 balance" xfId="44"/>
    <cellStyle name="Tabeltitel" xfId="45"/>
    <cellStyle name="Tabeltitel 2" xfId="267"/>
    <cellStyle name="Tabeltitel 2 2" xfId="367"/>
    <cellStyle name="Tabeltitel 2 2 2" xfId="423"/>
    <cellStyle name="Tabeltitel 2 2 2 2" xfId="473"/>
    <cellStyle name="Tabeltitel 2 2 2 2 2" xfId="1084"/>
    <cellStyle name="Tabeltitel 2 2 2 2 2 2" xfId="1399"/>
    <cellStyle name="Tabeltitel 2 2 2 2 2 2 2" xfId="5862"/>
    <cellStyle name="Tabeltitel 2 2 2 2 2 2 2 2" xfId="10082"/>
    <cellStyle name="Tabeltitel 2 2 2 2 2 2 2 2 2" xfId="20364"/>
    <cellStyle name="Tabeltitel 2 2 2 2 2 2 2 3" xfId="15312"/>
    <cellStyle name="Tabeltitel 2 2 2 2 2 2 3" xfId="7274"/>
    <cellStyle name="Tabeltitel 2 2 2 2 2 2 3 2" xfId="11493"/>
    <cellStyle name="Tabeltitel 2 2 2 2 2 2 4" xfId="1900"/>
    <cellStyle name="Tabeltitel 2 2 2 2 2 3" xfId="4346"/>
    <cellStyle name="Tabeltitel 2 2 2 2 2 3 2" xfId="8566"/>
    <cellStyle name="Tabeltitel 2 2 2 2 2 3 2 2" xfId="18848"/>
    <cellStyle name="Tabeltitel 2 2 2 2 2 3 3" xfId="13742"/>
    <cellStyle name="Tabeltitel 2 2 2 2 2 4" xfId="5548"/>
    <cellStyle name="Tabeltitel 2 2 2 2 2 4 2" xfId="9768"/>
    <cellStyle name="Tabeltitel 2 2 2 2 2 4 2 2" xfId="20050"/>
    <cellStyle name="Tabeltitel 2 2 2 2 2 4 3" xfId="13960"/>
    <cellStyle name="Tabeltitel 2 2 2 2 2 5" xfId="6961"/>
    <cellStyle name="Tabeltitel 2 2 2 2 2 5 2" xfId="11180"/>
    <cellStyle name="Tabeltitel 2 2 2 2 2 5 2 2" xfId="21420"/>
    <cellStyle name="Tabeltitel 2 2 2 2 2 5 3" xfId="12598"/>
    <cellStyle name="Tabeltitel 2 2 2 2 2 6" xfId="2422"/>
    <cellStyle name="Tabeltitel 2 2 2 2 2 6 2" xfId="16264"/>
    <cellStyle name="Tabeltitel 2 2 2 2 2 7" xfId="15961"/>
    <cellStyle name="Tabeltitel 2 2 2 2 3" xfId="1265"/>
    <cellStyle name="Tabeltitel 2 2 2 2 3 2" xfId="5728"/>
    <cellStyle name="Tabeltitel 2 2 2 2 3 2 2" xfId="9948"/>
    <cellStyle name="Tabeltitel 2 2 2 2 3 2 2 2" xfId="20230"/>
    <cellStyle name="Tabeltitel 2 2 2 2 3 2 3" xfId="13067"/>
    <cellStyle name="Tabeltitel 2 2 2 2 3 3" xfId="7140"/>
    <cellStyle name="Tabeltitel 2 2 2 2 3 3 2" xfId="11359"/>
    <cellStyle name="Tabeltitel 2 2 2 2 3 4" xfId="2690"/>
    <cellStyle name="Tabeltitel 2 2 2 2 4" xfId="949"/>
    <cellStyle name="Tabeltitel 2 2 2 2 4 2" xfId="5413"/>
    <cellStyle name="Tabeltitel 2 2 2 2 4 2 2" xfId="9633"/>
    <cellStyle name="Tabeltitel 2 2 2 2 4 2 2 2" xfId="19915"/>
    <cellStyle name="Tabeltitel 2 2 2 2 4 2 3" xfId="17045"/>
    <cellStyle name="Tabeltitel 2 2 2 2 4 3" xfId="6827"/>
    <cellStyle name="Tabeltitel 2 2 2 2 4 3 2" xfId="11046"/>
    <cellStyle name="Tabeltitel 2 2 2 2 4 4" xfId="2315"/>
    <cellStyle name="Tabeltitel 2 2 2 2 5" xfId="1675"/>
    <cellStyle name="Tabeltitel 2 2 2 2 5 2" xfId="6365"/>
    <cellStyle name="Tabeltitel 2 2 2 2 5 2 2" xfId="10584"/>
    <cellStyle name="Tabeltitel 2 2 2 2 5 3" xfId="2921"/>
    <cellStyle name="Tabeltitel 2 2 2 2 6" xfId="4940"/>
    <cellStyle name="Tabeltitel 2 2 2 2 6 2" xfId="9160"/>
    <cellStyle name="Tabeltitel 2 2 2 2 6 2 2" xfId="19442"/>
    <cellStyle name="Tabeltitel 2 2 2 2 6 3" xfId="12281"/>
    <cellStyle name="Tabeltitel 2 2 2 2 7" xfId="6232"/>
    <cellStyle name="Tabeltitel 2 2 2 2 7 2" xfId="10451"/>
    <cellStyle name="Tabeltitel 2 2 2 2 8" xfId="2495"/>
    <cellStyle name="Tabeltitel 2 2 2 3" xfId="537"/>
    <cellStyle name="Tabeltitel 2 2 2 3 2" xfId="1463"/>
    <cellStyle name="Tabeltitel 2 2 2 3 2 2" xfId="5926"/>
    <cellStyle name="Tabeltitel 2 2 2 3 2 2 2" xfId="10146"/>
    <cellStyle name="Tabeltitel 2 2 2 3 2 2 2 2" xfId="20428"/>
    <cellStyle name="Tabeltitel 2 2 2 3 2 2 3" xfId="16713"/>
    <cellStyle name="Tabeltitel 2 2 2 3 2 3" xfId="7338"/>
    <cellStyle name="Tabeltitel 2 2 2 3 2 3 2" xfId="11557"/>
    <cellStyle name="Tabeltitel 2 2 2 3 2 4" xfId="2440"/>
    <cellStyle name="Tabeltitel 2 2 2 3 3" xfId="1145"/>
    <cellStyle name="Tabeltitel 2 2 2 3 3 2" xfId="5609"/>
    <cellStyle name="Tabeltitel 2 2 2 3 3 2 2" xfId="9829"/>
    <cellStyle name="Tabeltitel 2 2 2 3 3 2 2 2" xfId="20111"/>
    <cellStyle name="Tabeltitel 2 2 2 3 3 2 3" xfId="12655"/>
    <cellStyle name="Tabeltitel 2 2 2 3 3 3" xfId="7022"/>
    <cellStyle name="Tabeltitel 2 2 2 3 3 3 2" xfId="11241"/>
    <cellStyle name="Tabeltitel 2 2 2 3 3 4" xfId="2212"/>
    <cellStyle name="Tabeltitel 2 2 2 3 4" xfId="3848"/>
    <cellStyle name="Tabeltitel 2 2 2 3 4 2" xfId="8068"/>
    <cellStyle name="Tabeltitel 2 2 2 3 4 2 2" xfId="18350"/>
    <cellStyle name="Tabeltitel 2 2 2 3 4 3" xfId="13659"/>
    <cellStyle name="Tabeltitel 2 2 2 3 5" xfId="5004"/>
    <cellStyle name="Tabeltitel 2 2 2 3 5 2" xfId="9224"/>
    <cellStyle name="Tabeltitel 2 2 2 3 5 2 2" xfId="19506"/>
    <cellStyle name="Tabeltitel 2 2 2 3 5 3" xfId="16421"/>
    <cellStyle name="Tabeltitel 2 2 2 3 6" xfId="6429"/>
    <cellStyle name="Tabeltitel 2 2 2 3 6 2" xfId="10648"/>
    <cellStyle name="Tabeltitel 2 2 2 3 6 2 2" xfId="20921"/>
    <cellStyle name="Tabeltitel 2 2 2 3 6 3" xfId="11990"/>
    <cellStyle name="Tabeltitel 2 2 2 3 7" xfId="3067"/>
    <cellStyle name="Tabeltitel 2 2 2 3 7 2" xfId="14522"/>
    <cellStyle name="Tabeltitel 2 2 2 3 8" xfId="12999"/>
    <cellStyle name="Tabeltitel 2 2 2 4" xfId="931"/>
    <cellStyle name="Tabeltitel 2 2 2 4 2" xfId="5395"/>
    <cellStyle name="Tabeltitel 2 2 2 4 2 2" xfId="9615"/>
    <cellStyle name="Tabeltitel 2 2 2 4 2 2 2" xfId="19897"/>
    <cellStyle name="Tabeltitel 2 2 2 4 2 3" xfId="13707"/>
    <cellStyle name="Tabeltitel 2 2 2 4 3" xfId="6811"/>
    <cellStyle name="Tabeltitel 2 2 2 4 3 2" xfId="11030"/>
    <cellStyle name="Tabeltitel 2 2 2 4 4" xfId="1995"/>
    <cellStyle name="Tabeltitel 2 2 2 5" xfId="1226"/>
    <cellStyle name="Tabeltitel 2 2 2 5 2" xfId="5689"/>
    <cellStyle name="Tabeltitel 2 2 2 5 2 2" xfId="9909"/>
    <cellStyle name="Tabeltitel 2 2 2 5 2 2 2" xfId="20191"/>
    <cellStyle name="Tabeltitel 2 2 2 5 2 3" xfId="14264"/>
    <cellStyle name="Tabeltitel 2 2 2 5 3" xfId="7101"/>
    <cellStyle name="Tabeltitel 2 2 2 5 3 2" xfId="11320"/>
    <cellStyle name="Tabeltitel 2 2 2 5 4" xfId="2986"/>
    <cellStyle name="Tabeltitel 2 2 2 6" xfId="753"/>
    <cellStyle name="Tabeltitel 2 2 2 6 2" xfId="5218"/>
    <cellStyle name="Tabeltitel 2 2 2 6 2 2" xfId="9438"/>
    <cellStyle name="Tabeltitel 2 2 2 6 2 2 2" xfId="19720"/>
    <cellStyle name="Tabeltitel 2 2 2 6 2 3" xfId="13906"/>
    <cellStyle name="Tabeltitel 2 2 2 6 3" xfId="6638"/>
    <cellStyle name="Tabeltitel 2 2 2 6 3 2" xfId="10857"/>
    <cellStyle name="Tabeltitel 2 2 2 6 4" xfId="1985"/>
    <cellStyle name="Tabeltitel 2 2 2 7" xfId="3350"/>
    <cellStyle name="Tabeltitel 2 2 2 7 2" xfId="7570"/>
    <cellStyle name="Tabeltitel 2 2 3" xfId="391"/>
    <cellStyle name="Tabeltitel 2 2 3 2" xfId="1014"/>
    <cellStyle name="Tabeltitel 2 2 3 2 2" xfId="4278"/>
    <cellStyle name="Tabeltitel 2 2 3 2 2 2" xfId="8498"/>
    <cellStyle name="Tabeltitel 2 2 3 2 2 2 2" xfId="18780"/>
    <cellStyle name="Tabeltitel 2 2 3 2 2 3" xfId="12063"/>
    <cellStyle name="Tabeltitel 2 2 3 2 3" xfId="5478"/>
    <cellStyle name="Tabeltitel 2 2 3 2 3 2" xfId="9698"/>
    <cellStyle name="Tabeltitel 2 2 3 2 3 2 2" xfId="19980"/>
    <cellStyle name="Tabeltitel 2 2 3 2 3 3" xfId="13931"/>
    <cellStyle name="Tabeltitel 2 2 3 2 4" xfId="6892"/>
    <cellStyle name="Tabeltitel 2 2 3 2 4 2" xfId="11111"/>
    <cellStyle name="Tabeltitel 2 2 3 2 5" xfId="2027"/>
    <cellStyle name="Tabeltitel 2 2 3 3" xfId="1330"/>
    <cellStyle name="Tabeltitel 2 2 3 3 2" xfId="5793"/>
    <cellStyle name="Tabeltitel 2 2 3 3 2 2" xfId="10013"/>
    <cellStyle name="Tabeltitel 2 2 3 3 2 2 2" xfId="20295"/>
    <cellStyle name="Tabeltitel 2 2 3 3 2 3" xfId="14594"/>
    <cellStyle name="Tabeltitel 2 2 3 3 3" xfId="7205"/>
    <cellStyle name="Tabeltitel 2 2 3 3 3 2" xfId="11424"/>
    <cellStyle name="Tabeltitel 2 2 3 3 4" xfId="3111"/>
    <cellStyle name="Tabeltitel 2 2 3 4" xfId="934"/>
    <cellStyle name="Tabeltitel 2 2 3 4 2" xfId="5398"/>
    <cellStyle name="Tabeltitel 2 2 3 4 2 2" xfId="9618"/>
    <cellStyle name="Tabeltitel 2 2 3 4 2 2 2" xfId="19900"/>
    <cellStyle name="Tabeltitel 2 2 3 4 2 3" xfId="13945"/>
    <cellStyle name="Tabeltitel 2 2 3 4 3" xfId="6814"/>
    <cellStyle name="Tabeltitel 2 2 3 4 3 2" xfId="11033"/>
    <cellStyle name="Tabeltitel 2 2 3 4 4" xfId="2125"/>
    <cellStyle name="Tabeltitel 2 2 3 5" xfId="3707"/>
    <cellStyle name="Tabeltitel 2 2 3 5 2" xfId="7927"/>
    <cellStyle name="Tabeltitel 2 2 3 5 2 2" xfId="18209"/>
    <cellStyle name="Tabeltitel 2 2 3 5 3" xfId="16347"/>
    <cellStyle name="Tabeltitel 2 2 3 6" xfId="4860"/>
    <cellStyle name="Tabeltitel 2 2 3 6 2" xfId="9080"/>
    <cellStyle name="Tabeltitel 2 2 3 6 2 2" xfId="19362"/>
    <cellStyle name="Tabeltitel 2 2 3 6 3" xfId="13432"/>
    <cellStyle name="Tabeltitel 2 2 3 7" xfId="6285"/>
    <cellStyle name="Tabeltitel 2 2 3 7 2" xfId="10504"/>
    <cellStyle name="Tabeltitel 2 2 3 7 2 2" xfId="20780"/>
    <cellStyle name="Tabeltitel 2 2 3 7 3" xfId="12062"/>
    <cellStyle name="Tabeltitel 2 2 3 8" xfId="2396"/>
    <cellStyle name="Tabeltitel 2 2 3 8 2" xfId="14010"/>
    <cellStyle name="Tabeltitel 2 2 3 9" xfId="13738"/>
    <cellStyle name="Tabeltitel 2 2 4" xfId="441"/>
    <cellStyle name="Tabeltitel 2 2 4 2" xfId="1367"/>
    <cellStyle name="Tabeltitel 2 2 4 2 2" xfId="5830"/>
    <cellStyle name="Tabeltitel 2 2 4 2 2 2" xfId="10050"/>
    <cellStyle name="Tabeltitel 2 2 4 2 2 2 2" xfId="20332"/>
    <cellStyle name="Tabeltitel 2 2 4 2 2 3" xfId="12341"/>
    <cellStyle name="Tabeltitel 2 2 4 2 3" xfId="7242"/>
    <cellStyle name="Tabeltitel 2 2 4 2 3 2" xfId="11461"/>
    <cellStyle name="Tabeltitel 2 2 4 2 4" xfId="2945"/>
    <cellStyle name="Tabeltitel 2 2 4 3" xfId="1052"/>
    <cellStyle name="Tabeltitel 2 2 4 3 2" xfId="5516"/>
    <cellStyle name="Tabeltitel 2 2 4 3 2 2" xfId="9736"/>
    <cellStyle name="Tabeltitel 2 2 4 3 2 2 2" xfId="20018"/>
    <cellStyle name="Tabeltitel 2 2 4 3 2 3" xfId="17239"/>
    <cellStyle name="Tabeltitel 2 2 4 3 3" xfId="6929"/>
    <cellStyle name="Tabeltitel 2 2 4 3 3 2" xfId="11148"/>
    <cellStyle name="Tabeltitel 2 2 4 3 4" xfId="2526"/>
    <cellStyle name="Tabeltitel 2 2 4 4" xfId="3755"/>
    <cellStyle name="Tabeltitel 2 2 4 4 2" xfId="7975"/>
    <cellStyle name="Tabeltitel 2 2 4 4 2 2" xfId="18257"/>
    <cellStyle name="Tabeltitel 2 2 4 4 3" xfId="13737"/>
    <cellStyle name="Tabeltitel 2 2 4 5" xfId="4908"/>
    <cellStyle name="Tabeltitel 2 2 4 5 2" xfId="9128"/>
    <cellStyle name="Tabeltitel 2 2 4 5 2 2" xfId="19410"/>
    <cellStyle name="Tabeltitel 2 2 4 5 3" xfId="13484"/>
    <cellStyle name="Tabeltitel 2 2 4 6" xfId="6333"/>
    <cellStyle name="Tabeltitel 2 2 4 6 2" xfId="10552"/>
    <cellStyle name="Tabeltitel 2 2 4 6 2 2" xfId="20828"/>
    <cellStyle name="Tabeltitel 2 2 4 6 3" xfId="16595"/>
    <cellStyle name="Tabeltitel 2 2 4 7" xfId="2899"/>
    <cellStyle name="Tabeltitel 2 2 4 7 2" xfId="14622"/>
    <cellStyle name="Tabeltitel 2 2 4 8" xfId="15192"/>
    <cellStyle name="Tabeltitel 2 2 5" xfId="505"/>
    <cellStyle name="Tabeltitel 2 2 5 2" xfId="1431"/>
    <cellStyle name="Tabeltitel 2 2 5 2 2" xfId="5894"/>
    <cellStyle name="Tabeltitel 2 2 5 2 2 2" xfId="10114"/>
    <cellStyle name="Tabeltitel 2 2 5 2 2 2 2" xfId="20396"/>
    <cellStyle name="Tabeltitel 2 2 5 2 2 3" xfId="13669"/>
    <cellStyle name="Tabeltitel 2 2 5 2 3" xfId="7306"/>
    <cellStyle name="Tabeltitel 2 2 5 2 3 2" xfId="11525"/>
    <cellStyle name="Tabeltitel 2 2 5 2 4" xfId="2460"/>
    <cellStyle name="Tabeltitel 2 2 5 3" xfId="1113"/>
    <cellStyle name="Tabeltitel 2 2 5 3 2" xfId="5577"/>
    <cellStyle name="Tabeltitel 2 2 5 3 2 2" xfId="9797"/>
    <cellStyle name="Tabeltitel 2 2 5 3 2 2 2" xfId="20079"/>
    <cellStyle name="Tabeltitel 2 2 5 3 2 3" xfId="13856"/>
    <cellStyle name="Tabeltitel 2 2 5 3 3" xfId="6990"/>
    <cellStyle name="Tabeltitel 2 2 5 3 3 2" xfId="11209"/>
    <cellStyle name="Tabeltitel 2 2 5 3 4" xfId="1744"/>
    <cellStyle name="Tabeltitel 2 2 5 4" xfId="3816"/>
    <cellStyle name="Tabeltitel 2 2 5 4 2" xfId="8036"/>
    <cellStyle name="Tabeltitel 2 2 5 4 2 2" xfId="18318"/>
    <cellStyle name="Tabeltitel 2 2 5 4 3" xfId="15387"/>
    <cellStyle name="Tabeltitel 2 2 5 5" xfId="4972"/>
    <cellStyle name="Tabeltitel 2 2 5 5 2" xfId="9192"/>
    <cellStyle name="Tabeltitel 2 2 5 5 2 2" xfId="19474"/>
    <cellStyle name="Tabeltitel 2 2 5 5 3" xfId="15886"/>
    <cellStyle name="Tabeltitel 2 2 5 6" xfId="6397"/>
    <cellStyle name="Tabeltitel 2 2 5 6 2" xfId="10616"/>
    <cellStyle name="Tabeltitel 2 2 5 6 2 2" xfId="20889"/>
    <cellStyle name="Tabeltitel 2 2 5 6 3" xfId="13097"/>
    <cellStyle name="Tabeltitel 2 2 5 7" xfId="3043"/>
    <cellStyle name="Tabeltitel 2 2 5 7 2" xfId="16721"/>
    <cellStyle name="Tabeltitel 2 2 5 8" xfId="14339"/>
    <cellStyle name="Tabeltitel 2 2 6" xfId="567"/>
    <cellStyle name="Tabeltitel 2 2 6 2" xfId="1493"/>
    <cellStyle name="Tabeltitel 2 2 6 2 2" xfId="5956"/>
    <cellStyle name="Tabeltitel 2 2 6 2 2 2" xfId="10176"/>
    <cellStyle name="Tabeltitel 2 2 6 2 2 2 2" xfId="20458"/>
    <cellStyle name="Tabeltitel 2 2 6 2 2 3" xfId="17196"/>
    <cellStyle name="Tabeltitel 2 2 6 2 3" xfId="7368"/>
    <cellStyle name="Tabeltitel 2 2 6 2 3 2" xfId="11587"/>
    <cellStyle name="Tabeltitel 2 2 6 2 4" xfId="7421"/>
    <cellStyle name="Tabeltitel 2 2 6 3" xfId="1171"/>
    <cellStyle name="Tabeltitel 2 2 6 3 2" xfId="5634"/>
    <cellStyle name="Tabeltitel 2 2 6 3 2 2" xfId="9854"/>
    <cellStyle name="Tabeltitel 2 2 6 3 2 2 2" xfId="20136"/>
    <cellStyle name="Tabeltitel 2 2 6 3 2 3" xfId="12018"/>
    <cellStyle name="Tabeltitel 2 2 6 3 3" xfId="7046"/>
    <cellStyle name="Tabeltitel 2 2 6 3 3 2" xfId="11265"/>
    <cellStyle name="Tabeltitel 2 2 6 3 4" xfId="2280"/>
    <cellStyle name="Tabeltitel 2 2 6 4" xfId="3878"/>
    <cellStyle name="Tabeltitel 2 2 6 4 2" xfId="8098"/>
    <cellStyle name="Tabeltitel 2 2 6 4 2 2" xfId="18380"/>
    <cellStyle name="Tabeltitel 2 2 6 4 3" xfId="14336"/>
    <cellStyle name="Tabeltitel 2 2 6 5" xfId="5034"/>
    <cellStyle name="Tabeltitel 2 2 6 5 2" xfId="9254"/>
    <cellStyle name="Tabeltitel 2 2 6 5 2 2" xfId="19536"/>
    <cellStyle name="Tabeltitel 2 2 6 5 3" xfId="14348"/>
    <cellStyle name="Tabeltitel 2 2 6 6" xfId="6459"/>
    <cellStyle name="Tabeltitel 2 2 6 6 2" xfId="10678"/>
    <cellStyle name="Tabeltitel 2 2 6 6 2 2" xfId="20951"/>
    <cellStyle name="Tabeltitel 2 2 6 6 3" xfId="14298"/>
    <cellStyle name="Tabeltitel 2 2 6 7" xfId="1916"/>
    <cellStyle name="Tabeltitel 2 2 6 7 2" xfId="16214"/>
    <cellStyle name="Tabeltitel 2 2 6 8" xfId="14113"/>
    <cellStyle name="Tabeltitel 2 2 7" xfId="755"/>
    <cellStyle name="Tabeltitel 2 2 7 2" xfId="5220"/>
    <cellStyle name="Tabeltitel 2 2 7 2 2" xfId="9440"/>
    <cellStyle name="Tabeltitel 2 2 7 2 2 2" xfId="19722"/>
    <cellStyle name="Tabeltitel 2 2 7 2 3" xfId="16624"/>
    <cellStyle name="Tabeltitel 2 2 7 3" xfId="6640"/>
    <cellStyle name="Tabeltitel 2 2 7 3 2" xfId="10859"/>
    <cellStyle name="Tabeltitel 2 2 7 4" xfId="2630"/>
    <cellStyle name="Tabeltitel 2 2 8" xfId="712"/>
    <cellStyle name="Tabeltitel 2 2 8 2" xfId="5177"/>
    <cellStyle name="Tabeltitel 2 2 8 2 2" xfId="9397"/>
    <cellStyle name="Tabeltitel 2 2 8 2 2 2" xfId="19679"/>
    <cellStyle name="Tabeltitel 2 2 8 2 3" xfId="13838"/>
    <cellStyle name="Tabeltitel 2 2 8 3" xfId="6598"/>
    <cellStyle name="Tabeltitel 2 2 8 3 2" xfId="10817"/>
    <cellStyle name="Tabeltitel 2 2 8 4" xfId="2388"/>
    <cellStyle name="Tabeltitel 2 2 9" xfId="14952"/>
    <cellStyle name="Tabeltitel 2 2 9 2" xfId="14772"/>
    <cellStyle name="Tabeltitel 2 3" xfId="487"/>
    <cellStyle name="Tabeltitel 2 3 10" xfId="2538"/>
    <cellStyle name="Tabeltitel 2 3 2" xfId="1095"/>
    <cellStyle name="Tabeltitel 2 3 2 2" xfId="1413"/>
    <cellStyle name="Tabeltitel 2 3 2 2 2" xfId="5876"/>
    <cellStyle name="Tabeltitel 2 3 2 2 2 2" xfId="10096"/>
    <cellStyle name="Tabeltitel 2 3 2 2 2 2 2" xfId="20378"/>
    <cellStyle name="Tabeltitel 2 3 2 2 2 3" xfId="14565"/>
    <cellStyle name="Tabeltitel 2 3 2 2 3" xfId="7288"/>
    <cellStyle name="Tabeltitel 2 3 2 2 3 2" xfId="11507"/>
    <cellStyle name="Tabeltitel 2 3 2 2 4" xfId="1879"/>
    <cellStyle name="Tabeltitel 2 3 2 3" xfId="4357"/>
    <cellStyle name="Tabeltitel 2 3 2 3 2" xfId="8577"/>
    <cellStyle name="Tabeltitel 2 3 2 3 2 2" xfId="18859"/>
    <cellStyle name="Tabeltitel 2 3 2 3 3" xfId="15983"/>
    <cellStyle name="Tabeltitel 2 3 2 4" xfId="5559"/>
    <cellStyle name="Tabeltitel 2 3 2 4 2" xfId="9779"/>
    <cellStyle name="Tabeltitel 2 3 2 4 2 2" xfId="20061"/>
    <cellStyle name="Tabeltitel 2 3 2 4 3" xfId="15078"/>
    <cellStyle name="Tabeltitel 2 3 2 5" xfId="6972"/>
    <cellStyle name="Tabeltitel 2 3 2 5 2" xfId="11191"/>
    <cellStyle name="Tabeltitel 2 3 2 6" xfId="2195"/>
    <cellStyle name="Tabeltitel 2 3 3" xfId="902"/>
    <cellStyle name="Tabeltitel 2 3 3 2" xfId="5367"/>
    <cellStyle name="Tabeltitel 2 3 3 2 2" xfId="9587"/>
    <cellStyle name="Tabeltitel 2 3 3 2 2 2" xfId="19869"/>
    <cellStyle name="Tabeltitel 2 3 3 2 3" xfId="17217"/>
    <cellStyle name="Tabeltitel 2 3 3 3" xfId="6784"/>
    <cellStyle name="Tabeltitel 2 3 3 3 2" xfId="11003"/>
    <cellStyle name="Tabeltitel 2 3 3 4" xfId="2757"/>
    <cellStyle name="Tabeltitel 2 3 4" xfId="1207"/>
    <cellStyle name="Tabeltitel 2 3 4 2" xfId="5670"/>
    <cellStyle name="Tabeltitel 2 3 4 2 2" xfId="9890"/>
    <cellStyle name="Tabeltitel 2 3 4 2 2 2" xfId="20172"/>
    <cellStyle name="Tabeltitel 2 3 4 2 3" xfId="12564"/>
    <cellStyle name="Tabeltitel 2 3 4 3" xfId="7082"/>
    <cellStyle name="Tabeltitel 2 3 4 3 2" xfId="11301"/>
    <cellStyle name="Tabeltitel 2 3 4 4" xfId="3145"/>
    <cellStyle name="Tabeltitel 2 3 5" xfId="720"/>
    <cellStyle name="Tabeltitel 2 3 5 2" xfId="5185"/>
    <cellStyle name="Tabeltitel 2 3 5 2 2" xfId="9405"/>
    <cellStyle name="Tabeltitel 2 3 5 2 2 2" xfId="19687"/>
    <cellStyle name="Tabeltitel 2 3 5 2 3" xfId="16276"/>
    <cellStyle name="Tabeltitel 2 3 5 3" xfId="6606"/>
    <cellStyle name="Tabeltitel 2 3 5 3 2" xfId="10825"/>
    <cellStyle name="Tabeltitel 2 3 5 4" xfId="2231"/>
    <cellStyle name="Tabeltitel 2 3 6" xfId="1689"/>
    <cellStyle name="Tabeltitel 2 3 6 2" xfId="6379"/>
    <cellStyle name="Tabeltitel 2 3 6 2 2" xfId="10598"/>
    <cellStyle name="Tabeltitel 2 3 6 3" xfId="2619"/>
    <cellStyle name="Tabeltitel 2 3 7" xfId="4954"/>
    <cellStyle name="Tabeltitel 2 3 7 2" xfId="9174"/>
    <cellStyle name="Tabeltitel 2 3 7 2 2" xfId="19456"/>
    <cellStyle name="Tabeltitel 2 3 7 3" xfId="12023"/>
    <cellStyle name="Tabeltitel 2 3 8" xfId="3341"/>
    <cellStyle name="Tabeltitel 2 3 8 2" xfId="7561"/>
    <cellStyle name="Tabeltitel 2 3 8 2 2" xfId="17845"/>
    <cellStyle name="Tabeltitel 2 3 8 3" xfId="16774"/>
    <cellStyle name="Tabeltitel 2 3 9" xfId="6096"/>
    <cellStyle name="Tabeltitel 2 3 9 2" xfId="10315"/>
    <cellStyle name="Tabeltitel 2 4" xfId="734"/>
    <cellStyle name="Tabeltitel 2 4 2" xfId="685"/>
    <cellStyle name="Tabeltitel 2 4 2 2" xfId="5151"/>
    <cellStyle name="Tabeltitel 2 4 2 2 2" xfId="9371"/>
    <cellStyle name="Tabeltitel 2 4 2 2 2 2" xfId="19653"/>
    <cellStyle name="Tabeltitel 2 4 2 2 3" xfId="13889"/>
    <cellStyle name="Tabeltitel 2 4 2 3" xfId="6575"/>
    <cellStyle name="Tabeltitel 2 4 2 3 2" xfId="10794"/>
    <cellStyle name="Tabeltitel 2 4 2 4" xfId="2044"/>
    <cellStyle name="Tabeltitel 2 4 3" xfId="773"/>
    <cellStyle name="Tabeltitel 2 4 3 2" xfId="5238"/>
    <cellStyle name="Tabeltitel 2 4 3 2 2" xfId="9458"/>
    <cellStyle name="Tabeltitel 2 4 3 2 2 2" xfId="19740"/>
    <cellStyle name="Tabeltitel 2 4 3 2 3" xfId="16569"/>
    <cellStyle name="Tabeltitel 2 4 3 3" xfId="6658"/>
    <cellStyle name="Tabeltitel 2 4 3 3 2" xfId="10877"/>
    <cellStyle name="Tabeltitel 2 4 3 4" xfId="3053"/>
    <cellStyle name="Tabeltitel 2 4 4" xfId="4031"/>
    <cellStyle name="Tabeltitel 2 4 4 2" xfId="8251"/>
    <cellStyle name="Tabeltitel 2 4 4 2 2" xfId="18533"/>
    <cellStyle name="Tabeltitel 2 4 4 3" xfId="13584"/>
    <cellStyle name="Tabeltitel 2 4 5" xfId="5199"/>
    <cellStyle name="Tabeltitel 2 4 5 2" xfId="9419"/>
    <cellStyle name="Tabeltitel 2 4 5 2 2" xfId="19701"/>
    <cellStyle name="Tabeltitel 2 4 5 3" xfId="16027"/>
    <cellStyle name="Tabeltitel 2 4 6" xfId="6620"/>
    <cellStyle name="Tabeltitel 2 4 6 2" xfId="10839"/>
    <cellStyle name="Tabeltitel 2 4 7" xfId="3092"/>
    <cellStyle name="Tabeltitel 2 5" xfId="663"/>
    <cellStyle name="Tabeltitel 2 5 2" xfId="5129"/>
    <cellStyle name="Tabeltitel 2 5 2 2" xfId="9349"/>
    <cellStyle name="Tabeltitel 2 5 2 2 2" xfId="19631"/>
    <cellStyle name="Tabeltitel 2 5 2 3" xfId="15998"/>
    <cellStyle name="Tabeltitel 2 5 3" xfId="6553"/>
    <cellStyle name="Tabeltitel 2 5 3 2" xfId="10772"/>
    <cellStyle name="Tabeltitel 2 5 4" xfId="1941"/>
    <cellStyle name="Tabeltitel 2 6" xfId="622"/>
    <cellStyle name="Tabeltitel 2 6 2" xfId="5089"/>
    <cellStyle name="Tabeltitel 2 6 2 2" xfId="9309"/>
    <cellStyle name="Tabeltitel 2 6 2 2 2" xfId="19591"/>
    <cellStyle name="Tabeltitel 2 6 2 3" xfId="13184"/>
    <cellStyle name="Tabeltitel 2 6 3" xfId="6514"/>
    <cellStyle name="Tabeltitel 2 6 3 2" xfId="10733"/>
    <cellStyle name="Tabeltitel 2 6 4" xfId="2336"/>
    <cellStyle name="Tabeltitel 2 7" xfId="14883"/>
    <cellStyle name="Tabeltitel 2 7 2" xfId="15525"/>
    <cellStyle name="Tabeltitel 3" xfId="314"/>
    <cellStyle name="Tabeltitel 3 10" xfId="12270"/>
    <cellStyle name="Tabeltitel 3 10 2" xfId="13343"/>
    <cellStyle name="Tabeltitel 3 2" xfId="408"/>
    <cellStyle name="Tabeltitel 3 2 2" xfId="458"/>
    <cellStyle name="Tabeltitel 3 2 2 2" xfId="1069"/>
    <cellStyle name="Tabeltitel 3 2 2 2 2" xfId="1384"/>
    <cellStyle name="Tabeltitel 3 2 2 2 2 2" xfId="5847"/>
    <cellStyle name="Tabeltitel 3 2 2 2 2 2 2" xfId="10067"/>
    <cellStyle name="Tabeltitel 3 2 2 2 2 2 2 2" xfId="20349"/>
    <cellStyle name="Tabeltitel 3 2 2 2 2 2 3" xfId="16990"/>
    <cellStyle name="Tabeltitel 3 2 2 2 2 3" xfId="7259"/>
    <cellStyle name="Tabeltitel 3 2 2 2 2 3 2" xfId="11478"/>
    <cellStyle name="Tabeltitel 3 2 2 2 2 4" xfId="3089"/>
    <cellStyle name="Tabeltitel 3 2 2 2 3" xfId="4331"/>
    <cellStyle name="Tabeltitel 3 2 2 2 3 2" xfId="8551"/>
    <cellStyle name="Tabeltitel 3 2 2 2 3 2 2" xfId="18833"/>
    <cellStyle name="Tabeltitel 3 2 2 2 3 3" xfId="15888"/>
    <cellStyle name="Tabeltitel 3 2 2 2 4" xfId="5533"/>
    <cellStyle name="Tabeltitel 3 2 2 2 4 2" xfId="9753"/>
    <cellStyle name="Tabeltitel 3 2 2 2 4 2 2" xfId="20035"/>
    <cellStyle name="Tabeltitel 3 2 2 2 4 3" xfId="15196"/>
    <cellStyle name="Tabeltitel 3 2 2 2 5" xfId="6946"/>
    <cellStyle name="Tabeltitel 3 2 2 2 5 2" xfId="11165"/>
    <cellStyle name="Tabeltitel 3 2 2 2 5 2 2" xfId="21405"/>
    <cellStyle name="Tabeltitel 3 2 2 2 5 3" xfId="11919"/>
    <cellStyle name="Tabeltitel 3 2 2 2 6" xfId="2844"/>
    <cellStyle name="Tabeltitel 3 2 2 2 6 2" xfId="13315"/>
    <cellStyle name="Tabeltitel 3 2 2 2 7" xfId="17116"/>
    <cellStyle name="Tabeltitel 3 2 2 3" xfId="1250"/>
    <cellStyle name="Tabeltitel 3 2 2 3 2" xfId="5713"/>
    <cellStyle name="Tabeltitel 3 2 2 3 2 2" xfId="9933"/>
    <cellStyle name="Tabeltitel 3 2 2 3 2 2 2" xfId="20215"/>
    <cellStyle name="Tabeltitel 3 2 2 3 2 3" xfId="15533"/>
    <cellStyle name="Tabeltitel 3 2 2 3 3" xfId="7125"/>
    <cellStyle name="Tabeltitel 3 2 2 3 3 2" xfId="11344"/>
    <cellStyle name="Tabeltitel 3 2 2 3 4" xfId="2056"/>
    <cellStyle name="Tabeltitel 3 2 2 4" xfId="944"/>
    <cellStyle name="Tabeltitel 3 2 2 4 2" xfId="5408"/>
    <cellStyle name="Tabeltitel 3 2 2 4 2 2" xfId="9628"/>
    <cellStyle name="Tabeltitel 3 2 2 4 2 2 2" xfId="19910"/>
    <cellStyle name="Tabeltitel 3 2 2 4 2 3" xfId="14146"/>
    <cellStyle name="Tabeltitel 3 2 2 4 3" xfId="6822"/>
    <cellStyle name="Tabeltitel 3 2 2 4 3 2" xfId="11041"/>
    <cellStyle name="Tabeltitel 3 2 2 4 4" xfId="2880"/>
    <cellStyle name="Tabeltitel 3 2 2 5" xfId="1673"/>
    <cellStyle name="Tabeltitel 3 2 2 5 2" xfId="6350"/>
    <cellStyle name="Tabeltitel 3 2 2 5 2 2" xfId="10569"/>
    <cellStyle name="Tabeltitel 3 2 2 5 3" xfId="1975"/>
    <cellStyle name="Tabeltitel 3 2 2 6" xfId="4925"/>
    <cellStyle name="Tabeltitel 3 2 2 6 2" xfId="9145"/>
    <cellStyle name="Tabeltitel 3 2 2 6 2 2" xfId="19427"/>
    <cellStyle name="Tabeltitel 3 2 2 6 3" xfId="15236"/>
    <cellStyle name="Tabeltitel 3 2 2 7" xfId="6212"/>
    <cellStyle name="Tabeltitel 3 2 2 7 2" xfId="10431"/>
    <cellStyle name="Tabeltitel 3 2 2 8" xfId="2881"/>
    <cellStyle name="Tabeltitel 3 2 3" xfId="522"/>
    <cellStyle name="Tabeltitel 3 2 3 2" xfId="1448"/>
    <cellStyle name="Tabeltitel 3 2 3 2 2" xfId="5911"/>
    <cellStyle name="Tabeltitel 3 2 3 2 2 2" xfId="10131"/>
    <cellStyle name="Tabeltitel 3 2 3 2 2 2 2" xfId="20413"/>
    <cellStyle name="Tabeltitel 3 2 3 2 2 3" xfId="13610"/>
    <cellStyle name="Tabeltitel 3 2 3 2 3" xfId="7323"/>
    <cellStyle name="Tabeltitel 3 2 3 2 3 2" xfId="11542"/>
    <cellStyle name="Tabeltitel 3 2 3 2 4" xfId="2833"/>
    <cellStyle name="Tabeltitel 3 2 3 3" xfId="1130"/>
    <cellStyle name="Tabeltitel 3 2 3 3 2" xfId="5594"/>
    <cellStyle name="Tabeltitel 3 2 3 3 2 2" xfId="9814"/>
    <cellStyle name="Tabeltitel 3 2 3 3 2 2 2" xfId="20096"/>
    <cellStyle name="Tabeltitel 3 2 3 3 2 3" xfId="12446"/>
    <cellStyle name="Tabeltitel 3 2 3 3 3" xfId="7007"/>
    <cellStyle name="Tabeltitel 3 2 3 3 3 2" xfId="11226"/>
    <cellStyle name="Tabeltitel 3 2 3 3 4" xfId="1888"/>
    <cellStyle name="Tabeltitel 3 2 3 4" xfId="3833"/>
    <cellStyle name="Tabeltitel 3 2 3 4 2" xfId="8053"/>
    <cellStyle name="Tabeltitel 3 2 3 4 2 2" xfId="18335"/>
    <cellStyle name="Tabeltitel 3 2 3 4 3" xfId="16016"/>
    <cellStyle name="Tabeltitel 3 2 3 5" xfId="4989"/>
    <cellStyle name="Tabeltitel 3 2 3 5 2" xfId="9209"/>
    <cellStyle name="Tabeltitel 3 2 3 5 2 2" xfId="19491"/>
    <cellStyle name="Tabeltitel 3 2 3 5 3" xfId="15153"/>
    <cellStyle name="Tabeltitel 3 2 3 6" xfId="6414"/>
    <cellStyle name="Tabeltitel 3 2 3 6 2" xfId="10633"/>
    <cellStyle name="Tabeltitel 3 2 3 6 2 2" xfId="20906"/>
    <cellStyle name="Tabeltitel 3 2 3 6 3" xfId="14204"/>
    <cellStyle name="Tabeltitel 3 2 3 7" xfId="2423"/>
    <cellStyle name="Tabeltitel 3 2 3 7 2" xfId="16847"/>
    <cellStyle name="Tabeltitel 3 2 3 8" xfId="11843"/>
    <cellStyle name="Tabeltitel 3 2 4" xfId="907"/>
    <cellStyle name="Tabeltitel 3 2 4 2" xfId="5372"/>
    <cellStyle name="Tabeltitel 3 2 4 2 2" xfId="9592"/>
    <cellStyle name="Tabeltitel 3 2 4 2 2 2" xfId="19874"/>
    <cellStyle name="Tabeltitel 3 2 4 2 3" xfId="16199"/>
    <cellStyle name="Tabeltitel 3 2 4 3" xfId="6789"/>
    <cellStyle name="Tabeltitel 3 2 4 3 2" xfId="11008"/>
    <cellStyle name="Tabeltitel 3 2 4 4" xfId="2710"/>
    <cellStyle name="Tabeltitel 3 2 5" xfId="882"/>
    <cellStyle name="Tabeltitel 3 2 5 2" xfId="5347"/>
    <cellStyle name="Tabeltitel 3 2 5 2 2" xfId="9567"/>
    <cellStyle name="Tabeltitel 3 2 5 2 2 2" xfId="19849"/>
    <cellStyle name="Tabeltitel 3 2 5 2 3" xfId="16416"/>
    <cellStyle name="Tabeltitel 3 2 5 3" xfId="6767"/>
    <cellStyle name="Tabeltitel 3 2 5 3 2" xfId="10986"/>
    <cellStyle name="Tabeltitel 3 2 5 4" xfId="2406"/>
    <cellStyle name="Tabeltitel 3 2 6" xfId="689"/>
    <cellStyle name="Tabeltitel 3 2 6 2" xfId="5155"/>
    <cellStyle name="Tabeltitel 3 2 6 2 2" xfId="9375"/>
    <cellStyle name="Tabeltitel 3 2 6 2 2 2" xfId="19657"/>
    <cellStyle name="Tabeltitel 3 2 6 2 3" xfId="16607"/>
    <cellStyle name="Tabeltitel 3 2 6 3" xfId="6578"/>
    <cellStyle name="Tabeltitel 3 2 6 3 2" xfId="10797"/>
    <cellStyle name="Tabeltitel 3 2 6 4" xfId="2680"/>
    <cellStyle name="Tabeltitel 3 2 7" xfId="3347"/>
    <cellStyle name="Tabeltitel 3 2 7 2" xfId="7567"/>
    <cellStyle name="Tabeltitel 3 3" xfId="331"/>
    <cellStyle name="Tabeltitel 3 3 2" xfId="963"/>
    <cellStyle name="Tabeltitel 3 3 2 2" xfId="1300"/>
    <cellStyle name="Tabeltitel 3 3 2 2 2" xfId="5763"/>
    <cellStyle name="Tabeltitel 3 3 2 2 2 2" xfId="9983"/>
    <cellStyle name="Tabeltitel 3 3 2 2 2 2 2" xfId="20265"/>
    <cellStyle name="Tabeltitel 3 3 2 2 2 3" xfId="14597"/>
    <cellStyle name="Tabeltitel 3 3 2 2 3" xfId="7175"/>
    <cellStyle name="Tabeltitel 3 3 2 2 3 2" xfId="11394"/>
    <cellStyle name="Tabeltitel 3 3 2 2 4" xfId="3032"/>
    <cellStyle name="Tabeltitel 3 3 2 3" xfId="4229"/>
    <cellStyle name="Tabeltitel 3 3 2 3 2" xfId="8449"/>
    <cellStyle name="Tabeltitel 3 3 2 3 2 2" xfId="18731"/>
    <cellStyle name="Tabeltitel 3 3 2 3 3" xfId="15128"/>
    <cellStyle name="Tabeltitel 3 3 2 4" xfId="5427"/>
    <cellStyle name="Tabeltitel 3 3 2 4 2" xfId="9647"/>
    <cellStyle name="Tabeltitel 3 3 2 4 2 2" xfId="19929"/>
    <cellStyle name="Tabeltitel 3 3 2 4 3" xfId="13118"/>
    <cellStyle name="Tabeltitel 3 3 2 5" xfId="6841"/>
    <cellStyle name="Tabeltitel 3 3 2 5 2" xfId="11060"/>
    <cellStyle name="Tabeltitel 3 3 2 6" xfId="2285"/>
    <cellStyle name="Tabeltitel 3 3 3" xfId="1231"/>
    <cellStyle name="Tabeltitel 3 3 3 2" xfId="5694"/>
    <cellStyle name="Tabeltitel 3 3 3 2 2" xfId="9914"/>
    <cellStyle name="Tabeltitel 3 3 3 2 2 2" xfId="20196"/>
    <cellStyle name="Tabeltitel 3 3 3 2 3" xfId="13506"/>
    <cellStyle name="Tabeltitel 3 3 3 3" xfId="7106"/>
    <cellStyle name="Tabeltitel 3 3 3 3 2" xfId="11325"/>
    <cellStyle name="Tabeltitel 3 3 3 4" xfId="2126"/>
    <cellStyle name="Tabeltitel 3 3 4" xfId="868"/>
    <cellStyle name="Tabeltitel 3 3 4 2" xfId="5333"/>
    <cellStyle name="Tabeltitel 3 3 4 2 2" xfId="9553"/>
    <cellStyle name="Tabeltitel 3 3 4 2 2 2" xfId="19835"/>
    <cellStyle name="Tabeltitel 3 3 4 2 3" xfId="12555"/>
    <cellStyle name="Tabeltitel 3 3 4 3" xfId="6753"/>
    <cellStyle name="Tabeltitel 3 3 4 3 2" xfId="10972"/>
    <cellStyle name="Tabeltitel 3 3 4 4" xfId="3128"/>
    <cellStyle name="Tabeltitel 3 3 5" xfId="3648"/>
    <cellStyle name="Tabeltitel 3 3 5 2" xfId="7868"/>
    <cellStyle name="Tabeltitel 3 3 5 2 2" xfId="18150"/>
    <cellStyle name="Tabeltitel 3 3 5 3" xfId="16572"/>
    <cellStyle name="Tabeltitel 3 3 6" xfId="4801"/>
    <cellStyle name="Tabeltitel 3 3 6 2" xfId="9021"/>
    <cellStyle name="Tabeltitel 3 3 6 2 2" xfId="19303"/>
    <cellStyle name="Tabeltitel 3 3 6 3" xfId="15456"/>
    <cellStyle name="Tabeltitel 3 3 7" xfId="5998"/>
    <cellStyle name="Tabeltitel 3 3 7 2" xfId="10218"/>
    <cellStyle name="Tabeltitel 3 3 7 2 2" xfId="20499"/>
    <cellStyle name="Tabeltitel 3 3 7 3" xfId="15642"/>
    <cellStyle name="Tabeltitel 3 3 8" xfId="2036"/>
    <cellStyle name="Tabeltitel 3 3 8 2" xfId="12893"/>
    <cellStyle name="Tabeltitel 3 3 9" xfId="11661"/>
    <cellStyle name="Tabeltitel 3 4" xfId="313"/>
    <cellStyle name="Tabeltitel 3 4 2" xfId="1290"/>
    <cellStyle name="Tabeltitel 3 4 2 2" xfId="5753"/>
    <cellStyle name="Tabeltitel 3 4 2 2 2" xfId="9973"/>
    <cellStyle name="Tabeltitel 3 4 2 2 2 2" xfId="20255"/>
    <cellStyle name="Tabeltitel 3 4 2 2 3" xfId="13653"/>
    <cellStyle name="Tabeltitel 3 4 2 3" xfId="7165"/>
    <cellStyle name="Tabeltitel 3 4 2 3 2" xfId="11384"/>
    <cellStyle name="Tabeltitel 3 4 2 4" xfId="2178"/>
    <cellStyle name="Tabeltitel 3 4 3" xfId="952"/>
    <cellStyle name="Tabeltitel 3 4 3 2" xfId="5416"/>
    <cellStyle name="Tabeltitel 3 4 3 2 2" xfId="9636"/>
    <cellStyle name="Tabeltitel 3 4 3 2 2 2" xfId="19918"/>
    <cellStyle name="Tabeltitel 3 4 3 2 3" xfId="13650"/>
    <cellStyle name="Tabeltitel 3 4 3 3" xfId="6830"/>
    <cellStyle name="Tabeltitel 3 4 3 3 2" xfId="11049"/>
    <cellStyle name="Tabeltitel 3 4 3 4" xfId="2913"/>
    <cellStyle name="Tabeltitel 3 4 4" xfId="3634"/>
    <cellStyle name="Tabeltitel 3 4 4 2" xfId="7854"/>
    <cellStyle name="Tabeltitel 3 4 4 2 2" xfId="18136"/>
    <cellStyle name="Tabeltitel 3 4 4 3" xfId="17068"/>
    <cellStyle name="Tabeltitel 3 4 5" xfId="4788"/>
    <cellStyle name="Tabeltitel 3 4 5 2" xfId="9008"/>
    <cellStyle name="Tabeltitel 3 4 5 2 2" xfId="19290"/>
    <cellStyle name="Tabeltitel 3 4 5 3" xfId="15711"/>
    <cellStyle name="Tabeltitel 3 4 6" xfId="6233"/>
    <cellStyle name="Tabeltitel 3 4 6 2" xfId="10452"/>
    <cellStyle name="Tabeltitel 3 4 6 2 2" xfId="20728"/>
    <cellStyle name="Tabeltitel 3 4 6 3" xfId="13842"/>
    <cellStyle name="Tabeltitel 3 4 7" xfId="2915"/>
    <cellStyle name="Tabeltitel 3 4 7 2" xfId="13142"/>
    <cellStyle name="Tabeltitel 3 4 8" xfId="12737"/>
    <cellStyle name="Tabeltitel 3 5" xfId="283"/>
    <cellStyle name="Tabeltitel 3 5 2" xfId="1275"/>
    <cellStyle name="Tabeltitel 3 5 2 2" xfId="5738"/>
    <cellStyle name="Tabeltitel 3 5 2 2 2" xfId="9958"/>
    <cellStyle name="Tabeltitel 3 5 2 2 2 2" xfId="20240"/>
    <cellStyle name="Tabeltitel 3 5 2 2 3" xfId="12815"/>
    <cellStyle name="Tabeltitel 3 5 2 3" xfId="7150"/>
    <cellStyle name="Tabeltitel 3 5 2 3 2" xfId="11369"/>
    <cellStyle name="Tabeltitel 3 5 2 4" xfId="2383"/>
    <cellStyle name="Tabeltitel 3 5 3" xfId="717"/>
    <cellStyle name="Tabeltitel 3 5 3 2" xfId="5182"/>
    <cellStyle name="Tabeltitel 3 5 3 2 2" xfId="9402"/>
    <cellStyle name="Tabeltitel 3 5 3 2 2 2" xfId="19684"/>
    <cellStyle name="Tabeltitel 3 5 3 2 3" xfId="15268"/>
    <cellStyle name="Tabeltitel 3 5 3 3" xfId="6603"/>
    <cellStyle name="Tabeltitel 3 5 3 3 2" xfId="10822"/>
    <cellStyle name="Tabeltitel 3 5 3 4" xfId="3066"/>
    <cellStyle name="Tabeltitel 3 5 4" xfId="3254"/>
    <cellStyle name="Tabeltitel 3 5 4 2" xfId="7476"/>
    <cellStyle name="Tabeltitel 3 5 4 2 2" xfId="17758"/>
    <cellStyle name="Tabeltitel 3 5 4 3" xfId="16488"/>
    <cellStyle name="Tabeltitel 3 5 5" xfId="4760"/>
    <cellStyle name="Tabeltitel 3 5 5 2" xfId="8980"/>
    <cellStyle name="Tabeltitel 3 5 5 2 2" xfId="19262"/>
    <cellStyle name="Tabeltitel 3 5 5 3" xfId="12936"/>
    <cellStyle name="Tabeltitel 3 5 6" xfId="6065"/>
    <cellStyle name="Tabeltitel 3 5 6 2" xfId="10284"/>
    <cellStyle name="Tabeltitel 3 5 6 2 2" xfId="20564"/>
    <cellStyle name="Tabeltitel 3 5 6 3" xfId="15699"/>
    <cellStyle name="Tabeltitel 3 5 7" xfId="3042"/>
    <cellStyle name="Tabeltitel 3 5 7 2" xfId="15491"/>
    <cellStyle name="Tabeltitel 3 5 8" xfId="14747"/>
    <cellStyle name="Tabeltitel 3 6" xfId="284"/>
    <cellStyle name="Tabeltitel 3 6 2" xfId="1276"/>
    <cellStyle name="Tabeltitel 3 6 2 2" xfId="5739"/>
    <cellStyle name="Tabeltitel 3 6 2 2 2" xfId="9959"/>
    <cellStyle name="Tabeltitel 3 6 2 2 2 2" xfId="20241"/>
    <cellStyle name="Tabeltitel 3 6 2 2 3" xfId="16550"/>
    <cellStyle name="Tabeltitel 3 6 2 3" xfId="7151"/>
    <cellStyle name="Tabeltitel 3 6 2 3 2" xfId="11370"/>
    <cellStyle name="Tabeltitel 3 6 2 4" xfId="2842"/>
    <cellStyle name="Tabeltitel 3 6 3" xfId="779"/>
    <cellStyle name="Tabeltitel 3 6 3 2" xfId="5244"/>
    <cellStyle name="Tabeltitel 3 6 3 2 2" xfId="9464"/>
    <cellStyle name="Tabeltitel 3 6 3 2 2 2" xfId="19746"/>
    <cellStyle name="Tabeltitel 3 6 3 2 3" xfId="14614"/>
    <cellStyle name="Tabeltitel 3 6 3 3" xfId="6664"/>
    <cellStyle name="Tabeltitel 3 6 3 3 2" xfId="10883"/>
    <cellStyle name="Tabeltitel 3 6 3 4" xfId="2681"/>
    <cellStyle name="Tabeltitel 3 6 4" xfId="3349"/>
    <cellStyle name="Tabeltitel 3 6 4 2" xfId="7569"/>
    <cellStyle name="Tabeltitel 3 6 4 2 2" xfId="17852"/>
    <cellStyle name="Tabeltitel 3 6 4 3" xfId="12759"/>
    <cellStyle name="Tabeltitel 3 6 5" xfId="4761"/>
    <cellStyle name="Tabeltitel 3 6 5 2" xfId="8981"/>
    <cellStyle name="Tabeltitel 3 6 5 2 2" xfId="19263"/>
    <cellStyle name="Tabeltitel 3 6 5 3" xfId="16503"/>
    <cellStyle name="Tabeltitel 3 6 6" xfId="6073"/>
    <cellStyle name="Tabeltitel 3 6 6 2" xfId="10292"/>
    <cellStyle name="Tabeltitel 3 6 6 2 2" xfId="20572"/>
    <cellStyle name="Tabeltitel 3 6 6 3" xfId="12510"/>
    <cellStyle name="Tabeltitel 3 6 7" xfId="2991"/>
    <cellStyle name="Tabeltitel 3 6 7 2" xfId="15175"/>
    <cellStyle name="Tabeltitel 3 6 8" xfId="13621"/>
    <cellStyle name="Tabeltitel 3 7" xfId="1328"/>
    <cellStyle name="Tabeltitel 3 7 2" xfId="5791"/>
    <cellStyle name="Tabeltitel 3 7 2 2" xfId="10011"/>
    <cellStyle name="Tabeltitel 3 7 2 2 2" xfId="20293"/>
    <cellStyle name="Tabeltitel 3 7 2 3" xfId="16869"/>
    <cellStyle name="Tabeltitel 3 7 3" xfId="7203"/>
    <cellStyle name="Tabeltitel 3 7 3 2" xfId="11422"/>
    <cellStyle name="Tabeltitel 3 7 4" xfId="2379"/>
    <cellStyle name="Tabeltitel 3 8" xfId="1050"/>
    <cellStyle name="Tabeltitel 3 8 2" xfId="5514"/>
    <cellStyle name="Tabeltitel 3 8 2 2" xfId="9734"/>
    <cellStyle name="Tabeltitel 3 8 2 2 2" xfId="20016"/>
    <cellStyle name="Tabeltitel 3 8 2 3" xfId="12475"/>
    <cellStyle name="Tabeltitel 3 8 3" xfId="6928"/>
    <cellStyle name="Tabeltitel 3 8 3 2" xfId="11147"/>
    <cellStyle name="Tabeltitel 3 8 4" xfId="2284"/>
    <cellStyle name="Tabeltitel 3 9" xfId="604"/>
    <cellStyle name="Tabeltitel 3 9 2" xfId="5071"/>
    <cellStyle name="Tabeltitel 3 9 2 2" xfId="9291"/>
    <cellStyle name="Tabeltitel 3 9 2 2 2" xfId="19573"/>
    <cellStyle name="Tabeltitel 3 9 2 3" xfId="15952"/>
    <cellStyle name="Tabeltitel 3 9 3" xfId="6496"/>
    <cellStyle name="Tabeltitel 3 9 3 2" xfId="10715"/>
    <cellStyle name="Tabeltitel 3 9 4" xfId="2914"/>
    <cellStyle name="Tabeltitel 4" xfId="279"/>
    <cellStyle name="Tabeltitel 4 10" xfId="2161"/>
    <cellStyle name="Tabeltitel 4 2" xfId="899"/>
    <cellStyle name="Tabeltitel 4 2 2" xfId="1271"/>
    <cellStyle name="Tabeltitel 4 2 2 2" xfId="5734"/>
    <cellStyle name="Tabeltitel 4 2 2 2 2" xfId="9954"/>
    <cellStyle name="Tabeltitel 4 2 2 2 2 2" xfId="20236"/>
    <cellStyle name="Tabeltitel 4 2 2 2 3" xfId="12534"/>
    <cellStyle name="Tabeltitel 4 2 2 3" xfId="7146"/>
    <cellStyle name="Tabeltitel 4 2 2 3 2" xfId="11365"/>
    <cellStyle name="Tabeltitel 4 2 2 4" xfId="2579"/>
    <cellStyle name="Tabeltitel 4 2 3" xfId="4183"/>
    <cellStyle name="Tabeltitel 4 2 3 2" xfId="8403"/>
    <cellStyle name="Tabeltitel 4 2 3 2 2" xfId="18685"/>
    <cellStyle name="Tabeltitel 4 2 3 3" xfId="14277"/>
    <cellStyle name="Tabeltitel 4 2 4" xfId="5364"/>
    <cellStyle name="Tabeltitel 4 2 4 2" xfId="9584"/>
    <cellStyle name="Tabeltitel 4 2 4 2 2" xfId="19866"/>
    <cellStyle name="Tabeltitel 4 2 4 3" xfId="13615"/>
    <cellStyle name="Tabeltitel 4 2 5" xfId="6781"/>
    <cellStyle name="Tabeltitel 4 2 5 2" xfId="11000"/>
    <cellStyle name="Tabeltitel 4 2 5 2 2" xfId="21251"/>
    <cellStyle name="Tabeltitel 4 2 5 3" xfId="12174"/>
    <cellStyle name="Tabeltitel 4 2 6" xfId="2227"/>
    <cellStyle name="Tabeltitel 4 2 6 2" xfId="15083"/>
    <cellStyle name="Tabeltitel 4 2 7" xfId="17017"/>
    <cellStyle name="Tabeltitel 4 3" xfId="774"/>
    <cellStyle name="Tabeltitel 4 3 2" xfId="5239"/>
    <cellStyle name="Tabeltitel 4 3 2 2" xfId="9459"/>
    <cellStyle name="Tabeltitel 4 3 2 2 2" xfId="19741"/>
    <cellStyle name="Tabeltitel 4 3 2 3" xfId="15362"/>
    <cellStyle name="Tabeltitel 4 3 3" xfId="6659"/>
    <cellStyle name="Tabeltitel 4 3 3 2" xfId="10878"/>
    <cellStyle name="Tabeltitel 4 3 4" xfId="2782"/>
    <cellStyle name="Tabeltitel 4 4" xfId="818"/>
    <cellStyle name="Tabeltitel 4 4 2" xfId="5283"/>
    <cellStyle name="Tabeltitel 4 4 2 2" xfId="9503"/>
    <cellStyle name="Tabeltitel 4 4 2 2 2" xfId="19785"/>
    <cellStyle name="Tabeltitel 4 4 2 3" xfId="12249"/>
    <cellStyle name="Tabeltitel 4 4 3" xfId="6703"/>
    <cellStyle name="Tabeltitel 4 4 3 2" xfId="10922"/>
    <cellStyle name="Tabeltitel 4 4 4" xfId="2872"/>
    <cellStyle name="Tabeltitel 4 5" xfId="662"/>
    <cellStyle name="Tabeltitel 4 5 2" xfId="5128"/>
    <cellStyle name="Tabeltitel 4 5 2 2" xfId="9348"/>
    <cellStyle name="Tabeltitel 4 5 2 2 2" xfId="19630"/>
    <cellStyle name="Tabeltitel 4 5 2 3" xfId="17095"/>
    <cellStyle name="Tabeltitel 4 5 3" xfId="6552"/>
    <cellStyle name="Tabeltitel 4 5 3 2" xfId="10771"/>
    <cellStyle name="Tabeltitel 4 5 4" xfId="1970"/>
    <cellStyle name="Tabeltitel 4 6" xfId="1547"/>
    <cellStyle name="Tabeltitel 4 6 2" xfId="6019"/>
    <cellStyle name="Tabeltitel 4 6 2 2" xfId="10238"/>
    <cellStyle name="Tabeltitel 4 6 3" xfId="2059"/>
    <cellStyle name="Tabeltitel 4 7" xfId="4756"/>
    <cellStyle name="Tabeltitel 4 7 2" xfId="8976"/>
    <cellStyle name="Tabeltitel 4 7 2 2" xfId="19258"/>
    <cellStyle name="Tabeltitel 4 7 3" xfId="12684"/>
    <cellStyle name="Tabeltitel 4 8" xfId="3261"/>
    <cellStyle name="Tabeltitel 4 8 2" xfId="7483"/>
    <cellStyle name="Tabeltitel 4 8 2 2" xfId="17765"/>
    <cellStyle name="Tabeltitel 4 8 3" xfId="13232"/>
    <cellStyle name="Tabeltitel 4 9" xfId="6083"/>
    <cellStyle name="Tabeltitel 4 9 2" xfId="10302"/>
    <cellStyle name="Tabeltitel 5" xfId="684"/>
    <cellStyle name="Tabeltitel 5 2" xfId="866"/>
    <cellStyle name="Tabeltitel 5 2 2" xfId="5331"/>
    <cellStyle name="Tabeltitel 5 2 2 2" xfId="9551"/>
    <cellStyle name="Tabeltitel 5 2 2 2 2" xfId="19833"/>
    <cellStyle name="Tabeltitel 5 2 2 3" xfId="12193"/>
    <cellStyle name="Tabeltitel 5 2 3" xfId="6751"/>
    <cellStyle name="Tabeltitel 5 2 3 2" xfId="10970"/>
    <cellStyle name="Tabeltitel 5 2 4" xfId="2640"/>
    <cellStyle name="Tabeltitel 5 3" xfId="825"/>
    <cellStyle name="Tabeltitel 5 3 2" xfId="5290"/>
    <cellStyle name="Tabeltitel 5 3 2 2" xfId="9510"/>
    <cellStyle name="Tabeltitel 5 3 2 2 2" xfId="19792"/>
    <cellStyle name="Tabeltitel 5 3 2 3" xfId="14156"/>
    <cellStyle name="Tabeltitel 5 3 3" xfId="6710"/>
    <cellStyle name="Tabeltitel 5 3 3 2" xfId="10929"/>
    <cellStyle name="Tabeltitel 5 3 4" xfId="2536"/>
    <cellStyle name="Tabeltitel 5 4" xfId="3988"/>
    <cellStyle name="Tabeltitel 5 4 2" xfId="8208"/>
    <cellStyle name="Tabeltitel 5 4 2 2" xfId="18490"/>
    <cellStyle name="Tabeltitel 5 4 3" xfId="16207"/>
    <cellStyle name="Tabeltitel 5 5" xfId="5150"/>
    <cellStyle name="Tabeltitel 5 5 2" xfId="9370"/>
    <cellStyle name="Tabeltitel 5 5 2 2" xfId="19652"/>
    <cellStyle name="Tabeltitel 5 5 3" xfId="12342"/>
    <cellStyle name="Tabeltitel 5 6" xfId="6574"/>
    <cellStyle name="Tabeltitel 5 6 2" xfId="10793"/>
    <cellStyle name="Tabeltitel 5 7" xfId="2131"/>
    <cellStyle name="Tabeltitel 6" xfId="652"/>
    <cellStyle name="Tabeltitel 6 2" xfId="5118"/>
    <cellStyle name="Tabeltitel 6 2 2" xfId="9338"/>
    <cellStyle name="Tabeltitel 6 2 2 2" xfId="19620"/>
    <cellStyle name="Tabeltitel 6 2 3" xfId="13757"/>
    <cellStyle name="Tabeltitel 6 3" xfId="6542"/>
    <cellStyle name="Tabeltitel 6 3 2" xfId="10761"/>
    <cellStyle name="Tabeltitel 6 4" xfId="2737"/>
    <cellStyle name="Tabeltitel 7" xfId="287"/>
    <cellStyle name="Tabeltitel 7 2" xfId="4764"/>
    <cellStyle name="Tabeltitel 7 2 2" xfId="8984"/>
    <cellStyle name="Tabeltitel 7 2 2 2" xfId="19266"/>
    <cellStyle name="Tabeltitel 7 2 3" xfId="12988"/>
    <cellStyle name="Tabeltitel 7 3" xfId="5993"/>
    <cellStyle name="Tabeltitel 7 3 2" xfId="10213"/>
    <cellStyle name="Tabeltitel 7 4" xfId="2424"/>
    <cellStyle name="Tabeltitel 8" xfId="11875"/>
    <cellStyle name="Tabeltitel 8 2" xfId="11743"/>
    <cellStyle name="Titel" xfId="46"/>
    <cellStyle name="Title 2" xfId="152"/>
    <cellStyle name="Title 3" xfId="204"/>
    <cellStyle name="Title 4" xfId="197"/>
    <cellStyle name="Title 5" xfId="219"/>
    <cellStyle name="Total" xfId="170" builtinId="25" customBuiltin="1"/>
    <cellStyle name="W?rung [0]_Input" xfId="47"/>
    <cellStyle name="W?rung_Input" xfId="48"/>
    <cellStyle name="Währung [0]_Input" xfId="49"/>
    <cellStyle name="Währung_Input" xfId="50"/>
    <cellStyle name="Warning Text" xfId="167" builtinId="11" customBuiltin="1"/>
    <cellStyle name="Year" xfId="51"/>
    <cellStyle name="Обычный_CRF Software v1.20" xfId="248"/>
  </cellStyles>
  <dxfs count="26">
    <dxf>
      <numFmt numFmtId="178" formatCode="0.0%"/>
    </dxf>
    <dxf>
      <numFmt numFmtId="178" formatCode="0.0%"/>
      <fill>
        <patternFill patternType="none">
          <fgColor indexed="64"/>
          <bgColor indexed="65"/>
        </patternFill>
      </fill>
    </dxf>
    <dxf>
      <numFmt numFmtId="178" formatCode="0.0%"/>
      <fill>
        <patternFill patternType="none">
          <fgColor indexed="64"/>
          <bgColor indexed="65"/>
        </patternFill>
      </fill>
    </dxf>
    <dxf>
      <numFmt numFmtId="178" formatCode="0.0%"/>
      <fill>
        <patternFill patternType="none">
          <fgColor indexed="64"/>
          <bgColor indexed="65"/>
        </patternFill>
      </fill>
    </dxf>
    <dxf>
      <numFmt numFmtId="178" formatCode="0.0%"/>
      <fill>
        <patternFill patternType="none">
          <fgColor indexed="64"/>
          <bgColor indexed="65"/>
        </patternFill>
      </fill>
    </dxf>
    <dxf>
      <numFmt numFmtId="178" formatCode="0.0%"/>
    </dxf>
    <dxf>
      <numFmt numFmtId="178" formatCode="0.0%"/>
    </dxf>
    <dxf>
      <numFmt numFmtId="178" formatCode="0.0%"/>
    </dxf>
    <dxf>
      <numFmt numFmtId="178" formatCode="0.0%"/>
      <fill>
        <patternFill patternType="none">
          <fgColor indexed="64"/>
          <bgColor indexed="65"/>
        </patternFill>
      </fill>
    </dxf>
    <dxf>
      <numFmt numFmtId="178" formatCode="0.0%"/>
    </dxf>
    <dxf>
      <numFmt numFmtId="178" formatCode="0.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justifyLastLine="0" shrinkToFit="0" readingOrder="0"/>
    </dxf>
    <dxf>
      <numFmt numFmtId="15" formatCode="0.00E+0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8.xml.rels><?xml version="1.0" encoding="UTF-8" standalone="yes"?>
<Relationships xmlns="http://schemas.openxmlformats.org/package/2006/relationships"><Relationship Id="rId1" Type="http://schemas.openxmlformats.org/officeDocument/2006/relationships/image" Target="../media/image1.jpeg"/></Relationships>
</file>

<file path=xl/drawings/_rels/drawing9.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0.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5265420</xdr:colOff>
      <xdr:row>1</xdr:row>
      <xdr:rowOff>45720</xdr:rowOff>
    </xdr:from>
    <xdr:to>
      <xdr:col>2</xdr:col>
      <xdr:colOff>7286731</xdr:colOff>
      <xdr:row>3</xdr:row>
      <xdr:rowOff>170193</xdr:rowOff>
    </xdr:to>
    <xdr:pic>
      <xdr:nvPicPr>
        <xdr:cNvPr id="5" name="Picture 4" descr="http://channelv.vito.local/Communication/External/PublishingImages/vito_basislogo.jpg">
          <a:extLst>
            <a:ext uri="{FF2B5EF4-FFF2-40B4-BE49-F238E27FC236}">
              <a16:creationId xmlns:a16="http://schemas.microsoft.com/office/drawing/2014/main" id="{E31C352F-C512-4404-869B-80D14686A85E}"/>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356080" y="236220"/>
          <a:ext cx="2021311" cy="566433"/>
        </a:xfrm>
        <a:prstGeom prst="rect">
          <a:avLst/>
        </a:prstGeom>
        <a:noFill/>
      </xdr:spPr>
    </xdr:pic>
    <xdr:clientData/>
  </xdr:twoCellAnchor>
  <xdr:twoCellAnchor editAs="oneCell">
    <xdr:from>
      <xdr:col>2</xdr:col>
      <xdr:colOff>7412355</xdr:colOff>
      <xdr:row>1</xdr:row>
      <xdr:rowOff>49676</xdr:rowOff>
    </xdr:from>
    <xdr:to>
      <xdr:col>2</xdr:col>
      <xdr:colOff>9593803</xdr:colOff>
      <xdr:row>3</xdr:row>
      <xdr:rowOff>160020</xdr:rowOff>
    </xdr:to>
    <xdr:pic>
      <xdr:nvPicPr>
        <xdr:cNvPr id="6" name="Picture 5">
          <a:extLst>
            <a:ext uri="{FF2B5EF4-FFF2-40B4-BE49-F238E27FC236}">
              <a16:creationId xmlns:a16="http://schemas.microsoft.com/office/drawing/2014/main" id="{2DD240D7-D6C8-474C-9F1C-400AF45B66A1}"/>
            </a:ext>
          </a:extLst>
        </xdr:cNvPr>
        <xdr:cNvPicPr>
          <a:picLocks noChangeAspect="1"/>
        </xdr:cNvPicPr>
      </xdr:nvPicPr>
      <xdr:blipFill>
        <a:blip xmlns:r="http://schemas.openxmlformats.org/officeDocument/2006/relationships" r:embed="rId2"/>
        <a:stretch>
          <a:fillRect/>
        </a:stretch>
      </xdr:blipFill>
      <xdr:spPr>
        <a:xfrm>
          <a:off x="16503015" y="240176"/>
          <a:ext cx="2181448" cy="55230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3"/>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id="{00000000-0008-0000-04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4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5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6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id="{00000000-0008-0000-07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id="{00000000-0008-0000-0A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A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id="{00000000-0008-0000-0B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id="{00000000-0008-0000-13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id="{00000000-0008-0000-13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id="{00000000-0008-0000-13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87138</xdr:colOff>
      <xdr:row>22</xdr:row>
      <xdr:rowOff>149677</xdr:rowOff>
    </xdr:to>
    <xdr:pic>
      <xdr:nvPicPr>
        <xdr:cNvPr id="2" name="Picture 1">
          <a:extLst>
            <a:ext uri="{FF2B5EF4-FFF2-40B4-BE49-F238E27FC236}">
              <a16:creationId xmlns:a16="http://schemas.microsoft.com/office/drawing/2014/main" id="{00000000-0008-0000-1A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17</xdr:col>
      <xdr:colOff>1130399</xdr:colOff>
      <xdr:row>0</xdr:row>
      <xdr:rowOff>0</xdr:rowOff>
    </xdr:from>
    <xdr:to>
      <xdr:col>23</xdr:col>
      <xdr:colOff>719452</xdr:colOff>
      <xdr:row>22</xdr:row>
      <xdr:rowOff>149677</xdr:rowOff>
    </xdr:to>
    <xdr:pic>
      <xdr:nvPicPr>
        <xdr:cNvPr id="3" name="Picture 2">
          <a:extLst>
            <a:ext uri="{FF2B5EF4-FFF2-40B4-BE49-F238E27FC236}">
              <a16:creationId xmlns:a16="http://schemas.microsoft.com/office/drawing/2014/main" id="{1EA7B157-C527-452B-939A-EBAFE0DD109C}"/>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17</xdr:col>
      <xdr:colOff>1130399</xdr:colOff>
      <xdr:row>0</xdr:row>
      <xdr:rowOff>0</xdr:rowOff>
    </xdr:from>
    <xdr:to>
      <xdr:col>23</xdr:col>
      <xdr:colOff>717254</xdr:colOff>
      <xdr:row>22</xdr:row>
      <xdr:rowOff>149677</xdr:rowOff>
    </xdr:to>
    <xdr:pic>
      <xdr:nvPicPr>
        <xdr:cNvPr id="4" name="Picture 3">
          <a:extLst>
            <a:ext uri="{FF2B5EF4-FFF2-40B4-BE49-F238E27FC236}">
              <a16:creationId xmlns:a16="http://schemas.microsoft.com/office/drawing/2014/main" id="{BFBC20CC-E194-42A2-811B-EF1D83C0679C}"/>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55" totalsRowShown="0" headerRowDxfId="25" dataDxfId="23" headerRowBorderDxfId="24" tableBorderDxfId="22">
  <autoFilter ref="A1:F55"/>
  <tableColumns count="6">
    <tableColumn id="1" name="Index" dataDxfId="21">
      <calculatedColumnFormula>CONCATENATE(TableECFTransport[[#This Row],[Voertuigtype]],"_",TableECFTransport[[#This Row],[Wegtype]],"_",TableECFTransport[[#This Row],[Brandstoftechnologie]],"_",TableECFTransport[[#This Row],[Brandstof]])</calculatedColumnFormula>
    </tableColumn>
    <tableColumn id="2" name="Voertuigtype" dataDxfId="20"/>
    <tableColumn id="3" name="Wegtype" dataDxfId="19"/>
    <tableColumn id="4" name="Brandstoftechnologie" dataDxfId="18"/>
    <tableColumn id="5" name="Brandstof" dataDxfId="17"/>
    <tableColumn id="6" name="EnergieConsumptieFactor (PJ per km)" dataDxfId="16"/>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5" dataDxfId="13" headerRowBorderDxfId="14" tableBorderDxfId="12">
  <autoFilter ref="A23:L25">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autoFilter>
  <tableColumns count="12">
    <tableColumn id="1" name="Voertuigtype" dataDxfId="11"/>
    <tableColumn id="2" name="CNG" dataDxfId="10" dataCellStyle="Percent"/>
    <tableColumn id="3" name="DIESEL" dataDxfId="9" dataCellStyle="Percent"/>
    <tableColumn id="4" name="DIESEL HYBRID CS" dataDxfId="8" dataCellStyle="Percent"/>
    <tableColumn id="5" name="DIESEL HYBRID PHEV" dataDxfId="7" dataCellStyle="Percent"/>
    <tableColumn id="6" name="E85" dataDxfId="6" dataCellStyle="Percent"/>
    <tableColumn id="7" name="ELECTRIC" dataDxfId="5" dataCellStyle="Percent"/>
    <tableColumn id="8" name="FUEL CELL H2" dataDxfId="4" dataCellStyle="Percent"/>
    <tableColumn id="9" name="LPG" dataDxfId="3" dataCellStyle="Percent"/>
    <tableColumn id="10" name="PETROL" dataDxfId="2" dataCellStyle="Percent"/>
    <tableColumn id="11" name="PETROL HYBRID CS" dataDxfId="1" dataCellStyle="Percent"/>
    <tableColumn id="12" name="PETROL HYBRID PHEV" dataDxfId="0" dataCellStyle="Percent"/>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7.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8.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1.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6.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7.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2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9.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20.bin"/></Relationships>
</file>

<file path=xl/worksheets/_rels/sheet29.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1.bin"/><Relationship Id="rId4" Type="http://schemas.openxmlformats.org/officeDocument/2006/relationships/comments" Target="../comments7.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0.xml"/><Relationship Id="rId1" Type="http://schemas.openxmlformats.org/officeDocument/2006/relationships/printerSettings" Target="../printerSettings/printerSettings22.bin"/><Relationship Id="rId4" Type="http://schemas.openxmlformats.org/officeDocument/2006/relationships/comments" Target="../comments8.xml"/></Relationships>
</file>

<file path=xl/worksheets/_rels/sheet31.xml.rels><?xml version="1.0" encoding="UTF-8" standalone="yes"?>
<Relationships xmlns="http://schemas.openxmlformats.org/package/2006/relationships"><Relationship Id="rId8" Type="http://schemas.openxmlformats.org/officeDocument/2006/relationships/hyperlink" Target="mailto:kaat.jespers@vito.be" TargetMode="External"/><Relationship Id="rId3" Type="http://schemas.openxmlformats.org/officeDocument/2006/relationships/hyperlink" Target="mailto:tine.tanghe@vea.be" TargetMode="External"/><Relationship Id="rId7" Type="http://schemas.openxmlformats.org/officeDocument/2006/relationships/hyperlink" Target="mailto:kaat.jespers@vito.be" TargetMode="External"/><Relationship Id="rId2" Type="http://schemas.openxmlformats.org/officeDocument/2006/relationships/hyperlink" Target="mailto:toon.lenaerts@infrax.be" TargetMode="External"/><Relationship Id="rId1" Type="http://schemas.openxmlformats.org/officeDocument/2006/relationships/hyperlink" Target="mailto:Sander.VanHerzeele@eandis.be" TargetMode="External"/><Relationship Id="rId6" Type="http://schemas.openxmlformats.org/officeDocument/2006/relationships/hyperlink" Target="mailto:kaat.jespers@vito.be" TargetMode="External"/><Relationship Id="rId5" Type="http://schemas.openxmlformats.org/officeDocument/2006/relationships/hyperlink" Target="mailto:marlies.vanhulsel@vito.be" TargetMode="External"/><Relationship Id="rId10" Type="http://schemas.openxmlformats.org/officeDocument/2006/relationships/printerSettings" Target="../printerSettings/printerSettings23.bin"/><Relationship Id="rId4" Type="http://schemas.openxmlformats.org/officeDocument/2006/relationships/hyperlink" Target="http://www4.vlaanderen.be/dar/svr/Pages/2011-01-24-studiedag-projecties.aspx" TargetMode="External"/><Relationship Id="rId9" Type="http://schemas.openxmlformats.org/officeDocument/2006/relationships/hyperlink" Target="mailto:marlies.vanhulsel@vito.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dimension ref="A1:G38"/>
  <sheetViews>
    <sheetView showGridLines="0" tabSelected="1" zoomScaleNormal="100" workbookViewId="0">
      <selection activeCell="A10" sqref="A10:C10"/>
    </sheetView>
  </sheetViews>
  <sheetFormatPr defaultRowHeight="15"/>
  <cols>
    <col min="1" max="1" width="51" customWidth="1"/>
    <col min="2" max="2" width="81.5703125" customWidth="1"/>
    <col min="3" max="3" width="140.5703125" customWidth="1"/>
  </cols>
  <sheetData>
    <row r="1" spans="1:7" ht="15.75" thickBot="1"/>
    <row r="2" spans="1:7" s="377" customFormat="1" ht="20.25" customHeight="1">
      <c r="A2" s="389" t="s">
        <v>724</v>
      </c>
      <c r="B2" s="390"/>
      <c r="C2" s="391"/>
    </row>
    <row r="3" spans="1:7" s="12" customFormat="1" ht="15" customHeight="1">
      <c r="A3" s="94"/>
      <c r="B3" s="75"/>
      <c r="C3" s="95"/>
    </row>
    <row r="4" spans="1:7" s="12" customFormat="1" ht="15.75" customHeight="1" thickBot="1">
      <c r="A4" s="106" t="s">
        <v>924</v>
      </c>
      <c r="B4" s="107"/>
      <c r="C4" s="108"/>
    </row>
    <row r="5" spans="1:7" s="384" customFormat="1" ht="15.75" customHeight="1">
      <c r="A5" s="381" t="s">
        <v>0</v>
      </c>
      <c r="B5" s="382"/>
      <c r="C5" s="383"/>
    </row>
    <row r="6" spans="1:7" s="384" customFormat="1" ht="15" customHeight="1">
      <c r="A6" s="385" t="str">
        <f>txtNIS</f>
        <v>11018</v>
      </c>
      <c r="B6" s="386"/>
      <c r="C6" s="387"/>
    </row>
    <row r="7" spans="1:7" s="384" customFormat="1" ht="15.75" customHeight="1">
      <c r="A7" s="388" t="str">
        <f>txtMunicipality</f>
        <v>HEMIKSEM</v>
      </c>
      <c r="B7" s="386"/>
      <c r="C7" s="387"/>
    </row>
    <row r="8" spans="1:7" ht="15.75" thickBot="1">
      <c r="A8" s="46"/>
      <c r="B8" s="109"/>
      <c r="C8" s="110"/>
    </row>
    <row r="9" spans="1:7" s="377" customFormat="1" ht="15.75" thickBot="1">
      <c r="A9" s="401" t="s">
        <v>350</v>
      </c>
      <c r="B9" s="404"/>
      <c r="C9" s="405"/>
    </row>
    <row r="10" spans="1:7" s="16" customFormat="1" ht="57.75" customHeight="1" thickBot="1">
      <c r="A10" s="1064" t="s">
        <v>958</v>
      </c>
      <c r="B10" s="1065"/>
      <c r="C10" s="1066"/>
    </row>
    <row r="11" spans="1:7" s="378" customFormat="1" ht="15.75" thickBot="1">
      <c r="A11" s="401" t="s">
        <v>353</v>
      </c>
      <c r="B11" s="404"/>
      <c r="C11" s="405"/>
      <c r="G11" s="379"/>
    </row>
    <row r="12" spans="1:7">
      <c r="A12" s="45"/>
      <c r="B12" s="44"/>
      <c r="C12" s="97"/>
    </row>
    <row r="13" spans="1:7" s="378" customFormat="1">
      <c r="A13" s="755" t="s">
        <v>623</v>
      </c>
      <c r="B13" s="375"/>
      <c r="C13" s="376"/>
      <c r="D13" s="377"/>
      <c r="E13" s="377"/>
      <c r="G13" s="379"/>
    </row>
    <row r="14" spans="1:7" s="378" customFormat="1">
      <c r="A14" s="380"/>
      <c r="B14" s="375"/>
      <c r="C14" s="376"/>
      <c r="D14" s="377"/>
      <c r="E14" s="377"/>
      <c r="G14" s="379"/>
    </row>
    <row r="15" spans="1:7" s="16" customFormat="1" ht="15.75" thickBot="1">
      <c r="A15" s="98"/>
      <c r="B15" s="44"/>
      <c r="C15" s="97"/>
      <c r="D15"/>
      <c r="E15"/>
      <c r="G15" s="69"/>
    </row>
    <row r="16" spans="1:7" s="377" customFormat="1" ht="32.25" customHeight="1" thickBot="1">
      <c r="A16" s="401" t="s">
        <v>354</v>
      </c>
      <c r="B16" s="1067" t="s">
        <v>527</v>
      </c>
      <c r="C16" s="1068"/>
    </row>
    <row r="17" spans="1:3" s="16" customFormat="1" ht="15.75">
      <c r="A17" s="99"/>
      <c r="B17" s="71"/>
      <c r="C17" s="100"/>
    </row>
    <row r="18" spans="1:3">
      <c r="A18" s="96" t="s">
        <v>357</v>
      </c>
      <c r="B18" s="70" t="s">
        <v>369</v>
      </c>
      <c r="C18" s="101" t="s">
        <v>368</v>
      </c>
    </row>
    <row r="19" spans="1:3" s="333" customFormat="1">
      <c r="A19" s="368" t="s">
        <v>355</v>
      </c>
      <c r="B19" s="369" t="s">
        <v>670</v>
      </c>
      <c r="C19" s="370" t="s">
        <v>525</v>
      </c>
    </row>
    <row r="20" spans="1:3" s="333" customFormat="1">
      <c r="A20" s="371"/>
      <c r="B20" s="330"/>
      <c r="C20" s="372"/>
    </row>
    <row r="21" spans="1:3" s="333" customFormat="1">
      <c r="A21" s="373" t="s">
        <v>356</v>
      </c>
      <c r="B21" s="369" t="s">
        <v>522</v>
      </c>
      <c r="C21" s="370" t="s">
        <v>526</v>
      </c>
    </row>
    <row r="22" spans="1:3" s="333" customFormat="1">
      <c r="A22" s="374"/>
      <c r="B22" s="330"/>
      <c r="C22" s="372"/>
    </row>
    <row r="23" spans="1:3" s="333" customFormat="1" ht="30">
      <c r="A23" s="368" t="s">
        <v>443</v>
      </c>
      <c r="B23" s="440" t="s">
        <v>447</v>
      </c>
      <c r="C23" s="370" t="s">
        <v>523</v>
      </c>
    </row>
    <row r="24" spans="1:3" s="333" customFormat="1">
      <c r="A24" s="374"/>
      <c r="B24" s="330"/>
      <c r="C24" s="372"/>
    </row>
    <row r="25" spans="1:3" s="333" customFormat="1">
      <c r="A25" s="368" t="s">
        <v>445</v>
      </c>
      <c r="B25" s="369" t="s">
        <v>444</v>
      </c>
      <c r="C25" s="370" t="s">
        <v>524</v>
      </c>
    </row>
    <row r="26" spans="1:3" s="333" customFormat="1">
      <c r="A26" s="374"/>
      <c r="B26" s="330"/>
      <c r="C26" s="372"/>
    </row>
    <row r="27" spans="1:3" s="333" customFormat="1">
      <c r="A27" s="368" t="s">
        <v>416</v>
      </c>
      <c r="B27" s="369" t="s">
        <v>442</v>
      </c>
      <c r="C27" s="370"/>
    </row>
    <row r="28" spans="1:3" s="333" customFormat="1">
      <c r="A28" s="374"/>
      <c r="B28" s="330" t="s">
        <v>580</v>
      </c>
      <c r="C28" s="372"/>
    </row>
    <row r="29" spans="1:3" ht="15.75" thickBot="1">
      <c r="A29" s="45"/>
      <c r="B29" s="44"/>
      <c r="C29" s="97"/>
    </row>
    <row r="30" spans="1:3" s="377" customFormat="1" ht="15.75" thickBot="1">
      <c r="A30" s="401" t="s">
        <v>366</v>
      </c>
      <c r="B30" s="402"/>
      <c r="C30" s="403"/>
    </row>
    <row r="31" spans="1:3" s="16" customFormat="1" ht="15.75">
      <c r="A31" s="99"/>
      <c r="B31" s="72"/>
      <c r="C31" s="103"/>
    </row>
    <row r="32" spans="1:3" s="16" customFormat="1">
      <c r="A32" s="104" t="s">
        <v>367</v>
      </c>
      <c r="B32" s="74" t="s">
        <v>369</v>
      </c>
      <c r="C32" s="105"/>
    </row>
    <row r="33" spans="1:3" s="395" customFormat="1">
      <c r="A33" s="392" t="s">
        <v>358</v>
      </c>
      <c r="B33" s="393" t="s">
        <v>370</v>
      </c>
      <c r="C33" s="394"/>
    </row>
    <row r="34" spans="1:3" s="395" customFormat="1">
      <c r="A34" s="396" t="s">
        <v>359</v>
      </c>
      <c r="B34" s="397" t="s">
        <v>360</v>
      </c>
      <c r="C34" s="398"/>
    </row>
    <row r="35" spans="1:3" s="395" customFormat="1">
      <c r="A35" s="399" t="s">
        <v>361</v>
      </c>
      <c r="B35" s="397" t="s">
        <v>362</v>
      </c>
      <c r="C35" s="398"/>
    </row>
    <row r="36" spans="1:3" s="395" customFormat="1">
      <c r="A36" s="400" t="s">
        <v>363</v>
      </c>
      <c r="B36" s="397" t="s">
        <v>364</v>
      </c>
      <c r="C36" s="398"/>
    </row>
    <row r="37" spans="1:3" s="395" customFormat="1" ht="30">
      <c r="A37" s="428" t="s">
        <v>365</v>
      </c>
      <c r="B37" s="397" t="s">
        <v>475</v>
      </c>
      <c r="C37" s="398"/>
    </row>
    <row r="38" spans="1:3" ht="15.75" thickBot="1">
      <c r="A38" s="429"/>
      <c r="B38" s="430"/>
      <c r="C38" s="431"/>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tabColor theme="6"/>
  </sheetPr>
  <dimension ref="A1:C9"/>
  <sheetViews>
    <sheetView workbookViewId="0">
      <selection activeCell="C33" sqref="C33"/>
    </sheetView>
  </sheetViews>
  <sheetFormatPr defaultRowHeight="15"/>
  <cols>
    <col min="1" max="1" width="39.140625" bestFit="1" customWidth="1"/>
    <col min="2" max="2" width="54.5703125" customWidth="1"/>
    <col min="3" max="3" width="111.28515625" customWidth="1"/>
  </cols>
  <sheetData>
    <row r="1" spans="1:3" ht="15.75" thickBot="1"/>
    <row r="2" spans="1:3" s="377" customFormat="1" ht="55.5" customHeight="1" thickBot="1">
      <c r="A2" s="406" t="s">
        <v>379</v>
      </c>
      <c r="B2" s="779"/>
      <c r="C2" s="405"/>
    </row>
    <row r="3" spans="1:3" s="16" customFormat="1" ht="15.75">
      <c r="A3" s="99"/>
      <c r="B3" s="71"/>
      <c r="C3" s="100"/>
    </row>
    <row r="4" spans="1:3" s="327" customFormat="1">
      <c r="A4" s="385" t="s">
        <v>357</v>
      </c>
      <c r="B4" s="407" t="s">
        <v>369</v>
      </c>
      <c r="C4" s="408" t="s">
        <v>368</v>
      </c>
    </row>
    <row r="5" spans="1:3" s="327" customFormat="1">
      <c r="A5" s="409"/>
      <c r="B5" s="333"/>
      <c r="C5" s="361"/>
    </row>
    <row r="6" spans="1:3" s="327" customFormat="1">
      <c r="A6" s="410" t="s">
        <v>352</v>
      </c>
      <c r="B6" s="411" t="s">
        <v>668</v>
      </c>
      <c r="C6" s="412" t="s">
        <v>351</v>
      </c>
    </row>
    <row r="7" spans="1:3" s="327" customFormat="1">
      <c r="A7" s="413" t="s">
        <v>669</v>
      </c>
      <c r="B7" s="414" t="s">
        <v>609</v>
      </c>
      <c r="C7" s="415" t="s">
        <v>608</v>
      </c>
    </row>
    <row r="8" spans="1:3" s="327" customFormat="1">
      <c r="A8" s="442"/>
      <c r="B8" s="414"/>
      <c r="C8" s="415"/>
    </row>
    <row r="9" spans="1:3" ht="21">
      <c r="A9" s="127" t="s">
        <v>476</v>
      </c>
      <c r="B9" s="126"/>
      <c r="C9" s="123"/>
    </row>
  </sheetData>
  <hyperlinks>
    <hyperlink ref="A6" location="'SEAP template'!A1" display="SEAP Nulmeting"/>
    <hyperlink ref="A7" location="'Inventaris 2012'!A1" display="Inventaris 2012"/>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theme="6"/>
  </sheetPr>
  <dimension ref="A2:S91"/>
  <sheetViews>
    <sheetView showGridLines="0" zoomScale="69" zoomScaleNormal="69" workbookViewId="0">
      <selection sqref="A1:XFD1048576"/>
    </sheetView>
  </sheetViews>
  <sheetFormatPr defaultColWidth="9.140625" defaultRowHeight="14.25"/>
  <cols>
    <col min="1" max="1" width="67.85546875" style="443" customWidth="1"/>
    <col min="2" max="2" width="22.85546875" style="443" customWidth="1"/>
    <col min="3" max="3" width="21.28515625" style="63" customWidth="1"/>
    <col min="4" max="4" width="16" style="63" bestFit="1" customWidth="1"/>
    <col min="5" max="5" width="14.28515625" style="63" bestFit="1" customWidth="1"/>
    <col min="6" max="6" width="12.85546875" style="63" customWidth="1"/>
    <col min="7" max="7" width="13.85546875" style="63" bestFit="1" customWidth="1"/>
    <col min="8" max="8" width="14.28515625" style="63" bestFit="1" customWidth="1"/>
    <col min="9" max="9" width="12.7109375" style="63" bestFit="1" customWidth="1"/>
    <col min="10" max="11" width="17.28515625" style="63" bestFit="1" customWidth="1"/>
    <col min="12" max="12" width="19.140625" style="63" customWidth="1"/>
    <col min="13" max="13" width="13.85546875" style="63" customWidth="1"/>
    <col min="14" max="14" width="12.42578125" style="63" bestFit="1" customWidth="1"/>
    <col min="15" max="15" width="16.140625" style="63" customWidth="1"/>
    <col min="16" max="16" width="16.7109375" style="63" bestFit="1" customWidth="1"/>
    <col min="17" max="17" width="11.28515625" style="63" bestFit="1" customWidth="1"/>
    <col min="18" max="18" width="17.28515625" style="63" customWidth="1"/>
    <col min="19" max="19" width="9.140625" style="63"/>
    <col min="20" max="16384" width="9.140625" style="443"/>
  </cols>
  <sheetData>
    <row r="2" spans="1:19" ht="15.75">
      <c r="A2" s="1069" t="s">
        <v>216</v>
      </c>
      <c r="B2" s="1069"/>
      <c r="C2" s="1069"/>
      <c r="D2" s="60"/>
      <c r="E2" s="60"/>
      <c r="F2" s="60"/>
      <c r="G2" s="60"/>
      <c r="H2" s="61"/>
      <c r="I2" s="61"/>
      <c r="J2" s="62"/>
      <c r="K2" s="62"/>
      <c r="L2" s="61"/>
      <c r="M2" s="61"/>
      <c r="N2" s="61"/>
      <c r="O2" s="61"/>
      <c r="P2" s="61"/>
      <c r="Q2" s="61"/>
      <c r="R2" s="61"/>
    </row>
    <row r="3" spans="1:19">
      <c r="A3" s="1070"/>
      <c r="B3" s="1070"/>
      <c r="C3" s="1070"/>
      <c r="D3" s="1070"/>
      <c r="E3" s="1070"/>
      <c r="F3" s="1070"/>
      <c r="G3" s="1070"/>
      <c r="H3" s="1070"/>
      <c r="I3" s="1070"/>
      <c r="J3" s="1070"/>
      <c r="K3" s="1070"/>
      <c r="L3" s="1070"/>
      <c r="M3" s="1070"/>
      <c r="N3" s="1070"/>
      <c r="O3" s="1070"/>
      <c r="P3" s="1070"/>
      <c r="Q3" s="1070"/>
      <c r="R3" s="1070"/>
    </row>
    <row r="4" spans="1:19" ht="15.75" thickBot="1">
      <c r="A4" s="444"/>
      <c r="B4" s="444"/>
      <c r="C4" s="64"/>
      <c r="D4" s="64"/>
      <c r="E4" s="64"/>
      <c r="F4" s="64"/>
      <c r="G4" s="64"/>
      <c r="H4" s="64"/>
      <c r="I4" s="64"/>
      <c r="J4" s="64"/>
      <c r="K4" s="64"/>
      <c r="L4" s="64"/>
      <c r="M4" s="64"/>
      <c r="N4" s="64"/>
      <c r="O4" s="64"/>
      <c r="P4" s="64"/>
      <c r="Q4" s="64"/>
      <c r="R4" s="64"/>
    </row>
    <row r="5" spans="1:19" ht="16.5" thickBot="1">
      <c r="A5" s="1071" t="s">
        <v>217</v>
      </c>
      <c r="B5" s="782"/>
      <c r="C5" s="1074" t="s">
        <v>336</v>
      </c>
      <c r="D5" s="1075"/>
      <c r="E5" s="1075"/>
      <c r="F5" s="1075"/>
      <c r="G5" s="1075"/>
      <c r="H5" s="1075"/>
      <c r="I5" s="1075"/>
      <c r="J5" s="1075"/>
      <c r="K5" s="1075"/>
      <c r="L5" s="1075"/>
      <c r="M5" s="1075"/>
      <c r="N5" s="1075"/>
      <c r="O5" s="1075"/>
      <c r="P5" s="1075"/>
      <c r="Q5" s="1075"/>
      <c r="R5" s="1076"/>
    </row>
    <row r="6" spans="1:19" ht="16.5" thickTop="1">
      <c r="A6" s="1072"/>
      <c r="B6" s="783"/>
      <c r="C6" s="1077" t="s">
        <v>20</v>
      </c>
      <c r="D6" s="1079" t="s">
        <v>195</v>
      </c>
      <c r="E6" s="1081" t="s">
        <v>196</v>
      </c>
      <c r="F6" s="1082"/>
      <c r="G6" s="1082"/>
      <c r="H6" s="1082"/>
      <c r="I6" s="1082"/>
      <c r="J6" s="1082"/>
      <c r="K6" s="1082"/>
      <c r="L6" s="1083"/>
      <c r="M6" s="1081" t="s">
        <v>197</v>
      </c>
      <c r="N6" s="1082"/>
      <c r="O6" s="1082"/>
      <c r="P6" s="1082"/>
      <c r="Q6" s="1082"/>
      <c r="R6" s="1084" t="s">
        <v>115</v>
      </c>
    </row>
    <row r="7" spans="1:19" ht="45.75" thickBot="1">
      <c r="A7" s="1073"/>
      <c r="B7" s="784"/>
      <c r="C7" s="1078"/>
      <c r="D7" s="1080"/>
      <c r="E7" s="965" t="s">
        <v>198</v>
      </c>
      <c r="F7" s="965" t="s">
        <v>199</v>
      </c>
      <c r="G7" s="65" t="s">
        <v>200</v>
      </c>
      <c r="H7" s="965" t="s">
        <v>201</v>
      </c>
      <c r="I7" s="965" t="s">
        <v>119</v>
      </c>
      <c r="J7" s="965" t="s">
        <v>202</v>
      </c>
      <c r="K7" s="441" t="s">
        <v>203</v>
      </c>
      <c r="L7" s="441" t="s">
        <v>204</v>
      </c>
      <c r="M7" s="65" t="s">
        <v>205</v>
      </c>
      <c r="N7" s="66" t="s">
        <v>206</v>
      </c>
      <c r="O7" s="66" t="s">
        <v>207</v>
      </c>
      <c r="P7" s="66" t="s">
        <v>208</v>
      </c>
      <c r="Q7" s="67" t="s">
        <v>209</v>
      </c>
      <c r="R7" s="1085"/>
    </row>
    <row r="8" spans="1:19" ht="18.75" customHeight="1" thickTop="1">
      <c r="A8" s="790" t="s">
        <v>337</v>
      </c>
      <c r="B8" s="795"/>
      <c r="C8" s="1090"/>
      <c r="D8" s="1090"/>
      <c r="E8" s="1090"/>
      <c r="F8" s="1090"/>
      <c r="G8" s="1090"/>
      <c r="H8" s="1090"/>
      <c r="I8" s="1090"/>
      <c r="J8" s="1090"/>
      <c r="K8" s="1090"/>
      <c r="L8" s="1090"/>
      <c r="M8" s="1090"/>
      <c r="N8" s="1090"/>
      <c r="O8" s="1090"/>
      <c r="P8" s="1090"/>
      <c r="Q8" s="1090"/>
      <c r="R8" s="303"/>
    </row>
    <row r="9" spans="1:19" s="445" customFormat="1">
      <c r="A9" s="791" t="s">
        <v>218</v>
      </c>
      <c r="B9" s="796"/>
      <c r="C9" s="676">
        <f>'Eigen gebouwen'!B15</f>
        <v>0</v>
      </c>
      <c r="D9" s="676">
        <f>'Eigen gebouwen'!C15</f>
        <v>0</v>
      </c>
      <c r="E9" s="676">
        <f>'Eigen gebouwen'!D15</f>
        <v>0</v>
      </c>
      <c r="F9" s="676">
        <f>'Eigen gebouwen'!E15</f>
        <v>0</v>
      </c>
      <c r="G9" s="676">
        <f>'Eigen gebouwen'!F15</f>
        <v>0</v>
      </c>
      <c r="H9" s="676">
        <f>'Eigen gebouwen'!G15</f>
        <v>0</v>
      </c>
      <c r="I9" s="676">
        <f>'Eigen gebouwen'!H15</f>
        <v>0</v>
      </c>
      <c r="J9" s="676">
        <f>'Eigen gebouwen'!I15</f>
        <v>0</v>
      </c>
      <c r="K9" s="676">
        <f>'Eigen gebouwen'!J15</f>
        <v>0</v>
      </c>
      <c r="L9" s="676">
        <f>'Eigen gebouwen'!K15</f>
        <v>0</v>
      </c>
      <c r="M9" s="676">
        <f>'Eigen gebouwen'!L15</f>
        <v>0</v>
      </c>
      <c r="N9" s="676">
        <f>'Eigen gebouwen'!M15</f>
        <v>0</v>
      </c>
      <c r="O9" s="676">
        <f>'Eigen gebouwen'!N15</f>
        <v>0</v>
      </c>
      <c r="P9" s="676">
        <f>'Eigen gebouwen'!O15</f>
        <v>0</v>
      </c>
      <c r="Q9" s="677">
        <f>'Eigen gebouwen'!P15</f>
        <v>0</v>
      </c>
      <c r="R9" s="678">
        <f>SUM(C9:Q9)</f>
        <v>0</v>
      </c>
      <c r="S9" s="68"/>
    </row>
    <row r="10" spans="1:19" s="445" customFormat="1">
      <c r="A10" s="792" t="s">
        <v>219</v>
      </c>
      <c r="B10" s="797"/>
      <c r="C10" s="676">
        <f ca="1">tertiair!B16+'openbare verlichting'!B8</f>
        <v>9434.5789999999997</v>
      </c>
      <c r="D10" s="676">
        <f ca="1">tertiair!C16</f>
        <v>0</v>
      </c>
      <c r="E10" s="676">
        <f ca="1">tertiair!D16</f>
        <v>10251.32922</v>
      </c>
      <c r="F10" s="676">
        <f>tertiair!E16</f>
        <v>85.971008651642649</v>
      </c>
      <c r="G10" s="676">
        <f ca="1">tertiair!F16</f>
        <v>1747.0070251881273</v>
      </c>
      <c r="H10" s="676">
        <f>tertiair!G16</f>
        <v>0</v>
      </c>
      <c r="I10" s="676">
        <f>tertiair!H16</f>
        <v>0</v>
      </c>
      <c r="J10" s="676">
        <f>tertiair!I16</f>
        <v>0</v>
      </c>
      <c r="K10" s="676">
        <f>tertiair!J16</f>
        <v>0</v>
      </c>
      <c r="L10" s="676">
        <f>tertiair!K16</f>
        <v>0</v>
      </c>
      <c r="M10" s="676">
        <f ca="1">tertiair!L16</f>
        <v>0</v>
      </c>
      <c r="N10" s="676">
        <f>tertiair!M16</f>
        <v>0</v>
      </c>
      <c r="O10" s="676">
        <f ca="1">tertiair!N16</f>
        <v>392.27435527847831</v>
      </c>
      <c r="P10" s="676">
        <f>tertiair!O16</f>
        <v>1.5633333333333335</v>
      </c>
      <c r="Q10" s="677">
        <f>tertiair!P16</f>
        <v>0</v>
      </c>
      <c r="R10" s="679">
        <f ca="1">SUM(C10:Q10)</f>
        <v>21912.723942451576</v>
      </c>
      <c r="S10" s="68"/>
    </row>
    <row r="11" spans="1:19" s="445" customFormat="1">
      <c r="A11" s="791" t="s">
        <v>220</v>
      </c>
      <c r="B11" s="796"/>
      <c r="C11" s="676">
        <f>huishoudens!B8</f>
        <v>16914.262511744811</v>
      </c>
      <c r="D11" s="676">
        <f>huishoudens!C8</f>
        <v>0</v>
      </c>
      <c r="E11" s="676">
        <f>huishoudens!D8</f>
        <v>56667.404046000003</v>
      </c>
      <c r="F11" s="676">
        <f>huishoudens!E8</f>
        <v>306.27342723992962</v>
      </c>
      <c r="G11" s="676">
        <f>huishoudens!F8</f>
        <v>9337.3875941716178</v>
      </c>
      <c r="H11" s="676">
        <f>huishoudens!G8</f>
        <v>0</v>
      </c>
      <c r="I11" s="676">
        <f>huishoudens!H8</f>
        <v>0</v>
      </c>
      <c r="J11" s="676">
        <f>huishoudens!I8</f>
        <v>0</v>
      </c>
      <c r="K11" s="676">
        <f>huishoudens!J8</f>
        <v>169.42364432243679</v>
      </c>
      <c r="L11" s="676">
        <f>huishoudens!K8</f>
        <v>0</v>
      </c>
      <c r="M11" s="676">
        <f>huishoudens!L8</f>
        <v>0</v>
      </c>
      <c r="N11" s="676">
        <f>huishoudens!M8</f>
        <v>0</v>
      </c>
      <c r="O11" s="676">
        <f>huishoudens!N8</f>
        <v>5825.4701729953285</v>
      </c>
      <c r="P11" s="676">
        <f>huishoudens!O8</f>
        <v>23.45</v>
      </c>
      <c r="Q11" s="677">
        <f>huishoudens!P8</f>
        <v>0</v>
      </c>
      <c r="R11" s="679">
        <f>SUM(C11:Q11)</f>
        <v>89243.671396474107</v>
      </c>
      <c r="S11" s="68"/>
    </row>
    <row r="12" spans="1:19" s="445" customFormat="1">
      <c r="A12" s="791" t="s">
        <v>508</v>
      </c>
      <c r="B12" s="796"/>
      <c r="C12" s="676">
        <f>'Eigen openbare verlichting'!B15</f>
        <v>0</v>
      </c>
      <c r="D12" s="676"/>
      <c r="E12" s="676"/>
      <c r="F12" s="676"/>
      <c r="G12" s="676"/>
      <c r="H12" s="676"/>
      <c r="I12" s="676"/>
      <c r="J12" s="676"/>
      <c r="K12" s="676"/>
      <c r="L12" s="676"/>
      <c r="M12" s="676"/>
      <c r="N12" s="676"/>
      <c r="O12" s="676"/>
      <c r="P12" s="676"/>
      <c r="Q12" s="676"/>
      <c r="R12" s="679">
        <f>SUM(C12:Q12)</f>
        <v>0</v>
      </c>
      <c r="S12" s="68"/>
    </row>
    <row r="13" spans="1:19" s="445" customFormat="1">
      <c r="A13" s="791" t="s">
        <v>674</v>
      </c>
      <c r="B13" s="800" t="s">
        <v>672</v>
      </c>
      <c r="C13" s="676">
        <f>industrie!B18</f>
        <v>28569.647000000001</v>
      </c>
      <c r="D13" s="676">
        <f>industrie!C18</f>
        <v>0</v>
      </c>
      <c r="E13" s="676">
        <f>industrie!D18</f>
        <v>57987.244721999996</v>
      </c>
      <c r="F13" s="676">
        <f>industrie!E18</f>
        <v>255.82539821297644</v>
      </c>
      <c r="G13" s="676">
        <f>industrie!F18</f>
        <v>5785.4373892112035</v>
      </c>
      <c r="H13" s="676">
        <f>industrie!G18</f>
        <v>0</v>
      </c>
      <c r="I13" s="676">
        <f>industrie!H18</f>
        <v>0</v>
      </c>
      <c r="J13" s="676">
        <f>industrie!I18</f>
        <v>0</v>
      </c>
      <c r="K13" s="676">
        <f>industrie!J18</f>
        <v>146.57052725301617</v>
      </c>
      <c r="L13" s="676">
        <f>industrie!K18</f>
        <v>0</v>
      </c>
      <c r="M13" s="676">
        <f>industrie!L18</f>
        <v>0</v>
      </c>
      <c r="N13" s="676">
        <f>industrie!M18</f>
        <v>0</v>
      </c>
      <c r="O13" s="676">
        <f>industrie!N18</f>
        <v>876.35670644026914</v>
      </c>
      <c r="P13" s="676">
        <f>industrie!O18</f>
        <v>0</v>
      </c>
      <c r="Q13" s="677">
        <f>industrie!P18</f>
        <v>0</v>
      </c>
      <c r="R13" s="679">
        <f>SUM(C13:Q13)</f>
        <v>93621.08174311748</v>
      </c>
      <c r="S13" s="68"/>
    </row>
    <row r="14" spans="1:19" s="445" customFormat="1">
      <c r="A14" s="791"/>
      <c r="B14" s="800" t="s">
        <v>673</v>
      </c>
      <c r="C14" s="676"/>
      <c r="D14" s="676"/>
      <c r="E14" s="676"/>
      <c r="F14" s="676"/>
      <c r="G14" s="676"/>
      <c r="H14" s="676"/>
      <c r="I14" s="676"/>
      <c r="J14" s="676"/>
      <c r="K14" s="676"/>
      <c r="L14" s="676"/>
      <c r="M14" s="676"/>
      <c r="N14" s="676"/>
      <c r="O14" s="676"/>
      <c r="P14" s="676"/>
      <c r="Q14" s="676"/>
      <c r="R14" s="679"/>
      <c r="S14" s="68"/>
    </row>
    <row r="15" spans="1:19" s="445" customFormat="1" ht="15" thickBot="1">
      <c r="A15" s="978" t="s">
        <v>877</v>
      </c>
      <c r="B15" s="979"/>
      <c r="C15" s="980"/>
      <c r="D15" s="980"/>
      <c r="E15" s="980"/>
      <c r="F15" s="980"/>
      <c r="G15" s="980"/>
      <c r="H15" s="980"/>
      <c r="I15" s="980"/>
      <c r="J15" s="980"/>
      <c r="K15" s="980"/>
      <c r="L15" s="980"/>
      <c r="M15" s="980"/>
      <c r="N15" s="980"/>
      <c r="O15" s="980"/>
      <c r="P15" s="980"/>
      <c r="Q15" s="981"/>
      <c r="R15" s="678"/>
      <c r="S15" s="68"/>
    </row>
    <row r="16" spans="1:19" s="445" customFormat="1" ht="15.75" thickBot="1">
      <c r="A16" s="680" t="s">
        <v>221</v>
      </c>
      <c r="B16" s="798"/>
      <c r="C16" s="709">
        <f ca="1">SUM(C9:C15)</f>
        <v>54918.488511744814</v>
      </c>
      <c r="D16" s="709">
        <f t="shared" ref="D16:R16" ca="1" si="0">SUM(D9:D15)</f>
        <v>0</v>
      </c>
      <c r="E16" s="709">
        <f t="shared" ca="1" si="0"/>
        <v>124905.977988</v>
      </c>
      <c r="F16" s="709">
        <f t="shared" si="0"/>
        <v>648.0698341045487</v>
      </c>
      <c r="G16" s="709">
        <f t="shared" ca="1" si="0"/>
        <v>16869.832008570949</v>
      </c>
      <c r="H16" s="709">
        <f t="shared" si="0"/>
        <v>0</v>
      </c>
      <c r="I16" s="709">
        <f t="shared" si="0"/>
        <v>0</v>
      </c>
      <c r="J16" s="709">
        <f t="shared" si="0"/>
        <v>0</v>
      </c>
      <c r="K16" s="709">
        <f t="shared" si="0"/>
        <v>315.99417157545292</v>
      </c>
      <c r="L16" s="709">
        <f t="shared" si="0"/>
        <v>0</v>
      </c>
      <c r="M16" s="709">
        <f t="shared" ca="1" si="0"/>
        <v>0</v>
      </c>
      <c r="N16" s="709">
        <f t="shared" si="0"/>
        <v>0</v>
      </c>
      <c r="O16" s="709">
        <f t="shared" ca="1" si="0"/>
        <v>7094.1012347140768</v>
      </c>
      <c r="P16" s="709">
        <f t="shared" si="0"/>
        <v>25.013333333333332</v>
      </c>
      <c r="Q16" s="709">
        <f t="shared" si="0"/>
        <v>0</v>
      </c>
      <c r="R16" s="709">
        <f t="shared" ca="1" si="0"/>
        <v>204777.47708204316</v>
      </c>
      <c r="S16" s="68"/>
    </row>
    <row r="17" spans="1:19" s="445" customFormat="1" ht="15.75">
      <c r="A17" s="793" t="s">
        <v>222</v>
      </c>
      <c r="B17" s="713"/>
      <c r="C17" s="1091"/>
      <c r="D17" s="1091"/>
      <c r="E17" s="1091"/>
      <c r="F17" s="1091"/>
      <c r="G17" s="1091"/>
      <c r="H17" s="1091"/>
      <c r="I17" s="1091"/>
      <c r="J17" s="1091"/>
      <c r="K17" s="1091"/>
      <c r="L17" s="1091"/>
      <c r="M17" s="1091"/>
      <c r="N17" s="1091"/>
      <c r="O17" s="1091"/>
      <c r="P17" s="1091"/>
      <c r="Q17" s="1091"/>
      <c r="R17" s="681"/>
      <c r="S17" s="68"/>
    </row>
    <row r="18" spans="1:19" s="445" customFormat="1">
      <c r="A18" s="791" t="s">
        <v>223</v>
      </c>
      <c r="B18" s="796"/>
      <c r="C18" s="676">
        <f>'Eigen vloot'!B27</f>
        <v>0</v>
      </c>
      <c r="D18" s="676">
        <f>'Eigen vloot'!C27</f>
        <v>0</v>
      </c>
      <c r="E18" s="676">
        <f>'Eigen vloot'!D27</f>
        <v>0</v>
      </c>
      <c r="F18" s="676">
        <f>'Eigen vloot'!E27</f>
        <v>0</v>
      </c>
      <c r="G18" s="676">
        <f>'Eigen vloot'!F27</f>
        <v>0</v>
      </c>
      <c r="H18" s="676">
        <f>'Eigen vloot'!G27</f>
        <v>0</v>
      </c>
      <c r="I18" s="676">
        <f>'Eigen vloot'!H27</f>
        <v>0</v>
      </c>
      <c r="J18" s="676">
        <f>'Eigen vloot'!I27</f>
        <v>0</v>
      </c>
      <c r="K18" s="676">
        <f>'Eigen vloot'!J27</f>
        <v>0</v>
      </c>
      <c r="L18" s="676">
        <f>'Eigen vloot'!K27</f>
        <v>0</v>
      </c>
      <c r="M18" s="676">
        <f>'Eigen vloot'!L27</f>
        <v>0</v>
      </c>
      <c r="N18" s="676">
        <f>'Eigen vloot'!M27</f>
        <v>0</v>
      </c>
      <c r="O18" s="676">
        <f>'Eigen vloot'!N27</f>
        <v>0</v>
      </c>
      <c r="P18" s="676">
        <f>'Eigen vloot'!O27</f>
        <v>0</v>
      </c>
      <c r="Q18" s="677">
        <f>'Eigen vloot'!P27</f>
        <v>0</v>
      </c>
      <c r="R18" s="679">
        <f>SUM(C18:Q18)</f>
        <v>0</v>
      </c>
      <c r="S18" s="68"/>
    </row>
    <row r="19" spans="1:19" s="445" customFormat="1">
      <c r="A19" s="791" t="s">
        <v>224</v>
      </c>
      <c r="B19" s="796"/>
      <c r="C19" s="676">
        <f>transport!B54</f>
        <v>5.8647280235605868</v>
      </c>
      <c r="D19" s="676">
        <f>transport!C54</f>
        <v>0</v>
      </c>
      <c r="E19" s="676">
        <f>transport!D54</f>
        <v>0</v>
      </c>
      <c r="F19" s="676">
        <f>transport!E54</f>
        <v>0</v>
      </c>
      <c r="G19" s="676">
        <f>transport!F54</f>
        <v>0</v>
      </c>
      <c r="H19" s="676">
        <f>transport!G54</f>
        <v>1169.7315669937054</v>
      </c>
      <c r="I19" s="676">
        <f>transport!H54</f>
        <v>0</v>
      </c>
      <c r="J19" s="676">
        <f>transport!I54</f>
        <v>0</v>
      </c>
      <c r="K19" s="676">
        <f>transport!J54</f>
        <v>0</v>
      </c>
      <c r="L19" s="676">
        <f>transport!K54</f>
        <v>0</v>
      </c>
      <c r="M19" s="676">
        <f>transport!L54</f>
        <v>0</v>
      </c>
      <c r="N19" s="676">
        <f>transport!M54</f>
        <v>51.700889427069775</v>
      </c>
      <c r="O19" s="676">
        <f>transport!N54</f>
        <v>0</v>
      </c>
      <c r="P19" s="676">
        <f>transport!O54</f>
        <v>0</v>
      </c>
      <c r="Q19" s="677">
        <f>transport!P54</f>
        <v>0</v>
      </c>
      <c r="R19" s="679">
        <f>SUM(C19:Q19)</f>
        <v>1227.2971844443357</v>
      </c>
      <c r="S19" s="68"/>
    </row>
    <row r="20" spans="1:19" s="445" customFormat="1">
      <c r="A20" s="791" t="s">
        <v>302</v>
      </c>
      <c r="B20" s="796"/>
      <c r="C20" s="676">
        <f>transport!B14</f>
        <v>1.3401269351446785</v>
      </c>
      <c r="D20" s="676">
        <f>transport!C14</f>
        <v>0</v>
      </c>
      <c r="E20" s="676">
        <f>transport!D14</f>
        <v>1.5629937052873382</v>
      </c>
      <c r="F20" s="676">
        <f>transport!E14</f>
        <v>100.99905543619047</v>
      </c>
      <c r="G20" s="676">
        <f>transport!F14</f>
        <v>0</v>
      </c>
      <c r="H20" s="676">
        <f>transport!G14</f>
        <v>21988.62657522962</v>
      </c>
      <c r="I20" s="676">
        <f>transport!H14</f>
        <v>3799.4544270115739</v>
      </c>
      <c r="J20" s="676">
        <f>transport!I14</f>
        <v>0</v>
      </c>
      <c r="K20" s="676">
        <f>transport!J14</f>
        <v>0</v>
      </c>
      <c r="L20" s="676">
        <f>transport!K14</f>
        <v>0</v>
      </c>
      <c r="M20" s="676">
        <f>transport!L14</f>
        <v>0</v>
      </c>
      <c r="N20" s="676">
        <f>transport!M14</f>
        <v>1152.434137061915</v>
      </c>
      <c r="O20" s="676">
        <f>transport!N14</f>
        <v>0</v>
      </c>
      <c r="P20" s="676">
        <f>transport!O14</f>
        <v>0</v>
      </c>
      <c r="Q20" s="677">
        <f>transport!P14</f>
        <v>0</v>
      </c>
      <c r="R20" s="679">
        <f>SUM(C20:Q20)</f>
        <v>27044.417315379731</v>
      </c>
      <c r="S20" s="68"/>
    </row>
    <row r="21" spans="1:19" s="445" customFormat="1" ht="15" thickBot="1">
      <c r="A21" s="813" t="s">
        <v>878</v>
      </c>
      <c r="B21" s="979"/>
      <c r="C21" s="980"/>
      <c r="D21" s="980"/>
      <c r="E21" s="980"/>
      <c r="F21" s="980"/>
      <c r="G21" s="980"/>
      <c r="H21" s="980"/>
      <c r="I21" s="980"/>
      <c r="J21" s="980"/>
      <c r="K21" s="980"/>
      <c r="L21" s="980"/>
      <c r="M21" s="980"/>
      <c r="N21" s="980"/>
      <c r="O21" s="980"/>
      <c r="P21" s="980"/>
      <c r="Q21" s="981"/>
      <c r="R21" s="678"/>
      <c r="S21" s="68"/>
    </row>
    <row r="22" spans="1:19" s="445" customFormat="1" ht="15.75" thickBot="1">
      <c r="A22" s="682" t="s">
        <v>225</v>
      </c>
      <c r="B22" s="799"/>
      <c r="C22" s="794">
        <f>SUM(C18:C21)</f>
        <v>7.2048549587052655</v>
      </c>
      <c r="D22" s="794">
        <f t="shared" ref="D22:R22" si="1">SUM(D18:D21)</f>
        <v>0</v>
      </c>
      <c r="E22" s="794">
        <f t="shared" si="1"/>
        <v>1.5629937052873382</v>
      </c>
      <c r="F22" s="794">
        <f t="shared" si="1"/>
        <v>100.99905543619047</v>
      </c>
      <c r="G22" s="794">
        <f t="shared" si="1"/>
        <v>0</v>
      </c>
      <c r="H22" s="794">
        <f t="shared" si="1"/>
        <v>23158.358142223326</v>
      </c>
      <c r="I22" s="794">
        <f t="shared" si="1"/>
        <v>3799.4544270115739</v>
      </c>
      <c r="J22" s="794">
        <f t="shared" si="1"/>
        <v>0</v>
      </c>
      <c r="K22" s="794">
        <f t="shared" si="1"/>
        <v>0</v>
      </c>
      <c r="L22" s="794">
        <f t="shared" si="1"/>
        <v>0</v>
      </c>
      <c r="M22" s="794">
        <f t="shared" si="1"/>
        <v>0</v>
      </c>
      <c r="N22" s="794">
        <f t="shared" si="1"/>
        <v>1204.1350264889847</v>
      </c>
      <c r="O22" s="794">
        <f t="shared" si="1"/>
        <v>0</v>
      </c>
      <c r="P22" s="794">
        <f t="shared" si="1"/>
        <v>0</v>
      </c>
      <c r="Q22" s="794">
        <f t="shared" si="1"/>
        <v>0</v>
      </c>
      <c r="R22" s="794">
        <f t="shared" si="1"/>
        <v>28271.714499824066</v>
      </c>
      <c r="S22" s="68"/>
    </row>
    <row r="23" spans="1:19" s="445" customFormat="1" ht="15.75">
      <c r="A23" s="793" t="s">
        <v>232</v>
      </c>
      <c r="B23" s="713"/>
      <c r="C23" s="1091"/>
      <c r="D23" s="1091"/>
      <c r="E23" s="1091"/>
      <c r="F23" s="1091"/>
      <c r="G23" s="1091"/>
      <c r="H23" s="1091"/>
      <c r="I23" s="1091"/>
      <c r="J23" s="1091"/>
      <c r="K23" s="1091"/>
      <c r="L23" s="1091"/>
      <c r="M23" s="1091"/>
      <c r="N23" s="1091"/>
      <c r="O23" s="1091"/>
      <c r="P23" s="1091"/>
      <c r="Q23" s="1091"/>
      <c r="R23" s="681"/>
      <c r="S23" s="68"/>
    </row>
    <row r="24" spans="1:19" s="445" customFormat="1">
      <c r="A24" s="791" t="s">
        <v>664</v>
      </c>
      <c r="B24" s="796"/>
      <c r="C24" s="676">
        <f>+landbouw!B8</f>
        <v>42.514000000000003</v>
      </c>
      <c r="D24" s="676">
        <f>+landbouw!C8</f>
        <v>0</v>
      </c>
      <c r="E24" s="676">
        <f>+landbouw!D8</f>
        <v>80.209448000000009</v>
      </c>
      <c r="F24" s="676">
        <f>+landbouw!E8</f>
        <v>0.40051036531440654</v>
      </c>
      <c r="G24" s="676">
        <f>+landbouw!F8</f>
        <v>138.73729115748776</v>
      </c>
      <c r="H24" s="676">
        <f>+landbouw!G8</f>
        <v>0</v>
      </c>
      <c r="I24" s="676">
        <f>+landbouw!H8</f>
        <v>0</v>
      </c>
      <c r="J24" s="676">
        <f>+landbouw!I8</f>
        <v>0</v>
      </c>
      <c r="K24" s="676">
        <f>+landbouw!J8</f>
        <v>5.2591885880562783</v>
      </c>
      <c r="L24" s="676">
        <f>+landbouw!K8</f>
        <v>0</v>
      </c>
      <c r="M24" s="676">
        <f>+landbouw!L8</f>
        <v>0</v>
      </c>
      <c r="N24" s="676">
        <f>+landbouw!M8</f>
        <v>0</v>
      </c>
      <c r="O24" s="676">
        <f>+landbouw!N8</f>
        <v>0</v>
      </c>
      <c r="P24" s="676">
        <f>+landbouw!O8</f>
        <v>0</v>
      </c>
      <c r="Q24" s="677">
        <f>+landbouw!P8</f>
        <v>0</v>
      </c>
      <c r="R24" s="679">
        <f>SUM(C24:Q24)</f>
        <v>267.12043811085846</v>
      </c>
      <c r="S24" s="68"/>
    </row>
    <row r="25" spans="1:19" s="445" customFormat="1" ht="15" thickBot="1">
      <c r="A25" s="813" t="s">
        <v>879</v>
      </c>
      <c r="B25" s="979"/>
      <c r="C25" s="980">
        <f>IF(Onbekend_ele_kWh="---",0,Onbekend_ele_kWh)/1000+IF(REST_rest_ele_kWh="---",0,REST_rest_ele_kWh)/1000</f>
        <v>906.49199999999996</v>
      </c>
      <c r="D25" s="980"/>
      <c r="E25" s="980">
        <f>IF(onbekend_gas_kWh="---",0,onbekend_gas_kWh)/1000+IF(REST_rest_gas_kWh="---",0,REST_rest_gas_kWh)/1000</f>
        <v>799.91600000000005</v>
      </c>
      <c r="F25" s="980"/>
      <c r="G25" s="980"/>
      <c r="H25" s="980"/>
      <c r="I25" s="980"/>
      <c r="J25" s="980"/>
      <c r="K25" s="980"/>
      <c r="L25" s="980"/>
      <c r="M25" s="980"/>
      <c r="N25" s="980"/>
      <c r="O25" s="980"/>
      <c r="P25" s="980"/>
      <c r="Q25" s="981"/>
      <c r="R25" s="679">
        <f>SUM(C25:Q25)</f>
        <v>1706.4079999999999</v>
      </c>
      <c r="S25" s="68"/>
    </row>
    <row r="26" spans="1:19" s="445" customFormat="1" ht="15.75" thickBot="1">
      <c r="A26" s="682" t="s">
        <v>880</v>
      </c>
      <c r="B26" s="799"/>
      <c r="C26" s="794">
        <f>SUM(C24:C25)</f>
        <v>949.00599999999997</v>
      </c>
      <c r="D26" s="794">
        <f t="shared" ref="D26:R26" si="2">SUM(D24:D25)</f>
        <v>0</v>
      </c>
      <c r="E26" s="794">
        <f t="shared" si="2"/>
        <v>880.12544800000001</v>
      </c>
      <c r="F26" s="794">
        <f t="shared" si="2"/>
        <v>0.40051036531440654</v>
      </c>
      <c r="G26" s="794">
        <f t="shared" si="2"/>
        <v>138.73729115748776</v>
      </c>
      <c r="H26" s="794">
        <f t="shared" si="2"/>
        <v>0</v>
      </c>
      <c r="I26" s="794">
        <f t="shared" si="2"/>
        <v>0</v>
      </c>
      <c r="J26" s="794">
        <f t="shared" si="2"/>
        <v>0</v>
      </c>
      <c r="K26" s="794">
        <f t="shared" si="2"/>
        <v>5.2591885880562783</v>
      </c>
      <c r="L26" s="794">
        <f t="shared" si="2"/>
        <v>0</v>
      </c>
      <c r="M26" s="794">
        <f t="shared" si="2"/>
        <v>0</v>
      </c>
      <c r="N26" s="794">
        <f t="shared" si="2"/>
        <v>0</v>
      </c>
      <c r="O26" s="794">
        <f t="shared" si="2"/>
        <v>0</v>
      </c>
      <c r="P26" s="794">
        <f t="shared" si="2"/>
        <v>0</v>
      </c>
      <c r="Q26" s="794">
        <f t="shared" si="2"/>
        <v>0</v>
      </c>
      <c r="R26" s="794">
        <f t="shared" si="2"/>
        <v>1973.5284381108584</v>
      </c>
      <c r="S26" s="68"/>
    </row>
    <row r="27" spans="1:19" s="445" customFormat="1" ht="17.25" thickTop="1" thickBot="1">
      <c r="A27" s="683" t="s">
        <v>115</v>
      </c>
      <c r="B27" s="786"/>
      <c r="C27" s="684">
        <f ca="1">C22+C16+C26</f>
        <v>55874.69936670352</v>
      </c>
      <c r="D27" s="684">
        <f t="shared" ref="D27:R27" ca="1" si="3">D22+D16+D26</f>
        <v>0</v>
      </c>
      <c r="E27" s="684">
        <f t="shared" ca="1" si="3"/>
        <v>125787.66642970529</v>
      </c>
      <c r="F27" s="684">
        <f t="shared" si="3"/>
        <v>749.46939990605358</v>
      </c>
      <c r="G27" s="684">
        <f t="shared" ca="1" si="3"/>
        <v>17008.569299728439</v>
      </c>
      <c r="H27" s="684">
        <f t="shared" si="3"/>
        <v>23158.358142223326</v>
      </c>
      <c r="I27" s="684">
        <f t="shared" si="3"/>
        <v>3799.4544270115739</v>
      </c>
      <c r="J27" s="684">
        <f t="shared" si="3"/>
        <v>0</v>
      </c>
      <c r="K27" s="684">
        <f t="shared" si="3"/>
        <v>321.25336016350923</v>
      </c>
      <c r="L27" s="684">
        <f t="shared" si="3"/>
        <v>0</v>
      </c>
      <c r="M27" s="684">
        <f t="shared" ca="1" si="3"/>
        <v>0</v>
      </c>
      <c r="N27" s="684">
        <f t="shared" si="3"/>
        <v>1204.1350264889847</v>
      </c>
      <c r="O27" s="684">
        <f t="shared" ca="1" si="3"/>
        <v>7094.1012347140768</v>
      </c>
      <c r="P27" s="684">
        <f t="shared" si="3"/>
        <v>25.013333333333332</v>
      </c>
      <c r="Q27" s="684">
        <f t="shared" si="3"/>
        <v>0</v>
      </c>
      <c r="R27" s="684">
        <f t="shared" ca="1" si="3"/>
        <v>235022.72001997809</v>
      </c>
      <c r="S27" s="68"/>
    </row>
    <row r="28" spans="1:19" ht="15.75" customHeight="1" thickBot="1">
      <c r="A28" s="685"/>
      <c r="B28" s="685"/>
      <c r="C28" s="686"/>
      <c r="D28" s="686"/>
      <c r="E28" s="686"/>
      <c r="F28" s="686"/>
      <c r="G28" s="686"/>
      <c r="H28" s="686"/>
      <c r="I28" s="686"/>
      <c r="J28" s="686"/>
      <c r="K28" s="686"/>
      <c r="L28" s="686"/>
      <c r="M28" s="686"/>
      <c r="N28" s="686"/>
      <c r="O28" s="686"/>
      <c r="P28" s="686"/>
      <c r="Q28" s="686"/>
      <c r="R28" s="686"/>
    </row>
    <row r="29" spans="1:19" ht="41.25" customHeight="1" thickTop="1" thickBot="1">
      <c r="A29" s="687" t="s">
        <v>338</v>
      </c>
      <c r="B29" s="687"/>
      <c r="C29" s="688">
        <f>'EF ele_warmte'!B5</f>
        <v>0</v>
      </c>
      <c r="D29" s="689"/>
      <c r="E29" s="690"/>
      <c r="F29" s="689"/>
      <c r="G29" s="689"/>
      <c r="H29" s="689"/>
      <c r="I29" s="689"/>
      <c r="J29" s="689"/>
      <c r="K29" s="689"/>
      <c r="L29" s="689"/>
      <c r="M29" s="689"/>
      <c r="N29" s="689"/>
      <c r="O29" s="689"/>
      <c r="P29" s="689"/>
      <c r="Q29" s="689"/>
      <c r="R29" s="689"/>
    </row>
    <row r="30" spans="1:19" ht="31.5" thickTop="1" thickBot="1">
      <c r="A30" s="691" t="s">
        <v>339</v>
      </c>
      <c r="B30" s="691"/>
      <c r="C30" s="692" t="s">
        <v>210</v>
      </c>
      <c r="D30" s="693"/>
      <c r="E30" s="693"/>
      <c r="F30" s="693"/>
      <c r="G30" s="693"/>
      <c r="H30" s="694"/>
      <c r="I30" s="695"/>
      <c r="J30" s="695"/>
      <c r="K30" s="695"/>
      <c r="L30" s="695"/>
      <c r="M30" s="695"/>
      <c r="N30" s="695"/>
      <c r="O30" s="695"/>
      <c r="P30" s="695"/>
      <c r="Q30" s="695"/>
      <c r="R30" s="695"/>
    </row>
    <row r="31" spans="1:19" ht="15" thickTop="1">
      <c r="A31" s="1092"/>
      <c r="B31" s="1092"/>
      <c r="C31" s="1092"/>
      <c r="D31" s="696"/>
      <c r="E31" s="695"/>
      <c r="F31" s="695"/>
      <c r="G31" s="695"/>
      <c r="H31" s="695"/>
      <c r="I31" s="695"/>
      <c r="J31" s="695"/>
      <c r="K31" s="695"/>
      <c r="L31" s="695"/>
      <c r="M31" s="695"/>
      <c r="N31" s="695"/>
      <c r="O31" s="695"/>
      <c r="P31" s="695"/>
      <c r="Q31" s="695"/>
      <c r="R31" s="695"/>
    </row>
    <row r="32" spans="1:19" ht="15.75">
      <c r="A32" s="697" t="s">
        <v>226</v>
      </c>
      <c r="B32" s="697"/>
      <c r="C32" s="696"/>
      <c r="D32" s="696"/>
      <c r="E32" s="695"/>
      <c r="F32" s="695"/>
      <c r="G32" s="695"/>
      <c r="H32" s="695"/>
      <c r="I32" s="695"/>
      <c r="J32" s="695"/>
      <c r="K32" s="695"/>
      <c r="L32" s="695"/>
      <c r="M32" s="695"/>
      <c r="N32" s="695"/>
      <c r="O32" s="695"/>
      <c r="P32" s="695"/>
      <c r="Q32" s="695"/>
      <c r="R32" s="695"/>
    </row>
    <row r="33" spans="1:18">
      <c r="A33" s="1093"/>
      <c r="B33" s="1093"/>
      <c r="C33" s="1093"/>
      <c r="D33" s="1093"/>
      <c r="E33" s="1093"/>
      <c r="F33" s="1093"/>
      <c r="G33" s="1093"/>
      <c r="H33" s="1093"/>
      <c r="I33" s="1093"/>
      <c r="J33" s="1093"/>
      <c r="K33" s="1093"/>
      <c r="L33" s="1093"/>
      <c r="M33" s="1093"/>
      <c r="N33" s="1093"/>
      <c r="O33" s="1093"/>
      <c r="P33" s="1093"/>
      <c r="Q33" s="1093"/>
      <c r="R33" s="1093"/>
    </row>
    <row r="34" spans="1:18" ht="15.75" thickBot="1">
      <c r="A34" s="698"/>
      <c r="B34" s="698"/>
      <c r="C34" s="699"/>
      <c r="D34" s="699"/>
      <c r="E34" s="699"/>
      <c r="F34" s="699"/>
      <c r="G34" s="699"/>
      <c r="H34" s="699"/>
      <c r="I34" s="699"/>
      <c r="J34" s="699"/>
      <c r="K34" s="699"/>
      <c r="L34" s="699"/>
      <c r="M34" s="699"/>
      <c r="N34" s="699"/>
      <c r="O34" s="699"/>
      <c r="P34" s="699"/>
      <c r="Q34" s="699"/>
      <c r="R34" s="699"/>
    </row>
    <row r="35" spans="1:18" ht="17.25" thickTop="1" thickBot="1">
      <c r="A35" s="1094"/>
      <c r="B35" s="801"/>
      <c r="C35" s="1096" t="s">
        <v>340</v>
      </c>
      <c r="D35" s="1097"/>
      <c r="E35" s="1097"/>
      <c r="F35" s="1097"/>
      <c r="G35" s="1097"/>
      <c r="H35" s="1097"/>
      <c r="I35" s="1097"/>
      <c r="J35" s="1097"/>
      <c r="K35" s="1097"/>
      <c r="L35" s="1097"/>
      <c r="M35" s="1097"/>
      <c r="N35" s="1097"/>
      <c r="O35" s="1097"/>
      <c r="P35" s="1097"/>
      <c r="Q35" s="1097"/>
      <c r="R35" s="1098"/>
    </row>
    <row r="36" spans="1:18" ht="16.5" thickTop="1">
      <c r="A36" s="1095"/>
      <c r="B36" s="802"/>
      <c r="C36" s="1099" t="s">
        <v>20</v>
      </c>
      <c r="D36" s="1101" t="s">
        <v>227</v>
      </c>
      <c r="E36" s="1103" t="s">
        <v>196</v>
      </c>
      <c r="F36" s="1104"/>
      <c r="G36" s="1104"/>
      <c r="H36" s="1104"/>
      <c r="I36" s="1104"/>
      <c r="J36" s="1104"/>
      <c r="K36" s="1104"/>
      <c r="L36" s="1105"/>
      <c r="M36" s="1103" t="s">
        <v>197</v>
      </c>
      <c r="N36" s="1104"/>
      <c r="O36" s="1104"/>
      <c r="P36" s="1104"/>
      <c r="Q36" s="1104"/>
      <c r="R36" s="1106" t="s">
        <v>115</v>
      </c>
    </row>
    <row r="37" spans="1:18" ht="45.75" thickBot="1">
      <c r="A37" s="1095"/>
      <c r="B37" s="802"/>
      <c r="C37" s="1100"/>
      <c r="D37" s="1102"/>
      <c r="E37" s="700" t="s">
        <v>198</v>
      </c>
      <c r="F37" s="700" t="s">
        <v>199</v>
      </c>
      <c r="G37" s="700" t="s">
        <v>200</v>
      </c>
      <c r="H37" s="700" t="s">
        <v>201</v>
      </c>
      <c r="I37" s="700" t="s">
        <v>119</v>
      </c>
      <c r="J37" s="700" t="s">
        <v>202</v>
      </c>
      <c r="K37" s="701" t="s">
        <v>228</v>
      </c>
      <c r="L37" s="701" t="s">
        <v>204</v>
      </c>
      <c r="M37" s="65" t="s">
        <v>205</v>
      </c>
      <c r="N37" s="66" t="s">
        <v>206</v>
      </c>
      <c r="O37" s="700" t="s">
        <v>229</v>
      </c>
      <c r="P37" s="700" t="s">
        <v>230</v>
      </c>
      <c r="Q37" s="701" t="s">
        <v>209</v>
      </c>
      <c r="R37" s="1107"/>
    </row>
    <row r="38" spans="1:18" ht="17.25" thickTop="1" thickBot="1">
      <c r="A38" s="814" t="s">
        <v>337</v>
      </c>
      <c r="B38" s="815"/>
      <c r="C38" s="702" t="s">
        <v>231</v>
      </c>
      <c r="D38" s="703"/>
      <c r="E38" s="704"/>
      <c r="F38" s="704"/>
      <c r="G38" s="704"/>
      <c r="H38" s="704"/>
      <c r="I38" s="704"/>
      <c r="J38" s="704"/>
      <c r="K38" s="704"/>
      <c r="L38" s="704"/>
      <c r="M38" s="982"/>
      <c r="N38" s="982"/>
      <c r="O38" s="704"/>
      <c r="P38" s="982"/>
      <c r="Q38" s="705"/>
      <c r="R38" s="706"/>
    </row>
    <row r="39" spans="1:18" ht="15" thickTop="1">
      <c r="A39" s="787" t="s">
        <v>218</v>
      </c>
      <c r="B39" s="811"/>
      <c r="C39" s="676">
        <f ca="1">'Eigen gebouwen'!B19</f>
        <v>0</v>
      </c>
      <c r="D39" s="676">
        <f ca="1">'Eigen gebouwen'!C19</f>
        <v>0</v>
      </c>
      <c r="E39" s="676">
        <f>'Eigen gebouwen'!D19</f>
        <v>0</v>
      </c>
      <c r="F39" s="676">
        <f>'Eigen gebouwen'!E19</f>
        <v>0</v>
      </c>
      <c r="G39" s="676">
        <f>'Eigen gebouwen'!F19</f>
        <v>0</v>
      </c>
      <c r="H39" s="676">
        <f>'Eigen gebouwen'!G19</f>
        <v>0</v>
      </c>
      <c r="I39" s="676">
        <f>'Eigen gebouwen'!H19</f>
        <v>0</v>
      </c>
      <c r="J39" s="676">
        <f>'Eigen gebouwen'!I19</f>
        <v>0</v>
      </c>
      <c r="K39" s="676">
        <f>'Eigen gebouwen'!J19</f>
        <v>0</v>
      </c>
      <c r="L39" s="676">
        <f>'Eigen gebouwen'!K19</f>
        <v>0</v>
      </c>
      <c r="M39" s="676">
        <f>'Eigen gebouwen'!L19</f>
        <v>0</v>
      </c>
      <c r="N39" s="676">
        <f>'Eigen gebouwen'!M19</f>
        <v>0</v>
      </c>
      <c r="O39" s="676">
        <f>'Eigen gebouwen'!N19</f>
        <v>0</v>
      </c>
      <c r="P39" s="676">
        <f>'Eigen gebouwen'!O19</f>
        <v>0</v>
      </c>
      <c r="Q39" s="751">
        <f>'Eigen gebouwen'!P19</f>
        <v>0</v>
      </c>
      <c r="R39" s="983">
        <f t="shared" ref="R39:R44" ca="1" si="4">SUM(C39:Q39)</f>
        <v>0</v>
      </c>
    </row>
    <row r="40" spans="1:18">
      <c r="A40" s="792" t="s">
        <v>219</v>
      </c>
      <c r="B40" s="812"/>
      <c r="C40" s="676">
        <f ca="1">tertiair!B20+'openbare verlichting'!B12</f>
        <v>2053.1158057667894</v>
      </c>
      <c r="D40" s="676">
        <f ca="1">tertiair!C20</f>
        <v>0</v>
      </c>
      <c r="E40" s="676">
        <f ca="1">tertiair!D20</f>
        <v>2070.7685024400002</v>
      </c>
      <c r="F40" s="676">
        <f>tertiair!E20</f>
        <v>19.515418963922883</v>
      </c>
      <c r="G40" s="676">
        <f ca="1">tertiair!F20</f>
        <v>466.45087572522999</v>
      </c>
      <c r="H40" s="676">
        <f>tertiair!G20</f>
        <v>0</v>
      </c>
      <c r="I40" s="676">
        <f>tertiair!H20</f>
        <v>0</v>
      </c>
      <c r="J40" s="676">
        <f>tertiair!I20</f>
        <v>0</v>
      </c>
      <c r="K40" s="676">
        <f>tertiair!J20</f>
        <v>0</v>
      </c>
      <c r="L40" s="676">
        <f>tertiair!K20</f>
        <v>0</v>
      </c>
      <c r="M40" s="676">
        <f ca="1">tertiair!L20</f>
        <v>0</v>
      </c>
      <c r="N40" s="676">
        <f>tertiair!M20</f>
        <v>0</v>
      </c>
      <c r="O40" s="676">
        <f ca="1">tertiair!N20</f>
        <v>0</v>
      </c>
      <c r="P40" s="676">
        <f>tertiair!O20</f>
        <v>0</v>
      </c>
      <c r="Q40" s="751">
        <f>tertiair!P20</f>
        <v>0</v>
      </c>
      <c r="R40" s="832">
        <f t="shared" ca="1" si="4"/>
        <v>4609.8506028959418</v>
      </c>
    </row>
    <row r="41" spans="1:18">
      <c r="A41" s="804" t="s">
        <v>220</v>
      </c>
      <c r="B41" s="811"/>
      <c r="C41" s="676">
        <f ca="1">huishoudens!B12</f>
        <v>3680.8149792112558</v>
      </c>
      <c r="D41" s="676">
        <f ca="1">huishoudens!C12</f>
        <v>0</v>
      </c>
      <c r="E41" s="676">
        <f>huishoudens!D12</f>
        <v>11446.815617292001</v>
      </c>
      <c r="F41" s="676">
        <f>huishoudens!E12</f>
        <v>69.524067983464022</v>
      </c>
      <c r="G41" s="676">
        <f>huishoudens!F12</f>
        <v>2493.0824876438219</v>
      </c>
      <c r="H41" s="676">
        <f>huishoudens!G12</f>
        <v>0</v>
      </c>
      <c r="I41" s="676">
        <f>huishoudens!H12</f>
        <v>0</v>
      </c>
      <c r="J41" s="676">
        <f>huishoudens!I12</f>
        <v>0</v>
      </c>
      <c r="K41" s="676">
        <f>huishoudens!J12</f>
        <v>59.975970090142617</v>
      </c>
      <c r="L41" s="676">
        <f>huishoudens!K12</f>
        <v>0</v>
      </c>
      <c r="M41" s="676">
        <f>huishoudens!L12</f>
        <v>0</v>
      </c>
      <c r="N41" s="676">
        <f>huishoudens!M12</f>
        <v>0</v>
      </c>
      <c r="O41" s="676">
        <f>huishoudens!N12</f>
        <v>0</v>
      </c>
      <c r="P41" s="676">
        <f>huishoudens!O12</f>
        <v>0</v>
      </c>
      <c r="Q41" s="751">
        <f>huishoudens!P12</f>
        <v>0</v>
      </c>
      <c r="R41" s="832">
        <f t="shared" ca="1" si="4"/>
        <v>17750.213122220684</v>
      </c>
    </row>
    <row r="42" spans="1:18">
      <c r="A42" s="804" t="s">
        <v>508</v>
      </c>
      <c r="B42" s="811"/>
      <c r="C42" s="676">
        <f ca="1">'Eigen openbare verlichting'!B19</f>
        <v>0</v>
      </c>
      <c r="D42" s="676"/>
      <c r="E42" s="676"/>
      <c r="F42" s="676"/>
      <c r="G42" s="676"/>
      <c r="H42" s="676"/>
      <c r="I42" s="676"/>
      <c r="J42" s="676"/>
      <c r="K42" s="676"/>
      <c r="L42" s="676"/>
      <c r="M42" s="676"/>
      <c r="N42" s="676"/>
      <c r="O42" s="676"/>
      <c r="P42" s="676"/>
      <c r="Q42" s="751"/>
      <c r="R42" s="832">
        <f t="shared" ca="1" si="4"/>
        <v>0</v>
      </c>
    </row>
    <row r="43" spans="1:18">
      <c r="A43" s="804" t="s">
        <v>675</v>
      </c>
      <c r="B43" s="819" t="s">
        <v>672</v>
      </c>
      <c r="C43" s="676">
        <f ca="1">industrie!B22</f>
        <v>6217.2137008845593</v>
      </c>
      <c r="D43" s="676">
        <f ca="1">industrie!C22</f>
        <v>0</v>
      </c>
      <c r="E43" s="676">
        <f>industrie!D22</f>
        <v>11713.423433844</v>
      </c>
      <c r="F43" s="676">
        <f>industrie!E22</f>
        <v>58.072365394345653</v>
      </c>
      <c r="G43" s="676">
        <f>industrie!F22</f>
        <v>1544.7117829193915</v>
      </c>
      <c r="H43" s="676">
        <f>industrie!G22</f>
        <v>0</v>
      </c>
      <c r="I43" s="676">
        <f>industrie!H22</f>
        <v>0</v>
      </c>
      <c r="J43" s="676">
        <f>industrie!I22</f>
        <v>0</v>
      </c>
      <c r="K43" s="676">
        <f>industrie!J22</f>
        <v>51.88596664756772</v>
      </c>
      <c r="L43" s="676">
        <f>industrie!K22</f>
        <v>0</v>
      </c>
      <c r="M43" s="676">
        <f>industrie!L22</f>
        <v>0</v>
      </c>
      <c r="N43" s="676">
        <f>industrie!M22</f>
        <v>0</v>
      </c>
      <c r="O43" s="676">
        <f>industrie!N22</f>
        <v>0</v>
      </c>
      <c r="P43" s="676">
        <f>industrie!O22</f>
        <v>0</v>
      </c>
      <c r="Q43" s="751">
        <f>industrie!P22</f>
        <v>0</v>
      </c>
      <c r="R43" s="831">
        <f t="shared" ca="1" si="4"/>
        <v>19585.307249689868</v>
      </c>
    </row>
    <row r="44" spans="1:18">
      <c r="A44" s="804"/>
      <c r="B44" s="811" t="s">
        <v>673</v>
      </c>
      <c r="C44" s="676"/>
      <c r="D44" s="676"/>
      <c r="E44" s="676"/>
      <c r="F44" s="676"/>
      <c r="G44" s="676"/>
      <c r="H44" s="676"/>
      <c r="I44" s="676"/>
      <c r="J44" s="676"/>
      <c r="K44" s="676"/>
      <c r="L44" s="676"/>
      <c r="M44" s="676"/>
      <c r="N44" s="676"/>
      <c r="O44" s="676"/>
      <c r="P44" s="676"/>
      <c r="Q44" s="751"/>
      <c r="R44" s="832">
        <f t="shared" si="4"/>
        <v>0</v>
      </c>
    </row>
    <row r="45" spans="1:18" ht="15" thickBot="1">
      <c r="A45" s="978" t="s">
        <v>877</v>
      </c>
      <c r="B45" s="984"/>
      <c r="C45" s="980"/>
      <c r="D45" s="980"/>
      <c r="E45" s="980"/>
      <c r="F45" s="980"/>
      <c r="G45" s="980"/>
      <c r="H45" s="980"/>
      <c r="I45" s="980"/>
      <c r="J45" s="980"/>
      <c r="K45" s="980"/>
      <c r="L45" s="980"/>
      <c r="M45" s="980"/>
      <c r="N45" s="980"/>
      <c r="O45" s="980"/>
      <c r="P45" s="980"/>
      <c r="Q45" s="981"/>
      <c r="R45" s="985"/>
    </row>
    <row r="46" spans="1:18" ht="15.75" thickBot="1">
      <c r="A46" s="805" t="s">
        <v>221</v>
      </c>
      <c r="B46" s="818"/>
      <c r="C46" s="709">
        <f ca="1">SUM(C39:C45)</f>
        <v>11951.144485862606</v>
      </c>
      <c r="D46" s="709">
        <f t="shared" ref="D46:Q46" ca="1" si="5">SUM(D39:D45)</f>
        <v>0</v>
      </c>
      <c r="E46" s="709">
        <f t="shared" ca="1" si="5"/>
        <v>25231.007553576001</v>
      </c>
      <c r="F46" s="709">
        <f t="shared" si="5"/>
        <v>147.11185234173257</v>
      </c>
      <c r="G46" s="709">
        <f t="shared" ca="1" si="5"/>
        <v>4504.2451462884437</v>
      </c>
      <c r="H46" s="709">
        <f t="shared" si="5"/>
        <v>0</v>
      </c>
      <c r="I46" s="709">
        <f t="shared" si="5"/>
        <v>0</v>
      </c>
      <c r="J46" s="709">
        <f t="shared" si="5"/>
        <v>0</v>
      </c>
      <c r="K46" s="709">
        <f t="shared" si="5"/>
        <v>111.86193673771034</v>
      </c>
      <c r="L46" s="709">
        <f t="shared" si="5"/>
        <v>0</v>
      </c>
      <c r="M46" s="709">
        <f t="shared" ca="1" si="5"/>
        <v>0</v>
      </c>
      <c r="N46" s="709">
        <f t="shared" si="5"/>
        <v>0</v>
      </c>
      <c r="O46" s="709">
        <f t="shared" ca="1" si="5"/>
        <v>0</v>
      </c>
      <c r="P46" s="709">
        <f t="shared" si="5"/>
        <v>0</v>
      </c>
      <c r="Q46" s="709">
        <f t="shared" si="5"/>
        <v>0</v>
      </c>
      <c r="R46" s="709">
        <f ca="1">SUM(R39:R45)</f>
        <v>41945.370974806494</v>
      </c>
    </row>
    <row r="47" spans="1:18" ht="15.75">
      <c r="A47" s="806" t="s">
        <v>222</v>
      </c>
      <c r="B47" s="816"/>
      <c r="C47" s="702"/>
      <c r="D47" s="703"/>
      <c r="E47" s="703"/>
      <c r="F47" s="703"/>
      <c r="G47" s="703"/>
      <c r="H47" s="703"/>
      <c r="I47" s="703"/>
      <c r="J47" s="703"/>
      <c r="K47" s="703"/>
      <c r="L47" s="703"/>
      <c r="M47" s="712"/>
      <c r="N47" s="712"/>
      <c r="O47" s="703"/>
      <c r="P47" s="712"/>
      <c r="Q47" s="712"/>
      <c r="R47" s="706"/>
    </row>
    <row r="48" spans="1:18">
      <c r="A48" s="804" t="s">
        <v>223</v>
      </c>
      <c r="B48" s="811"/>
      <c r="C48" s="676">
        <f ca="1">'Eigen vloot'!B31</f>
        <v>0</v>
      </c>
      <c r="D48" s="676">
        <f>'Eigen vloot'!C31</f>
        <v>0</v>
      </c>
      <c r="E48" s="676">
        <f>'Eigen vloot'!D31</f>
        <v>0</v>
      </c>
      <c r="F48" s="676">
        <f>'Eigen vloot'!E31</f>
        <v>0</v>
      </c>
      <c r="G48" s="676">
        <f>'Eigen vloot'!F31</f>
        <v>0</v>
      </c>
      <c r="H48" s="676">
        <f>'Eigen vloot'!G31</f>
        <v>0</v>
      </c>
      <c r="I48" s="676">
        <f>'Eigen vloot'!H31</f>
        <v>0</v>
      </c>
      <c r="J48" s="676">
        <f>'Eigen vloot'!I31</f>
        <v>0</v>
      </c>
      <c r="K48" s="676">
        <f>'Eigen vloot'!J31</f>
        <v>0</v>
      </c>
      <c r="L48" s="676">
        <f>'Eigen vloot'!K31</f>
        <v>0</v>
      </c>
      <c r="M48" s="676">
        <f>'Eigen vloot'!L31</f>
        <v>0</v>
      </c>
      <c r="N48" s="676">
        <f>'Eigen vloot'!M31</f>
        <v>0</v>
      </c>
      <c r="O48" s="676">
        <f>'Eigen vloot'!N31</f>
        <v>0</v>
      </c>
      <c r="P48" s="676">
        <f>'Eigen vloot'!O31</f>
        <v>0</v>
      </c>
      <c r="Q48" s="676">
        <f>'Eigen vloot'!P31</f>
        <v>0</v>
      </c>
      <c r="R48" s="707">
        <f ca="1">SUM(C48:Q48)</f>
        <v>0</v>
      </c>
    </row>
    <row r="49" spans="1:18">
      <c r="A49" s="804" t="s">
        <v>224</v>
      </c>
      <c r="B49" s="811"/>
      <c r="C49" s="676">
        <f ca="1">transport!B58</f>
        <v>1.2762589408277429</v>
      </c>
      <c r="D49" s="676">
        <f ca="1">transport!C58</f>
        <v>0</v>
      </c>
      <c r="E49" s="676">
        <f>transport!D58</f>
        <v>0</v>
      </c>
      <c r="F49" s="676">
        <f>transport!E58</f>
        <v>0</v>
      </c>
      <c r="G49" s="676">
        <f>transport!F58</f>
        <v>0</v>
      </c>
      <c r="H49" s="676">
        <f>transport!G58</f>
        <v>312.31832838731935</v>
      </c>
      <c r="I49" s="676">
        <f>transport!H58</f>
        <v>0</v>
      </c>
      <c r="J49" s="676">
        <f>transport!I58</f>
        <v>0</v>
      </c>
      <c r="K49" s="676">
        <f>transport!J58</f>
        <v>0</v>
      </c>
      <c r="L49" s="676">
        <f>transport!K58</f>
        <v>0</v>
      </c>
      <c r="M49" s="676">
        <f>transport!L58</f>
        <v>0</v>
      </c>
      <c r="N49" s="676">
        <f>transport!M58</f>
        <v>0</v>
      </c>
      <c r="O49" s="676">
        <f>transport!N58</f>
        <v>0</v>
      </c>
      <c r="P49" s="676">
        <f>transport!O58</f>
        <v>0</v>
      </c>
      <c r="Q49" s="677">
        <f>transport!P58</f>
        <v>0</v>
      </c>
      <c r="R49" s="707">
        <f ca="1">SUM(C49:Q49)</f>
        <v>313.5945873281471</v>
      </c>
    </row>
    <row r="50" spans="1:18">
      <c r="A50" s="807" t="s">
        <v>302</v>
      </c>
      <c r="B50" s="817"/>
      <c r="C50" s="986">
        <f ca="1">transport!B18</f>
        <v>0.29163312875745118</v>
      </c>
      <c r="D50" s="986">
        <f>transport!C18</f>
        <v>0</v>
      </c>
      <c r="E50" s="986">
        <f>transport!D18</f>
        <v>0.31572472846804234</v>
      </c>
      <c r="F50" s="986">
        <f>transport!E18</f>
        <v>22.926785584015239</v>
      </c>
      <c r="G50" s="986">
        <f>transport!F18</f>
        <v>0</v>
      </c>
      <c r="H50" s="986">
        <f>transport!G18</f>
        <v>5870.963295586309</v>
      </c>
      <c r="I50" s="986">
        <f>transport!H18</f>
        <v>946.06415232588188</v>
      </c>
      <c r="J50" s="986">
        <f>transport!I18</f>
        <v>0</v>
      </c>
      <c r="K50" s="986">
        <f>transport!J18</f>
        <v>0</v>
      </c>
      <c r="L50" s="986">
        <f>transport!K18</f>
        <v>0</v>
      </c>
      <c r="M50" s="986">
        <f>transport!L18</f>
        <v>0</v>
      </c>
      <c r="N50" s="986">
        <f>transport!M18</f>
        <v>0</v>
      </c>
      <c r="O50" s="986">
        <f>transport!N18</f>
        <v>0</v>
      </c>
      <c r="P50" s="986">
        <f>transport!O18</f>
        <v>0</v>
      </c>
      <c r="Q50" s="987">
        <f>transport!P18</f>
        <v>0</v>
      </c>
      <c r="R50" s="708">
        <f ca="1">SUM(C50:Q50)</f>
        <v>6840.5615913534311</v>
      </c>
    </row>
    <row r="51" spans="1:18" ht="15" thickBot="1">
      <c r="A51" s="804" t="s">
        <v>878</v>
      </c>
      <c r="B51" s="811"/>
      <c r="C51" s="676"/>
      <c r="D51" s="676"/>
      <c r="E51" s="676"/>
      <c r="F51" s="676"/>
      <c r="G51" s="676"/>
      <c r="H51" s="676"/>
      <c r="I51" s="676"/>
      <c r="J51" s="676"/>
      <c r="K51" s="676"/>
      <c r="L51" s="676"/>
      <c r="M51" s="676"/>
      <c r="N51" s="676"/>
      <c r="O51" s="676"/>
      <c r="P51" s="676"/>
      <c r="Q51" s="677"/>
      <c r="R51" s="707"/>
    </row>
    <row r="52" spans="1:18" ht="15.75" thickBot="1">
      <c r="A52" s="805" t="s">
        <v>225</v>
      </c>
      <c r="B52" s="818"/>
      <c r="C52" s="709">
        <f ca="1">SUM(C48:C51)</f>
        <v>1.5678920695851941</v>
      </c>
      <c r="D52" s="709">
        <f t="shared" ref="D52:Q52" ca="1" si="6">SUM(D48:D51)</f>
        <v>0</v>
      </c>
      <c r="E52" s="709">
        <f t="shared" si="6"/>
        <v>0.31572472846804234</v>
      </c>
      <c r="F52" s="709">
        <f t="shared" si="6"/>
        <v>22.926785584015239</v>
      </c>
      <c r="G52" s="709">
        <f t="shared" si="6"/>
        <v>0</v>
      </c>
      <c r="H52" s="709">
        <f t="shared" si="6"/>
        <v>6183.2816239736285</v>
      </c>
      <c r="I52" s="709">
        <f t="shared" si="6"/>
        <v>946.06415232588188</v>
      </c>
      <c r="J52" s="709">
        <f t="shared" si="6"/>
        <v>0</v>
      </c>
      <c r="K52" s="709">
        <f t="shared" si="6"/>
        <v>0</v>
      </c>
      <c r="L52" s="709">
        <f t="shared" si="6"/>
        <v>0</v>
      </c>
      <c r="M52" s="709">
        <f t="shared" si="6"/>
        <v>0</v>
      </c>
      <c r="N52" s="709">
        <f t="shared" si="6"/>
        <v>0</v>
      </c>
      <c r="O52" s="709">
        <f t="shared" si="6"/>
        <v>0</v>
      </c>
      <c r="P52" s="709">
        <f t="shared" si="6"/>
        <v>0</v>
      </c>
      <c r="Q52" s="709">
        <f t="shared" si="6"/>
        <v>0</v>
      </c>
      <c r="R52" s="709">
        <f ca="1">SUM(R48:R51)</f>
        <v>7154.1561786815782</v>
      </c>
    </row>
    <row r="53" spans="1:18" ht="15.75">
      <c r="A53" s="806" t="s">
        <v>232</v>
      </c>
      <c r="B53" s="785"/>
      <c r="C53" s="702"/>
      <c r="D53" s="703"/>
      <c r="E53" s="703"/>
      <c r="F53" s="703"/>
      <c r="G53" s="703"/>
      <c r="H53" s="703"/>
      <c r="I53" s="703"/>
      <c r="J53" s="703"/>
      <c r="K53" s="703"/>
      <c r="L53" s="703"/>
      <c r="M53" s="712"/>
      <c r="N53" s="712"/>
      <c r="O53" s="703"/>
      <c r="P53" s="712"/>
      <c r="Q53" s="712"/>
      <c r="R53" s="706"/>
    </row>
    <row r="54" spans="1:18">
      <c r="A54" s="807" t="s">
        <v>664</v>
      </c>
      <c r="B54" s="817"/>
      <c r="C54" s="986">
        <f ca="1">+landbouw!B12</f>
        <v>9.2517287063226981</v>
      </c>
      <c r="D54" s="986">
        <f ca="1">+landbouw!C12</f>
        <v>0</v>
      </c>
      <c r="E54" s="986">
        <f>+landbouw!D12</f>
        <v>16.202308496000004</v>
      </c>
      <c r="F54" s="986">
        <f>+landbouw!E12</f>
        <v>9.0915852926370291E-2</v>
      </c>
      <c r="G54" s="986">
        <f>+landbouw!F12</f>
        <v>37.042856739049235</v>
      </c>
      <c r="H54" s="986">
        <f>+landbouw!G12</f>
        <v>0</v>
      </c>
      <c r="I54" s="986">
        <f>+landbouw!H12</f>
        <v>0</v>
      </c>
      <c r="J54" s="986">
        <f>+landbouw!I12</f>
        <v>0</v>
      </c>
      <c r="K54" s="986">
        <f>+landbouw!J12</f>
        <v>1.8617527601719224</v>
      </c>
      <c r="L54" s="986">
        <f>+landbouw!K12</f>
        <v>0</v>
      </c>
      <c r="M54" s="986">
        <f>+landbouw!L12</f>
        <v>0</v>
      </c>
      <c r="N54" s="986">
        <f>+landbouw!M12</f>
        <v>0</v>
      </c>
      <c r="O54" s="986">
        <f>+landbouw!N12</f>
        <v>0</v>
      </c>
      <c r="P54" s="986">
        <f>+landbouw!O12</f>
        <v>0</v>
      </c>
      <c r="Q54" s="987">
        <f>+landbouw!P12</f>
        <v>0</v>
      </c>
      <c r="R54" s="708">
        <f ca="1">SUM(C54:Q54)</f>
        <v>64.449562554470234</v>
      </c>
    </row>
    <row r="55" spans="1:18" ht="15" thickBot="1">
      <c r="A55" s="807" t="s">
        <v>879</v>
      </c>
      <c r="B55" s="817"/>
      <c r="C55" s="986">
        <f ca="1">C25*'EF ele_warmte'!B12</f>
        <v>197.26720747170049</v>
      </c>
      <c r="D55" s="986"/>
      <c r="E55" s="986">
        <f>E25*EF_CO2_aardgas</f>
        <v>161.58303200000003</v>
      </c>
      <c r="F55" s="986"/>
      <c r="G55" s="986"/>
      <c r="H55" s="986"/>
      <c r="I55" s="986"/>
      <c r="J55" s="986"/>
      <c r="K55" s="986"/>
      <c r="L55" s="986"/>
      <c r="M55" s="986"/>
      <c r="N55" s="986"/>
      <c r="O55" s="986"/>
      <c r="P55" s="986"/>
      <c r="Q55" s="987"/>
      <c r="R55" s="708">
        <f ca="1">SUM(C55:Q55)</f>
        <v>358.85023947170055</v>
      </c>
    </row>
    <row r="56" spans="1:18" ht="15.75" thickBot="1">
      <c r="A56" s="805" t="s">
        <v>880</v>
      </c>
      <c r="B56" s="818"/>
      <c r="C56" s="709">
        <f ca="1">SUM(C54:C55)</f>
        <v>206.51893617802318</v>
      </c>
      <c r="D56" s="709">
        <f t="shared" ref="D56:Q56" ca="1" si="7">SUM(D54:D55)</f>
        <v>0</v>
      </c>
      <c r="E56" s="709">
        <f t="shared" si="7"/>
        <v>177.78534049600003</v>
      </c>
      <c r="F56" s="709">
        <f t="shared" si="7"/>
        <v>9.0915852926370291E-2</v>
      </c>
      <c r="G56" s="709">
        <f t="shared" si="7"/>
        <v>37.042856739049235</v>
      </c>
      <c r="H56" s="709">
        <f t="shared" si="7"/>
        <v>0</v>
      </c>
      <c r="I56" s="709">
        <f t="shared" si="7"/>
        <v>0</v>
      </c>
      <c r="J56" s="709">
        <f t="shared" si="7"/>
        <v>0</v>
      </c>
      <c r="K56" s="709">
        <f t="shared" si="7"/>
        <v>1.8617527601719224</v>
      </c>
      <c r="L56" s="709">
        <f t="shared" si="7"/>
        <v>0</v>
      </c>
      <c r="M56" s="709">
        <f t="shared" si="7"/>
        <v>0</v>
      </c>
      <c r="N56" s="709">
        <f t="shared" si="7"/>
        <v>0</v>
      </c>
      <c r="O56" s="709">
        <f t="shared" si="7"/>
        <v>0</v>
      </c>
      <c r="P56" s="709">
        <f t="shared" si="7"/>
        <v>0</v>
      </c>
      <c r="Q56" s="710">
        <f t="shared" si="7"/>
        <v>0</v>
      </c>
      <c r="R56" s="711">
        <f ca="1">SUM(R54:R55)</f>
        <v>423.29980202617077</v>
      </c>
    </row>
    <row r="57" spans="1:18" ht="15.75">
      <c r="A57" s="785" t="s">
        <v>665</v>
      </c>
      <c r="B57" s="785"/>
      <c r="C57" s="714"/>
      <c r="D57" s="703"/>
      <c r="E57" s="703"/>
      <c r="F57" s="703"/>
      <c r="G57" s="703"/>
      <c r="H57" s="703"/>
      <c r="I57" s="703"/>
      <c r="J57" s="703"/>
      <c r="K57" s="703"/>
      <c r="L57" s="703"/>
      <c r="M57" s="712"/>
      <c r="N57" s="712"/>
      <c r="O57" s="703"/>
      <c r="P57" s="712"/>
      <c r="Q57" s="712"/>
      <c r="R57" s="706"/>
    </row>
    <row r="58" spans="1:18" ht="15">
      <c r="A58" s="808" t="s">
        <v>233</v>
      </c>
      <c r="B58" s="822"/>
      <c r="C58" s="1086"/>
      <c r="D58" s="1087"/>
      <c r="E58" s="1087"/>
      <c r="F58" s="1087"/>
      <c r="G58" s="1087"/>
      <c r="H58" s="1087"/>
      <c r="I58" s="1087"/>
      <c r="J58" s="1087"/>
      <c r="K58" s="1087"/>
      <c r="L58" s="1087"/>
      <c r="M58" s="1087"/>
      <c r="N58" s="1087"/>
      <c r="O58" s="1087"/>
      <c r="P58" s="1087"/>
      <c r="Q58" s="1087"/>
      <c r="R58" s="715"/>
    </row>
    <row r="59" spans="1:18" ht="15">
      <c r="A59" s="809" t="s">
        <v>234</v>
      </c>
      <c r="B59" s="796"/>
      <c r="C59" s="1088"/>
      <c r="D59" s="1089"/>
      <c r="E59" s="1089"/>
      <c r="F59" s="1089"/>
      <c r="G59" s="1089"/>
      <c r="H59" s="1089"/>
      <c r="I59" s="1089"/>
      <c r="J59" s="1089"/>
      <c r="K59" s="1089"/>
      <c r="L59" s="1089"/>
      <c r="M59" s="1089"/>
      <c r="N59" s="1089"/>
      <c r="O59" s="1089"/>
      <c r="P59" s="1089"/>
      <c r="Q59" s="1089"/>
      <c r="R59" s="716"/>
    </row>
    <row r="60" spans="1:18" ht="15" thickBot="1">
      <c r="A60" s="820" t="s">
        <v>235</v>
      </c>
      <c r="B60" s="821"/>
      <c r="C60" s="1088"/>
      <c r="D60" s="1089"/>
      <c r="E60" s="1089"/>
      <c r="F60" s="1089"/>
      <c r="G60" s="1089"/>
      <c r="H60" s="1089"/>
      <c r="I60" s="1089"/>
      <c r="J60" s="1089"/>
      <c r="K60" s="1089"/>
      <c r="L60" s="1089"/>
      <c r="M60" s="1089"/>
      <c r="N60" s="1089"/>
      <c r="O60" s="1089"/>
      <c r="P60" s="1089"/>
      <c r="Q60" s="1089"/>
      <c r="R60" s="708"/>
    </row>
    <row r="61" spans="1:18" ht="16.5" thickBot="1">
      <c r="A61" s="823" t="s">
        <v>115</v>
      </c>
      <c r="B61" s="824"/>
      <c r="C61" s="717">
        <f ca="1">C46+C52+C56</f>
        <v>12159.231314110213</v>
      </c>
      <c r="D61" s="717">
        <f t="shared" ref="D61:Q61" ca="1" si="8">D46+D52+D56</f>
        <v>0</v>
      </c>
      <c r="E61" s="717">
        <f t="shared" ca="1" si="8"/>
        <v>25409.10861880047</v>
      </c>
      <c r="F61" s="717">
        <f t="shared" si="8"/>
        <v>170.12955377867419</v>
      </c>
      <c r="G61" s="717">
        <f t="shared" ca="1" si="8"/>
        <v>4541.2880030274928</v>
      </c>
      <c r="H61" s="717">
        <f t="shared" si="8"/>
        <v>6183.2816239736285</v>
      </c>
      <c r="I61" s="717">
        <f t="shared" si="8"/>
        <v>946.06415232588188</v>
      </c>
      <c r="J61" s="717">
        <f t="shared" si="8"/>
        <v>0</v>
      </c>
      <c r="K61" s="717">
        <f t="shared" si="8"/>
        <v>113.72368949788226</v>
      </c>
      <c r="L61" s="717">
        <f t="shared" si="8"/>
        <v>0</v>
      </c>
      <c r="M61" s="717">
        <f t="shared" ca="1" si="8"/>
        <v>0</v>
      </c>
      <c r="N61" s="717">
        <f t="shared" si="8"/>
        <v>0</v>
      </c>
      <c r="O61" s="717">
        <f t="shared" ca="1" si="8"/>
        <v>0</v>
      </c>
      <c r="P61" s="717">
        <f t="shared" si="8"/>
        <v>0</v>
      </c>
      <c r="Q61" s="717">
        <f t="shared" si="8"/>
        <v>0</v>
      </c>
      <c r="R61" s="717">
        <f ca="1">R46+R52+R56</f>
        <v>49522.826955514247</v>
      </c>
    </row>
    <row r="62" spans="1:18" ht="15.75" thickTop="1" thickBot="1">
      <c r="A62" s="963"/>
      <c r="B62" s="963"/>
      <c r="C62" s="718"/>
      <c r="D62" s="718"/>
      <c r="E62" s="719"/>
      <c r="F62" s="719"/>
      <c r="G62" s="719"/>
      <c r="H62" s="719"/>
      <c r="I62" s="719"/>
      <c r="J62" s="719"/>
      <c r="K62" s="719"/>
      <c r="L62" s="719"/>
      <c r="M62" s="719"/>
      <c r="N62" s="719"/>
      <c r="O62" s="719"/>
      <c r="P62" s="719"/>
      <c r="Q62" s="719"/>
      <c r="R62" s="719"/>
    </row>
    <row r="63" spans="1:18" ht="20.25" thickTop="1" thickBot="1">
      <c r="A63" s="720" t="s">
        <v>341</v>
      </c>
      <c r="B63" s="803"/>
      <c r="C63" s="761">
        <f t="shared" ref="C63:Q63" ca="1" si="9">IF(ISERROR(C61/C27),0,C61/C27)</f>
        <v>0.21761604897969369</v>
      </c>
      <c r="D63" s="761">
        <f t="shared" ca="1" si="9"/>
        <v>0</v>
      </c>
      <c r="E63" s="988">
        <f t="shared" ca="1" si="9"/>
        <v>0.20200000000000001</v>
      </c>
      <c r="F63" s="761">
        <f t="shared" si="9"/>
        <v>0.22700000000000004</v>
      </c>
      <c r="G63" s="761">
        <f t="shared" ca="1" si="9"/>
        <v>0.26699999999999996</v>
      </c>
      <c r="H63" s="761">
        <f t="shared" si="9"/>
        <v>0.26700000000000002</v>
      </c>
      <c r="I63" s="761">
        <f t="shared" si="9"/>
        <v>0.249</v>
      </c>
      <c r="J63" s="761">
        <f t="shared" si="9"/>
        <v>0</v>
      </c>
      <c r="K63" s="761">
        <f t="shared" si="9"/>
        <v>0.35399999999999998</v>
      </c>
      <c r="L63" s="761">
        <f t="shared" si="9"/>
        <v>0</v>
      </c>
      <c r="M63" s="761">
        <f t="shared" ca="1" si="9"/>
        <v>0</v>
      </c>
      <c r="N63" s="761">
        <f t="shared" si="9"/>
        <v>0</v>
      </c>
      <c r="O63" s="761">
        <f t="shared" ca="1" si="9"/>
        <v>0</v>
      </c>
      <c r="P63" s="761">
        <f t="shared" si="9"/>
        <v>0</v>
      </c>
      <c r="Q63" s="761">
        <f t="shared" si="9"/>
        <v>0</v>
      </c>
      <c r="R63" s="719"/>
    </row>
    <row r="64" spans="1:18" ht="33" thickTop="1" thickBot="1">
      <c r="A64" s="810" t="s">
        <v>342</v>
      </c>
      <c r="B64" s="788"/>
      <c r="C64" s="762">
        <f>'EF ele_warmte'!B6</f>
        <v>0.221</v>
      </c>
      <c r="D64" s="763"/>
      <c r="E64" s="764"/>
      <c r="F64" s="765"/>
      <c r="G64" s="765"/>
      <c r="H64" s="765"/>
      <c r="I64" s="765"/>
      <c r="J64" s="765"/>
      <c r="K64" s="765"/>
      <c r="L64" s="765"/>
      <c r="M64" s="765"/>
      <c r="N64" s="765"/>
      <c r="O64" s="765"/>
      <c r="P64" s="765"/>
      <c r="Q64" s="765"/>
      <c r="R64" s="719"/>
    </row>
    <row r="65" spans="1:18" ht="15" thickTop="1">
      <c r="A65" s="721"/>
      <c r="B65" s="721"/>
      <c r="C65" s="719"/>
      <c r="D65" s="719"/>
      <c r="E65" s="719"/>
      <c r="F65" s="719"/>
      <c r="G65" s="719"/>
      <c r="H65" s="719"/>
      <c r="I65" s="719"/>
      <c r="J65" s="719"/>
      <c r="K65" s="719"/>
      <c r="L65" s="719"/>
      <c r="M65" s="719"/>
      <c r="N65" s="719"/>
      <c r="O65" s="719"/>
      <c r="P65" s="719"/>
      <c r="Q65" s="719"/>
      <c r="R65" s="719"/>
    </row>
    <row r="66" spans="1:18" ht="18.75">
      <c r="A66" s="722" t="s">
        <v>343</v>
      </c>
      <c r="B66" s="722"/>
      <c r="C66" s="695"/>
      <c r="D66" s="723"/>
      <c r="E66" s="695"/>
      <c r="F66" s="695"/>
      <c r="G66" s="695"/>
      <c r="H66" s="695"/>
      <c r="I66" s="695"/>
      <c r="J66" s="695"/>
      <c r="K66" s="695"/>
      <c r="L66" s="695"/>
      <c r="M66" s="695"/>
      <c r="N66" s="695"/>
      <c r="O66" s="695"/>
      <c r="P66" s="724"/>
      <c r="Q66" s="724"/>
      <c r="R66" s="724"/>
    </row>
    <row r="67" spans="1:18">
      <c r="A67" s="1093"/>
      <c r="B67" s="1093"/>
      <c r="C67" s="1093"/>
      <c r="D67" s="1093"/>
      <c r="E67" s="1093"/>
      <c r="F67" s="1093"/>
      <c r="G67" s="1093"/>
      <c r="H67" s="1093"/>
      <c r="I67" s="1093"/>
      <c r="J67" s="1093"/>
      <c r="K67" s="1093"/>
      <c r="L67" s="1093"/>
      <c r="M67" s="1093"/>
      <c r="N67" s="1093"/>
      <c r="O67" s="1093"/>
      <c r="P67" s="1093"/>
      <c r="Q67" s="1093"/>
      <c r="R67" s="725"/>
    </row>
    <row r="68" spans="1:18" ht="16.5" customHeight="1" thickBot="1">
      <c r="A68" s="698"/>
      <c r="B68" s="698"/>
      <c r="C68" s="699"/>
      <c r="D68" s="699"/>
      <c r="E68" s="699"/>
      <c r="F68" s="699"/>
      <c r="G68" s="699"/>
      <c r="H68" s="699"/>
      <c r="I68" s="699"/>
      <c r="J68" s="699"/>
      <c r="K68" s="699"/>
      <c r="L68" s="699"/>
      <c r="M68" s="699"/>
      <c r="N68" s="699"/>
      <c r="O68" s="699"/>
      <c r="P68" s="699"/>
      <c r="Q68" s="699"/>
      <c r="R68" s="699"/>
    </row>
    <row r="69" spans="1:18" ht="48.75" customHeight="1" thickTop="1" thickBot="1">
      <c r="A69" s="1106" t="s">
        <v>236</v>
      </c>
      <c r="B69" s="1109" t="s">
        <v>344</v>
      </c>
      <c r="C69" s="1110"/>
      <c r="D69" s="1113" t="s">
        <v>345</v>
      </c>
      <c r="E69" s="1114"/>
      <c r="F69" s="1114"/>
      <c r="G69" s="1114"/>
      <c r="H69" s="1114"/>
      <c r="I69" s="1114"/>
      <c r="J69" s="1114"/>
      <c r="K69" s="1114"/>
      <c r="L69" s="1114"/>
      <c r="M69" s="1114"/>
      <c r="N69" s="1114"/>
      <c r="O69" s="1115"/>
      <c r="P69" s="989" t="s">
        <v>678</v>
      </c>
      <c r="Q69" s="1116" t="s">
        <v>677</v>
      </c>
      <c r="R69" s="1117"/>
    </row>
    <row r="70" spans="1:18" ht="61.5" thickTop="1" thickBot="1">
      <c r="A70" s="1108"/>
      <c r="B70" s="1111"/>
      <c r="C70" s="1112"/>
      <c r="D70" s="1118" t="s">
        <v>196</v>
      </c>
      <c r="E70" s="1119"/>
      <c r="F70" s="1119"/>
      <c r="G70" s="1119"/>
      <c r="H70" s="1120"/>
      <c r="I70" s="956" t="s">
        <v>241</v>
      </c>
      <c r="J70" s="956" t="s">
        <v>229</v>
      </c>
      <c r="K70" s="956" t="s">
        <v>208</v>
      </c>
      <c r="L70" s="956" t="s">
        <v>209</v>
      </c>
      <c r="M70" s="726" t="s">
        <v>240</v>
      </c>
      <c r="N70" s="956" t="s">
        <v>242</v>
      </c>
      <c r="O70" s="958" t="s">
        <v>126</v>
      </c>
      <c r="P70" s="990"/>
      <c r="Q70" s="838"/>
      <c r="R70" s="839"/>
    </row>
    <row r="71" spans="1:18" ht="95.25" customHeight="1" thickTop="1" thickBot="1">
      <c r="A71" s="1107"/>
      <c r="B71" s="961" t="s">
        <v>676</v>
      </c>
      <c r="C71" s="961" t="s">
        <v>881</v>
      </c>
      <c r="D71" s="991" t="s">
        <v>198</v>
      </c>
      <c r="E71" s="992" t="s">
        <v>199</v>
      </c>
      <c r="F71" s="956" t="s">
        <v>200</v>
      </c>
      <c r="G71" s="953" t="s">
        <v>202</v>
      </c>
      <c r="H71" s="993" t="s">
        <v>203</v>
      </c>
      <c r="I71" s="957"/>
      <c r="J71" s="957"/>
      <c r="K71" s="957"/>
      <c r="L71" s="957"/>
      <c r="M71" s="954"/>
      <c r="N71" s="957"/>
      <c r="O71" s="962"/>
      <c r="P71" s="994"/>
      <c r="Q71" s="964" t="s">
        <v>679</v>
      </c>
      <c r="R71" s="962" t="s">
        <v>680</v>
      </c>
    </row>
    <row r="72" spans="1:18" ht="15.75" thickTop="1">
      <c r="A72" s="727" t="s">
        <v>244</v>
      </c>
      <c r="B72" s="825">
        <f>'lokale energieproductie'!B4</f>
        <v>0</v>
      </c>
      <c r="C72" s="1142"/>
      <c r="D72" s="1142"/>
      <c r="E72" s="1143"/>
      <c r="F72" s="1143"/>
      <c r="G72" s="1133"/>
      <c r="H72" s="1136"/>
      <c r="I72" s="1139"/>
      <c r="J72" s="959"/>
      <c r="K72" s="1121"/>
      <c r="L72" s="1121"/>
      <c r="M72" s="1121"/>
      <c r="N72" s="1121"/>
      <c r="O72" s="1124"/>
      <c r="P72" s="833">
        <v>0</v>
      </c>
      <c r="Q72" s="995"/>
      <c r="R72" s="833">
        <v>0</v>
      </c>
    </row>
    <row r="73" spans="1:18" ht="15">
      <c r="A73" s="728" t="s">
        <v>245</v>
      </c>
      <c r="B73" s="727">
        <f>'lokale energieproductie'!B5</f>
        <v>0</v>
      </c>
      <c r="C73" s="1140"/>
      <c r="D73" s="1140"/>
      <c r="E73" s="1122"/>
      <c r="F73" s="1122"/>
      <c r="G73" s="1134"/>
      <c r="H73" s="1137"/>
      <c r="I73" s="1140"/>
      <c r="J73" s="960"/>
      <c r="K73" s="1122"/>
      <c r="L73" s="1122"/>
      <c r="M73" s="1122"/>
      <c r="N73" s="1122"/>
      <c r="O73" s="1125"/>
      <c r="P73" s="834">
        <v>0</v>
      </c>
      <c r="Q73" s="840"/>
      <c r="R73" s="834">
        <v>0</v>
      </c>
    </row>
    <row r="74" spans="1:18" ht="15">
      <c r="A74" s="728" t="s">
        <v>246</v>
      </c>
      <c r="B74" s="727">
        <f>'lokale energieproductie'!B6</f>
        <v>855.55314901024894</v>
      </c>
      <c r="C74" s="1140"/>
      <c r="D74" s="1140"/>
      <c r="E74" s="1122"/>
      <c r="F74" s="1122"/>
      <c r="G74" s="1134"/>
      <c r="H74" s="1137"/>
      <c r="I74" s="1140"/>
      <c r="J74" s="960"/>
      <c r="K74" s="1122"/>
      <c r="L74" s="1122"/>
      <c r="M74" s="1122"/>
      <c r="N74" s="1122"/>
      <c r="O74" s="1125"/>
      <c r="P74" s="834">
        <v>0</v>
      </c>
      <c r="Q74" s="840"/>
      <c r="R74" s="834">
        <v>0</v>
      </c>
    </row>
    <row r="75" spans="1:18" ht="15.75" thickBot="1">
      <c r="A75" s="728" t="s">
        <v>876</v>
      </c>
      <c r="B75" s="727">
        <f>'lokale energieproductie'!B7</f>
        <v>0</v>
      </c>
      <c r="C75" s="1141"/>
      <c r="D75" s="1141"/>
      <c r="E75" s="1123"/>
      <c r="F75" s="1123"/>
      <c r="G75" s="1135"/>
      <c r="H75" s="1138"/>
      <c r="I75" s="1141"/>
      <c r="J75" s="996"/>
      <c r="K75" s="1123"/>
      <c r="L75" s="1123"/>
      <c r="M75" s="1123"/>
      <c r="N75" s="1123"/>
      <c r="O75" s="1126"/>
      <c r="P75" s="834">
        <v>0</v>
      </c>
      <c r="Q75" s="997"/>
      <c r="R75" s="834">
        <v>0</v>
      </c>
    </row>
    <row r="76" spans="1:18" ht="15">
      <c r="A76" s="729" t="s">
        <v>247</v>
      </c>
      <c r="B76" s="727">
        <f>'lokale energieproductie'!B8*IFERROR(SUM(I76:O76)/SUM(D76:O76),0)</f>
        <v>0</v>
      </c>
      <c r="C76" s="727">
        <f>'lokale energieproductie'!B8*IFERROR(SUM(D76:H76)/SUM(D76:O76),0)</f>
        <v>0</v>
      </c>
      <c r="D76" s="998">
        <f>'lokale energieproductie'!C8</f>
        <v>0</v>
      </c>
      <c r="E76" s="999">
        <f>'lokale energieproductie'!D8</f>
        <v>0</v>
      </c>
      <c r="F76" s="999">
        <f>'lokale energieproductie'!E8</f>
        <v>0</v>
      </c>
      <c r="G76" s="999">
        <f>'lokale energieproductie'!F8</f>
        <v>0</v>
      </c>
      <c r="H76" s="999">
        <f>'lokale energieproductie'!G8</f>
        <v>0</v>
      </c>
      <c r="I76" s="999">
        <f>'lokale energieproductie'!I8</f>
        <v>0</v>
      </c>
      <c r="J76" s="999">
        <f>'lokale energieproductie'!J8</f>
        <v>0</v>
      </c>
      <c r="K76" s="999">
        <f>'lokale energieproductie'!M8</f>
        <v>0</v>
      </c>
      <c r="L76" s="999">
        <f>'lokale energieproductie'!N8</f>
        <v>0</v>
      </c>
      <c r="M76" s="999">
        <f>'lokale energieproductie'!H8</f>
        <v>0</v>
      </c>
      <c r="N76" s="999">
        <f>'lokale energieproductie'!K8</f>
        <v>0</v>
      </c>
      <c r="O76" s="1000">
        <f>'lokale energieproductie'!L8</f>
        <v>0</v>
      </c>
      <c r="P76" s="1001"/>
      <c r="Q76" s="835">
        <f>D76*EF_CO2_aardgas+E76*EF_VLgas_CO2+'SEAP template'!F76*EF_stookolie_CO2+EF_bruinkool_CO2*'SEAP template'!G76+'SEAP template'!H76*EF_steenkool_CO2+'EF brandstof'!M4*'SEAP template'!M76+'SEAP template'!O76*EF_anderfossiel_CO2</f>
        <v>0</v>
      </c>
      <c r="R76" s="834">
        <v>0</v>
      </c>
    </row>
    <row r="77" spans="1:18" ht="30.75" thickBot="1">
      <c r="A77" s="730" t="s">
        <v>346</v>
      </c>
      <c r="B77" s="727">
        <f>'lokale energieproductie'!B9*IFERROR(SUM(I77:O77)/SUM(D77:O77),0)</f>
        <v>0</v>
      </c>
      <c r="C77" s="727">
        <f>'lokale energieproductie'!B9*IFERROR(SUM(D77:H77)/SUM(D77:O77),0)</f>
        <v>0</v>
      </c>
      <c r="D77" s="752">
        <f>'lokale energieproductie'!C9</f>
        <v>0</v>
      </c>
      <c r="E77" s="753">
        <f>'lokale energieproductie'!D9</f>
        <v>0</v>
      </c>
      <c r="F77" s="753">
        <f>'lokale energieproductie'!E9</f>
        <v>0</v>
      </c>
      <c r="G77" s="753">
        <f>'lokale energieproductie'!F9</f>
        <v>0</v>
      </c>
      <c r="H77" s="753">
        <f>'lokale energieproductie'!G9</f>
        <v>0</v>
      </c>
      <c r="I77" s="999">
        <f>'lokale energieproductie'!I9</f>
        <v>0</v>
      </c>
      <c r="J77" s="999">
        <f>'lokale energieproductie'!J9</f>
        <v>0</v>
      </c>
      <c r="K77" s="999">
        <f>'lokale energieproductie'!M9</f>
        <v>0</v>
      </c>
      <c r="L77" s="999">
        <f>'lokale energieproductie'!N9</f>
        <v>0</v>
      </c>
      <c r="M77" s="999">
        <f>'lokale energieproductie'!H9</f>
        <v>0</v>
      </c>
      <c r="N77" s="999">
        <f>'lokale energieproductie'!K9</f>
        <v>0</v>
      </c>
      <c r="O77" s="1000">
        <f>'lokale energieproductie'!L9</f>
        <v>0</v>
      </c>
      <c r="P77" s="827"/>
      <c r="Q77" s="835">
        <f>D77*EF_CO2_aardgas+E77*EF_VLgas_CO2+'SEAP template'!F77*EF_stookolie_CO2+EF_bruinkool_CO2*'SEAP template'!G77+'SEAP template'!H77*EF_steenkool_CO2+'EF brandstof'!M4*'SEAP template'!M77+'SEAP template'!O77*EF_anderfossiel_CO2</f>
        <v>0</v>
      </c>
      <c r="R77" s="837">
        <v>0</v>
      </c>
    </row>
    <row r="78" spans="1:18" ht="16.5" thickTop="1" thickBot="1">
      <c r="A78" s="731" t="s">
        <v>115</v>
      </c>
      <c r="B78" s="732">
        <f>SUM(B72:B77)</f>
        <v>855.55314901024894</v>
      </c>
      <c r="C78" s="732">
        <f>SUM(C72:C77)</f>
        <v>0</v>
      </c>
      <c r="D78" s="733">
        <f t="shared" ref="D78:H78" si="10">SUM(D76:D77)</f>
        <v>0</v>
      </c>
      <c r="E78" s="733">
        <f t="shared" si="10"/>
        <v>0</v>
      </c>
      <c r="F78" s="733">
        <f t="shared" si="10"/>
        <v>0</v>
      </c>
      <c r="G78" s="733">
        <f t="shared" si="10"/>
        <v>0</v>
      </c>
      <c r="H78" s="733">
        <f t="shared" si="10"/>
        <v>0</v>
      </c>
      <c r="I78" s="733">
        <f>SUM(I76:I77)</f>
        <v>0</v>
      </c>
      <c r="J78" s="733">
        <f>SUM(J76:J77)</f>
        <v>0</v>
      </c>
      <c r="K78" s="733">
        <f t="shared" ref="K78:L78" si="11">SUM(K76:K77)</f>
        <v>0</v>
      </c>
      <c r="L78" s="733">
        <f t="shared" si="11"/>
        <v>0</v>
      </c>
      <c r="M78" s="733">
        <f>SUM(M76:M77)</f>
        <v>0</v>
      </c>
      <c r="N78" s="733">
        <f>SUM(N76:N77)</f>
        <v>0</v>
      </c>
      <c r="O78" s="842">
        <f>SUM(O76:O77)</f>
        <v>0</v>
      </c>
      <c r="P78" s="734">
        <v>0</v>
      </c>
      <c r="Q78" s="734">
        <f>SUM(Q76:Q77)</f>
        <v>0</v>
      </c>
      <c r="R78" s="734">
        <f>SUM(R72:R77)</f>
        <v>0</v>
      </c>
    </row>
    <row r="79" spans="1:18" ht="15.75" thickTop="1">
      <c r="A79" s="735"/>
      <c r="B79" s="789"/>
      <c r="C79" s="736"/>
      <c r="D79" s="736"/>
      <c r="E79" s="696"/>
      <c r="F79" s="695"/>
      <c r="G79" s="695"/>
      <c r="H79" s="695"/>
      <c r="I79" s="737"/>
      <c r="J79" s="695"/>
      <c r="K79" s="695"/>
      <c r="L79" s="695"/>
      <c r="M79" s="695"/>
      <c r="N79" s="738"/>
      <c r="O79" s="695"/>
      <c r="P79" s="695"/>
      <c r="Q79" s="695"/>
      <c r="R79" s="695"/>
    </row>
    <row r="80" spans="1:18" ht="15">
      <c r="A80" s="963"/>
      <c r="B80" s="963"/>
      <c r="C80" s="736"/>
      <c r="D80" s="736"/>
      <c r="E80" s="695"/>
      <c r="F80" s="695"/>
      <c r="G80" s="695"/>
      <c r="H80" s="695"/>
      <c r="I80" s="695"/>
      <c r="J80" s="695"/>
      <c r="K80" s="695"/>
      <c r="L80" s="695"/>
      <c r="M80" s="695"/>
      <c r="N80" s="695"/>
      <c r="O80" s="695"/>
      <c r="P80" s="695"/>
      <c r="Q80" s="695"/>
      <c r="R80" s="695"/>
    </row>
    <row r="81" spans="1:19" ht="18.75">
      <c r="A81" s="739" t="s">
        <v>347</v>
      </c>
      <c r="B81" s="739"/>
      <c r="C81" s="740"/>
      <c r="D81" s="723"/>
      <c r="E81" s="695"/>
      <c r="F81" s="695"/>
      <c r="G81" s="695"/>
      <c r="H81" s="695"/>
      <c r="I81" s="695"/>
      <c r="J81" s="695"/>
      <c r="K81" s="695"/>
      <c r="L81" s="695"/>
      <c r="M81" s="695"/>
      <c r="N81" s="695"/>
      <c r="O81" s="695"/>
      <c r="P81" s="695"/>
      <c r="Q81" s="695"/>
      <c r="R81" s="695"/>
    </row>
    <row r="82" spans="1:19">
      <c r="A82" s="1093"/>
      <c r="B82" s="1093"/>
      <c r="C82" s="1093"/>
      <c r="D82" s="1093"/>
      <c r="E82" s="1093"/>
      <c r="F82" s="1093"/>
      <c r="G82" s="1093"/>
      <c r="H82" s="1093"/>
      <c r="I82" s="1093"/>
      <c r="J82" s="1093"/>
      <c r="K82" s="1093"/>
      <c r="L82" s="1093"/>
      <c r="M82" s="1093"/>
      <c r="N82" s="1093"/>
      <c r="O82" s="1093"/>
      <c r="P82" s="1093"/>
      <c r="Q82" s="725"/>
      <c r="R82" s="725"/>
    </row>
    <row r="83" spans="1:19" ht="15.75" thickBot="1">
      <c r="A83" s="698"/>
      <c r="B83" s="698"/>
      <c r="C83" s="699"/>
      <c r="D83" s="699"/>
      <c r="E83" s="699"/>
      <c r="F83" s="699"/>
      <c r="G83" s="699"/>
      <c r="H83" s="699"/>
      <c r="I83" s="699"/>
      <c r="J83" s="699"/>
      <c r="K83" s="699"/>
      <c r="L83" s="699"/>
      <c r="M83" s="699"/>
      <c r="N83" s="699"/>
      <c r="O83" s="699"/>
      <c r="P83" s="699"/>
      <c r="Q83" s="699"/>
      <c r="R83" s="699"/>
    </row>
    <row r="84" spans="1:19" ht="48.2" customHeight="1" thickTop="1" thickBot="1">
      <c r="A84" s="1106" t="s">
        <v>248</v>
      </c>
      <c r="B84" s="1109" t="s">
        <v>348</v>
      </c>
      <c r="C84" s="1127"/>
      <c r="D84" s="1130" t="s">
        <v>349</v>
      </c>
      <c r="E84" s="1131"/>
      <c r="F84" s="1131"/>
      <c r="G84" s="1131"/>
      <c r="H84" s="1131"/>
      <c r="I84" s="1131"/>
      <c r="J84" s="1131"/>
      <c r="K84" s="1131"/>
      <c r="L84" s="1131"/>
      <c r="M84" s="1131"/>
      <c r="N84" s="1131"/>
      <c r="O84" s="1132"/>
      <c r="P84" s="989" t="s">
        <v>678</v>
      </c>
      <c r="Q84" s="1109" t="s">
        <v>677</v>
      </c>
      <c r="R84" s="1110"/>
    </row>
    <row r="85" spans="1:19" ht="16.5" customHeight="1" thickTop="1" thickBot="1">
      <c r="A85" s="1108"/>
      <c r="B85" s="1128"/>
      <c r="C85" s="1129"/>
      <c r="D85" s="1147" t="s">
        <v>196</v>
      </c>
      <c r="E85" s="1148"/>
      <c r="F85" s="1148"/>
      <c r="G85" s="1148"/>
      <c r="H85" s="1149"/>
      <c r="I85" s="1150" t="s">
        <v>241</v>
      </c>
      <c r="J85" s="1101" t="s">
        <v>229</v>
      </c>
      <c r="K85" s="1153" t="s">
        <v>208</v>
      </c>
      <c r="L85" s="1153" t="s">
        <v>209</v>
      </c>
      <c r="M85" s="1154" t="s">
        <v>240</v>
      </c>
      <c r="N85" s="1153" t="s">
        <v>252</v>
      </c>
      <c r="O85" s="1156" t="s">
        <v>126</v>
      </c>
      <c r="P85" s="990"/>
      <c r="Q85" s="838"/>
      <c r="R85" s="839"/>
    </row>
    <row r="86" spans="1:19" ht="110.25" customHeight="1" thickTop="1" thickBot="1">
      <c r="A86" s="1107"/>
      <c r="B86" s="826" t="s">
        <v>676</v>
      </c>
      <c r="C86" s="826" t="s">
        <v>881</v>
      </c>
      <c r="D86" s="964" t="s">
        <v>198</v>
      </c>
      <c r="E86" s="957" t="s">
        <v>199</v>
      </c>
      <c r="F86" s="955" t="s">
        <v>200</v>
      </c>
      <c r="G86" s="957" t="s">
        <v>202</v>
      </c>
      <c r="H86" s="741" t="s">
        <v>203</v>
      </c>
      <c r="I86" s="1151"/>
      <c r="J86" s="1152"/>
      <c r="K86" s="1102"/>
      <c r="L86" s="1102"/>
      <c r="M86" s="1155"/>
      <c r="N86" s="1102"/>
      <c r="O86" s="1157"/>
      <c r="P86" s="994"/>
      <c r="Q86" s="964" t="s">
        <v>679</v>
      </c>
      <c r="R86" s="962" t="s">
        <v>680</v>
      </c>
    </row>
    <row r="87" spans="1:19" ht="15.75" thickTop="1">
      <c r="A87" s="742" t="s">
        <v>247</v>
      </c>
      <c r="B87" s="743">
        <f>'lokale energieproductie'!B17*IFERROR(SUM(I87:O87)/SUM(D87:O87),0)</f>
        <v>0</v>
      </c>
      <c r="C87" s="743">
        <f>'lokale energieproductie'!B17*IFERROR(SUM(D87:H87)/SUM(D87:O87),0)</f>
        <v>0</v>
      </c>
      <c r="D87" s="754">
        <f>'lokale energieproductie'!C17</f>
        <v>0</v>
      </c>
      <c r="E87" s="754">
        <f>'lokale energieproductie'!D17</f>
        <v>0</v>
      </c>
      <c r="F87" s="754">
        <f>'lokale energieproductie'!E17</f>
        <v>0</v>
      </c>
      <c r="G87" s="754">
        <f>'lokale energieproductie'!F17</f>
        <v>0</v>
      </c>
      <c r="H87" s="754">
        <f>'lokale energieproductie'!G17</f>
        <v>0</v>
      </c>
      <c r="I87" s="754">
        <f>'lokale energieproductie'!I17</f>
        <v>0</v>
      </c>
      <c r="J87" s="754">
        <f>'lokale energieproductie'!J17</f>
        <v>0</v>
      </c>
      <c r="K87" s="754">
        <f>'lokale energieproductie'!M17</f>
        <v>0</v>
      </c>
      <c r="L87" s="754">
        <f>'lokale energieproductie'!N17</f>
        <v>0</v>
      </c>
      <c r="M87" s="754">
        <f>'lokale energieproductie'!H17</f>
        <v>0</v>
      </c>
      <c r="N87" s="754">
        <f>'lokale energieproductie'!K17</f>
        <v>0</v>
      </c>
      <c r="O87" s="754">
        <f>'lokale energieproductie'!L17</f>
        <v>0</v>
      </c>
      <c r="P87" s="1144"/>
      <c r="Q87" s="841">
        <f>D87*EF_CO2_aardgas+E87*EF_VLgas_CO2+'SEAP template'!F87*EF_stookolie_CO2+EF_bruinkool_CO2*'SEAP template'!G87+'SEAP template'!H87*EF_steenkool_CO2+'EF brandstof'!M4*'SEAP template'!M87+'SEAP template'!O87*EF_anderfossiel_CO2</f>
        <v>0</v>
      </c>
      <c r="R87" s="828">
        <v>0</v>
      </c>
    </row>
    <row r="88" spans="1:19" ht="15">
      <c r="A88" s="744" t="s">
        <v>253</v>
      </c>
      <c r="B88" s="743">
        <f>'lokale energieproductie'!B18*IFERROR(SUM(I88:O88)/SUM(D88:O88),0)</f>
        <v>0</v>
      </c>
      <c r="C88" s="743">
        <f>'lokale energieproductie'!B18*IFERROR(SUM(D88:H88)/SUM(D88:O88),0)</f>
        <v>0</v>
      </c>
      <c r="D88" s="754">
        <f>'lokale energieproductie'!C18</f>
        <v>0</v>
      </c>
      <c r="E88" s="754">
        <f>'lokale energieproductie'!D18</f>
        <v>0</v>
      </c>
      <c r="F88" s="754">
        <f>'lokale energieproductie'!E18</f>
        <v>0</v>
      </c>
      <c r="G88" s="754">
        <f>'lokale energieproductie'!F18</f>
        <v>0</v>
      </c>
      <c r="H88" s="754">
        <f>'lokale energieproductie'!G18</f>
        <v>0</v>
      </c>
      <c r="I88" s="754">
        <f>'lokale energieproductie'!I18</f>
        <v>0</v>
      </c>
      <c r="J88" s="754">
        <f>'lokale energieproductie'!J18</f>
        <v>0</v>
      </c>
      <c r="K88" s="754">
        <f>'lokale energieproductie'!M18</f>
        <v>0</v>
      </c>
      <c r="L88" s="754">
        <f>'lokale energieproductie'!N18</f>
        <v>0</v>
      </c>
      <c r="M88" s="754">
        <f>'lokale energieproductie'!H18</f>
        <v>0</v>
      </c>
      <c r="N88" s="754">
        <f>'lokale energieproductie'!K18</f>
        <v>0</v>
      </c>
      <c r="O88" s="754">
        <f>'lokale energieproductie'!L18</f>
        <v>0</v>
      </c>
      <c r="P88" s="1145"/>
      <c r="Q88" s="835">
        <f>D88*EF_CO2_aardgas+E88*EF_VLgas_CO2+'SEAP template'!F88*EF_stookolie_CO2+EF_bruinkool_CO2*'SEAP template'!G88+'SEAP template'!H88*EF_steenkool_CO2+'EF brandstof'!M4*'SEAP template'!M88+'SEAP template'!O88*EF_anderfossiel_CO2</f>
        <v>0</v>
      </c>
      <c r="R88" s="829">
        <v>0</v>
      </c>
    </row>
    <row r="89" spans="1:19" ht="30" thickBot="1">
      <c r="A89" s="730" t="s">
        <v>346</v>
      </c>
      <c r="B89" s="743">
        <f>'lokale energieproductie'!B19*IFERROR(SUM(I89:O89)/SUM(D89:O89),0)</f>
        <v>0</v>
      </c>
      <c r="C89" s="743">
        <f>'lokale energieproductie'!B19*IFERROR(SUM(D89:H89)/SUM(D89:O89),0)</f>
        <v>0</v>
      </c>
      <c r="D89" s="754">
        <f>'lokale energieproductie'!C19</f>
        <v>0</v>
      </c>
      <c r="E89" s="754">
        <f>'lokale energieproductie'!D19</f>
        <v>0</v>
      </c>
      <c r="F89" s="754">
        <f>'lokale energieproductie'!E19</f>
        <v>0</v>
      </c>
      <c r="G89" s="754">
        <f>'lokale energieproductie'!F19</f>
        <v>0</v>
      </c>
      <c r="H89" s="754">
        <f>'lokale energieproductie'!G19</f>
        <v>0</v>
      </c>
      <c r="I89" s="754">
        <f>'lokale energieproductie'!I19</f>
        <v>0</v>
      </c>
      <c r="J89" s="754">
        <f>'lokale energieproductie'!J19</f>
        <v>0</v>
      </c>
      <c r="K89" s="754">
        <f>'lokale energieproductie'!M19</f>
        <v>0</v>
      </c>
      <c r="L89" s="754">
        <f>'lokale energieproductie'!N19</f>
        <v>0</v>
      </c>
      <c r="M89" s="754">
        <f>'lokale energieproductie'!H19</f>
        <v>0</v>
      </c>
      <c r="N89" s="754">
        <f>'lokale energieproductie'!K19</f>
        <v>0</v>
      </c>
      <c r="O89" s="754">
        <f>'lokale energieproductie'!L19</f>
        <v>0</v>
      </c>
      <c r="P89" s="1146"/>
      <c r="Q89" s="836">
        <f>D89*EF_CO2_aardgas+E89*EF_VLgas_CO2+'SEAP template'!F89*EF_stookolie_CO2+EF_bruinkool_CO2*'SEAP template'!G89+'SEAP template'!H89*EF_steenkool_CO2+'EF brandstof'!M4*'SEAP template'!M89+'SEAP template'!O89*EF_anderfossiel_CO2</f>
        <v>0</v>
      </c>
      <c r="R89" s="830">
        <v>0</v>
      </c>
    </row>
    <row r="90" spans="1:19" ht="16.5" thickTop="1" thickBot="1">
      <c r="A90" s="745" t="s">
        <v>115</v>
      </c>
      <c r="B90" s="732">
        <f>SUM(B87:B89)</f>
        <v>0</v>
      </c>
      <c r="C90" s="732">
        <f>SUM(C87:C89)</f>
        <v>0</v>
      </c>
      <c r="D90" s="732">
        <f t="shared" ref="D90:H90" si="12">SUM(D87:D89)</f>
        <v>0</v>
      </c>
      <c r="E90" s="732">
        <f t="shared" si="12"/>
        <v>0</v>
      </c>
      <c r="F90" s="732">
        <f t="shared" si="12"/>
        <v>0</v>
      </c>
      <c r="G90" s="732">
        <f t="shared" si="12"/>
        <v>0</v>
      </c>
      <c r="H90" s="732">
        <f t="shared" si="12"/>
        <v>0</v>
      </c>
      <c r="I90" s="732">
        <f>SUM(I87:I89)</f>
        <v>0</v>
      </c>
      <c r="J90" s="732">
        <f>SUM(J87:J89)</f>
        <v>0</v>
      </c>
      <c r="K90" s="732">
        <f t="shared" ref="K90:L90" si="13">SUM(K87:K89)</f>
        <v>0</v>
      </c>
      <c r="L90" s="732">
        <f t="shared" si="13"/>
        <v>0</v>
      </c>
      <c r="M90" s="732">
        <f>SUM(M87:M89)</f>
        <v>0</v>
      </c>
      <c r="N90" s="732">
        <f>SUM(N87:N89)</f>
        <v>0</v>
      </c>
      <c r="O90" s="732">
        <f>SUM(O87:O89)</f>
        <v>0</v>
      </c>
      <c r="P90" s="732">
        <v>0</v>
      </c>
      <c r="Q90" s="732">
        <f>SUM(Q87:Q89)</f>
        <v>0</v>
      </c>
      <c r="R90" s="842">
        <f>SUM(R87:R89)</f>
        <v>0</v>
      </c>
    </row>
    <row r="91" spans="1:19" ht="15.75" thickTop="1">
      <c r="A91" s="746"/>
      <c r="B91" s="746"/>
      <c r="C91" s="747"/>
      <c r="D91" s="748"/>
      <c r="E91" s="749"/>
      <c r="F91" s="737"/>
      <c r="G91" s="737"/>
      <c r="H91" s="737"/>
      <c r="I91" s="737"/>
      <c r="J91" s="737"/>
      <c r="K91" s="737"/>
      <c r="L91" s="737"/>
      <c r="M91" s="695"/>
      <c r="Q91" s="737"/>
      <c r="R91" s="695"/>
      <c r="S91" s="724"/>
    </row>
  </sheetData>
  <mergeCells count="54">
    <mergeCell ref="P87:P89"/>
    <mergeCell ref="Q84:R84"/>
    <mergeCell ref="D85:H85"/>
    <mergeCell ref="I85:I86"/>
    <mergeCell ref="J85:J86"/>
    <mergeCell ref="K85:K86"/>
    <mergeCell ref="L85:L86"/>
    <mergeCell ref="M85:M86"/>
    <mergeCell ref="N85:N86"/>
    <mergeCell ref="O85:O86"/>
    <mergeCell ref="M72:M75"/>
    <mergeCell ref="N72:N75"/>
    <mergeCell ref="O72:O75"/>
    <mergeCell ref="A82:P82"/>
    <mergeCell ref="A84:A86"/>
    <mergeCell ref="B84:C85"/>
    <mergeCell ref="D84:O84"/>
    <mergeCell ref="G72:G75"/>
    <mergeCell ref="H72:H75"/>
    <mergeCell ref="I72:I75"/>
    <mergeCell ref="K72:K75"/>
    <mergeCell ref="L72:L75"/>
    <mergeCell ref="C72:C75"/>
    <mergeCell ref="D72:D75"/>
    <mergeCell ref="E72:E75"/>
    <mergeCell ref="F72:F75"/>
    <mergeCell ref="A67:Q67"/>
    <mergeCell ref="A69:A71"/>
    <mergeCell ref="B69:C70"/>
    <mergeCell ref="D69:O69"/>
    <mergeCell ref="Q69:R69"/>
    <mergeCell ref="D70:H70"/>
    <mergeCell ref="C58:Q60"/>
    <mergeCell ref="C8:Q8"/>
    <mergeCell ref="C17:Q17"/>
    <mergeCell ref="C23:Q23"/>
    <mergeCell ref="A31:C31"/>
    <mergeCell ref="A33:R33"/>
    <mergeCell ref="A35:A37"/>
    <mergeCell ref="C35:R35"/>
    <mergeCell ref="C36:C37"/>
    <mergeCell ref="D36:D37"/>
    <mergeCell ref="E36:L36"/>
    <mergeCell ref="M36:Q36"/>
    <mergeCell ref="R36:R37"/>
    <mergeCell ref="A2:C2"/>
    <mergeCell ref="A3:R3"/>
    <mergeCell ref="A5:A7"/>
    <mergeCell ref="C5:R5"/>
    <mergeCell ref="C6:C7"/>
    <mergeCell ref="D6:D7"/>
    <mergeCell ref="E6:L6"/>
    <mergeCell ref="M6:Q6"/>
    <mergeCell ref="R6:R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theme="6"/>
  </sheetPr>
  <dimension ref="A1:Q33"/>
  <sheetViews>
    <sheetView workbookViewId="0">
      <selection activeCell="A32" sqref="A32"/>
    </sheetView>
  </sheetViews>
  <sheetFormatPr defaultColWidth="9.140625" defaultRowHeight="15"/>
  <cols>
    <col min="1" max="1" width="35.7109375" style="447" bestFit="1" customWidth="1"/>
    <col min="2" max="2" width="11.28515625" style="447" bestFit="1" customWidth="1"/>
    <col min="3" max="3" width="15.42578125" style="447" bestFit="1" customWidth="1"/>
    <col min="4" max="4" width="9.140625" style="447"/>
    <col min="5" max="5" width="16.28515625" style="447" customWidth="1"/>
    <col min="6" max="8" width="9.140625" style="447"/>
    <col min="9" max="9" width="14.28515625" style="447" customWidth="1"/>
    <col min="10" max="10" width="18.5703125" style="447" customWidth="1"/>
    <col min="11" max="11" width="15.140625" style="447" customWidth="1"/>
    <col min="12" max="12" width="15.42578125" style="447" customWidth="1"/>
    <col min="13" max="13" width="17" style="447" customWidth="1"/>
    <col min="14" max="14" width="16.42578125" style="447" customWidth="1"/>
    <col min="15" max="15" width="13.42578125" style="447" customWidth="1"/>
    <col min="16" max="16" width="18.28515625" style="447" customWidth="1"/>
    <col min="17" max="17" width="10.5703125" style="447" bestFit="1" customWidth="1"/>
    <col min="18" max="18" width="9.5703125" style="447" bestFit="1" customWidth="1"/>
    <col min="19" max="16384" width="9.140625" style="447"/>
  </cols>
  <sheetData>
    <row r="1" spans="1:17" ht="15.75">
      <c r="A1" s="1158" t="s">
        <v>557</v>
      </c>
      <c r="B1" s="1159" t="s">
        <v>553</v>
      </c>
      <c r="C1" s="1159"/>
      <c r="D1" s="1159"/>
      <c r="E1" s="1159"/>
      <c r="F1" s="1159"/>
      <c r="G1" s="1159"/>
      <c r="H1" s="1159"/>
      <c r="I1" s="1159"/>
      <c r="J1" s="1159"/>
      <c r="K1" s="1159"/>
      <c r="L1" s="1159"/>
      <c r="M1" s="1159"/>
      <c r="N1" s="1159"/>
      <c r="O1" s="1159"/>
      <c r="P1" s="1160"/>
      <c r="Q1" s="1002"/>
    </row>
    <row r="2" spans="1:17">
      <c r="A2" s="1158"/>
      <c r="B2" s="1161" t="s">
        <v>20</v>
      </c>
      <c r="C2" s="1163" t="s">
        <v>195</v>
      </c>
      <c r="D2" s="1165" t="s">
        <v>196</v>
      </c>
      <c r="E2" s="1166"/>
      <c r="F2" s="1166"/>
      <c r="G2" s="1166"/>
      <c r="H2" s="1166"/>
      <c r="I2" s="1166"/>
      <c r="J2" s="1166"/>
      <c r="K2" s="1162"/>
      <c r="L2" s="1165" t="s">
        <v>197</v>
      </c>
      <c r="M2" s="1166"/>
      <c r="N2" s="1166"/>
      <c r="O2" s="1166"/>
      <c r="P2" s="1162"/>
      <c r="Q2" s="1002"/>
    </row>
    <row r="3" spans="1:17" ht="45">
      <c r="A3" s="1158"/>
      <c r="B3" s="1162"/>
      <c r="C3" s="1164"/>
      <c r="D3" s="1002" t="s">
        <v>198</v>
      </c>
      <c r="E3" s="1002" t="s">
        <v>199</v>
      </c>
      <c r="F3" s="1002" t="s">
        <v>200</v>
      </c>
      <c r="G3" s="1002" t="s">
        <v>201</v>
      </c>
      <c r="H3" s="1002" t="s">
        <v>119</v>
      </c>
      <c r="I3" s="1002" t="s">
        <v>202</v>
      </c>
      <c r="J3" s="1002" t="s">
        <v>203</v>
      </c>
      <c r="K3" s="1002" t="s">
        <v>204</v>
      </c>
      <c r="L3" s="1002" t="s">
        <v>205</v>
      </c>
      <c r="M3" s="1002" t="s">
        <v>206</v>
      </c>
      <c r="N3" s="1002" t="s">
        <v>207</v>
      </c>
      <c r="O3" s="1002" t="s">
        <v>208</v>
      </c>
      <c r="P3" s="1002" t="s">
        <v>209</v>
      </c>
      <c r="Q3" s="1002" t="s">
        <v>115</v>
      </c>
    </row>
    <row r="4" spans="1:17">
      <c r="A4" s="448" t="s">
        <v>154</v>
      </c>
      <c r="B4" s="449">
        <f>huishoudens!B8</f>
        <v>16914.262511744811</v>
      </c>
      <c r="C4" s="449">
        <f>huishoudens!C8</f>
        <v>0</v>
      </c>
      <c r="D4" s="449">
        <f>huishoudens!D8</f>
        <v>56667.404046000003</v>
      </c>
      <c r="E4" s="449">
        <f>huishoudens!E8</f>
        <v>306.27342723992962</v>
      </c>
      <c r="F4" s="449">
        <f>huishoudens!F8</f>
        <v>9337.3875941716178</v>
      </c>
      <c r="G4" s="449">
        <f>huishoudens!G8</f>
        <v>0</v>
      </c>
      <c r="H4" s="449">
        <f>huishoudens!H8</f>
        <v>0</v>
      </c>
      <c r="I4" s="449">
        <f>huishoudens!I8</f>
        <v>0</v>
      </c>
      <c r="J4" s="449">
        <f>huishoudens!J8</f>
        <v>169.42364432243679</v>
      </c>
      <c r="K4" s="449">
        <f>huishoudens!K8</f>
        <v>0</v>
      </c>
      <c r="L4" s="449">
        <f>huishoudens!L8</f>
        <v>0</v>
      </c>
      <c r="M4" s="449">
        <f>huishoudens!M8</f>
        <v>0</v>
      </c>
      <c r="N4" s="449">
        <f>huishoudens!N8</f>
        <v>5825.4701729953285</v>
      </c>
      <c r="O4" s="449">
        <f>huishoudens!O8</f>
        <v>23.45</v>
      </c>
      <c r="P4" s="450">
        <f>huishoudens!P8</f>
        <v>0</v>
      </c>
      <c r="Q4" s="451">
        <f>SUM(B4:P4)</f>
        <v>89243.671396474107</v>
      </c>
    </row>
    <row r="5" spans="1:17">
      <c r="A5" s="448" t="s">
        <v>155</v>
      </c>
      <c r="B5" s="449">
        <f ca="1">tertiair!B16</f>
        <v>8973.6329999999998</v>
      </c>
      <c r="C5" s="449">
        <f ca="1">tertiair!C16</f>
        <v>0</v>
      </c>
      <c r="D5" s="449">
        <f ca="1">tertiair!D16</f>
        <v>10251.32922</v>
      </c>
      <c r="E5" s="449">
        <f>tertiair!E16</f>
        <v>85.971008651642649</v>
      </c>
      <c r="F5" s="449">
        <f ca="1">tertiair!F16</f>
        <v>1747.0070251881273</v>
      </c>
      <c r="G5" s="449">
        <f>tertiair!G16</f>
        <v>0</v>
      </c>
      <c r="H5" s="449">
        <f>tertiair!H16</f>
        <v>0</v>
      </c>
      <c r="I5" s="449">
        <f>tertiair!I16</f>
        <v>0</v>
      </c>
      <c r="J5" s="449">
        <f>tertiair!J16</f>
        <v>0</v>
      </c>
      <c r="K5" s="449">
        <f>tertiair!K16</f>
        <v>0</v>
      </c>
      <c r="L5" s="449">
        <f ca="1">tertiair!L16</f>
        <v>0</v>
      </c>
      <c r="M5" s="449">
        <f>tertiair!M16</f>
        <v>0</v>
      </c>
      <c r="N5" s="449">
        <f ca="1">tertiair!N16</f>
        <v>392.27435527847831</v>
      </c>
      <c r="O5" s="449">
        <f>tertiair!O16</f>
        <v>1.5633333333333335</v>
      </c>
      <c r="P5" s="450">
        <f>tertiair!P16</f>
        <v>0</v>
      </c>
      <c r="Q5" s="448">
        <f t="shared" ref="Q5:Q14" ca="1" si="0">SUM(B5:P5)</f>
        <v>21451.777942451579</v>
      </c>
    </row>
    <row r="6" spans="1:17">
      <c r="A6" s="448" t="s">
        <v>193</v>
      </c>
      <c r="B6" s="449">
        <f>'openbare verlichting'!B8</f>
        <v>460.94600000000003</v>
      </c>
      <c r="C6" s="449"/>
      <c r="D6" s="449"/>
      <c r="E6" s="449"/>
      <c r="F6" s="449"/>
      <c r="G6" s="449"/>
      <c r="H6" s="449"/>
      <c r="I6" s="449"/>
      <c r="J6" s="449"/>
      <c r="K6" s="449"/>
      <c r="L6" s="449"/>
      <c r="M6" s="449"/>
      <c r="N6" s="449"/>
      <c r="O6" s="449"/>
      <c r="P6" s="450"/>
      <c r="Q6" s="448">
        <f t="shared" si="0"/>
        <v>460.94600000000003</v>
      </c>
    </row>
    <row r="7" spans="1:17">
      <c r="A7" s="448" t="s">
        <v>111</v>
      </c>
      <c r="B7" s="449">
        <f>landbouw!B8</f>
        <v>42.514000000000003</v>
      </c>
      <c r="C7" s="449">
        <f>landbouw!C8</f>
        <v>0</v>
      </c>
      <c r="D7" s="449">
        <f>landbouw!D8</f>
        <v>80.209448000000009</v>
      </c>
      <c r="E7" s="449">
        <f>landbouw!E8</f>
        <v>0.40051036531440654</v>
      </c>
      <c r="F7" s="449">
        <f>landbouw!F8</f>
        <v>138.73729115748776</v>
      </c>
      <c r="G7" s="449">
        <f>landbouw!G8</f>
        <v>0</v>
      </c>
      <c r="H7" s="449">
        <f>landbouw!H8</f>
        <v>0</v>
      </c>
      <c r="I7" s="449">
        <f>landbouw!I8</f>
        <v>0</v>
      </c>
      <c r="J7" s="449">
        <f>landbouw!J8</f>
        <v>5.2591885880562783</v>
      </c>
      <c r="K7" s="449">
        <f>landbouw!K8</f>
        <v>0</v>
      </c>
      <c r="L7" s="449">
        <f>landbouw!L8</f>
        <v>0</v>
      </c>
      <c r="M7" s="449">
        <f>landbouw!M8</f>
        <v>0</v>
      </c>
      <c r="N7" s="449">
        <f>landbouw!N8</f>
        <v>0</v>
      </c>
      <c r="O7" s="449">
        <f>landbouw!O8</f>
        <v>0</v>
      </c>
      <c r="P7" s="450">
        <f>landbouw!P8</f>
        <v>0</v>
      </c>
      <c r="Q7" s="448">
        <f t="shared" si="0"/>
        <v>267.12043811085846</v>
      </c>
    </row>
    <row r="8" spans="1:17">
      <c r="A8" s="448" t="s">
        <v>671</v>
      </c>
      <c r="B8" s="449">
        <f>industrie!B18</f>
        <v>28569.647000000001</v>
      </c>
      <c r="C8" s="449">
        <f>industrie!C18</f>
        <v>0</v>
      </c>
      <c r="D8" s="449">
        <f>industrie!D18</f>
        <v>57987.244721999996</v>
      </c>
      <c r="E8" s="449">
        <f>industrie!E18</f>
        <v>255.82539821297644</v>
      </c>
      <c r="F8" s="449">
        <f>industrie!F18</f>
        <v>5785.4373892112035</v>
      </c>
      <c r="G8" s="449">
        <f>industrie!G18</f>
        <v>0</v>
      </c>
      <c r="H8" s="449">
        <f>industrie!H18</f>
        <v>0</v>
      </c>
      <c r="I8" s="449">
        <f>industrie!I18</f>
        <v>0</v>
      </c>
      <c r="J8" s="449">
        <f>industrie!J18</f>
        <v>146.57052725301617</v>
      </c>
      <c r="K8" s="449">
        <f>industrie!K18</f>
        <v>0</v>
      </c>
      <c r="L8" s="449">
        <f>industrie!L18</f>
        <v>0</v>
      </c>
      <c r="M8" s="449">
        <f>industrie!M18</f>
        <v>0</v>
      </c>
      <c r="N8" s="449">
        <f>industrie!N18</f>
        <v>876.35670644026914</v>
      </c>
      <c r="O8" s="449">
        <f>industrie!O18</f>
        <v>0</v>
      </c>
      <c r="P8" s="450">
        <f>industrie!P18</f>
        <v>0</v>
      </c>
      <c r="Q8" s="448">
        <f t="shared" si="0"/>
        <v>93621.08174311748</v>
      </c>
    </row>
    <row r="9" spans="1:17" s="454" customFormat="1">
      <c r="A9" s="452" t="s">
        <v>568</v>
      </c>
      <c r="B9" s="453">
        <f>transport!B14</f>
        <v>1.3401269351446785</v>
      </c>
      <c r="C9" s="453">
        <f>transport!C14</f>
        <v>0</v>
      </c>
      <c r="D9" s="453">
        <f>transport!D14</f>
        <v>1.5629937052873382</v>
      </c>
      <c r="E9" s="453">
        <f>transport!E14</f>
        <v>100.99905543619047</v>
      </c>
      <c r="F9" s="453">
        <f>transport!F14</f>
        <v>0</v>
      </c>
      <c r="G9" s="453">
        <f>transport!G14</f>
        <v>21988.62657522962</v>
      </c>
      <c r="H9" s="453">
        <f>transport!H14</f>
        <v>3799.4544270115739</v>
      </c>
      <c r="I9" s="453">
        <f>transport!I14</f>
        <v>0</v>
      </c>
      <c r="J9" s="453">
        <f>transport!J14</f>
        <v>0</v>
      </c>
      <c r="K9" s="453">
        <f>transport!K14</f>
        <v>0</v>
      </c>
      <c r="L9" s="453">
        <f>transport!L14</f>
        <v>0</v>
      </c>
      <c r="M9" s="453">
        <f>transport!M14</f>
        <v>1152.434137061915</v>
      </c>
      <c r="N9" s="453">
        <f>transport!N14</f>
        <v>0</v>
      </c>
      <c r="O9" s="453">
        <f>transport!O14</f>
        <v>0</v>
      </c>
      <c r="P9" s="453">
        <f>transport!P14</f>
        <v>0</v>
      </c>
      <c r="Q9" s="452">
        <f>SUM(B9:P9)</f>
        <v>27044.417315379731</v>
      </c>
    </row>
    <row r="10" spans="1:17">
      <c r="A10" s="448" t="s">
        <v>558</v>
      </c>
      <c r="B10" s="449">
        <f>transport!B54</f>
        <v>5.8647280235605868</v>
      </c>
      <c r="C10" s="449">
        <f>transport!C54</f>
        <v>0</v>
      </c>
      <c r="D10" s="449">
        <f>transport!D54</f>
        <v>0</v>
      </c>
      <c r="E10" s="449">
        <f>transport!E54</f>
        <v>0</v>
      </c>
      <c r="F10" s="449">
        <f>transport!F54</f>
        <v>0</v>
      </c>
      <c r="G10" s="449">
        <f>transport!G54</f>
        <v>1169.7315669937054</v>
      </c>
      <c r="H10" s="449">
        <f>transport!H54</f>
        <v>0</v>
      </c>
      <c r="I10" s="449">
        <f>transport!I54</f>
        <v>0</v>
      </c>
      <c r="J10" s="449">
        <f>transport!J54</f>
        <v>0</v>
      </c>
      <c r="K10" s="449">
        <f>transport!K54</f>
        <v>0</v>
      </c>
      <c r="L10" s="449">
        <f>transport!L54</f>
        <v>0</v>
      </c>
      <c r="M10" s="449">
        <f>transport!M54</f>
        <v>51.700889427069775</v>
      </c>
      <c r="N10" s="449">
        <f>transport!N54</f>
        <v>0</v>
      </c>
      <c r="O10" s="449">
        <f>transport!O54</f>
        <v>0</v>
      </c>
      <c r="P10" s="450">
        <f>transport!P54</f>
        <v>0</v>
      </c>
      <c r="Q10" s="448">
        <f t="shared" si="0"/>
        <v>1227.2971844443357</v>
      </c>
    </row>
    <row r="11" spans="1:17">
      <c r="A11" s="448" t="s">
        <v>559</v>
      </c>
      <c r="B11" s="449">
        <f>'Eigen gebouwen'!B15</f>
        <v>0</v>
      </c>
      <c r="C11" s="449">
        <f>'Eigen gebouwen'!C15</f>
        <v>0</v>
      </c>
      <c r="D11" s="449">
        <f>'Eigen gebouwen'!D15</f>
        <v>0</v>
      </c>
      <c r="E11" s="449">
        <f>'Eigen gebouwen'!E15</f>
        <v>0</v>
      </c>
      <c r="F11" s="449">
        <f>'Eigen gebouwen'!F15</f>
        <v>0</v>
      </c>
      <c r="G11" s="449">
        <f>'Eigen gebouwen'!G15</f>
        <v>0</v>
      </c>
      <c r="H11" s="449">
        <f>'Eigen gebouwen'!H15</f>
        <v>0</v>
      </c>
      <c r="I11" s="449">
        <f>'Eigen gebouwen'!I15</f>
        <v>0</v>
      </c>
      <c r="J11" s="449">
        <f>'Eigen gebouwen'!J15</f>
        <v>0</v>
      </c>
      <c r="K11" s="449">
        <f>'Eigen gebouwen'!K15</f>
        <v>0</v>
      </c>
      <c r="L11" s="449">
        <f>'Eigen gebouwen'!L15</f>
        <v>0</v>
      </c>
      <c r="M11" s="449">
        <f>'Eigen gebouwen'!M15</f>
        <v>0</v>
      </c>
      <c r="N11" s="449">
        <f>'Eigen gebouwen'!N15</f>
        <v>0</v>
      </c>
      <c r="O11" s="449">
        <f>'Eigen gebouwen'!O15</f>
        <v>0</v>
      </c>
      <c r="P11" s="450">
        <f>'Eigen gebouwen'!P15</f>
        <v>0</v>
      </c>
      <c r="Q11" s="448">
        <f t="shared" si="0"/>
        <v>0</v>
      </c>
    </row>
    <row r="12" spans="1:17">
      <c r="A12" s="448" t="s">
        <v>560</v>
      </c>
      <c r="B12" s="449">
        <f>'Eigen openbare verlichting'!B15</f>
        <v>0</v>
      </c>
      <c r="C12" s="449"/>
      <c r="D12" s="449"/>
      <c r="E12" s="449"/>
      <c r="F12" s="449"/>
      <c r="G12" s="449"/>
      <c r="H12" s="449"/>
      <c r="I12" s="449"/>
      <c r="J12" s="449"/>
      <c r="K12" s="449"/>
      <c r="L12" s="449"/>
      <c r="M12" s="449"/>
      <c r="N12" s="449"/>
      <c r="O12" s="449"/>
      <c r="P12" s="450"/>
      <c r="Q12" s="448">
        <f t="shared" si="0"/>
        <v>0</v>
      </c>
    </row>
    <row r="13" spans="1:17">
      <c r="A13" s="448" t="s">
        <v>561</v>
      </c>
      <c r="B13" s="449">
        <f>'Eigen vloot'!B27</f>
        <v>0</v>
      </c>
      <c r="C13" s="449">
        <f>'Eigen vloot'!C27</f>
        <v>0</v>
      </c>
      <c r="D13" s="449">
        <f>'Eigen vloot'!D27</f>
        <v>0</v>
      </c>
      <c r="E13" s="449">
        <f>'Eigen vloot'!E27</f>
        <v>0</v>
      </c>
      <c r="F13" s="449">
        <f>'Eigen vloot'!F27</f>
        <v>0</v>
      </c>
      <c r="G13" s="449">
        <f>'Eigen vloot'!G27</f>
        <v>0</v>
      </c>
      <c r="H13" s="449">
        <f>'Eigen vloot'!H27</f>
        <v>0</v>
      </c>
      <c r="I13" s="449">
        <f>'Eigen vloot'!I27</f>
        <v>0</v>
      </c>
      <c r="J13" s="449">
        <f>'Eigen vloot'!J27</f>
        <v>0</v>
      </c>
      <c r="K13" s="449">
        <f>'Eigen vloot'!K27</f>
        <v>0</v>
      </c>
      <c r="L13" s="449">
        <f>'Eigen vloot'!L27</f>
        <v>0</v>
      </c>
      <c r="M13" s="449">
        <f>'Eigen vloot'!M27</f>
        <v>0</v>
      </c>
      <c r="N13" s="449">
        <f>'Eigen vloot'!N27</f>
        <v>0</v>
      </c>
      <c r="O13" s="449">
        <f>'Eigen vloot'!O27</f>
        <v>0</v>
      </c>
      <c r="P13" s="450">
        <f>'Eigen vloot'!P27</f>
        <v>0</v>
      </c>
      <c r="Q13" s="448">
        <f t="shared" si="0"/>
        <v>0</v>
      </c>
    </row>
    <row r="14" spans="1:17">
      <c r="A14" s="455" t="s">
        <v>882</v>
      </c>
      <c r="B14" s="456">
        <f>'SEAP template'!C25</f>
        <v>906.49199999999996</v>
      </c>
      <c r="C14" s="456"/>
      <c r="D14" s="456">
        <f>'SEAP template'!E25</f>
        <v>799.91600000000005</v>
      </c>
      <c r="E14" s="456"/>
      <c r="F14" s="456"/>
      <c r="G14" s="456"/>
      <c r="H14" s="456"/>
      <c r="I14" s="456"/>
      <c r="J14" s="456"/>
      <c r="K14" s="456"/>
      <c r="L14" s="456"/>
      <c r="M14" s="456"/>
      <c r="N14" s="456"/>
      <c r="O14" s="456"/>
      <c r="P14" s="457"/>
      <c r="Q14" s="448">
        <f t="shared" si="0"/>
        <v>1706.4079999999999</v>
      </c>
    </row>
    <row r="15" spans="1:17" s="461" customFormat="1">
      <c r="A15" s="458" t="s">
        <v>562</v>
      </c>
      <c r="B15" s="459">
        <f ca="1">SUM(B4:B14)</f>
        <v>55874.699366703513</v>
      </c>
      <c r="C15" s="459">
        <f t="shared" ref="C15:Q15" ca="1" si="1">SUM(C4:C14)</f>
        <v>0</v>
      </c>
      <c r="D15" s="459">
        <f t="shared" ca="1" si="1"/>
        <v>125787.66642970526</v>
      </c>
      <c r="E15" s="459">
        <f t="shared" si="1"/>
        <v>749.46939990605358</v>
      </c>
      <c r="F15" s="459">
        <f t="shared" ca="1" si="1"/>
        <v>17008.569299728435</v>
      </c>
      <c r="G15" s="459">
        <f t="shared" si="1"/>
        <v>23158.358142223326</v>
      </c>
      <c r="H15" s="459">
        <f t="shared" si="1"/>
        <v>3799.4544270115739</v>
      </c>
      <c r="I15" s="459">
        <f t="shared" si="1"/>
        <v>0</v>
      </c>
      <c r="J15" s="459">
        <f t="shared" si="1"/>
        <v>321.25336016350923</v>
      </c>
      <c r="K15" s="459">
        <f t="shared" si="1"/>
        <v>0</v>
      </c>
      <c r="L15" s="459">
        <f t="shared" ca="1" si="1"/>
        <v>0</v>
      </c>
      <c r="M15" s="459">
        <f t="shared" si="1"/>
        <v>1204.1350264889847</v>
      </c>
      <c r="N15" s="459">
        <f t="shared" ca="1" si="1"/>
        <v>7094.1012347140768</v>
      </c>
      <c r="O15" s="459">
        <f t="shared" si="1"/>
        <v>25.013333333333332</v>
      </c>
      <c r="P15" s="459">
        <f t="shared" si="1"/>
        <v>0</v>
      </c>
      <c r="Q15" s="459">
        <f t="shared" ca="1" si="1"/>
        <v>235022.72001997806</v>
      </c>
    </row>
    <row r="17" spans="1:17">
      <c r="A17" s="462" t="s">
        <v>563</v>
      </c>
      <c r="B17" s="766">
        <f ca="1">huishoudens!B10</f>
        <v>0.21761604897969369</v>
      </c>
      <c r="C17" s="766">
        <f ca="1">huishoudens!C10</f>
        <v>0</v>
      </c>
      <c r="D17" s="766">
        <f>huishoudens!D10</f>
        <v>0.20200000000000001</v>
      </c>
      <c r="E17" s="766">
        <f>huishoudens!E10</f>
        <v>0.22700000000000001</v>
      </c>
      <c r="F17" s="766">
        <f>huishoudens!F10</f>
        <v>0.26700000000000002</v>
      </c>
      <c r="G17" s="766">
        <f>huishoudens!G10</f>
        <v>0.26700000000000002</v>
      </c>
      <c r="H17" s="766">
        <f>huishoudens!H10</f>
        <v>0.249</v>
      </c>
      <c r="I17" s="766">
        <f>huishoudens!I10</f>
        <v>0.35099999999999998</v>
      </c>
      <c r="J17" s="766">
        <f>huishoudens!J10</f>
        <v>0.35399999999999998</v>
      </c>
      <c r="K17" s="766">
        <f>huishoudens!K10</f>
        <v>0.26400000000000001</v>
      </c>
      <c r="L17" s="766">
        <f>huishoudens!L10</f>
        <v>0</v>
      </c>
      <c r="M17" s="766">
        <f>huishoudens!M10</f>
        <v>0</v>
      </c>
      <c r="N17" s="766">
        <f>huishoudens!N10</f>
        <v>0</v>
      </c>
      <c r="O17" s="766">
        <f>huishoudens!O10</f>
        <v>0</v>
      </c>
      <c r="P17" s="766">
        <f>huishoudens!P10</f>
        <v>0</v>
      </c>
    </row>
    <row r="18" spans="1:17" ht="15.75" customHeight="1"/>
    <row r="19" spans="1:17" ht="15" customHeight="1">
      <c r="A19" s="1158" t="s">
        <v>565</v>
      </c>
      <c r="B19" s="1159" t="s">
        <v>564</v>
      </c>
      <c r="C19" s="1159"/>
      <c r="D19" s="1159"/>
      <c r="E19" s="1159"/>
      <c r="F19" s="1159"/>
      <c r="G19" s="1159"/>
      <c r="H19" s="1159"/>
      <c r="I19" s="1159"/>
      <c r="J19" s="1159"/>
      <c r="K19" s="1159"/>
      <c r="L19" s="1159"/>
      <c r="M19" s="1159"/>
      <c r="N19" s="1159"/>
      <c r="O19" s="1159"/>
      <c r="P19" s="1160"/>
      <c r="Q19" s="1002"/>
    </row>
    <row r="20" spans="1:17" ht="15" customHeight="1">
      <c r="A20" s="1158"/>
      <c r="B20" s="1161" t="s">
        <v>20</v>
      </c>
      <c r="C20" s="1163" t="s">
        <v>195</v>
      </c>
      <c r="D20" s="1165" t="s">
        <v>196</v>
      </c>
      <c r="E20" s="1166"/>
      <c r="F20" s="1166"/>
      <c r="G20" s="1166"/>
      <c r="H20" s="1166"/>
      <c r="I20" s="1166"/>
      <c r="J20" s="1166"/>
      <c r="K20" s="1162"/>
      <c r="L20" s="1165" t="s">
        <v>197</v>
      </c>
      <c r="M20" s="1166"/>
      <c r="N20" s="1166"/>
      <c r="O20" s="1166"/>
      <c r="P20" s="1162"/>
      <c r="Q20" s="1002"/>
    </row>
    <row r="21" spans="1:17" ht="45">
      <c r="A21" s="1158"/>
      <c r="B21" s="1162"/>
      <c r="C21" s="1164"/>
      <c r="D21" s="1002" t="s">
        <v>198</v>
      </c>
      <c r="E21" s="1002" t="s">
        <v>199</v>
      </c>
      <c r="F21" s="1002" t="s">
        <v>200</v>
      </c>
      <c r="G21" s="1002" t="s">
        <v>201</v>
      </c>
      <c r="H21" s="1002" t="s">
        <v>119</v>
      </c>
      <c r="I21" s="1002" t="s">
        <v>202</v>
      </c>
      <c r="J21" s="1002" t="s">
        <v>203</v>
      </c>
      <c r="K21" s="1002" t="s">
        <v>204</v>
      </c>
      <c r="L21" s="1002" t="s">
        <v>205</v>
      </c>
      <c r="M21" s="1002" t="s">
        <v>206</v>
      </c>
      <c r="N21" s="1002" t="s">
        <v>207</v>
      </c>
      <c r="O21" s="1002" t="s">
        <v>208</v>
      </c>
      <c r="P21" s="1002" t="s">
        <v>209</v>
      </c>
      <c r="Q21" s="1002" t="s">
        <v>115</v>
      </c>
    </row>
    <row r="22" spans="1:17">
      <c r="A22" s="448" t="s">
        <v>154</v>
      </c>
      <c r="B22" s="449">
        <f t="shared" ref="B22:B32" ca="1" si="2">B4*$B$17</f>
        <v>3680.8149792112558</v>
      </c>
      <c r="C22" s="449">
        <f t="shared" ref="C22:C32" ca="1" si="3">C4*$C$17</f>
        <v>0</v>
      </c>
      <c r="D22" s="449">
        <f t="shared" ref="D22:D32" si="4">D4*$D$17</f>
        <v>11446.815617292001</v>
      </c>
      <c r="E22" s="449">
        <f t="shared" ref="E22:E32" si="5">E4*$E$17</f>
        <v>69.524067983464022</v>
      </c>
      <c r="F22" s="449">
        <f t="shared" ref="F22:F32" si="6">F4*$F$17</f>
        <v>2493.0824876438219</v>
      </c>
      <c r="G22" s="449">
        <f t="shared" ref="G22:G32" si="7">G4*$G$17</f>
        <v>0</v>
      </c>
      <c r="H22" s="449">
        <f t="shared" ref="H22:H32" si="8">H4*$H$17</f>
        <v>0</v>
      </c>
      <c r="I22" s="449">
        <f t="shared" ref="I22:I32" si="9">I4*$I$17</f>
        <v>0</v>
      </c>
      <c r="J22" s="449">
        <f t="shared" ref="J22:J32" si="10">J4*$J$17</f>
        <v>59.975970090142617</v>
      </c>
      <c r="K22" s="449">
        <f t="shared" ref="K22:K32" si="11">K4*$K$17</f>
        <v>0</v>
      </c>
      <c r="L22" s="449">
        <f t="shared" ref="L22:L32" si="12">L4*$L$17</f>
        <v>0</v>
      </c>
      <c r="M22" s="449">
        <f t="shared" ref="M22:M32" si="13">M4*$M$17</f>
        <v>0</v>
      </c>
      <c r="N22" s="449">
        <f t="shared" ref="N22:N32" si="14">N4*$N$17</f>
        <v>0</v>
      </c>
      <c r="O22" s="449">
        <f t="shared" ref="O22:O32" si="15">O4*$O$17</f>
        <v>0</v>
      </c>
      <c r="P22" s="1003">
        <f t="shared" ref="P22:P32" si="16">P4*$P$17</f>
        <v>0</v>
      </c>
      <c r="Q22" s="451">
        <f ca="1">SUM(B22:P22)</f>
        <v>17750.213122220684</v>
      </c>
    </row>
    <row r="23" spans="1:17">
      <c r="A23" s="448" t="s">
        <v>155</v>
      </c>
      <c r="B23" s="449">
        <f t="shared" ca="1" si="2"/>
        <v>1952.8065584537956</v>
      </c>
      <c r="C23" s="449">
        <f t="shared" ca="1" si="3"/>
        <v>0</v>
      </c>
      <c r="D23" s="449">
        <f t="shared" ca="1" si="4"/>
        <v>2070.7685024400002</v>
      </c>
      <c r="E23" s="449">
        <f t="shared" si="5"/>
        <v>19.515418963922883</v>
      </c>
      <c r="F23" s="449">
        <f t="shared" ca="1" si="6"/>
        <v>466.45087572522999</v>
      </c>
      <c r="G23" s="449">
        <f t="shared" si="7"/>
        <v>0</v>
      </c>
      <c r="H23" s="449">
        <f t="shared" si="8"/>
        <v>0</v>
      </c>
      <c r="I23" s="449">
        <f t="shared" si="9"/>
        <v>0</v>
      </c>
      <c r="J23" s="449">
        <f t="shared" si="10"/>
        <v>0</v>
      </c>
      <c r="K23" s="449">
        <f t="shared" si="11"/>
        <v>0</v>
      </c>
      <c r="L23" s="449">
        <f t="shared" ca="1" si="12"/>
        <v>0</v>
      </c>
      <c r="M23" s="449">
        <f t="shared" si="13"/>
        <v>0</v>
      </c>
      <c r="N23" s="449">
        <f t="shared" ca="1" si="14"/>
        <v>0</v>
      </c>
      <c r="O23" s="449">
        <f t="shared" si="15"/>
        <v>0</v>
      </c>
      <c r="P23" s="450">
        <f t="shared" si="16"/>
        <v>0</v>
      </c>
      <c r="Q23" s="448">
        <f t="shared" ref="Q23:Q32" ca="1" si="17">SUM(B23:P23)</f>
        <v>4509.5413555829491</v>
      </c>
    </row>
    <row r="24" spans="1:17">
      <c r="A24" s="448" t="s">
        <v>193</v>
      </c>
      <c r="B24" s="449">
        <f t="shared" ca="1" si="2"/>
        <v>100.30924731299389</v>
      </c>
      <c r="C24" s="449">
        <f t="shared" ca="1" si="3"/>
        <v>0</v>
      </c>
      <c r="D24" s="449">
        <f t="shared" si="4"/>
        <v>0</v>
      </c>
      <c r="E24" s="449">
        <f t="shared" si="5"/>
        <v>0</v>
      </c>
      <c r="F24" s="449">
        <f t="shared" si="6"/>
        <v>0</v>
      </c>
      <c r="G24" s="449">
        <f t="shared" si="7"/>
        <v>0</v>
      </c>
      <c r="H24" s="449">
        <f t="shared" si="8"/>
        <v>0</v>
      </c>
      <c r="I24" s="449">
        <f t="shared" si="9"/>
        <v>0</v>
      </c>
      <c r="J24" s="449">
        <f t="shared" si="10"/>
        <v>0</v>
      </c>
      <c r="K24" s="449">
        <f t="shared" si="11"/>
        <v>0</v>
      </c>
      <c r="L24" s="449">
        <f t="shared" si="12"/>
        <v>0</v>
      </c>
      <c r="M24" s="449">
        <f t="shared" si="13"/>
        <v>0</v>
      </c>
      <c r="N24" s="449">
        <f t="shared" si="14"/>
        <v>0</v>
      </c>
      <c r="O24" s="449">
        <f t="shared" si="15"/>
        <v>0</v>
      </c>
      <c r="P24" s="450">
        <f t="shared" si="16"/>
        <v>0</v>
      </c>
      <c r="Q24" s="448">
        <f t="shared" ca="1" si="17"/>
        <v>100.30924731299389</v>
      </c>
    </row>
    <row r="25" spans="1:17">
      <c r="A25" s="448" t="s">
        <v>111</v>
      </c>
      <c r="B25" s="449">
        <f t="shared" ca="1" si="2"/>
        <v>9.2517287063226981</v>
      </c>
      <c r="C25" s="449">
        <f t="shared" ca="1" si="3"/>
        <v>0</v>
      </c>
      <c r="D25" s="449">
        <f t="shared" si="4"/>
        <v>16.202308496000004</v>
      </c>
      <c r="E25" s="449">
        <f t="shared" si="5"/>
        <v>9.0915852926370291E-2</v>
      </c>
      <c r="F25" s="449">
        <f t="shared" si="6"/>
        <v>37.042856739049235</v>
      </c>
      <c r="G25" s="449">
        <f t="shared" si="7"/>
        <v>0</v>
      </c>
      <c r="H25" s="449">
        <f t="shared" si="8"/>
        <v>0</v>
      </c>
      <c r="I25" s="449">
        <f t="shared" si="9"/>
        <v>0</v>
      </c>
      <c r="J25" s="449">
        <f t="shared" si="10"/>
        <v>1.8617527601719224</v>
      </c>
      <c r="K25" s="449">
        <f t="shared" si="11"/>
        <v>0</v>
      </c>
      <c r="L25" s="449">
        <f t="shared" si="12"/>
        <v>0</v>
      </c>
      <c r="M25" s="449">
        <f t="shared" si="13"/>
        <v>0</v>
      </c>
      <c r="N25" s="449">
        <f t="shared" si="14"/>
        <v>0</v>
      </c>
      <c r="O25" s="449">
        <f t="shared" si="15"/>
        <v>0</v>
      </c>
      <c r="P25" s="450">
        <f t="shared" si="16"/>
        <v>0</v>
      </c>
      <c r="Q25" s="448">
        <f t="shared" ca="1" si="17"/>
        <v>64.449562554470234</v>
      </c>
    </row>
    <row r="26" spans="1:17">
      <c r="A26" s="448" t="s">
        <v>671</v>
      </c>
      <c r="B26" s="449">
        <f t="shared" ca="1" si="2"/>
        <v>6217.2137008845593</v>
      </c>
      <c r="C26" s="449">
        <f t="shared" ca="1" si="3"/>
        <v>0</v>
      </c>
      <c r="D26" s="449">
        <f t="shared" si="4"/>
        <v>11713.423433844</v>
      </c>
      <c r="E26" s="449">
        <f t="shared" si="5"/>
        <v>58.072365394345653</v>
      </c>
      <c r="F26" s="449">
        <f t="shared" si="6"/>
        <v>1544.7117829193915</v>
      </c>
      <c r="G26" s="449">
        <f t="shared" si="7"/>
        <v>0</v>
      </c>
      <c r="H26" s="449">
        <f t="shared" si="8"/>
        <v>0</v>
      </c>
      <c r="I26" s="449">
        <f t="shared" si="9"/>
        <v>0</v>
      </c>
      <c r="J26" s="449">
        <f t="shared" si="10"/>
        <v>51.88596664756772</v>
      </c>
      <c r="K26" s="449">
        <f t="shared" si="11"/>
        <v>0</v>
      </c>
      <c r="L26" s="449">
        <f t="shared" si="12"/>
        <v>0</v>
      </c>
      <c r="M26" s="449">
        <f t="shared" si="13"/>
        <v>0</v>
      </c>
      <c r="N26" s="449">
        <f t="shared" si="14"/>
        <v>0</v>
      </c>
      <c r="O26" s="449">
        <f t="shared" si="15"/>
        <v>0</v>
      </c>
      <c r="P26" s="450">
        <f t="shared" si="16"/>
        <v>0</v>
      </c>
      <c r="Q26" s="448">
        <f t="shared" ca="1" si="17"/>
        <v>19585.307249689868</v>
      </c>
    </row>
    <row r="27" spans="1:17" s="454" customFormat="1">
      <c r="A27" s="452" t="s">
        <v>568</v>
      </c>
      <c r="B27" s="760">
        <f t="shared" ca="1" si="2"/>
        <v>0.29163312875745118</v>
      </c>
      <c r="C27" s="453">
        <f t="shared" ca="1" si="3"/>
        <v>0</v>
      </c>
      <c r="D27" s="453">
        <f t="shared" si="4"/>
        <v>0.31572472846804234</v>
      </c>
      <c r="E27" s="453">
        <f t="shared" si="5"/>
        <v>22.926785584015239</v>
      </c>
      <c r="F27" s="453">
        <f t="shared" si="6"/>
        <v>0</v>
      </c>
      <c r="G27" s="453">
        <f t="shared" si="7"/>
        <v>5870.963295586309</v>
      </c>
      <c r="H27" s="453">
        <f t="shared" si="8"/>
        <v>946.06415232588188</v>
      </c>
      <c r="I27" s="453">
        <f t="shared" si="9"/>
        <v>0</v>
      </c>
      <c r="J27" s="453">
        <f t="shared" si="10"/>
        <v>0</v>
      </c>
      <c r="K27" s="453">
        <f t="shared" si="11"/>
        <v>0</v>
      </c>
      <c r="L27" s="453">
        <f t="shared" si="12"/>
        <v>0</v>
      </c>
      <c r="M27" s="453">
        <f t="shared" si="13"/>
        <v>0</v>
      </c>
      <c r="N27" s="453">
        <f t="shared" si="14"/>
        <v>0</v>
      </c>
      <c r="O27" s="453">
        <f t="shared" si="15"/>
        <v>0</v>
      </c>
      <c r="P27" s="463">
        <f t="shared" si="16"/>
        <v>0</v>
      </c>
      <c r="Q27" s="452">
        <f t="shared" ca="1" si="17"/>
        <v>6840.5615913534311</v>
      </c>
    </row>
    <row r="28" spans="1:17">
      <c r="A28" s="448" t="s">
        <v>558</v>
      </c>
      <c r="B28" s="449">
        <f t="shared" ca="1" si="2"/>
        <v>1.2762589408277429</v>
      </c>
      <c r="C28" s="449">
        <f t="shared" ca="1" si="3"/>
        <v>0</v>
      </c>
      <c r="D28" s="449">
        <f t="shared" si="4"/>
        <v>0</v>
      </c>
      <c r="E28" s="449">
        <f t="shared" si="5"/>
        <v>0</v>
      </c>
      <c r="F28" s="449">
        <f t="shared" si="6"/>
        <v>0</v>
      </c>
      <c r="G28" s="449">
        <f t="shared" si="7"/>
        <v>312.31832838731935</v>
      </c>
      <c r="H28" s="449">
        <f t="shared" si="8"/>
        <v>0</v>
      </c>
      <c r="I28" s="449">
        <f t="shared" si="9"/>
        <v>0</v>
      </c>
      <c r="J28" s="449">
        <f t="shared" si="10"/>
        <v>0</v>
      </c>
      <c r="K28" s="449">
        <f t="shared" si="11"/>
        <v>0</v>
      </c>
      <c r="L28" s="449">
        <f t="shared" si="12"/>
        <v>0</v>
      </c>
      <c r="M28" s="449">
        <f t="shared" si="13"/>
        <v>0</v>
      </c>
      <c r="N28" s="449">
        <f t="shared" si="14"/>
        <v>0</v>
      </c>
      <c r="O28" s="449">
        <f t="shared" si="15"/>
        <v>0</v>
      </c>
      <c r="P28" s="450">
        <f t="shared" si="16"/>
        <v>0</v>
      </c>
      <c r="Q28" s="448">
        <f t="shared" ca="1" si="17"/>
        <v>313.5945873281471</v>
      </c>
    </row>
    <row r="29" spans="1:17">
      <c r="A29" s="448" t="s">
        <v>559</v>
      </c>
      <c r="B29" s="449">
        <f t="shared" ca="1" si="2"/>
        <v>0</v>
      </c>
      <c r="C29" s="449">
        <f t="shared" ca="1" si="3"/>
        <v>0</v>
      </c>
      <c r="D29" s="449">
        <f t="shared" si="4"/>
        <v>0</v>
      </c>
      <c r="E29" s="449">
        <f t="shared" si="5"/>
        <v>0</v>
      </c>
      <c r="F29" s="449">
        <f t="shared" si="6"/>
        <v>0</v>
      </c>
      <c r="G29" s="449">
        <f t="shared" si="7"/>
        <v>0</v>
      </c>
      <c r="H29" s="449">
        <f t="shared" si="8"/>
        <v>0</v>
      </c>
      <c r="I29" s="449">
        <f t="shared" si="9"/>
        <v>0</v>
      </c>
      <c r="J29" s="449">
        <f t="shared" si="10"/>
        <v>0</v>
      </c>
      <c r="K29" s="449">
        <f t="shared" si="11"/>
        <v>0</v>
      </c>
      <c r="L29" s="449">
        <f t="shared" si="12"/>
        <v>0</v>
      </c>
      <c r="M29" s="449">
        <f t="shared" si="13"/>
        <v>0</v>
      </c>
      <c r="N29" s="449">
        <f t="shared" si="14"/>
        <v>0</v>
      </c>
      <c r="O29" s="449">
        <f t="shared" si="15"/>
        <v>0</v>
      </c>
      <c r="P29" s="450">
        <f t="shared" si="16"/>
        <v>0</v>
      </c>
      <c r="Q29" s="448">
        <f t="shared" ca="1" si="17"/>
        <v>0</v>
      </c>
    </row>
    <row r="30" spans="1:17">
      <c r="A30" s="448" t="s">
        <v>560</v>
      </c>
      <c r="B30" s="449">
        <f t="shared" ca="1" si="2"/>
        <v>0</v>
      </c>
      <c r="C30" s="449">
        <f t="shared" ca="1" si="3"/>
        <v>0</v>
      </c>
      <c r="D30" s="449">
        <f t="shared" si="4"/>
        <v>0</v>
      </c>
      <c r="E30" s="449">
        <f t="shared" si="5"/>
        <v>0</v>
      </c>
      <c r="F30" s="449">
        <f t="shared" si="6"/>
        <v>0</v>
      </c>
      <c r="G30" s="449">
        <f t="shared" si="7"/>
        <v>0</v>
      </c>
      <c r="H30" s="449">
        <f t="shared" si="8"/>
        <v>0</v>
      </c>
      <c r="I30" s="449">
        <f t="shared" si="9"/>
        <v>0</v>
      </c>
      <c r="J30" s="449">
        <f t="shared" si="10"/>
        <v>0</v>
      </c>
      <c r="K30" s="449">
        <f t="shared" si="11"/>
        <v>0</v>
      </c>
      <c r="L30" s="449">
        <f t="shared" si="12"/>
        <v>0</v>
      </c>
      <c r="M30" s="449">
        <f t="shared" si="13"/>
        <v>0</v>
      </c>
      <c r="N30" s="449">
        <f t="shared" si="14"/>
        <v>0</v>
      </c>
      <c r="O30" s="449">
        <f t="shared" si="15"/>
        <v>0</v>
      </c>
      <c r="P30" s="450">
        <f t="shared" si="16"/>
        <v>0</v>
      </c>
      <c r="Q30" s="448">
        <f t="shared" ca="1" si="17"/>
        <v>0</v>
      </c>
    </row>
    <row r="31" spans="1:17">
      <c r="A31" s="448" t="s">
        <v>561</v>
      </c>
      <c r="B31" s="449">
        <f t="shared" ca="1" si="2"/>
        <v>0</v>
      </c>
      <c r="C31" s="449">
        <f t="shared" ca="1" si="3"/>
        <v>0</v>
      </c>
      <c r="D31" s="449">
        <f t="shared" si="4"/>
        <v>0</v>
      </c>
      <c r="E31" s="449">
        <f t="shared" si="5"/>
        <v>0</v>
      </c>
      <c r="F31" s="449">
        <f t="shared" si="6"/>
        <v>0</v>
      </c>
      <c r="G31" s="449">
        <f t="shared" si="7"/>
        <v>0</v>
      </c>
      <c r="H31" s="449">
        <f t="shared" si="8"/>
        <v>0</v>
      </c>
      <c r="I31" s="449">
        <f t="shared" si="9"/>
        <v>0</v>
      </c>
      <c r="J31" s="449">
        <f t="shared" si="10"/>
        <v>0</v>
      </c>
      <c r="K31" s="449">
        <f t="shared" si="11"/>
        <v>0</v>
      </c>
      <c r="L31" s="449">
        <f t="shared" si="12"/>
        <v>0</v>
      </c>
      <c r="M31" s="449">
        <f t="shared" si="13"/>
        <v>0</v>
      </c>
      <c r="N31" s="449">
        <f t="shared" si="14"/>
        <v>0</v>
      </c>
      <c r="O31" s="449">
        <f t="shared" si="15"/>
        <v>0</v>
      </c>
      <c r="P31" s="450">
        <f t="shared" si="16"/>
        <v>0</v>
      </c>
      <c r="Q31" s="448">
        <f t="shared" ca="1" si="17"/>
        <v>0</v>
      </c>
    </row>
    <row r="32" spans="1:17">
      <c r="A32" s="448" t="s">
        <v>882</v>
      </c>
      <c r="B32" s="449">
        <f t="shared" ca="1" si="2"/>
        <v>197.26720747170049</v>
      </c>
      <c r="C32" s="449">
        <f t="shared" ca="1" si="3"/>
        <v>0</v>
      </c>
      <c r="D32" s="449">
        <f t="shared" si="4"/>
        <v>161.58303200000003</v>
      </c>
      <c r="E32" s="449">
        <f t="shared" si="5"/>
        <v>0</v>
      </c>
      <c r="F32" s="449">
        <f t="shared" si="6"/>
        <v>0</v>
      </c>
      <c r="G32" s="449">
        <f t="shared" si="7"/>
        <v>0</v>
      </c>
      <c r="H32" s="449">
        <f t="shared" si="8"/>
        <v>0</v>
      </c>
      <c r="I32" s="449">
        <f t="shared" si="9"/>
        <v>0</v>
      </c>
      <c r="J32" s="449">
        <f t="shared" si="10"/>
        <v>0</v>
      </c>
      <c r="K32" s="449">
        <f t="shared" si="11"/>
        <v>0</v>
      </c>
      <c r="L32" s="449">
        <f t="shared" si="12"/>
        <v>0</v>
      </c>
      <c r="M32" s="449">
        <f t="shared" si="13"/>
        <v>0</v>
      </c>
      <c r="N32" s="449">
        <f t="shared" si="14"/>
        <v>0</v>
      </c>
      <c r="O32" s="449">
        <f t="shared" si="15"/>
        <v>0</v>
      </c>
      <c r="P32" s="450">
        <f t="shared" si="16"/>
        <v>0</v>
      </c>
      <c r="Q32" s="448">
        <f t="shared" ca="1" si="17"/>
        <v>358.85023947170055</v>
      </c>
    </row>
    <row r="33" spans="1:17" s="461" customFormat="1">
      <c r="A33" s="458" t="s">
        <v>562</v>
      </c>
      <c r="B33" s="459">
        <f ca="1">SUM(B22:B32)</f>
        <v>12159.231314110215</v>
      </c>
      <c r="C33" s="459">
        <f t="shared" ref="C33:Q33" ca="1" si="18">SUM(C22:C32)</f>
        <v>0</v>
      </c>
      <c r="D33" s="459">
        <f t="shared" ca="1" si="18"/>
        <v>25409.108618800467</v>
      </c>
      <c r="E33" s="459">
        <f t="shared" si="18"/>
        <v>170.12955377867416</v>
      </c>
      <c r="F33" s="459">
        <f t="shared" ca="1" si="18"/>
        <v>4541.2880030274928</v>
      </c>
      <c r="G33" s="459">
        <f t="shared" si="18"/>
        <v>6183.2816239736285</v>
      </c>
      <c r="H33" s="459">
        <f t="shared" si="18"/>
        <v>946.06415232588188</v>
      </c>
      <c r="I33" s="459">
        <f t="shared" si="18"/>
        <v>0</v>
      </c>
      <c r="J33" s="459">
        <f t="shared" si="18"/>
        <v>113.72368949788226</v>
      </c>
      <c r="K33" s="459">
        <f t="shared" si="18"/>
        <v>0</v>
      </c>
      <c r="L33" s="459">
        <f t="shared" ca="1" si="18"/>
        <v>0</v>
      </c>
      <c r="M33" s="459">
        <f t="shared" si="18"/>
        <v>0</v>
      </c>
      <c r="N33" s="459">
        <f t="shared" ca="1" si="18"/>
        <v>0</v>
      </c>
      <c r="O33" s="459">
        <f t="shared" si="18"/>
        <v>0</v>
      </c>
      <c r="P33" s="459">
        <f t="shared" si="18"/>
        <v>0</v>
      </c>
      <c r="Q33" s="459">
        <f t="shared" ca="1" si="18"/>
        <v>49522.82695551424</v>
      </c>
    </row>
  </sheetData>
  <mergeCells count="12">
    <mergeCell ref="A1:A3"/>
    <mergeCell ref="B1:P1"/>
    <mergeCell ref="B2:B3"/>
    <mergeCell ref="C2:C3"/>
    <mergeCell ref="D2:K2"/>
    <mergeCell ref="L2:P2"/>
    <mergeCell ref="A19:A21"/>
    <mergeCell ref="B19:P19"/>
    <mergeCell ref="B20:B21"/>
    <mergeCell ref="C20:C21"/>
    <mergeCell ref="D20:K20"/>
    <mergeCell ref="L20:P20"/>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0">
    <tabColor theme="6"/>
  </sheetPr>
  <dimension ref="A1:Q20"/>
  <sheetViews>
    <sheetView zoomScale="40" zoomScaleNormal="40" workbookViewId="0">
      <selection activeCell="H16" sqref="H16"/>
    </sheetView>
  </sheetViews>
  <sheetFormatPr defaultColWidth="9.140625" defaultRowHeight="15"/>
  <cols>
    <col min="1" max="1" width="51.42578125" style="447" customWidth="1"/>
    <col min="2" max="8" width="26.28515625" style="447" customWidth="1"/>
    <col min="9" max="9" width="32" style="447" customWidth="1"/>
    <col min="10" max="11" width="26.28515625" style="447" customWidth="1"/>
    <col min="12" max="12" width="23.7109375" style="447" customWidth="1"/>
    <col min="13" max="15" width="26.28515625" style="447" customWidth="1"/>
    <col min="16" max="16" width="42" style="447" customWidth="1"/>
    <col min="17" max="17" width="26.28515625" style="447" customWidth="1"/>
    <col min="18" max="18" width="9.5703125" style="447" bestFit="1" customWidth="1"/>
    <col min="19" max="16384" width="9.140625" style="447"/>
  </cols>
  <sheetData>
    <row r="1" spans="1:17" s="911" customFormat="1" ht="21">
      <c r="A1" s="1167" t="s">
        <v>557</v>
      </c>
      <c r="B1" s="1168" t="s">
        <v>839</v>
      </c>
      <c r="C1" s="1168"/>
      <c r="D1" s="1168"/>
      <c r="E1" s="1168"/>
      <c r="F1" s="1168"/>
      <c r="G1" s="1168"/>
      <c r="H1" s="1168"/>
      <c r="I1" s="1168"/>
      <c r="J1" s="1168"/>
      <c r="K1" s="1168"/>
      <c r="L1" s="1168"/>
      <c r="M1" s="1168"/>
      <c r="N1" s="1168"/>
      <c r="O1" s="1168"/>
      <c r="P1" s="1169"/>
      <c r="Q1" s="910"/>
    </row>
    <row r="2" spans="1:17" s="911" customFormat="1" ht="21">
      <c r="A2" s="1167"/>
      <c r="B2" s="1170" t="s">
        <v>20</v>
      </c>
      <c r="C2" s="1172" t="s">
        <v>195</v>
      </c>
      <c r="D2" s="1174" t="s">
        <v>196</v>
      </c>
      <c r="E2" s="1175"/>
      <c r="F2" s="1175"/>
      <c r="G2" s="1175"/>
      <c r="H2" s="1175"/>
      <c r="I2" s="1175"/>
      <c r="J2" s="1175"/>
      <c r="K2" s="1171"/>
      <c r="L2" s="1174" t="s">
        <v>197</v>
      </c>
      <c r="M2" s="1175"/>
      <c r="N2" s="1175"/>
      <c r="O2" s="1175"/>
      <c r="P2" s="1171"/>
      <c r="Q2" s="910"/>
    </row>
    <row r="3" spans="1:17" s="911" customFormat="1" ht="42">
      <c r="A3" s="1167"/>
      <c r="B3" s="1171"/>
      <c r="C3" s="1173"/>
      <c r="D3" s="912" t="s">
        <v>198</v>
      </c>
      <c r="E3" s="912" t="s">
        <v>199</v>
      </c>
      <c r="F3" s="912" t="s">
        <v>200</v>
      </c>
      <c r="G3" s="912" t="s">
        <v>201</v>
      </c>
      <c r="H3" s="912" t="s">
        <v>119</v>
      </c>
      <c r="I3" s="912" t="s">
        <v>202</v>
      </c>
      <c r="J3" s="912" t="s">
        <v>203</v>
      </c>
      <c r="K3" s="912" t="s">
        <v>204</v>
      </c>
      <c r="L3" s="912" t="s">
        <v>205</v>
      </c>
      <c r="M3" s="912" t="s">
        <v>206</v>
      </c>
      <c r="N3" s="912" t="s">
        <v>207</v>
      </c>
      <c r="O3" s="912" t="s">
        <v>208</v>
      </c>
      <c r="P3" s="912" t="s">
        <v>209</v>
      </c>
      <c r="Q3" s="910" t="s">
        <v>115</v>
      </c>
    </row>
    <row r="4" spans="1:17" ht="124.35" customHeight="1">
      <c r="A4" s="913" t="s">
        <v>154</v>
      </c>
      <c r="B4" s="914" t="s">
        <v>840</v>
      </c>
      <c r="C4" s="915" t="s">
        <v>841</v>
      </c>
      <c r="D4" s="916" t="s">
        <v>842</v>
      </c>
      <c r="E4" s="917" t="s">
        <v>843</v>
      </c>
      <c r="F4" s="917" t="s">
        <v>844</v>
      </c>
      <c r="G4" s="918" t="s">
        <v>847</v>
      </c>
      <c r="H4" s="918" t="s">
        <v>847</v>
      </c>
      <c r="I4" s="918" t="s">
        <v>847</v>
      </c>
      <c r="J4" s="917" t="s">
        <v>846</v>
      </c>
      <c r="K4" s="918" t="s">
        <v>847</v>
      </c>
      <c r="L4" s="918" t="s">
        <v>847</v>
      </c>
      <c r="M4" s="918" t="s">
        <v>847</v>
      </c>
      <c r="N4" s="917" t="s">
        <v>848</v>
      </c>
      <c r="O4" s="919" t="s">
        <v>849</v>
      </c>
      <c r="P4" s="920" t="s">
        <v>850</v>
      </c>
      <c r="Q4" s="921"/>
    </row>
    <row r="5" spans="1:17" ht="124.35" customHeight="1">
      <c r="A5" s="922" t="s">
        <v>155</v>
      </c>
      <c r="B5" s="923" t="s">
        <v>851</v>
      </c>
      <c r="C5" s="924" t="s">
        <v>852</v>
      </c>
      <c r="D5" s="924" t="s">
        <v>853</v>
      </c>
      <c r="E5" s="925" t="s">
        <v>854</v>
      </c>
      <c r="F5" s="925" t="s">
        <v>855</v>
      </c>
      <c r="G5" s="926" t="s">
        <v>847</v>
      </c>
      <c r="H5" s="926" t="s">
        <v>847</v>
      </c>
      <c r="I5" s="926" t="s">
        <v>847</v>
      </c>
      <c r="J5" s="925" t="s">
        <v>856</v>
      </c>
      <c r="K5" s="923" t="s">
        <v>857</v>
      </c>
      <c r="L5" s="926" t="s">
        <v>847</v>
      </c>
      <c r="M5" s="926" t="s">
        <v>847</v>
      </c>
      <c r="N5" s="925" t="s">
        <v>858</v>
      </c>
      <c r="O5" s="927" t="s">
        <v>849</v>
      </c>
      <c r="P5" s="928" t="s">
        <v>850</v>
      </c>
      <c r="Q5" s="929"/>
    </row>
    <row r="6" spans="1:17" ht="124.35" customHeight="1">
      <c r="A6" s="922" t="s">
        <v>193</v>
      </c>
      <c r="B6" s="930" t="s">
        <v>859</v>
      </c>
      <c r="C6" s="931" t="s">
        <v>845</v>
      </c>
      <c r="D6" s="926" t="s">
        <v>845</v>
      </c>
      <c r="E6" s="926" t="s">
        <v>845</v>
      </c>
      <c r="F6" s="926" t="s">
        <v>845</v>
      </c>
      <c r="G6" s="926" t="s">
        <v>845</v>
      </c>
      <c r="H6" s="926" t="s">
        <v>845</v>
      </c>
      <c r="I6" s="926" t="s">
        <v>845</v>
      </c>
      <c r="J6" s="926" t="s">
        <v>845</v>
      </c>
      <c r="K6" s="926" t="s">
        <v>845</v>
      </c>
      <c r="L6" s="926" t="s">
        <v>845</v>
      </c>
      <c r="M6" s="926" t="s">
        <v>845</v>
      </c>
      <c r="N6" s="926" t="s">
        <v>845</v>
      </c>
      <c r="O6" s="932" t="s">
        <v>845</v>
      </c>
      <c r="P6" s="933" t="s">
        <v>845</v>
      </c>
      <c r="Q6" s="934"/>
    </row>
    <row r="7" spans="1:17" ht="124.35" customHeight="1">
      <c r="A7" s="922" t="s">
        <v>111</v>
      </c>
      <c r="B7" s="930" t="s">
        <v>859</v>
      </c>
      <c r="C7" s="924" t="s">
        <v>852</v>
      </c>
      <c r="D7" s="924" t="s">
        <v>853</v>
      </c>
      <c r="E7" s="925" t="s">
        <v>854</v>
      </c>
      <c r="F7" s="925" t="s">
        <v>855</v>
      </c>
      <c r="G7" s="926" t="s">
        <v>847</v>
      </c>
      <c r="H7" s="926" t="s">
        <v>847</v>
      </c>
      <c r="I7" s="926" t="s">
        <v>847</v>
      </c>
      <c r="J7" s="925" t="s">
        <v>856</v>
      </c>
      <c r="K7" s="926" t="s">
        <v>847</v>
      </c>
      <c r="L7" s="926" t="s">
        <v>847</v>
      </c>
      <c r="M7" s="926" t="s">
        <v>847</v>
      </c>
      <c r="N7" s="935" t="s">
        <v>847</v>
      </c>
      <c r="O7" s="931" t="s">
        <v>847</v>
      </c>
      <c r="P7" s="936" t="s">
        <v>847</v>
      </c>
      <c r="Q7" s="929"/>
    </row>
    <row r="8" spans="1:17" ht="124.35" customHeight="1">
      <c r="A8" s="922" t="s">
        <v>671</v>
      </c>
      <c r="B8" s="923" t="s">
        <v>860</v>
      </c>
      <c r="C8" s="924" t="s">
        <v>852</v>
      </c>
      <c r="D8" s="924" t="s">
        <v>853</v>
      </c>
      <c r="E8" s="925" t="s">
        <v>854</v>
      </c>
      <c r="F8" s="925" t="s">
        <v>855</v>
      </c>
      <c r="G8" s="926" t="s">
        <v>847</v>
      </c>
      <c r="H8" s="926" t="s">
        <v>847</v>
      </c>
      <c r="I8" s="926" t="s">
        <v>847</v>
      </c>
      <c r="J8" s="925" t="s">
        <v>856</v>
      </c>
      <c r="K8" s="923" t="s">
        <v>857</v>
      </c>
      <c r="L8" s="926" t="s">
        <v>847</v>
      </c>
      <c r="M8" s="926" t="s">
        <v>847</v>
      </c>
      <c r="N8" s="925" t="s">
        <v>858</v>
      </c>
      <c r="O8" s="927" t="s">
        <v>849</v>
      </c>
      <c r="P8" s="928" t="s">
        <v>850</v>
      </c>
      <c r="Q8" s="929"/>
    </row>
    <row r="9" spans="1:17" s="454" customFormat="1" ht="124.35" customHeight="1">
      <c r="A9" s="937" t="s">
        <v>568</v>
      </c>
      <c r="B9" s="925" t="s">
        <v>861</v>
      </c>
      <c r="C9" s="932" t="s">
        <v>845</v>
      </c>
      <c r="D9" s="925" t="s">
        <v>862</v>
      </c>
      <c r="E9" s="925" t="s">
        <v>863</v>
      </c>
      <c r="F9" s="926" t="s">
        <v>845</v>
      </c>
      <c r="G9" s="925" t="s">
        <v>864</v>
      </c>
      <c r="H9" s="925" t="s">
        <v>865</v>
      </c>
      <c r="I9" s="926" t="s">
        <v>845</v>
      </c>
      <c r="J9" s="926" t="s">
        <v>845</v>
      </c>
      <c r="K9" s="926" t="s">
        <v>845</v>
      </c>
      <c r="L9" s="926" t="s">
        <v>845</v>
      </c>
      <c r="M9" s="925" t="s">
        <v>861</v>
      </c>
      <c r="N9" s="926" t="s">
        <v>845</v>
      </c>
      <c r="O9" s="926" t="s">
        <v>845</v>
      </c>
      <c r="P9" s="938" t="s">
        <v>845</v>
      </c>
      <c r="Q9" s="939"/>
    </row>
    <row r="10" spans="1:17" ht="124.35" customHeight="1">
      <c r="A10" s="922" t="s">
        <v>558</v>
      </c>
      <c r="B10" s="923" t="s">
        <v>873</v>
      </c>
      <c r="C10" s="932" t="s">
        <v>845</v>
      </c>
      <c r="D10" s="932" t="s">
        <v>845</v>
      </c>
      <c r="E10" s="932" t="s">
        <v>845</v>
      </c>
      <c r="F10" s="926" t="s">
        <v>845</v>
      </c>
      <c r="G10" s="923" t="s">
        <v>866</v>
      </c>
      <c r="H10" s="926" t="s">
        <v>845</v>
      </c>
      <c r="I10" s="926" t="s">
        <v>845</v>
      </c>
      <c r="J10" s="926" t="s">
        <v>845</v>
      </c>
      <c r="K10" s="926" t="s">
        <v>845</v>
      </c>
      <c r="L10" s="926" t="s">
        <v>845</v>
      </c>
      <c r="M10" s="923" t="s">
        <v>867</v>
      </c>
      <c r="N10" s="926" t="s">
        <v>845</v>
      </c>
      <c r="O10" s="926" t="s">
        <v>845</v>
      </c>
      <c r="P10" s="938" t="s">
        <v>845</v>
      </c>
      <c r="Q10" s="929"/>
    </row>
    <row r="11" spans="1:17" ht="21">
      <c r="A11" s="922" t="s">
        <v>559</v>
      </c>
      <c r="B11" s="940" t="s">
        <v>868</v>
      </c>
      <c r="C11" s="940" t="s">
        <v>868</v>
      </c>
      <c r="D11" s="940" t="s">
        <v>868</v>
      </c>
      <c r="E11" s="940" t="s">
        <v>868</v>
      </c>
      <c r="F11" s="940" t="s">
        <v>868</v>
      </c>
      <c r="G11" s="940" t="s">
        <v>868</v>
      </c>
      <c r="H11" s="940" t="s">
        <v>868</v>
      </c>
      <c r="I11" s="940" t="s">
        <v>868</v>
      </c>
      <c r="J11" s="940" t="s">
        <v>868</v>
      </c>
      <c r="K11" s="940" t="s">
        <v>868</v>
      </c>
      <c r="L11" s="940" t="s">
        <v>868</v>
      </c>
      <c r="M11" s="940" t="s">
        <v>868</v>
      </c>
      <c r="N11" s="940" t="s">
        <v>868</v>
      </c>
      <c r="O11" s="940" t="s">
        <v>868</v>
      </c>
      <c r="P11" s="1010" t="s">
        <v>868</v>
      </c>
      <c r="Q11" s="1011"/>
    </row>
    <row r="12" spans="1:17" ht="21">
      <c r="A12" s="922" t="s">
        <v>560</v>
      </c>
      <c r="B12" s="940" t="s">
        <v>868</v>
      </c>
      <c r="C12" s="940" t="s">
        <v>845</v>
      </c>
      <c r="D12" s="940" t="s">
        <v>845</v>
      </c>
      <c r="E12" s="940" t="s">
        <v>845</v>
      </c>
      <c r="F12" s="940" t="s">
        <v>845</v>
      </c>
      <c r="G12" s="940" t="s">
        <v>845</v>
      </c>
      <c r="H12" s="940" t="s">
        <v>845</v>
      </c>
      <c r="I12" s="940" t="s">
        <v>845</v>
      </c>
      <c r="J12" s="940" t="s">
        <v>845</v>
      </c>
      <c r="K12" s="940" t="s">
        <v>845</v>
      </c>
      <c r="L12" s="940" t="s">
        <v>845</v>
      </c>
      <c r="M12" s="940" t="s">
        <v>845</v>
      </c>
      <c r="N12" s="940" t="s">
        <v>845</v>
      </c>
      <c r="O12" s="940" t="s">
        <v>845</v>
      </c>
      <c r="P12" s="1010" t="s">
        <v>845</v>
      </c>
      <c r="Q12" s="448"/>
    </row>
    <row r="13" spans="1:17" ht="21">
      <c r="A13" s="922" t="s">
        <v>561</v>
      </c>
      <c r="B13" s="940" t="s">
        <v>868</v>
      </c>
      <c r="C13" s="940" t="s">
        <v>845</v>
      </c>
      <c r="D13" s="940" t="s">
        <v>868</v>
      </c>
      <c r="E13" s="940" t="s">
        <v>868</v>
      </c>
      <c r="F13" s="940" t="s">
        <v>845</v>
      </c>
      <c r="G13" s="940" t="s">
        <v>868</v>
      </c>
      <c r="H13" s="940" t="s">
        <v>868</v>
      </c>
      <c r="I13" s="940" t="s">
        <v>845</v>
      </c>
      <c r="J13" s="940" t="s">
        <v>845</v>
      </c>
      <c r="K13" s="940" t="s">
        <v>845</v>
      </c>
      <c r="L13" s="940" t="s">
        <v>845</v>
      </c>
      <c r="M13" s="940" t="s">
        <v>868</v>
      </c>
      <c r="N13" s="940" t="s">
        <v>845</v>
      </c>
      <c r="O13" s="940" t="s">
        <v>845</v>
      </c>
      <c r="P13" s="1010" t="s">
        <v>845</v>
      </c>
      <c r="Q13" s="448"/>
    </row>
    <row r="14" spans="1:17" ht="30">
      <c r="A14" s="941" t="s">
        <v>882</v>
      </c>
      <c r="B14" s="930" t="s">
        <v>859</v>
      </c>
      <c r="C14" s="940" t="s">
        <v>845</v>
      </c>
      <c r="D14" s="930" t="s">
        <v>859</v>
      </c>
      <c r="E14" s="940" t="s">
        <v>845</v>
      </c>
      <c r="F14" s="940" t="s">
        <v>845</v>
      </c>
      <c r="G14" s="940" t="s">
        <v>845</v>
      </c>
      <c r="H14" s="940" t="s">
        <v>845</v>
      </c>
      <c r="I14" s="940" t="s">
        <v>845</v>
      </c>
      <c r="J14" s="940" t="s">
        <v>845</v>
      </c>
      <c r="K14" s="940" t="s">
        <v>845</v>
      </c>
      <c r="L14" s="940" t="s">
        <v>845</v>
      </c>
      <c r="M14" s="940" t="s">
        <v>845</v>
      </c>
      <c r="N14" s="940" t="s">
        <v>845</v>
      </c>
      <c r="O14" s="940" t="s">
        <v>845</v>
      </c>
      <c r="P14" s="940" t="s">
        <v>845</v>
      </c>
      <c r="Q14" s="1012"/>
    </row>
    <row r="15" spans="1:17" s="461" customFormat="1" ht="21">
      <c r="A15" s="942" t="s">
        <v>562</v>
      </c>
      <c r="B15" s="459"/>
      <c r="C15" s="459"/>
      <c r="D15" s="459"/>
      <c r="E15" s="459"/>
      <c r="F15" s="459"/>
      <c r="G15" s="459"/>
      <c r="H15" s="459"/>
      <c r="I15" s="459"/>
      <c r="J15" s="459"/>
      <c r="K15" s="459"/>
      <c r="L15" s="459"/>
      <c r="M15" s="943"/>
      <c r="N15" s="459"/>
      <c r="O15" s="459"/>
      <c r="P15" s="460"/>
      <c r="Q15" s="944"/>
    </row>
    <row r="16" spans="1:17">
      <c r="M16" s="945"/>
    </row>
    <row r="17" spans="1:4">
      <c r="B17" s="946">
        <v>1</v>
      </c>
      <c r="C17" s="947">
        <v>2</v>
      </c>
      <c r="D17" s="948">
        <v>3</v>
      </c>
    </row>
    <row r="18" spans="1:4" ht="252">
      <c r="A18" s="949" t="s">
        <v>869</v>
      </c>
      <c r="B18" s="950" t="s">
        <v>870</v>
      </c>
      <c r="C18" s="951" t="s">
        <v>871</v>
      </c>
      <c r="D18" s="952" t="s">
        <v>872</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1">
    <tabColor theme="6"/>
  </sheetPr>
  <dimension ref="A1:P22"/>
  <sheetViews>
    <sheetView workbookViewId="0">
      <selection activeCell="C32" sqref="C32"/>
    </sheetView>
  </sheetViews>
  <sheetFormatPr defaultColWidth="9.140625" defaultRowHeight="15"/>
  <cols>
    <col min="1" max="1" width="51" style="878" bestFit="1" customWidth="1"/>
    <col min="2" max="2" width="27" style="878" customWidth="1"/>
    <col min="3" max="3" width="30.42578125" style="878" customWidth="1"/>
    <col min="4" max="4" width="9.140625" style="878"/>
    <col min="5" max="5" width="15" style="878" customWidth="1"/>
    <col min="6" max="6" width="17" style="878" customWidth="1"/>
    <col min="7" max="7" width="18.140625" style="878" customWidth="1"/>
    <col min="8" max="8" width="16.140625" style="878" customWidth="1"/>
    <col min="9" max="15" width="9.140625" style="878"/>
    <col min="16" max="16" width="26.42578125" style="878" customWidth="1"/>
    <col min="17" max="16384" width="9.140625" style="878"/>
  </cols>
  <sheetData>
    <row r="1" spans="1:16" ht="15.75">
      <c r="A1" s="1176" t="s">
        <v>236</v>
      </c>
      <c r="B1" s="1177" t="s">
        <v>344</v>
      </c>
      <c r="C1" s="1177"/>
      <c r="D1" s="1178" t="s">
        <v>345</v>
      </c>
      <c r="E1" s="1178"/>
      <c r="F1" s="1178"/>
      <c r="G1" s="1178"/>
      <c r="H1" s="1178"/>
      <c r="I1" s="1178"/>
      <c r="J1" s="1178"/>
      <c r="K1" s="1178"/>
      <c r="L1" s="1178"/>
      <c r="M1" s="1178"/>
      <c r="N1" s="1178"/>
      <c r="O1" s="1178"/>
      <c r="P1" s="1177" t="s">
        <v>885</v>
      </c>
    </row>
    <row r="2" spans="1:16" ht="60">
      <c r="A2" s="1176"/>
      <c r="B2" s="1177"/>
      <c r="C2" s="1177"/>
      <c r="D2" s="1178" t="s">
        <v>196</v>
      </c>
      <c r="E2" s="1178"/>
      <c r="F2" s="1178"/>
      <c r="G2" s="1178"/>
      <c r="H2" s="1178"/>
      <c r="I2" s="1013" t="s">
        <v>886</v>
      </c>
      <c r="J2" s="1013" t="s">
        <v>229</v>
      </c>
      <c r="K2" s="1013" t="s">
        <v>887</v>
      </c>
      <c r="L2" s="1013" t="s">
        <v>876</v>
      </c>
      <c r="M2" s="1013" t="s">
        <v>240</v>
      </c>
      <c r="N2" s="1013" t="s">
        <v>888</v>
      </c>
      <c r="O2" s="1013" t="s">
        <v>126</v>
      </c>
      <c r="P2" s="1177"/>
    </row>
    <row r="3" spans="1:16" ht="30">
      <c r="A3" s="1176"/>
      <c r="B3" s="1013" t="s">
        <v>889</v>
      </c>
      <c r="C3" s="1013" t="s">
        <v>890</v>
      </c>
      <c r="D3" s="1013" t="s">
        <v>198</v>
      </c>
      <c r="E3" s="1013" t="s">
        <v>199</v>
      </c>
      <c r="F3" s="1013" t="s">
        <v>200</v>
      </c>
      <c r="G3" s="1013" t="s">
        <v>202</v>
      </c>
      <c r="H3" s="1013" t="s">
        <v>203</v>
      </c>
      <c r="I3" s="1013"/>
      <c r="J3" s="1013"/>
      <c r="K3" s="1013"/>
      <c r="L3" s="1013"/>
      <c r="M3" s="1013"/>
      <c r="N3" s="1013"/>
      <c r="O3" s="1013"/>
      <c r="P3" s="1177"/>
    </row>
    <row r="4" spans="1:16">
      <c r="A4" s="1014" t="s">
        <v>244</v>
      </c>
      <c r="B4" s="1015">
        <f>'SEAP template'!B72</f>
        <v>0</v>
      </c>
      <c r="C4" s="1015"/>
      <c r="D4" s="1015"/>
      <c r="E4" s="1015"/>
      <c r="F4" s="1015"/>
      <c r="G4" s="1015"/>
      <c r="H4" s="1015"/>
      <c r="I4" s="1015"/>
      <c r="J4" s="1015"/>
      <c r="K4" s="1015"/>
      <c r="L4" s="1015"/>
      <c r="M4" s="1015"/>
      <c r="N4" s="1015"/>
      <c r="O4" s="1015"/>
      <c r="P4" s="1016">
        <f>'SEAP template'!Q72</f>
        <v>0</v>
      </c>
    </row>
    <row r="5" spans="1:16">
      <c r="A5" s="1017" t="s">
        <v>245</v>
      </c>
      <c r="B5" s="1015">
        <f>'SEAP template'!B73</f>
        <v>0</v>
      </c>
      <c r="C5" s="1015"/>
      <c r="D5" s="1015"/>
      <c r="E5" s="1015"/>
      <c r="F5" s="1015"/>
      <c r="G5" s="1015"/>
      <c r="H5" s="1015"/>
      <c r="I5" s="1015"/>
      <c r="J5" s="1015"/>
      <c r="K5" s="1015"/>
      <c r="L5" s="1015"/>
      <c r="M5" s="1015"/>
      <c r="N5" s="1015"/>
      <c r="O5" s="1015"/>
      <c r="P5" s="1016">
        <f>'SEAP template'!Q73</f>
        <v>0</v>
      </c>
    </row>
    <row r="6" spans="1:16">
      <c r="A6" s="1017" t="s">
        <v>246</v>
      </c>
      <c r="B6" s="1015">
        <f>'SEAP template'!B74</f>
        <v>855.55314901024894</v>
      </c>
      <c r="C6" s="1015"/>
      <c r="D6" s="1015"/>
      <c r="E6" s="1015"/>
      <c r="F6" s="1015"/>
      <c r="G6" s="1015"/>
      <c r="H6" s="1015"/>
      <c r="I6" s="1015"/>
      <c r="J6" s="1015"/>
      <c r="K6" s="1015"/>
      <c r="L6" s="1015"/>
      <c r="M6" s="1015"/>
      <c r="N6" s="1015"/>
      <c r="O6" s="1015"/>
      <c r="P6" s="1016">
        <f>'SEAP template'!Q74</f>
        <v>0</v>
      </c>
    </row>
    <row r="7" spans="1:16">
      <c r="A7" s="1017" t="s">
        <v>876</v>
      </c>
      <c r="B7" s="1015">
        <f>'SEAP template'!B75</f>
        <v>0</v>
      </c>
      <c r="C7" s="1015"/>
      <c r="D7" s="1015"/>
      <c r="E7" s="1015"/>
      <c r="F7" s="1015"/>
      <c r="G7" s="1015"/>
      <c r="H7" s="1015"/>
      <c r="I7" s="1015"/>
      <c r="J7" s="1015"/>
      <c r="K7" s="1015"/>
      <c r="L7" s="1015"/>
      <c r="M7" s="1015"/>
      <c r="N7" s="1015"/>
      <c r="O7" s="1015"/>
      <c r="P7" s="1016">
        <f>'SEAP template'!Q75</f>
        <v>0</v>
      </c>
    </row>
    <row r="8" spans="1:16">
      <c r="A8" s="1014" t="s">
        <v>247</v>
      </c>
      <c r="B8" s="1015">
        <f>'SEAP template'!B76</f>
        <v>0</v>
      </c>
      <c r="C8" s="1015">
        <f>'SEAP template'!C76</f>
        <v>0</v>
      </c>
      <c r="D8" s="1015">
        <f>'SEAP template'!D76</f>
        <v>0</v>
      </c>
      <c r="E8" s="1015">
        <f>'SEAP template'!E76</f>
        <v>0</v>
      </c>
      <c r="F8" s="1015">
        <f>'SEAP template'!F76</f>
        <v>0</v>
      </c>
      <c r="G8" s="1015">
        <f>'SEAP template'!G76</f>
        <v>0</v>
      </c>
      <c r="H8" s="1015">
        <f>'SEAP template'!H76</f>
        <v>0</v>
      </c>
      <c r="I8" s="1015">
        <f>'SEAP template'!I76</f>
        <v>0</v>
      </c>
      <c r="J8" s="1015">
        <f>'SEAP template'!J76</f>
        <v>0</v>
      </c>
      <c r="K8" s="1015">
        <f>'SEAP template'!K76</f>
        <v>0</v>
      </c>
      <c r="L8" s="1015">
        <f>'SEAP template'!L76</f>
        <v>0</v>
      </c>
      <c r="M8" s="1015">
        <f>'SEAP template'!M76</f>
        <v>0</v>
      </c>
      <c r="N8" s="1015">
        <f>'SEAP template'!N76</f>
        <v>0</v>
      </c>
      <c r="O8" s="1015">
        <f>'SEAP template'!O76</f>
        <v>0</v>
      </c>
      <c r="P8" s="1016">
        <f>'SEAP template'!Q76</f>
        <v>0</v>
      </c>
    </row>
    <row r="9" spans="1:16">
      <c r="A9" s="1018" t="s">
        <v>891</v>
      </c>
      <c r="B9" s="1015">
        <f>'SEAP template'!B77</f>
        <v>0</v>
      </c>
      <c r="C9" s="1015">
        <f>'SEAP template'!C77</f>
        <v>0</v>
      </c>
      <c r="D9" s="1015">
        <f>'SEAP template'!D77</f>
        <v>0</v>
      </c>
      <c r="E9" s="1015">
        <f>'SEAP template'!E77</f>
        <v>0</v>
      </c>
      <c r="F9" s="1015">
        <f>'SEAP template'!F77</f>
        <v>0</v>
      </c>
      <c r="G9" s="1015">
        <f>'SEAP template'!G77</f>
        <v>0</v>
      </c>
      <c r="H9" s="1015">
        <f>'SEAP template'!H77</f>
        <v>0</v>
      </c>
      <c r="I9" s="1015">
        <f>'SEAP template'!I77</f>
        <v>0</v>
      </c>
      <c r="J9" s="1015">
        <f>'SEAP template'!J77</f>
        <v>0</v>
      </c>
      <c r="K9" s="1015">
        <f>'SEAP template'!K77</f>
        <v>0</v>
      </c>
      <c r="L9" s="1015">
        <f>'SEAP template'!L77</f>
        <v>0</v>
      </c>
      <c r="M9" s="1015">
        <f>'SEAP template'!M77</f>
        <v>0</v>
      </c>
      <c r="N9" s="1015">
        <f>'SEAP template'!N77</f>
        <v>0</v>
      </c>
      <c r="O9" s="1015">
        <f>'SEAP template'!O77</f>
        <v>0</v>
      </c>
      <c r="P9" s="1016">
        <f>'SEAP template'!Q77</f>
        <v>0</v>
      </c>
    </row>
    <row r="10" spans="1:16">
      <c r="A10" s="1017" t="s">
        <v>115</v>
      </c>
      <c r="B10" s="1019">
        <f>SUM(B4:B9)</f>
        <v>855.55314901024894</v>
      </c>
      <c r="C10" s="1019">
        <f>SUM(C4:C9)</f>
        <v>0</v>
      </c>
      <c r="D10" s="1019">
        <f t="shared" ref="D10:H10" si="0">SUM(D8:D9)</f>
        <v>0</v>
      </c>
      <c r="E10" s="1019">
        <f t="shared" si="0"/>
        <v>0</v>
      </c>
      <c r="F10" s="1019">
        <f t="shared" si="0"/>
        <v>0</v>
      </c>
      <c r="G10" s="1019">
        <f t="shared" si="0"/>
        <v>0</v>
      </c>
      <c r="H10" s="1019">
        <f t="shared" si="0"/>
        <v>0</v>
      </c>
      <c r="I10" s="1019">
        <f>SUM(I8:I9)</f>
        <v>0</v>
      </c>
      <c r="J10" s="1019">
        <f>SUM(J8:J9)</f>
        <v>0</v>
      </c>
      <c r="K10" s="1019">
        <f t="shared" ref="K10:L10" si="1">SUM(K8:K9)</f>
        <v>0</v>
      </c>
      <c r="L10" s="1019">
        <f t="shared" si="1"/>
        <v>0</v>
      </c>
      <c r="M10" s="1019">
        <f>SUM(M8:M9)</f>
        <v>0</v>
      </c>
      <c r="N10" s="1019">
        <f>SUM(N8:N9)</f>
        <v>0</v>
      </c>
      <c r="O10" s="1019">
        <f>SUM(O8:O9)</f>
        <v>0</v>
      </c>
      <c r="P10" s="1019">
        <f>SUM(P8:P9)</f>
        <v>0</v>
      </c>
    </row>
    <row r="11" spans="1:16">
      <c r="A11" s="1020"/>
      <c r="B11" s="1020"/>
      <c r="C11" s="1020"/>
      <c r="D11" s="1020"/>
      <c r="E11" s="1020"/>
      <c r="F11" s="1020"/>
      <c r="G11" s="1020"/>
      <c r="H11" s="1020"/>
      <c r="I11" s="1020"/>
      <c r="J11" s="1020"/>
      <c r="K11" s="1020"/>
      <c r="L11" s="1020"/>
      <c r="M11" s="1020"/>
      <c r="N11" s="1020"/>
      <c r="O11" s="1020"/>
      <c r="P11" s="1020"/>
    </row>
    <row r="12" spans="1:16">
      <c r="A12" s="462" t="s">
        <v>892</v>
      </c>
      <c r="B12" s="766" t="s">
        <v>893</v>
      </c>
      <c r="C12" s="766">
        <f ca="1">'EF ele_warmte'!B12</f>
        <v>0.21761604897969369</v>
      </c>
      <c r="D12" s="1020"/>
      <c r="E12" s="1020"/>
      <c r="F12" s="1020"/>
      <c r="G12" s="1020"/>
      <c r="H12" s="1020"/>
      <c r="I12" s="1020"/>
      <c r="J12" s="1020"/>
      <c r="K12" s="1020"/>
      <c r="L12" s="1020"/>
      <c r="M12" s="1020"/>
      <c r="N12" s="1020"/>
      <c r="O12" s="1020"/>
      <c r="P12" s="1020"/>
    </row>
    <row r="13" spans="1:16">
      <c r="A13" s="1020"/>
      <c r="B13" s="1020"/>
      <c r="C13" s="1020"/>
      <c r="D13" s="1020"/>
      <c r="E13" s="1020"/>
      <c r="F13" s="1020"/>
      <c r="G13" s="1020"/>
      <c r="H13" s="1020"/>
      <c r="I13" s="1020"/>
      <c r="J13" s="1020"/>
      <c r="K13" s="1020"/>
      <c r="L13" s="1020"/>
      <c r="M13" s="1020"/>
      <c r="N13" s="1020"/>
      <c r="O13" s="1020"/>
      <c r="P13" s="1020"/>
    </row>
    <row r="14" spans="1:16" ht="15.75">
      <c r="A14" s="1176" t="s">
        <v>248</v>
      </c>
      <c r="B14" s="1177" t="s">
        <v>348</v>
      </c>
      <c r="C14" s="1177"/>
      <c r="D14" s="1178" t="s">
        <v>349</v>
      </c>
      <c r="E14" s="1178"/>
      <c r="F14" s="1178"/>
      <c r="G14" s="1178"/>
      <c r="H14" s="1178"/>
      <c r="I14" s="1178"/>
      <c r="J14" s="1178"/>
      <c r="K14" s="1178"/>
      <c r="L14" s="1178"/>
      <c r="M14" s="1178"/>
      <c r="N14" s="1178"/>
      <c r="O14" s="1178"/>
      <c r="P14" s="1177" t="s">
        <v>894</v>
      </c>
    </row>
    <row r="15" spans="1:16">
      <c r="A15" s="1176"/>
      <c r="B15" s="1177"/>
      <c r="C15" s="1177"/>
      <c r="D15" s="1179" t="s">
        <v>196</v>
      </c>
      <c r="E15" s="1179"/>
      <c r="F15" s="1179"/>
      <c r="G15" s="1179"/>
      <c r="H15" s="1179"/>
      <c r="I15" s="1177" t="s">
        <v>886</v>
      </c>
      <c r="J15" s="1177" t="s">
        <v>229</v>
      </c>
      <c r="K15" s="1177" t="s">
        <v>887</v>
      </c>
      <c r="L15" s="1177" t="s">
        <v>876</v>
      </c>
      <c r="M15" s="1177" t="s">
        <v>240</v>
      </c>
      <c r="N15" s="1177" t="s">
        <v>895</v>
      </c>
      <c r="O15" s="1177" t="s">
        <v>126</v>
      </c>
      <c r="P15" s="1177"/>
    </row>
    <row r="16" spans="1:16" ht="30">
      <c r="A16" s="1176"/>
      <c r="B16" s="1013" t="s">
        <v>896</v>
      </c>
      <c r="C16" s="1013" t="s">
        <v>897</v>
      </c>
      <c r="D16" s="1013" t="s">
        <v>198</v>
      </c>
      <c r="E16" s="1013" t="s">
        <v>199</v>
      </c>
      <c r="F16" s="1013" t="s">
        <v>200</v>
      </c>
      <c r="G16" s="1013" t="s">
        <v>202</v>
      </c>
      <c r="H16" s="1013" t="s">
        <v>203</v>
      </c>
      <c r="I16" s="1177"/>
      <c r="J16" s="1177"/>
      <c r="K16" s="1177"/>
      <c r="L16" s="1177"/>
      <c r="M16" s="1177"/>
      <c r="N16" s="1177"/>
      <c r="O16" s="1180"/>
      <c r="P16" s="1177"/>
    </row>
    <row r="17" spans="1:16">
      <c r="A17" s="1021" t="s">
        <v>247</v>
      </c>
      <c r="B17" s="1022">
        <f>'SEAP template'!B87</f>
        <v>0</v>
      </c>
      <c r="C17" s="1022">
        <f>'SEAP template'!C87</f>
        <v>0</v>
      </c>
      <c r="D17" s="1016">
        <f>'SEAP template'!D87</f>
        <v>0</v>
      </c>
      <c r="E17" s="1016">
        <f>'SEAP template'!E87</f>
        <v>0</v>
      </c>
      <c r="F17" s="1016">
        <f>'SEAP template'!F87</f>
        <v>0</v>
      </c>
      <c r="G17" s="1016">
        <f>'SEAP template'!G87</f>
        <v>0</v>
      </c>
      <c r="H17" s="1016">
        <f>'SEAP template'!H87</f>
        <v>0</v>
      </c>
      <c r="I17" s="1016">
        <f>'SEAP template'!I87</f>
        <v>0</v>
      </c>
      <c r="J17" s="1016">
        <f>'SEAP template'!J87</f>
        <v>0</v>
      </c>
      <c r="K17" s="1016">
        <f>'SEAP template'!K87</f>
        <v>0</v>
      </c>
      <c r="L17" s="1016">
        <f>'SEAP template'!L87</f>
        <v>0</v>
      </c>
      <c r="M17" s="1016">
        <f>'SEAP template'!M87</f>
        <v>0</v>
      </c>
      <c r="N17" s="1016">
        <f>'SEAP template'!N87</f>
        <v>0</v>
      </c>
      <c r="O17" s="1016">
        <f>'SEAP template'!O87</f>
        <v>0</v>
      </c>
      <c r="P17" s="1016">
        <f>'SEAP template'!Q87</f>
        <v>0</v>
      </c>
    </row>
    <row r="18" spans="1:16">
      <c r="A18" s="1023" t="s">
        <v>253</v>
      </c>
      <c r="B18" s="1022">
        <f>'SEAP template'!B88</f>
        <v>0</v>
      </c>
      <c r="C18" s="1022">
        <f>'SEAP template'!C88</f>
        <v>0</v>
      </c>
      <c r="D18" s="1016">
        <f>'SEAP template'!D88</f>
        <v>0</v>
      </c>
      <c r="E18" s="1016">
        <f>'SEAP template'!E88</f>
        <v>0</v>
      </c>
      <c r="F18" s="1016">
        <f>'SEAP template'!F88</f>
        <v>0</v>
      </c>
      <c r="G18" s="1016">
        <f>'SEAP template'!G88</f>
        <v>0</v>
      </c>
      <c r="H18" s="1016">
        <f>'SEAP template'!H88</f>
        <v>0</v>
      </c>
      <c r="I18" s="1016">
        <f>'SEAP template'!I88</f>
        <v>0</v>
      </c>
      <c r="J18" s="1016">
        <f>'SEAP template'!J88</f>
        <v>0</v>
      </c>
      <c r="K18" s="1016">
        <f>'SEAP template'!K88</f>
        <v>0</v>
      </c>
      <c r="L18" s="1016">
        <f>'SEAP template'!L88</f>
        <v>0</v>
      </c>
      <c r="M18" s="1016">
        <f>'SEAP template'!M88</f>
        <v>0</v>
      </c>
      <c r="N18" s="1016">
        <f>'SEAP template'!N88</f>
        <v>0</v>
      </c>
      <c r="O18" s="1016">
        <f>'SEAP template'!O88</f>
        <v>0</v>
      </c>
      <c r="P18" s="1016">
        <f>'SEAP template'!Q88</f>
        <v>0</v>
      </c>
    </row>
    <row r="19" spans="1:16">
      <c r="A19" s="1018" t="s">
        <v>898</v>
      </c>
      <c r="B19" s="1022">
        <f>'SEAP template'!B89</f>
        <v>0</v>
      </c>
      <c r="C19" s="1022">
        <f>'SEAP template'!C89</f>
        <v>0</v>
      </c>
      <c r="D19" s="1016">
        <f>'SEAP template'!D89</f>
        <v>0</v>
      </c>
      <c r="E19" s="1016">
        <f>'SEAP template'!E89</f>
        <v>0</v>
      </c>
      <c r="F19" s="1016">
        <f>'SEAP template'!F89</f>
        <v>0</v>
      </c>
      <c r="G19" s="1016">
        <f>'SEAP template'!G89</f>
        <v>0</v>
      </c>
      <c r="H19" s="1016">
        <f>'SEAP template'!H89</f>
        <v>0</v>
      </c>
      <c r="I19" s="1016">
        <f>'SEAP template'!I89</f>
        <v>0</v>
      </c>
      <c r="J19" s="1016">
        <f>'SEAP template'!J89</f>
        <v>0</v>
      </c>
      <c r="K19" s="1016">
        <f>'SEAP template'!K89</f>
        <v>0</v>
      </c>
      <c r="L19" s="1016">
        <f>'SEAP template'!L89</f>
        <v>0</v>
      </c>
      <c r="M19" s="1016">
        <f>'SEAP template'!M89</f>
        <v>0</v>
      </c>
      <c r="N19" s="1016">
        <f>'SEAP template'!N89</f>
        <v>0</v>
      </c>
      <c r="O19" s="1016">
        <f>'SEAP template'!O89</f>
        <v>0</v>
      </c>
      <c r="P19" s="1016">
        <f>'SEAP template'!Q89</f>
        <v>0</v>
      </c>
    </row>
    <row r="20" spans="1:16">
      <c r="A20" s="1024" t="s">
        <v>115</v>
      </c>
      <c r="B20" s="1019">
        <f>SUM(B17:B19)</f>
        <v>0</v>
      </c>
      <c r="C20" s="1019">
        <f>SUM(C17:C19)</f>
        <v>0</v>
      </c>
      <c r="D20" s="1019">
        <f t="shared" ref="D20:H20" si="2">SUM(D17:D19)</f>
        <v>0</v>
      </c>
      <c r="E20" s="1019">
        <f t="shared" si="2"/>
        <v>0</v>
      </c>
      <c r="F20" s="1019">
        <f t="shared" si="2"/>
        <v>0</v>
      </c>
      <c r="G20" s="1019">
        <f t="shared" si="2"/>
        <v>0</v>
      </c>
      <c r="H20" s="1019">
        <f t="shared" si="2"/>
        <v>0</v>
      </c>
      <c r="I20" s="1019">
        <f>SUM(I17:I19)</f>
        <v>0</v>
      </c>
      <c r="J20" s="1019">
        <f>SUM(J17:J19)</f>
        <v>0</v>
      </c>
      <c r="K20" s="1019">
        <f t="shared" ref="K20:L20" si="3">SUM(K17:K19)</f>
        <v>0</v>
      </c>
      <c r="L20" s="1019">
        <f t="shared" si="3"/>
        <v>0</v>
      </c>
      <c r="M20" s="1019">
        <f>SUM(M17:M19)</f>
        <v>0</v>
      </c>
      <c r="N20" s="1019">
        <f>SUM(N17:N19)</f>
        <v>0</v>
      </c>
      <c r="O20" s="1019">
        <f>SUM(O17:O19)</f>
        <v>0</v>
      </c>
      <c r="P20" s="1019">
        <f>SUM(P17:P19)</f>
        <v>0</v>
      </c>
    </row>
    <row r="22" spans="1:16">
      <c r="A22" s="462" t="s">
        <v>899</v>
      </c>
      <c r="B22" s="766" t="s">
        <v>893</v>
      </c>
      <c r="C22" s="766">
        <f ca="1">'EF ele_warmte'!B22</f>
        <v>0</v>
      </c>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2">
    <tabColor theme="6"/>
  </sheetPr>
  <dimension ref="A1:P22"/>
  <sheetViews>
    <sheetView workbookViewId="0">
      <selection activeCell="F6" sqref="F6"/>
    </sheetView>
  </sheetViews>
  <sheetFormatPr defaultColWidth="9.140625" defaultRowHeight="15"/>
  <cols>
    <col min="1" max="1" width="49.5703125" style="878" customWidth="1"/>
    <col min="2" max="2" width="23.5703125" style="878" customWidth="1"/>
    <col min="3" max="3" width="25.28515625" style="878" customWidth="1"/>
    <col min="4" max="10" width="18.42578125" style="878" bestFit="1" customWidth="1"/>
    <col min="11" max="11" width="24.28515625" style="878" bestFit="1" customWidth="1"/>
    <col min="12" max="12" width="22.42578125" style="878" bestFit="1" customWidth="1"/>
    <col min="13" max="13" width="18.42578125" style="878" bestFit="1" customWidth="1"/>
    <col min="14" max="14" width="28.42578125" style="878" bestFit="1" customWidth="1"/>
    <col min="15" max="15" width="18.42578125" style="878" bestFit="1" customWidth="1"/>
    <col min="16" max="16" width="16.7109375" style="878" customWidth="1"/>
    <col min="17" max="16384" width="9.140625" style="878"/>
  </cols>
  <sheetData>
    <row r="1" spans="1:16" ht="15.75">
      <c r="A1" s="1176" t="s">
        <v>236</v>
      </c>
      <c r="B1" s="1177" t="s">
        <v>344</v>
      </c>
      <c r="C1" s="1177"/>
      <c r="D1" s="1178" t="s">
        <v>345</v>
      </c>
      <c r="E1" s="1178"/>
      <c r="F1" s="1178"/>
      <c r="G1" s="1178"/>
      <c r="H1" s="1178"/>
      <c r="I1" s="1178"/>
      <c r="J1" s="1178"/>
      <c r="K1" s="1178"/>
      <c r="L1" s="1178"/>
      <c r="M1" s="1178"/>
      <c r="N1" s="1178"/>
      <c r="O1" s="1178"/>
      <c r="P1" s="1177" t="s">
        <v>885</v>
      </c>
    </row>
    <row r="2" spans="1:16" ht="15.75">
      <c r="A2" s="1176"/>
      <c r="B2" s="1177"/>
      <c r="C2" s="1177"/>
      <c r="D2" s="1178" t="s">
        <v>196</v>
      </c>
      <c r="E2" s="1178"/>
      <c r="F2" s="1178"/>
      <c r="G2" s="1178"/>
      <c r="H2" s="1178"/>
      <c r="I2" s="1013" t="s">
        <v>886</v>
      </c>
      <c r="J2" s="1013" t="s">
        <v>229</v>
      </c>
      <c r="K2" s="1013" t="s">
        <v>887</v>
      </c>
      <c r="L2" s="1013" t="s">
        <v>876</v>
      </c>
      <c r="M2" s="1013" t="s">
        <v>240</v>
      </c>
      <c r="N2" s="1013" t="s">
        <v>888</v>
      </c>
      <c r="O2" s="1013" t="s">
        <v>126</v>
      </c>
      <c r="P2" s="1177"/>
    </row>
    <row r="3" spans="1:16" ht="30">
      <c r="A3" s="1176"/>
      <c r="B3" s="1013" t="s">
        <v>889</v>
      </c>
      <c r="C3" s="1013" t="s">
        <v>890</v>
      </c>
      <c r="D3" s="1013" t="s">
        <v>198</v>
      </c>
      <c r="E3" s="1013" t="s">
        <v>199</v>
      </c>
      <c r="F3" s="1013" t="s">
        <v>200</v>
      </c>
      <c r="G3" s="1013" t="s">
        <v>202</v>
      </c>
      <c r="H3" s="1013" t="s">
        <v>203</v>
      </c>
      <c r="I3" s="1013"/>
      <c r="J3" s="1013"/>
      <c r="K3" s="1013"/>
      <c r="L3" s="1013"/>
      <c r="M3" s="1013"/>
      <c r="N3" s="1013"/>
      <c r="O3" s="1013"/>
      <c r="P3" s="1177"/>
    </row>
    <row r="4" spans="1:16" ht="135">
      <c r="A4" s="1025" t="s">
        <v>244</v>
      </c>
      <c r="B4" s="1026" t="s">
        <v>900</v>
      </c>
      <c r="C4" s="1027" t="s">
        <v>845</v>
      </c>
      <c r="D4" s="1027" t="s">
        <v>845</v>
      </c>
      <c r="E4" s="1027" t="s">
        <v>845</v>
      </c>
      <c r="F4" s="1027" t="s">
        <v>845</v>
      </c>
      <c r="G4" s="1027" t="s">
        <v>845</v>
      </c>
      <c r="H4" s="1027" t="s">
        <v>845</v>
      </c>
      <c r="I4" s="1027" t="s">
        <v>845</v>
      </c>
      <c r="J4" s="1027" t="s">
        <v>845</v>
      </c>
      <c r="K4" s="1027" t="s">
        <v>845</v>
      </c>
      <c r="L4" s="1027" t="s">
        <v>845</v>
      </c>
      <c r="M4" s="1027" t="s">
        <v>845</v>
      </c>
      <c r="N4" s="1027" t="s">
        <v>845</v>
      </c>
      <c r="O4" s="1027" t="s">
        <v>845</v>
      </c>
      <c r="P4" s="1028" t="s">
        <v>901</v>
      </c>
    </row>
    <row r="5" spans="1:16" ht="135">
      <c r="A5" s="1029" t="s">
        <v>245</v>
      </c>
      <c r="B5" s="1026" t="s">
        <v>900</v>
      </c>
      <c r="C5" s="1027" t="s">
        <v>845</v>
      </c>
      <c r="D5" s="1027" t="s">
        <v>845</v>
      </c>
      <c r="E5" s="1027" t="s">
        <v>845</v>
      </c>
      <c r="F5" s="1027" t="s">
        <v>845</v>
      </c>
      <c r="G5" s="1027" t="s">
        <v>845</v>
      </c>
      <c r="H5" s="1027" t="s">
        <v>845</v>
      </c>
      <c r="I5" s="1027" t="s">
        <v>845</v>
      </c>
      <c r="J5" s="1027" t="s">
        <v>845</v>
      </c>
      <c r="K5" s="1027" t="s">
        <v>845</v>
      </c>
      <c r="L5" s="1027" t="s">
        <v>845</v>
      </c>
      <c r="M5" s="1027" t="s">
        <v>845</v>
      </c>
      <c r="N5" s="1027" t="s">
        <v>845</v>
      </c>
      <c r="O5" s="1027" t="s">
        <v>845</v>
      </c>
      <c r="P5" s="1028" t="s">
        <v>901</v>
      </c>
    </row>
    <row r="6" spans="1:16" ht="135">
      <c r="A6" s="1029" t="s">
        <v>246</v>
      </c>
      <c r="B6" s="1026" t="s">
        <v>900</v>
      </c>
      <c r="C6" s="1027" t="s">
        <v>845</v>
      </c>
      <c r="D6" s="1027" t="s">
        <v>845</v>
      </c>
      <c r="E6" s="1027" t="s">
        <v>845</v>
      </c>
      <c r="F6" s="1027" t="s">
        <v>845</v>
      </c>
      <c r="G6" s="1027" t="s">
        <v>845</v>
      </c>
      <c r="H6" s="1027" t="s">
        <v>845</v>
      </c>
      <c r="I6" s="1027" t="s">
        <v>845</v>
      </c>
      <c r="J6" s="1027" t="s">
        <v>845</v>
      </c>
      <c r="K6" s="1027" t="s">
        <v>845</v>
      </c>
      <c r="L6" s="1027" t="s">
        <v>845</v>
      </c>
      <c r="M6" s="1027" t="s">
        <v>845</v>
      </c>
      <c r="N6" s="1027" t="s">
        <v>845</v>
      </c>
      <c r="O6" s="1027" t="s">
        <v>845</v>
      </c>
      <c r="P6" s="1028" t="s">
        <v>901</v>
      </c>
    </row>
    <row r="7" spans="1:16" ht="135">
      <c r="A7" s="1029" t="s">
        <v>876</v>
      </c>
      <c r="B7" s="1027" t="s">
        <v>845</v>
      </c>
      <c r="C7" s="1027" t="s">
        <v>845</v>
      </c>
      <c r="D7" s="1027" t="s">
        <v>845</v>
      </c>
      <c r="E7" s="1027" t="s">
        <v>845</v>
      </c>
      <c r="F7" s="1027" t="s">
        <v>845</v>
      </c>
      <c r="G7" s="1027" t="s">
        <v>845</v>
      </c>
      <c r="H7" s="1027" t="s">
        <v>845</v>
      </c>
      <c r="I7" s="1027" t="s">
        <v>845</v>
      </c>
      <c r="J7" s="1027" t="s">
        <v>845</v>
      </c>
      <c r="K7" s="1027" t="s">
        <v>845</v>
      </c>
      <c r="L7" s="1027" t="s">
        <v>845</v>
      </c>
      <c r="M7" s="1027" t="s">
        <v>845</v>
      </c>
      <c r="N7" s="1027" t="s">
        <v>845</v>
      </c>
      <c r="O7" s="1027" t="s">
        <v>845</v>
      </c>
      <c r="P7" s="1028" t="s">
        <v>901</v>
      </c>
    </row>
    <row r="8" spans="1:16" ht="210">
      <c r="A8" s="1025" t="s">
        <v>247</v>
      </c>
      <c r="B8" s="1026" t="s">
        <v>902</v>
      </c>
      <c r="C8" s="1026" t="s">
        <v>902</v>
      </c>
      <c r="D8" s="1026" t="s">
        <v>902</v>
      </c>
      <c r="E8" s="1026" t="s">
        <v>902</v>
      </c>
      <c r="F8" s="1026" t="s">
        <v>902</v>
      </c>
      <c r="G8" s="1026" t="s">
        <v>902</v>
      </c>
      <c r="H8" s="1026" t="s">
        <v>902</v>
      </c>
      <c r="I8" s="1026" t="s">
        <v>902</v>
      </c>
      <c r="J8" s="1026" t="s">
        <v>902</v>
      </c>
      <c r="K8" s="1027" t="s">
        <v>845</v>
      </c>
      <c r="L8" s="1027" t="s">
        <v>845</v>
      </c>
      <c r="M8" s="1027" t="s">
        <v>845</v>
      </c>
      <c r="N8" s="1026" t="s">
        <v>903</v>
      </c>
      <c r="O8" s="1026" t="s">
        <v>903</v>
      </c>
      <c r="P8" s="1030"/>
    </row>
    <row r="9" spans="1:16" ht="210">
      <c r="A9" s="1031" t="s">
        <v>891</v>
      </c>
      <c r="B9" s="1026" t="s">
        <v>903</v>
      </c>
      <c r="C9" s="1026" t="s">
        <v>903</v>
      </c>
      <c r="D9" s="1026" t="s">
        <v>903</v>
      </c>
      <c r="E9" s="1026" t="s">
        <v>903</v>
      </c>
      <c r="F9" s="1026" t="s">
        <v>903</v>
      </c>
      <c r="G9" s="1026" t="s">
        <v>903</v>
      </c>
      <c r="H9" s="1026" t="s">
        <v>903</v>
      </c>
      <c r="I9" s="1026" t="s">
        <v>903</v>
      </c>
      <c r="J9" s="1026" t="s">
        <v>903</v>
      </c>
      <c r="K9" s="1027" t="s">
        <v>845</v>
      </c>
      <c r="L9" s="1026" t="s">
        <v>903</v>
      </c>
      <c r="M9" s="1026" t="s">
        <v>903</v>
      </c>
      <c r="N9" s="1026" t="s">
        <v>903</v>
      </c>
      <c r="O9" s="1026" t="s">
        <v>903</v>
      </c>
      <c r="P9" s="1030"/>
    </row>
    <row r="10" spans="1:16">
      <c r="A10" s="1029" t="s">
        <v>115</v>
      </c>
      <c r="B10" s="1032"/>
      <c r="C10" s="1032"/>
      <c r="D10" s="1032"/>
      <c r="E10" s="1032"/>
      <c r="F10" s="1032"/>
      <c r="G10" s="1032"/>
      <c r="H10" s="1032"/>
      <c r="I10" s="1032"/>
      <c r="J10" s="1032"/>
      <c r="K10" s="1032"/>
      <c r="L10" s="1032"/>
      <c r="M10" s="1032"/>
      <c r="N10" s="1032"/>
      <c r="O10" s="1032"/>
      <c r="P10" s="1032"/>
    </row>
    <row r="11" spans="1:16">
      <c r="A11" s="1020"/>
      <c r="B11" s="1020"/>
      <c r="C11" s="1020"/>
      <c r="D11" s="1020"/>
      <c r="E11" s="1020"/>
      <c r="F11" s="1020"/>
      <c r="G11" s="1020"/>
      <c r="H11" s="1020"/>
      <c r="I11" s="1020"/>
      <c r="J11" s="1020"/>
      <c r="K11" s="1020"/>
      <c r="L11" s="1020"/>
      <c r="M11" s="1020"/>
      <c r="N11" s="1020"/>
      <c r="O11" s="1020"/>
      <c r="P11" s="1020"/>
    </row>
    <row r="12" spans="1:16" ht="150">
      <c r="A12" s="462" t="s">
        <v>892</v>
      </c>
      <c r="B12" s="766" t="s">
        <v>893</v>
      </c>
      <c r="C12" s="1033" t="s">
        <v>904</v>
      </c>
      <c r="D12" s="1020"/>
      <c r="E12" s="1020"/>
      <c r="F12" s="1020"/>
      <c r="G12" s="1020"/>
      <c r="H12" s="1020"/>
      <c r="I12" s="1020"/>
      <c r="J12" s="1020"/>
      <c r="K12" s="1020"/>
      <c r="L12" s="1020"/>
      <c r="M12" s="1020"/>
      <c r="N12" s="1020"/>
      <c r="O12" s="1020"/>
      <c r="P12" s="1020"/>
    </row>
    <row r="13" spans="1:16">
      <c r="A13" s="1020"/>
      <c r="B13" s="1020"/>
      <c r="C13" s="1020"/>
      <c r="D13" s="1020"/>
      <c r="E13" s="1020"/>
      <c r="F13" s="1020"/>
      <c r="G13" s="1020"/>
      <c r="H13" s="1020"/>
      <c r="I13" s="1020"/>
      <c r="J13" s="1020"/>
      <c r="K13" s="1020"/>
      <c r="L13" s="1020"/>
      <c r="M13" s="1020"/>
      <c r="N13" s="1020"/>
      <c r="O13" s="1020"/>
      <c r="P13" s="1020"/>
    </row>
    <row r="14" spans="1:16" ht="15.75">
      <c r="A14" s="1176" t="s">
        <v>248</v>
      </c>
      <c r="B14" s="1177" t="s">
        <v>348</v>
      </c>
      <c r="C14" s="1177"/>
      <c r="D14" s="1178" t="s">
        <v>349</v>
      </c>
      <c r="E14" s="1178"/>
      <c r="F14" s="1178"/>
      <c r="G14" s="1178"/>
      <c r="H14" s="1178"/>
      <c r="I14" s="1178"/>
      <c r="J14" s="1178"/>
      <c r="K14" s="1178"/>
      <c r="L14" s="1178"/>
      <c r="M14" s="1178"/>
      <c r="N14" s="1178"/>
      <c r="O14" s="1178"/>
      <c r="P14" s="1177" t="s">
        <v>894</v>
      </c>
    </row>
    <row r="15" spans="1:16">
      <c r="A15" s="1176"/>
      <c r="B15" s="1177"/>
      <c r="C15" s="1177"/>
      <c r="D15" s="1179" t="s">
        <v>196</v>
      </c>
      <c r="E15" s="1179"/>
      <c r="F15" s="1179"/>
      <c r="G15" s="1179"/>
      <c r="H15" s="1179"/>
      <c r="I15" s="1177" t="s">
        <v>886</v>
      </c>
      <c r="J15" s="1177" t="s">
        <v>229</v>
      </c>
      <c r="K15" s="1177" t="s">
        <v>887</v>
      </c>
      <c r="L15" s="1177" t="s">
        <v>876</v>
      </c>
      <c r="M15" s="1177" t="s">
        <v>240</v>
      </c>
      <c r="N15" s="1177" t="s">
        <v>895</v>
      </c>
      <c r="O15" s="1177" t="s">
        <v>126</v>
      </c>
      <c r="P15" s="1177"/>
    </row>
    <row r="16" spans="1:16" ht="30">
      <c r="A16" s="1176"/>
      <c r="B16" s="1013" t="s">
        <v>896</v>
      </c>
      <c r="C16" s="1013" t="s">
        <v>897</v>
      </c>
      <c r="D16" s="1013" t="s">
        <v>198</v>
      </c>
      <c r="E16" s="1013" t="s">
        <v>199</v>
      </c>
      <c r="F16" s="1013" t="s">
        <v>200</v>
      </c>
      <c r="G16" s="1013" t="s">
        <v>202</v>
      </c>
      <c r="H16" s="1013" t="s">
        <v>203</v>
      </c>
      <c r="I16" s="1177"/>
      <c r="J16" s="1177"/>
      <c r="K16" s="1177"/>
      <c r="L16" s="1177"/>
      <c r="M16" s="1177"/>
      <c r="N16" s="1177"/>
      <c r="O16" s="1180"/>
      <c r="P16" s="1177"/>
    </row>
    <row r="17" spans="1:16" ht="210">
      <c r="A17" s="1021" t="s">
        <v>247</v>
      </c>
      <c r="B17" s="1026" t="s">
        <v>903</v>
      </c>
      <c r="C17" s="1026" t="s">
        <v>903</v>
      </c>
      <c r="D17" s="1026" t="s">
        <v>903</v>
      </c>
      <c r="E17" s="1026" t="s">
        <v>903</v>
      </c>
      <c r="F17" s="1026" t="s">
        <v>903</v>
      </c>
      <c r="G17" s="1026" t="s">
        <v>903</v>
      </c>
      <c r="H17" s="1026" t="s">
        <v>903</v>
      </c>
      <c r="I17" s="1026" t="s">
        <v>903</v>
      </c>
      <c r="J17" s="1026" t="s">
        <v>903</v>
      </c>
      <c r="K17" s="1027" t="s">
        <v>845</v>
      </c>
      <c r="L17" s="1027" t="s">
        <v>845</v>
      </c>
      <c r="M17" s="1027" t="s">
        <v>845</v>
      </c>
      <c r="N17" s="1026" t="s">
        <v>903</v>
      </c>
      <c r="O17" s="1026" t="s">
        <v>903</v>
      </c>
      <c r="P17" s="1034"/>
    </row>
    <row r="18" spans="1:16" ht="45">
      <c r="A18" s="1023" t="s">
        <v>253</v>
      </c>
      <c r="B18" s="1028" t="s">
        <v>868</v>
      </c>
      <c r="C18" s="1028" t="s">
        <v>868</v>
      </c>
      <c r="D18" s="1028" t="s">
        <v>868</v>
      </c>
      <c r="E18" s="1028" t="s">
        <v>868</v>
      </c>
      <c r="F18" s="1028" t="s">
        <v>868</v>
      </c>
      <c r="G18" s="1028" t="s">
        <v>868</v>
      </c>
      <c r="H18" s="1028" t="s">
        <v>868</v>
      </c>
      <c r="I18" s="1028" t="s">
        <v>868</v>
      </c>
      <c r="J18" s="1028" t="s">
        <v>868</v>
      </c>
      <c r="K18" s="1028" t="s">
        <v>868</v>
      </c>
      <c r="L18" s="1028" t="s">
        <v>868</v>
      </c>
      <c r="M18" s="1028" t="s">
        <v>868</v>
      </c>
      <c r="N18" s="1028" t="s">
        <v>868</v>
      </c>
      <c r="O18" s="1028" t="s">
        <v>868</v>
      </c>
      <c r="P18" s="1028" t="s">
        <v>868</v>
      </c>
    </row>
    <row r="19" spans="1:16" ht="45">
      <c r="A19" s="1018" t="s">
        <v>898</v>
      </c>
      <c r="B19" s="1028" t="s">
        <v>868</v>
      </c>
      <c r="C19" s="1028" t="s">
        <v>868</v>
      </c>
      <c r="D19" s="1028" t="s">
        <v>868</v>
      </c>
      <c r="E19" s="1028" t="s">
        <v>868</v>
      </c>
      <c r="F19" s="1028" t="s">
        <v>868</v>
      </c>
      <c r="G19" s="1028" t="s">
        <v>868</v>
      </c>
      <c r="H19" s="1028" t="s">
        <v>868</v>
      </c>
      <c r="I19" s="1028" t="s">
        <v>868</v>
      </c>
      <c r="J19" s="1028" t="s">
        <v>868</v>
      </c>
      <c r="K19" s="1028" t="s">
        <v>868</v>
      </c>
      <c r="L19" s="1028" t="s">
        <v>868</v>
      </c>
      <c r="M19" s="1028" t="s">
        <v>868</v>
      </c>
      <c r="N19" s="1028" t="s">
        <v>868</v>
      </c>
      <c r="O19" s="1028" t="s">
        <v>868</v>
      </c>
      <c r="P19" s="1028" t="s">
        <v>868</v>
      </c>
    </row>
    <row r="20" spans="1:16">
      <c r="A20" s="1024" t="s">
        <v>115</v>
      </c>
      <c r="B20" s="1019"/>
      <c r="C20" s="1019"/>
      <c r="D20" s="1019"/>
      <c r="E20" s="1019"/>
      <c r="F20" s="1019"/>
      <c r="G20" s="1019"/>
      <c r="H20" s="1019"/>
      <c r="I20" s="1019"/>
      <c r="J20" s="1019"/>
      <c r="K20" s="1019"/>
      <c r="L20" s="1019"/>
      <c r="M20" s="1019"/>
      <c r="N20" s="1019"/>
      <c r="O20" s="1019"/>
      <c r="P20" s="1019"/>
    </row>
    <row r="22" spans="1:16" ht="90">
      <c r="A22" s="462" t="s">
        <v>899</v>
      </c>
      <c r="B22" s="766" t="s">
        <v>893</v>
      </c>
      <c r="C22" s="1033" t="s">
        <v>905</v>
      </c>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tabColor theme="8"/>
  </sheetPr>
  <dimension ref="A1:C16"/>
  <sheetViews>
    <sheetView showGridLines="0" workbookViewId="0">
      <selection activeCell="B32" sqref="B32"/>
    </sheetView>
  </sheetViews>
  <sheetFormatPr defaultRowHeight="15"/>
  <cols>
    <col min="1" max="1" width="39.140625" bestFit="1" customWidth="1"/>
    <col min="2" max="2" width="86.7109375" customWidth="1"/>
    <col min="3" max="3" width="132.85546875" bestFit="1" customWidth="1"/>
  </cols>
  <sheetData>
    <row r="1" spans="1:3" ht="15.75" thickBot="1"/>
    <row r="2" spans="1:3" s="12" customFormat="1" ht="54.75" customHeight="1" thickBot="1">
      <c r="A2" s="136" t="s">
        <v>378</v>
      </c>
      <c r="B2" s="111"/>
      <c r="C2" s="112"/>
    </row>
    <row r="3" spans="1:3" s="16" customFormat="1" ht="15.75">
      <c r="A3" s="99"/>
      <c r="B3" s="71"/>
      <c r="C3" s="100"/>
    </row>
    <row r="4" spans="1:3">
      <c r="A4" s="96" t="s">
        <v>357</v>
      </c>
      <c r="B4" s="70" t="s">
        <v>369</v>
      </c>
      <c r="C4" s="101" t="s">
        <v>368</v>
      </c>
    </row>
    <row r="5" spans="1:3">
      <c r="A5" s="113"/>
      <c r="B5" s="44"/>
      <c r="C5" s="97"/>
    </row>
    <row r="6" spans="1:3" ht="30">
      <c r="A6" s="114" t="s">
        <v>585</v>
      </c>
      <c r="B6" s="76" t="s">
        <v>586</v>
      </c>
      <c r="C6" s="432" t="s">
        <v>569</v>
      </c>
    </row>
    <row r="7" spans="1:3">
      <c r="A7" s="126"/>
      <c r="B7" s="130"/>
      <c r="C7" s="123"/>
    </row>
    <row r="8" spans="1:3">
      <c r="A8" s="114" t="s">
        <v>588</v>
      </c>
      <c r="B8" s="76" t="s">
        <v>587</v>
      </c>
      <c r="C8" s="432" t="s">
        <v>382</v>
      </c>
    </row>
    <row r="9" spans="1:3">
      <c r="A9" s="126"/>
      <c r="B9" s="130"/>
      <c r="C9" s="123"/>
    </row>
    <row r="10" spans="1:3">
      <c r="A10" s="114" t="s">
        <v>322</v>
      </c>
      <c r="B10" s="76" t="s">
        <v>380</v>
      </c>
      <c r="C10" s="115" t="s">
        <v>382</v>
      </c>
    </row>
    <row r="11" spans="1:3">
      <c r="A11" s="126"/>
      <c r="B11" s="130"/>
      <c r="C11" s="123"/>
    </row>
    <row r="12" spans="1:3" ht="30">
      <c r="A12" s="114" t="s">
        <v>413</v>
      </c>
      <c r="B12" s="76" t="s">
        <v>528</v>
      </c>
      <c r="C12" s="309" t="s">
        <v>622</v>
      </c>
    </row>
    <row r="13" spans="1:3">
      <c r="A13" s="142"/>
      <c r="B13" s="125"/>
      <c r="C13" s="297"/>
    </row>
    <row r="14" spans="1:3" s="12" customFormat="1">
      <c r="A14" s="114" t="s">
        <v>605</v>
      </c>
      <c r="B14" s="131" t="s">
        <v>606</v>
      </c>
      <c r="C14" s="132" t="s">
        <v>607</v>
      </c>
    </row>
    <row r="15" spans="1:3" s="12" customFormat="1">
      <c r="A15" s="142"/>
      <c r="B15" s="161"/>
      <c r="C15" s="162"/>
    </row>
    <row r="16" spans="1:3" ht="21">
      <c r="A16" s="127" t="s">
        <v>477</v>
      </c>
      <c r="B16" s="126"/>
      <c r="C16" s="123"/>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8"/>
  </sheetPr>
  <dimension ref="A1:P35"/>
  <sheetViews>
    <sheetView showGridLines="0" topLeftCell="B1" zoomScale="71" zoomScaleNormal="71" workbookViewId="0">
      <selection activeCell="O15" sqref="O15"/>
    </sheetView>
  </sheetViews>
  <sheetFormatPr defaultColWidth="9.140625" defaultRowHeight="15" outlineLevelRow="1"/>
  <cols>
    <col min="1" max="1" width="51.7109375" style="447" customWidth="1"/>
    <col min="2" max="2" width="15" style="447" customWidth="1"/>
    <col min="3" max="3" width="25.140625" style="447" customWidth="1"/>
    <col min="4" max="4" width="15" style="447" customWidth="1"/>
    <col min="5" max="5" width="40.5703125" style="447" customWidth="1"/>
    <col min="6" max="6" width="14.85546875" style="447" customWidth="1"/>
    <col min="7" max="7" width="8.5703125" style="447" bestFit="1" customWidth="1"/>
    <col min="8" max="8" width="10.85546875" style="447" bestFit="1" customWidth="1"/>
    <col min="9" max="9" width="15.7109375" style="447" customWidth="1"/>
    <col min="10" max="10" width="15.42578125" style="447" customWidth="1"/>
    <col min="11" max="11" width="17.42578125" style="447" customWidth="1"/>
    <col min="12" max="12" width="14.5703125" style="447" customWidth="1"/>
    <col min="13" max="13" width="15.5703125" style="447" customWidth="1"/>
    <col min="14" max="14" width="17.85546875" style="447" customWidth="1"/>
    <col min="15" max="15" width="35.7109375" style="447" customWidth="1"/>
    <col min="16" max="16" width="43.5703125" style="447" customWidth="1"/>
    <col min="17" max="17" width="9.140625" style="447"/>
    <col min="18" max="18" width="20.42578125" style="447" customWidth="1"/>
    <col min="19" max="16384" width="9.140625" style="447"/>
  </cols>
  <sheetData>
    <row r="1" spans="1:16" ht="15.75" customHeight="1" outlineLevel="1" thickTop="1" thickBot="1">
      <c r="A1" s="1181" t="s">
        <v>381</v>
      </c>
      <c r="B1" s="1182" t="s">
        <v>194</v>
      </c>
      <c r="C1" s="1183"/>
      <c r="D1" s="1183"/>
      <c r="E1" s="1183"/>
      <c r="F1" s="1183"/>
      <c r="G1" s="1183"/>
      <c r="H1" s="1183"/>
      <c r="I1" s="1183"/>
      <c r="J1" s="1183"/>
      <c r="K1" s="1183"/>
      <c r="L1" s="1183"/>
      <c r="M1" s="1183"/>
      <c r="N1" s="1183"/>
      <c r="O1" s="1183"/>
      <c r="P1" s="1183"/>
    </row>
    <row r="2" spans="1:16" ht="15" customHeight="1" outlineLevel="1" thickTop="1">
      <c r="A2" s="1181"/>
      <c r="B2" s="1184" t="s">
        <v>20</v>
      </c>
      <c r="C2" s="1184" t="s">
        <v>195</v>
      </c>
      <c r="D2" s="1185" t="s">
        <v>196</v>
      </c>
      <c r="E2" s="1186"/>
      <c r="F2" s="1186"/>
      <c r="G2" s="1186"/>
      <c r="H2" s="1186"/>
      <c r="I2" s="1186"/>
      <c r="J2" s="1186"/>
      <c r="K2" s="1187"/>
      <c r="L2" s="1185" t="s">
        <v>197</v>
      </c>
      <c r="M2" s="1186"/>
      <c r="N2" s="1186"/>
      <c r="O2" s="1186"/>
      <c r="P2" s="1187"/>
    </row>
    <row r="3" spans="1:16" ht="56.25" customHeight="1" outlineLevel="1">
      <c r="A3" s="1181"/>
      <c r="B3" s="1164"/>
      <c r="C3" s="1164"/>
      <c r="D3" s="446" t="s">
        <v>198</v>
      </c>
      <c r="E3" s="446" t="s">
        <v>199</v>
      </c>
      <c r="F3" s="446" t="s">
        <v>200</v>
      </c>
      <c r="G3" s="446" t="s">
        <v>201</v>
      </c>
      <c r="H3" s="446" t="s">
        <v>119</v>
      </c>
      <c r="I3" s="446" t="s">
        <v>202</v>
      </c>
      <c r="J3" s="446" t="s">
        <v>203</v>
      </c>
      <c r="K3" s="446" t="s">
        <v>204</v>
      </c>
      <c r="L3" s="446" t="s">
        <v>205</v>
      </c>
      <c r="M3" s="446" t="s">
        <v>206</v>
      </c>
      <c r="N3" s="446" t="s">
        <v>207</v>
      </c>
      <c r="O3" s="446" t="s">
        <v>208</v>
      </c>
      <c r="P3" s="446" t="s">
        <v>209</v>
      </c>
    </row>
    <row r="4" spans="1:16" outlineLevel="1">
      <c r="A4" s="671" t="s">
        <v>617</v>
      </c>
      <c r="B4" s="464"/>
      <c r="C4" s="464"/>
      <c r="D4" s="464"/>
      <c r="E4" s="464"/>
      <c r="F4" s="464"/>
      <c r="G4" s="496"/>
      <c r="H4" s="496"/>
      <c r="I4" s="464"/>
      <c r="J4" s="464"/>
      <c r="K4" s="464"/>
      <c r="L4" s="464"/>
      <c r="M4" s="464"/>
      <c r="N4" s="464"/>
      <c r="O4" s="464"/>
      <c r="P4" s="464"/>
    </row>
    <row r="5" spans="1:16" outlineLevel="1">
      <c r="A5" s="671" t="s">
        <v>618</v>
      </c>
      <c r="B5" s="464"/>
      <c r="C5" s="464"/>
      <c r="D5" s="464"/>
      <c r="E5" s="464"/>
      <c r="F5" s="464"/>
      <c r="G5" s="496"/>
      <c r="H5" s="496"/>
      <c r="I5" s="464"/>
      <c r="J5" s="464"/>
      <c r="K5" s="464"/>
      <c r="L5" s="464"/>
      <c r="M5" s="464"/>
      <c r="N5" s="464"/>
      <c r="O5" s="464"/>
      <c r="P5" s="464"/>
    </row>
    <row r="6" spans="1:16" outlineLevel="1">
      <c r="A6" s="671" t="s">
        <v>619</v>
      </c>
      <c r="B6" s="464"/>
      <c r="C6" s="464"/>
      <c r="D6" s="464"/>
      <c r="E6" s="464"/>
      <c r="F6" s="464"/>
      <c r="G6" s="496"/>
      <c r="H6" s="496"/>
      <c r="I6" s="464"/>
      <c r="J6" s="464"/>
      <c r="K6" s="464"/>
      <c r="L6" s="464"/>
      <c r="M6" s="464"/>
      <c r="N6" s="464"/>
      <c r="O6" s="464"/>
      <c r="P6" s="464"/>
    </row>
    <row r="7" spans="1:16" outlineLevel="1">
      <c r="A7" s="466"/>
      <c r="B7" s="464"/>
      <c r="C7" s="464"/>
      <c r="D7" s="464"/>
      <c r="E7" s="464"/>
      <c r="F7" s="464"/>
      <c r="G7" s="496"/>
      <c r="H7" s="496"/>
      <c r="I7" s="464"/>
      <c r="J7" s="464"/>
      <c r="K7" s="464"/>
      <c r="L7" s="464"/>
      <c r="M7" s="464"/>
      <c r="N7" s="464"/>
      <c r="O7" s="464"/>
      <c r="P7" s="464"/>
    </row>
    <row r="8" spans="1:16" outlineLevel="1">
      <c r="A8" s="672" t="s">
        <v>620</v>
      </c>
      <c r="B8" s="464"/>
      <c r="C8" s="464"/>
      <c r="D8" s="464"/>
      <c r="E8" s="464"/>
      <c r="F8" s="464"/>
      <c r="G8" s="496"/>
      <c r="H8" s="496"/>
      <c r="I8" s="464"/>
      <c r="J8" s="464"/>
      <c r="K8" s="464"/>
      <c r="L8" s="464"/>
      <c r="M8" s="464"/>
      <c r="N8" s="464"/>
      <c r="O8" s="464"/>
      <c r="P8" s="464"/>
    </row>
    <row r="9" spans="1:16" outlineLevel="1">
      <c r="A9" s="466"/>
      <c r="B9" s="464"/>
      <c r="C9" s="464"/>
      <c r="D9" s="464"/>
      <c r="E9" s="464"/>
      <c r="F9" s="464"/>
      <c r="G9" s="496"/>
      <c r="H9" s="496"/>
      <c r="I9" s="464"/>
      <c r="J9" s="464"/>
      <c r="K9" s="464"/>
      <c r="L9" s="464"/>
      <c r="M9" s="464"/>
      <c r="N9" s="464"/>
      <c r="O9" s="464"/>
      <c r="P9" s="464"/>
    </row>
    <row r="10" spans="1:16" outlineLevel="1">
      <c r="A10" s="466" t="s">
        <v>621</v>
      </c>
      <c r="B10" s="464"/>
      <c r="C10" s="464"/>
      <c r="D10" s="464"/>
      <c r="E10" s="464"/>
      <c r="F10" s="464"/>
      <c r="G10" s="496"/>
      <c r="H10" s="496"/>
      <c r="I10" s="464"/>
      <c r="J10" s="464"/>
      <c r="K10" s="464"/>
      <c r="L10" s="464"/>
      <c r="M10" s="464"/>
      <c r="N10" s="464"/>
      <c r="O10" s="464"/>
      <c r="P10" s="464"/>
    </row>
    <row r="11" spans="1:16" outlineLevel="1">
      <c r="A11" s="466"/>
      <c r="B11" s="464"/>
      <c r="C11" s="464"/>
      <c r="D11" s="464"/>
      <c r="E11" s="464"/>
      <c r="F11" s="464"/>
      <c r="G11" s="496"/>
      <c r="H11" s="496"/>
      <c r="I11" s="464"/>
      <c r="J11" s="464"/>
      <c r="K11" s="464"/>
      <c r="L11" s="464"/>
      <c r="M11" s="464"/>
      <c r="N11" s="464"/>
      <c r="O11" s="464"/>
      <c r="P11" s="464"/>
    </row>
    <row r="12" spans="1:16" ht="15.75" outlineLevel="1" thickBot="1">
      <c r="B12" s="464"/>
      <c r="C12" s="464"/>
      <c r="D12" s="464"/>
      <c r="E12" s="464"/>
      <c r="F12" s="464"/>
      <c r="G12" s="496"/>
      <c r="H12" s="496"/>
      <c r="I12" s="464"/>
      <c r="J12" s="464"/>
      <c r="K12" s="464"/>
      <c r="L12" s="464"/>
      <c r="M12" s="464"/>
      <c r="N12" s="464"/>
      <c r="O12" s="464"/>
      <c r="P12" s="464"/>
    </row>
    <row r="13" spans="1:16" ht="25.5" customHeight="1" outlineLevel="1" thickBot="1">
      <c r="A13" s="467" t="s">
        <v>583</v>
      </c>
      <c r="B13" s="449"/>
      <c r="C13" s="468"/>
      <c r="D13" s="468"/>
      <c r="E13" s="468"/>
      <c r="F13" s="468"/>
      <c r="G13" s="468"/>
      <c r="H13" s="468"/>
      <c r="I13" s="468"/>
      <c r="J13" s="468"/>
      <c r="K13" s="468"/>
      <c r="L13" s="468"/>
      <c r="M13" s="468"/>
      <c r="N13" s="468"/>
      <c r="O13" s="767" t="s">
        <v>643</v>
      </c>
      <c r="P13" s="767" t="s">
        <v>642</v>
      </c>
    </row>
    <row r="14" spans="1:16" outlineLevel="1"/>
    <row r="15" spans="1:16" s="461" customFormat="1" outlineLevel="1">
      <c r="A15" s="469" t="s">
        <v>300</v>
      </c>
      <c r="B15" s="470">
        <f>SUM(B4:B12)</f>
        <v>0</v>
      </c>
      <c r="C15" s="470">
        <f t="shared" ref="C15:P15" si="0">SUM(C4:C13)</f>
        <v>0</v>
      </c>
      <c r="D15" s="470">
        <f t="shared" si="0"/>
        <v>0</v>
      </c>
      <c r="E15" s="470">
        <f t="shared" si="0"/>
        <v>0</v>
      </c>
      <c r="F15" s="470">
        <f t="shared" si="0"/>
        <v>0</v>
      </c>
      <c r="G15" s="470"/>
      <c r="H15" s="470"/>
      <c r="I15" s="470">
        <f t="shared" si="0"/>
        <v>0</v>
      </c>
      <c r="J15" s="470">
        <f t="shared" si="0"/>
        <v>0</v>
      </c>
      <c r="K15" s="470">
        <f t="shared" si="0"/>
        <v>0</v>
      </c>
      <c r="L15" s="470">
        <f t="shared" si="0"/>
        <v>0</v>
      </c>
      <c r="M15" s="470">
        <f>SUM(M4:M13)</f>
        <v>0</v>
      </c>
      <c r="N15" s="470">
        <f t="shared" si="0"/>
        <v>0</v>
      </c>
      <c r="O15" s="470">
        <f>SUM(O4:O13)</f>
        <v>0</v>
      </c>
      <c r="P15" s="470">
        <f t="shared" si="0"/>
        <v>0</v>
      </c>
    </row>
    <row r="16" spans="1:16" outlineLevel="1">
      <c r="B16" s="473"/>
      <c r="C16" s="473"/>
      <c r="D16" s="473"/>
      <c r="E16" s="473"/>
      <c r="F16" s="473"/>
      <c r="G16" s="473"/>
      <c r="H16" s="473"/>
      <c r="I16" s="473"/>
      <c r="J16" s="473"/>
      <c r="K16" s="473"/>
      <c r="L16" s="473"/>
      <c r="M16" s="473"/>
      <c r="N16" s="473"/>
      <c r="O16" s="473"/>
      <c r="P16" s="473"/>
    </row>
    <row r="17" spans="1:16" outlineLevel="1">
      <c r="A17" s="474" t="s">
        <v>610</v>
      </c>
      <c r="B17" s="498">
        <f ca="1">'EF ele_warmte'!B12</f>
        <v>0.21761604897969369</v>
      </c>
      <c r="C17" s="498">
        <f ca="1">'EF ele_warmte'!B22</f>
        <v>0</v>
      </c>
      <c r="D17" s="498">
        <f>EF_CO2_aardgas</f>
        <v>0.20200000000000001</v>
      </c>
      <c r="E17" s="498">
        <f>EF_VLgas_CO2</f>
        <v>0.22700000000000001</v>
      </c>
      <c r="F17" s="498">
        <f>EF_stookolie_CO2</f>
        <v>0.26700000000000002</v>
      </c>
      <c r="G17" s="498"/>
      <c r="H17" s="498"/>
      <c r="I17" s="498">
        <f>EF_bruinkool_CO2</f>
        <v>0.35099999999999998</v>
      </c>
      <c r="J17" s="498">
        <f>EF_steenkool_CO2</f>
        <v>0.35399999999999998</v>
      </c>
      <c r="K17" s="498">
        <f>EF_anderfossiel_CO2</f>
        <v>0.26400000000000001</v>
      </c>
      <c r="L17" s="498">
        <f>'EF brandstof'!J4</f>
        <v>0</v>
      </c>
      <c r="M17" s="498">
        <f>'EF brandstof'!K4</f>
        <v>0</v>
      </c>
      <c r="N17" s="498">
        <f>'EF brandstof'!L4</f>
        <v>0</v>
      </c>
      <c r="O17" s="498">
        <v>0</v>
      </c>
      <c r="P17" s="498">
        <v>0</v>
      </c>
    </row>
    <row r="18" spans="1:16" outlineLevel="1">
      <c r="B18" s="473"/>
      <c r="C18" s="473"/>
      <c r="D18" s="473"/>
      <c r="E18" s="473"/>
      <c r="F18" s="473"/>
      <c r="G18" s="473"/>
      <c r="H18" s="473"/>
      <c r="I18" s="473"/>
      <c r="J18" s="473"/>
      <c r="K18" s="473"/>
      <c r="L18" s="473"/>
      <c r="M18" s="473"/>
      <c r="N18" s="473"/>
      <c r="O18" s="473"/>
      <c r="P18" s="473"/>
    </row>
    <row r="19" spans="1:16" outlineLevel="1">
      <c r="A19" s="469" t="s">
        <v>212</v>
      </c>
      <c r="B19" s="475">
        <f ca="1">B15*B17</f>
        <v>0</v>
      </c>
      <c r="C19" s="475">
        <f ca="1">C15*C17</f>
        <v>0</v>
      </c>
      <c r="D19" s="475">
        <f>D15*D17</f>
        <v>0</v>
      </c>
      <c r="E19" s="475">
        <f>E15*E17</f>
        <v>0</v>
      </c>
      <c r="F19" s="475">
        <f>F15*F17</f>
        <v>0</v>
      </c>
      <c r="G19" s="475"/>
      <c r="H19" s="475"/>
      <c r="I19" s="475">
        <f t="shared" ref="I19:P19" si="1">I15*I17</f>
        <v>0</v>
      </c>
      <c r="J19" s="475">
        <f t="shared" si="1"/>
        <v>0</v>
      </c>
      <c r="K19" s="475">
        <f t="shared" si="1"/>
        <v>0</v>
      </c>
      <c r="L19" s="475">
        <f t="shared" si="1"/>
        <v>0</v>
      </c>
      <c r="M19" s="475">
        <f t="shared" si="1"/>
        <v>0</v>
      </c>
      <c r="N19" s="475">
        <f t="shared" si="1"/>
        <v>0</v>
      </c>
      <c r="O19" s="475">
        <f t="shared" si="1"/>
        <v>0</v>
      </c>
      <c r="P19" s="475">
        <f t="shared" si="1"/>
        <v>0</v>
      </c>
    </row>
    <row r="22" spans="1:16" s="449" customFormat="1" ht="15" customHeight="1" outlineLevel="1">
      <c r="A22" s="476" t="s">
        <v>490</v>
      </c>
      <c r="B22" s="477"/>
      <c r="C22" s="478"/>
      <c r="D22" s="479"/>
      <c r="E22" s="480"/>
    </row>
    <row r="23" spans="1:16" s="49" customFormat="1" ht="15" customHeight="1" outlineLevel="1">
      <c r="A23" s="481"/>
      <c r="B23" s="482"/>
      <c r="C23" s="483" t="s">
        <v>372</v>
      </c>
      <c r="D23" s="483" t="s">
        <v>181</v>
      </c>
      <c r="E23" s="484"/>
    </row>
    <row r="24" spans="1:16" s="449" customFormat="1" ht="15" customHeight="1" outlineLevel="1">
      <c r="A24" s="485" t="s">
        <v>261</v>
      </c>
      <c r="B24" s="48">
        <f>EigenZB</f>
        <v>1</v>
      </c>
      <c r="C24" s="486"/>
      <c r="D24" s="885" t="s">
        <v>726</v>
      </c>
      <c r="E24" s="450"/>
    </row>
    <row r="25" spans="1:16" s="449" customFormat="1" outlineLevel="1">
      <c r="A25" s="485" t="s">
        <v>457</v>
      </c>
      <c r="B25" s="49">
        <v>4.2</v>
      </c>
      <c r="C25" s="486"/>
      <c r="D25" s="487" t="s">
        <v>514</v>
      </c>
      <c r="E25" s="463"/>
    </row>
    <row r="26" spans="1:16" s="449" customFormat="1" outlineLevel="1">
      <c r="A26" s="772" t="s">
        <v>458</v>
      </c>
      <c r="B26" s="773">
        <f>1.34/3.6</f>
        <v>0.37222222222222223</v>
      </c>
      <c r="C26" s="486" t="s">
        <v>214</v>
      </c>
      <c r="D26" s="487" t="s">
        <v>514</v>
      </c>
      <c r="E26" s="463"/>
    </row>
    <row r="27" spans="1:16" s="449" customFormat="1" outlineLevel="1">
      <c r="A27" s="488" t="s">
        <v>629</v>
      </c>
      <c r="B27" s="775">
        <f>B24*B25*B26</f>
        <v>1.5633333333333335</v>
      </c>
      <c r="C27" s="489" t="s">
        <v>630</v>
      </c>
      <c r="D27" s="490"/>
      <c r="E27" s="491"/>
    </row>
    <row r="28" spans="1:16" s="449" customFormat="1" outlineLevel="1">
      <c r="A28" s="49"/>
      <c r="B28" s="49"/>
      <c r="C28" s="492"/>
      <c r="D28" s="486"/>
    </row>
    <row r="29" spans="1:16" s="449" customFormat="1" outlineLevel="1">
      <c r="A29" s="493" t="s">
        <v>491</v>
      </c>
      <c r="B29" s="477"/>
      <c r="C29" s="478"/>
      <c r="D29" s="479"/>
      <c r="E29" s="480"/>
    </row>
    <row r="30" spans="1:16" s="49" customFormat="1" outlineLevel="1">
      <c r="A30" s="494"/>
      <c r="B30" s="482"/>
      <c r="C30" s="483" t="s">
        <v>372</v>
      </c>
      <c r="D30" s="483" t="s">
        <v>181</v>
      </c>
      <c r="E30" s="484"/>
    </row>
    <row r="31" spans="1:16" s="449" customFormat="1" outlineLevel="1">
      <c r="A31" s="485" t="s">
        <v>456</v>
      </c>
      <c r="B31" s="48">
        <f>EigenWP</f>
        <v>0</v>
      </c>
      <c r="C31" s="486"/>
      <c r="D31" s="885" t="s">
        <v>408</v>
      </c>
      <c r="E31" s="450"/>
    </row>
    <row r="32" spans="1:16" s="449" customFormat="1" outlineLevel="1">
      <c r="A32" s="485" t="s">
        <v>454</v>
      </c>
      <c r="B32" s="49">
        <v>13</v>
      </c>
      <c r="C32" s="492" t="s">
        <v>258</v>
      </c>
      <c r="D32" s="487" t="s">
        <v>514</v>
      </c>
      <c r="E32" s="450"/>
    </row>
    <row r="33" spans="1:5" s="449" customFormat="1" outlineLevel="1">
      <c r="A33" s="485" t="s">
        <v>455</v>
      </c>
      <c r="B33" s="49">
        <v>2000</v>
      </c>
      <c r="C33" s="492" t="s">
        <v>260</v>
      </c>
      <c r="D33" s="487" t="s">
        <v>514</v>
      </c>
      <c r="E33" s="450"/>
    </row>
    <row r="34" spans="1:5" s="449" customFormat="1" outlineLevel="1">
      <c r="A34" s="772" t="s">
        <v>377</v>
      </c>
      <c r="B34" s="49">
        <v>3.75</v>
      </c>
      <c r="C34" s="492"/>
      <c r="D34" s="487" t="s">
        <v>514</v>
      </c>
      <c r="E34" s="450"/>
    </row>
    <row r="35" spans="1:5" s="449" customFormat="1" outlineLevel="1">
      <c r="A35" s="488" t="s">
        <v>629</v>
      </c>
      <c r="B35" s="774">
        <f>B31*B32*B33/1000-B31*B32*B33/1000/B34</f>
        <v>0</v>
      </c>
      <c r="C35" s="495" t="s">
        <v>630</v>
      </c>
      <c r="D35" s="490"/>
      <c r="E35" s="457"/>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47" customWidth="1"/>
    <col min="2" max="2" width="15" style="447" customWidth="1"/>
    <col min="3" max="3" width="25.140625" style="447" customWidth="1"/>
    <col min="4" max="4" width="15" style="447" customWidth="1"/>
    <col min="5" max="5" width="40.5703125" style="447" customWidth="1"/>
    <col min="6" max="6" width="14.85546875" style="447" customWidth="1"/>
    <col min="7" max="7" width="6.5703125" style="447" bestFit="1" customWidth="1"/>
    <col min="8" max="8" width="8.140625" style="447" bestFit="1" customWidth="1"/>
    <col min="9" max="9" width="15.7109375" style="447" customWidth="1"/>
    <col min="10" max="10" width="15.42578125" style="447" customWidth="1"/>
    <col min="11" max="11" width="17.42578125" style="447" customWidth="1"/>
    <col min="12" max="12" width="14.5703125" style="447" customWidth="1"/>
    <col min="13" max="13" width="15.5703125" style="447" customWidth="1"/>
    <col min="14" max="14" width="17.85546875" style="447" customWidth="1"/>
    <col min="15" max="15" width="26.42578125" style="447" bestFit="1" customWidth="1"/>
    <col min="16" max="16" width="43.5703125" style="447" customWidth="1"/>
    <col min="17" max="17" width="9.140625" style="447"/>
    <col min="18" max="18" width="20.42578125" style="447" customWidth="1"/>
    <col min="19" max="16384" width="9.140625" style="447"/>
  </cols>
  <sheetData>
    <row r="1" spans="1:16" ht="15.75" customHeight="1" outlineLevel="1" thickTop="1" thickBot="1">
      <c r="A1" s="1181" t="s">
        <v>381</v>
      </c>
      <c r="B1" s="1182" t="s">
        <v>194</v>
      </c>
      <c r="C1" s="1183"/>
      <c r="D1" s="1183"/>
      <c r="E1" s="1183"/>
      <c r="F1" s="1183"/>
      <c r="G1" s="1183"/>
      <c r="H1" s="1183"/>
      <c r="I1" s="1183"/>
      <c r="J1" s="1183"/>
      <c r="K1" s="1183"/>
      <c r="L1" s="1183"/>
      <c r="M1" s="1183"/>
      <c r="N1" s="1183"/>
      <c r="O1" s="1183"/>
      <c r="P1" s="1183"/>
    </row>
    <row r="2" spans="1:16" ht="15" customHeight="1" outlineLevel="1" thickTop="1">
      <c r="A2" s="1181"/>
      <c r="B2" s="1184" t="s">
        <v>20</v>
      </c>
      <c r="C2" s="1184" t="s">
        <v>195</v>
      </c>
      <c r="D2" s="1185" t="s">
        <v>196</v>
      </c>
      <c r="E2" s="1186"/>
      <c r="F2" s="1186"/>
      <c r="G2" s="1186"/>
      <c r="H2" s="1186"/>
      <c r="I2" s="1186"/>
      <c r="J2" s="1186"/>
      <c r="K2" s="1187"/>
      <c r="L2" s="1185" t="s">
        <v>197</v>
      </c>
      <c r="M2" s="1186"/>
      <c r="N2" s="1186"/>
      <c r="O2" s="1186"/>
      <c r="P2" s="1187"/>
    </row>
    <row r="3" spans="1:16" ht="56.25" customHeight="1" outlineLevel="1">
      <c r="A3" s="1181"/>
      <c r="B3" s="1164"/>
      <c r="C3" s="1164"/>
      <c r="D3" s="446" t="s">
        <v>198</v>
      </c>
      <c r="E3" s="446" t="s">
        <v>199</v>
      </c>
      <c r="F3" s="446" t="s">
        <v>200</v>
      </c>
      <c r="G3" s="446" t="s">
        <v>201</v>
      </c>
      <c r="H3" s="446" t="s">
        <v>119</v>
      </c>
      <c r="I3" s="446" t="s">
        <v>202</v>
      </c>
      <c r="J3" s="446" t="s">
        <v>203</v>
      </c>
      <c r="K3" s="446" t="s">
        <v>204</v>
      </c>
      <c r="L3" s="446" t="s">
        <v>205</v>
      </c>
      <c r="M3" s="446" t="s">
        <v>206</v>
      </c>
      <c r="N3" s="446" t="s">
        <v>207</v>
      </c>
      <c r="O3" s="446" t="s">
        <v>208</v>
      </c>
      <c r="P3" s="446" t="s">
        <v>209</v>
      </c>
    </row>
    <row r="4" spans="1:16" outlineLevel="1">
      <c r="A4" s="466"/>
      <c r="B4" s="464"/>
      <c r="C4" s="496"/>
      <c r="D4" s="496"/>
      <c r="E4" s="496"/>
      <c r="F4" s="496"/>
      <c r="G4" s="496"/>
      <c r="H4" s="496"/>
      <c r="I4" s="496"/>
      <c r="J4" s="496"/>
      <c r="K4" s="496"/>
      <c r="L4" s="496"/>
      <c r="M4" s="496"/>
      <c r="N4" s="496"/>
      <c r="O4" s="496"/>
      <c r="P4" s="496"/>
    </row>
    <row r="5" spans="1:16" outlineLevel="1">
      <c r="A5" s="466"/>
      <c r="B5" s="464"/>
      <c r="C5" s="496"/>
      <c r="D5" s="496"/>
      <c r="E5" s="496"/>
      <c r="F5" s="496"/>
      <c r="G5" s="496"/>
      <c r="H5" s="496"/>
      <c r="I5" s="496"/>
      <c r="J5" s="496"/>
      <c r="K5" s="496"/>
      <c r="L5" s="496"/>
      <c r="M5" s="496"/>
      <c r="N5" s="496"/>
      <c r="O5" s="496"/>
      <c r="P5" s="496"/>
    </row>
    <row r="6" spans="1:16" outlineLevel="1">
      <c r="A6" s="466"/>
      <c r="B6" s="464"/>
      <c r="C6" s="496"/>
      <c r="D6" s="496"/>
      <c r="E6" s="496"/>
      <c r="F6" s="496"/>
      <c r="G6" s="496"/>
      <c r="H6" s="496"/>
      <c r="I6" s="496"/>
      <c r="J6" s="496"/>
      <c r="K6" s="496"/>
      <c r="L6" s="496"/>
      <c r="M6" s="496"/>
      <c r="N6" s="496"/>
      <c r="O6" s="496"/>
      <c r="P6" s="496"/>
    </row>
    <row r="7" spans="1:16" outlineLevel="1">
      <c r="A7" s="466"/>
      <c r="B7" s="464"/>
      <c r="C7" s="496"/>
      <c r="D7" s="496"/>
      <c r="E7" s="496"/>
      <c r="F7" s="496"/>
      <c r="G7" s="496"/>
      <c r="H7" s="496"/>
      <c r="I7" s="496"/>
      <c r="J7" s="496"/>
      <c r="K7" s="496"/>
      <c r="L7" s="496"/>
      <c r="M7" s="496"/>
      <c r="N7" s="496"/>
      <c r="O7" s="496"/>
      <c r="P7" s="496"/>
    </row>
    <row r="8" spans="1:16" outlineLevel="1">
      <c r="A8" s="672"/>
      <c r="B8" s="464"/>
      <c r="C8" s="496"/>
      <c r="D8" s="496"/>
      <c r="E8" s="496"/>
      <c r="F8" s="496"/>
      <c r="G8" s="496"/>
      <c r="H8" s="496"/>
      <c r="I8" s="496"/>
      <c r="J8" s="496"/>
      <c r="K8" s="496"/>
      <c r="L8" s="496"/>
      <c r="M8" s="496"/>
      <c r="N8" s="496"/>
      <c r="O8" s="496"/>
      <c r="P8" s="496"/>
    </row>
    <row r="9" spans="1:16" outlineLevel="1">
      <c r="A9" s="466"/>
      <c r="B9" s="464"/>
      <c r="C9" s="496"/>
      <c r="D9" s="496"/>
      <c r="E9" s="496"/>
      <c r="F9" s="496"/>
      <c r="G9" s="496"/>
      <c r="H9" s="496"/>
      <c r="I9" s="496"/>
      <c r="J9" s="496"/>
      <c r="K9" s="496"/>
      <c r="L9" s="496"/>
      <c r="M9" s="496"/>
      <c r="N9" s="496"/>
      <c r="O9" s="496"/>
      <c r="P9" s="496"/>
    </row>
    <row r="10" spans="1:16" outlineLevel="1">
      <c r="A10" s="466"/>
      <c r="B10" s="464"/>
      <c r="C10" s="496"/>
      <c r="D10" s="496"/>
      <c r="E10" s="496"/>
      <c r="F10" s="496"/>
      <c r="G10" s="496"/>
      <c r="H10" s="496"/>
      <c r="I10" s="496"/>
      <c r="J10" s="496"/>
      <c r="K10" s="496"/>
      <c r="L10" s="496"/>
      <c r="M10" s="496"/>
      <c r="N10" s="496"/>
      <c r="O10" s="496"/>
      <c r="P10" s="496"/>
    </row>
    <row r="11" spans="1:16" outlineLevel="1">
      <c r="A11" s="466"/>
      <c r="B11" s="464"/>
      <c r="C11" s="496"/>
      <c r="D11" s="496"/>
      <c r="E11" s="496"/>
      <c r="F11" s="496"/>
      <c r="G11" s="496"/>
      <c r="H11" s="496"/>
      <c r="I11" s="496"/>
      <c r="J11" s="496"/>
      <c r="K11" s="496"/>
      <c r="L11" s="496"/>
      <c r="M11" s="496"/>
      <c r="N11" s="496"/>
      <c r="O11" s="496"/>
      <c r="P11" s="496"/>
    </row>
    <row r="12" spans="1:16" ht="15.75" outlineLevel="1" thickBot="1">
      <c r="A12" s="466"/>
      <c r="B12" s="464"/>
      <c r="C12" s="496"/>
      <c r="D12" s="496"/>
      <c r="E12" s="496"/>
      <c r="F12" s="496"/>
      <c r="G12" s="496"/>
      <c r="H12" s="496"/>
      <c r="I12" s="496"/>
      <c r="J12" s="496"/>
      <c r="K12" s="496"/>
      <c r="L12" s="496"/>
      <c r="M12" s="496"/>
      <c r="N12" s="496"/>
      <c r="O12" s="496"/>
      <c r="P12" s="496"/>
    </row>
    <row r="13" spans="1:16" ht="25.5" customHeight="1" outlineLevel="1" thickBot="1">
      <c r="A13" s="467" t="s">
        <v>583</v>
      </c>
      <c r="B13" s="449"/>
      <c r="C13" s="468"/>
      <c r="D13" s="468"/>
      <c r="E13" s="468"/>
      <c r="F13" s="468"/>
      <c r="G13" s="468"/>
      <c r="H13" s="468"/>
      <c r="I13" s="468"/>
      <c r="J13" s="468"/>
      <c r="K13" s="468"/>
      <c r="L13" s="468"/>
      <c r="M13" s="468"/>
      <c r="N13" s="468"/>
      <c r="O13" s="1188"/>
      <c r="P13" s="1188"/>
    </row>
    <row r="14" spans="1:16" outlineLevel="1">
      <c r="A14" s="466"/>
      <c r="B14" s="53"/>
      <c r="C14" s="496"/>
      <c r="D14" s="496"/>
      <c r="E14" s="496"/>
      <c r="F14" s="496"/>
      <c r="G14" s="496"/>
      <c r="H14" s="496"/>
      <c r="I14" s="496"/>
      <c r="J14" s="496"/>
      <c r="K14" s="496"/>
      <c r="L14" s="496"/>
      <c r="M14" s="496"/>
      <c r="N14" s="496"/>
      <c r="O14" s="496"/>
      <c r="P14" s="496"/>
    </row>
    <row r="15" spans="1:16" s="461" customFormat="1" outlineLevel="1">
      <c r="A15" s="469" t="s">
        <v>301</v>
      </c>
      <c r="B15" s="470">
        <f>SUM(B4:B12)</f>
        <v>0</v>
      </c>
      <c r="C15" s="471"/>
      <c r="D15" s="471"/>
      <c r="E15" s="471"/>
      <c r="F15" s="471"/>
      <c r="G15" s="471"/>
      <c r="H15" s="471"/>
      <c r="I15" s="471"/>
      <c r="J15" s="471"/>
      <c r="K15" s="471"/>
      <c r="L15" s="471"/>
      <c r="M15" s="471"/>
      <c r="N15" s="471"/>
      <c r="O15" s="472"/>
      <c r="P15" s="472"/>
    </row>
    <row r="16" spans="1:16" outlineLevel="1">
      <c r="B16" s="473"/>
      <c r="C16" s="473"/>
      <c r="D16" s="473"/>
      <c r="E16" s="473"/>
      <c r="F16" s="473"/>
      <c r="G16" s="473"/>
      <c r="H16" s="473"/>
      <c r="I16" s="473"/>
      <c r="J16" s="473"/>
      <c r="K16" s="473"/>
      <c r="L16" s="473"/>
      <c r="M16" s="473"/>
      <c r="N16" s="473"/>
      <c r="O16" s="473"/>
      <c r="P16" s="473"/>
    </row>
    <row r="17" spans="1:16" outlineLevel="1">
      <c r="A17" s="474" t="s">
        <v>610</v>
      </c>
      <c r="B17" s="498">
        <f ca="1">'EF ele_warmte'!B12</f>
        <v>0.21761604897969369</v>
      </c>
      <c r="C17" s="498">
        <f ca="1">'EF ele_warmte'!B22</f>
        <v>0</v>
      </c>
      <c r="D17" s="498">
        <f>EF_CO2_aardgas</f>
        <v>0.20200000000000001</v>
      </c>
      <c r="E17" s="498">
        <f>EF_VLgas_CO2</f>
        <v>0.22700000000000001</v>
      </c>
      <c r="F17" s="498">
        <f>EF_stookolie_CO2</f>
        <v>0.26700000000000002</v>
      </c>
      <c r="G17" s="498"/>
      <c r="H17" s="498"/>
      <c r="I17" s="498">
        <f>EF_bruinkool_CO2</f>
        <v>0.35099999999999998</v>
      </c>
      <c r="J17" s="498">
        <f>EF_steenkool_CO2</f>
        <v>0.35399999999999998</v>
      </c>
      <c r="K17" s="498">
        <f>EF_anderfossiel_CO2</f>
        <v>0.26400000000000001</v>
      </c>
      <c r="L17" s="498">
        <f>'EF brandstof'!J4</f>
        <v>0</v>
      </c>
      <c r="M17" s="498">
        <f>'EF brandstof'!K4</f>
        <v>0</v>
      </c>
      <c r="N17" s="498">
        <f>'EF brandstof'!L4</f>
        <v>0</v>
      </c>
      <c r="O17" s="498">
        <v>0</v>
      </c>
      <c r="P17" s="498">
        <v>0</v>
      </c>
    </row>
    <row r="18" spans="1:16" outlineLevel="1">
      <c r="B18" s="473"/>
      <c r="C18" s="473"/>
      <c r="D18" s="473"/>
      <c r="E18" s="473"/>
      <c r="F18" s="473"/>
      <c r="G18" s="473"/>
      <c r="H18" s="473"/>
      <c r="I18" s="473"/>
      <c r="J18" s="473"/>
      <c r="K18" s="473"/>
      <c r="L18" s="473"/>
      <c r="M18" s="473"/>
      <c r="N18" s="473"/>
      <c r="O18" s="473"/>
      <c r="P18" s="473"/>
    </row>
    <row r="19" spans="1:16" outlineLevel="1">
      <c r="A19" s="469" t="s">
        <v>212</v>
      </c>
      <c r="B19" s="475">
        <f ca="1">B15*B17</f>
        <v>0</v>
      </c>
      <c r="C19" s="475"/>
      <c r="D19" s="475"/>
      <c r="E19" s="475"/>
      <c r="F19" s="475"/>
      <c r="G19" s="475"/>
      <c r="H19" s="475"/>
      <c r="I19" s="475"/>
      <c r="J19" s="475"/>
      <c r="K19" s="475"/>
      <c r="L19" s="475"/>
      <c r="M19" s="475"/>
      <c r="N19" s="475"/>
      <c r="O19" s="475"/>
      <c r="P19" s="475"/>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theme="8"/>
  </sheetPr>
  <dimension ref="A1:P31"/>
  <sheetViews>
    <sheetView showGridLines="0" topLeftCell="A7" workbookViewId="0">
      <selection activeCell="M27" sqref="M27"/>
    </sheetView>
  </sheetViews>
  <sheetFormatPr defaultColWidth="9.140625" defaultRowHeight="15"/>
  <cols>
    <col min="1" max="1" width="34.7109375" style="447" customWidth="1"/>
    <col min="2" max="2" width="14.140625" style="447" customWidth="1"/>
    <col min="3" max="3" width="16.42578125" style="447" customWidth="1"/>
    <col min="4" max="4" width="15" style="447" customWidth="1"/>
    <col min="5" max="5" width="13.85546875" style="447" customWidth="1"/>
    <col min="6" max="6" width="14.85546875" style="447" customWidth="1"/>
    <col min="7" max="7" width="14.7109375" style="447" customWidth="1"/>
    <col min="8" max="8" width="14.28515625" style="447" customWidth="1"/>
    <col min="9" max="9" width="15.7109375" style="447" customWidth="1"/>
    <col min="10" max="10" width="15.42578125" style="447" customWidth="1"/>
    <col min="11" max="11" width="17.42578125" style="447" customWidth="1"/>
    <col min="12" max="12" width="14.5703125" style="447" customWidth="1"/>
    <col min="13" max="13" width="15.5703125" style="447" customWidth="1"/>
    <col min="14" max="14" width="17.85546875" style="447" customWidth="1"/>
    <col min="15" max="15" width="16.140625" style="447" customWidth="1"/>
    <col min="16" max="16" width="17.5703125" style="447" customWidth="1"/>
    <col min="17" max="17" width="9.140625" style="447"/>
    <col min="18" max="18" width="20.42578125" style="447" customWidth="1"/>
    <col min="19" max="16384" width="9.140625" style="447"/>
  </cols>
  <sheetData>
    <row r="1" spans="1:16" ht="15.75" customHeight="1" thickTop="1" thickBot="1">
      <c r="A1" s="1181" t="s">
        <v>322</v>
      </c>
      <c r="B1" s="1182" t="s">
        <v>194</v>
      </c>
      <c r="C1" s="1183"/>
      <c r="D1" s="1183"/>
      <c r="E1" s="1183"/>
      <c r="F1" s="1183"/>
      <c r="G1" s="1183"/>
      <c r="H1" s="1183"/>
      <c r="I1" s="1183"/>
      <c r="J1" s="1183"/>
      <c r="K1" s="1183"/>
      <c r="L1" s="1183"/>
      <c r="M1" s="1183"/>
      <c r="N1" s="1183"/>
      <c r="O1" s="1183"/>
      <c r="P1" s="1183"/>
    </row>
    <row r="2" spans="1:16" ht="15" customHeight="1" thickTop="1">
      <c r="A2" s="1181"/>
      <c r="B2" s="1184" t="s">
        <v>20</v>
      </c>
      <c r="C2" s="1184" t="s">
        <v>195</v>
      </c>
      <c r="D2" s="1185" t="s">
        <v>196</v>
      </c>
      <c r="E2" s="1186"/>
      <c r="F2" s="1186"/>
      <c r="G2" s="1186"/>
      <c r="H2" s="1186"/>
      <c r="I2" s="1186"/>
      <c r="J2" s="1186"/>
      <c r="K2" s="1187"/>
      <c r="L2" s="1185" t="s">
        <v>197</v>
      </c>
      <c r="M2" s="1186"/>
      <c r="N2" s="1186"/>
      <c r="O2" s="1186"/>
      <c r="P2" s="1187"/>
    </row>
    <row r="3" spans="1:16" ht="56.25" customHeight="1">
      <c r="A3" s="1181"/>
      <c r="B3" s="1164"/>
      <c r="C3" s="1164"/>
      <c r="D3" s="446" t="s">
        <v>198</v>
      </c>
      <c r="E3" s="446" t="s">
        <v>199</v>
      </c>
      <c r="F3" s="446" t="s">
        <v>200</v>
      </c>
      <c r="G3" s="446" t="s">
        <v>201</v>
      </c>
      <c r="H3" s="446" t="s">
        <v>119</v>
      </c>
      <c r="I3" s="446" t="s">
        <v>202</v>
      </c>
      <c r="J3" s="446" t="s">
        <v>203</v>
      </c>
      <c r="K3" s="446" t="s">
        <v>204</v>
      </c>
      <c r="L3" s="446" t="s">
        <v>205</v>
      </c>
      <c r="M3" s="446" t="s">
        <v>206</v>
      </c>
      <c r="N3" s="446" t="s">
        <v>207</v>
      </c>
      <c r="O3" s="446" t="s">
        <v>208</v>
      </c>
      <c r="P3" s="446" t="s">
        <v>209</v>
      </c>
    </row>
    <row r="4" spans="1:16">
      <c r="B4" s="464"/>
      <c r="C4" s="496"/>
      <c r="D4" s="465"/>
      <c r="E4" s="465"/>
      <c r="F4" s="496"/>
      <c r="G4" s="465"/>
      <c r="H4" s="465"/>
      <c r="I4" s="496"/>
      <c r="J4" s="496"/>
      <c r="K4" s="496"/>
      <c r="L4" s="496"/>
      <c r="M4" s="496"/>
      <c r="N4" s="496"/>
      <c r="O4" s="496"/>
      <c r="P4" s="496"/>
    </row>
    <row r="5" spans="1:16">
      <c r="B5" s="464"/>
      <c r="C5" s="53"/>
      <c r="D5" s="464"/>
      <c r="E5" s="464"/>
      <c r="F5" s="53"/>
      <c r="G5" s="464"/>
      <c r="H5" s="464"/>
      <c r="I5" s="53"/>
      <c r="J5" s="53"/>
      <c r="K5" s="53"/>
      <c r="L5" s="53"/>
      <c r="M5" s="53"/>
      <c r="N5" s="53"/>
      <c r="O5" s="53"/>
      <c r="P5" s="53"/>
    </row>
    <row r="6" spans="1:16">
      <c r="B6" s="464"/>
      <c r="C6" s="53"/>
      <c r="D6" s="464"/>
      <c r="E6" s="464"/>
      <c r="F6" s="53"/>
      <c r="G6" s="464"/>
      <c r="H6" s="464"/>
      <c r="I6" s="53"/>
      <c r="J6" s="53"/>
      <c r="K6" s="53"/>
      <c r="L6" s="53"/>
      <c r="M6" s="53"/>
      <c r="N6" s="53"/>
      <c r="O6" s="53"/>
      <c r="P6" s="53"/>
    </row>
    <row r="7" spans="1:16">
      <c r="B7" s="464"/>
      <c r="C7" s="53"/>
      <c r="D7" s="464"/>
      <c r="E7" s="464"/>
      <c r="F7" s="53"/>
      <c r="G7" s="464"/>
      <c r="H7" s="464"/>
      <c r="I7" s="53"/>
      <c r="J7" s="53"/>
      <c r="K7" s="53"/>
      <c r="L7" s="53"/>
      <c r="M7" s="53"/>
      <c r="N7" s="53"/>
      <c r="O7" s="53"/>
      <c r="P7" s="53"/>
    </row>
    <row r="8" spans="1:16">
      <c r="A8" s="461"/>
      <c r="B8" s="464"/>
      <c r="C8" s="53"/>
      <c r="D8" s="464"/>
      <c r="E8" s="464"/>
      <c r="F8" s="53"/>
      <c r="G8" s="464"/>
      <c r="H8" s="464"/>
      <c r="I8" s="53"/>
      <c r="J8" s="53"/>
      <c r="K8" s="53"/>
      <c r="L8" s="53"/>
      <c r="M8" s="53"/>
      <c r="N8" s="53"/>
      <c r="O8" s="53"/>
      <c r="P8" s="53"/>
    </row>
    <row r="9" spans="1:16">
      <c r="B9" s="464"/>
      <c r="C9" s="53"/>
      <c r="D9" s="464"/>
      <c r="E9" s="464"/>
      <c r="F9" s="53"/>
      <c r="G9" s="464"/>
      <c r="H9" s="464"/>
      <c r="I9" s="53"/>
      <c r="J9" s="53"/>
      <c r="K9" s="53"/>
      <c r="L9" s="53"/>
      <c r="M9" s="53"/>
      <c r="N9" s="53"/>
      <c r="O9" s="53"/>
      <c r="P9" s="53"/>
    </row>
    <row r="10" spans="1:16">
      <c r="B10" s="464"/>
      <c r="C10" s="53"/>
      <c r="D10" s="464"/>
      <c r="E10" s="464"/>
      <c r="F10" s="53"/>
      <c r="G10" s="464"/>
      <c r="H10" s="464"/>
      <c r="I10" s="53"/>
      <c r="J10" s="53"/>
      <c r="K10" s="53"/>
      <c r="L10" s="53"/>
      <c r="M10" s="53"/>
      <c r="N10" s="53"/>
      <c r="O10" s="53"/>
      <c r="P10" s="53"/>
    </row>
    <row r="11" spans="1:16">
      <c r="B11" s="464"/>
      <c r="C11" s="53"/>
      <c r="D11" s="464"/>
      <c r="E11" s="464"/>
      <c r="F11" s="53"/>
      <c r="G11" s="464"/>
      <c r="H11" s="464"/>
      <c r="I11" s="53"/>
      <c r="J11" s="53"/>
      <c r="K11" s="53"/>
      <c r="L11" s="53"/>
      <c r="M11" s="53"/>
      <c r="N11" s="53"/>
      <c r="O11" s="53"/>
      <c r="P11" s="53"/>
    </row>
    <row r="12" spans="1:16">
      <c r="B12" s="464"/>
      <c r="C12" s="53"/>
      <c r="D12" s="464"/>
      <c r="E12" s="464"/>
      <c r="F12" s="53"/>
      <c r="G12" s="464"/>
      <c r="H12" s="464"/>
      <c r="I12" s="53"/>
      <c r="J12" s="53"/>
      <c r="K12" s="53"/>
      <c r="L12" s="53"/>
      <c r="M12" s="53"/>
      <c r="N12" s="53"/>
      <c r="O12" s="53"/>
      <c r="P12" s="53"/>
    </row>
    <row r="13" spans="1:16">
      <c r="B13" s="464"/>
      <c r="C13" s="53"/>
      <c r="D13" s="464"/>
      <c r="E13" s="464"/>
      <c r="F13" s="53"/>
      <c r="G13" s="464"/>
      <c r="H13" s="464"/>
      <c r="I13" s="53"/>
      <c r="J13" s="53"/>
      <c r="K13" s="53"/>
      <c r="L13" s="53"/>
      <c r="M13" s="53"/>
      <c r="N13" s="53"/>
      <c r="O13" s="53"/>
      <c r="P13" s="53"/>
    </row>
    <row r="14" spans="1:16">
      <c r="B14" s="464"/>
      <c r="C14" s="53"/>
      <c r="D14" s="464"/>
      <c r="E14" s="464"/>
      <c r="F14" s="53"/>
      <c r="G14" s="464"/>
      <c r="H14" s="464"/>
      <c r="I14" s="53"/>
      <c r="J14" s="53"/>
      <c r="K14" s="53"/>
      <c r="L14" s="53"/>
      <c r="M14" s="53"/>
      <c r="N14" s="53"/>
      <c r="O14" s="53"/>
      <c r="P14" s="53"/>
    </row>
    <row r="15" spans="1:16">
      <c r="B15" s="464"/>
      <c r="C15" s="53"/>
      <c r="D15" s="464"/>
      <c r="E15" s="464"/>
      <c r="F15" s="53"/>
      <c r="G15" s="464"/>
      <c r="H15" s="464"/>
      <c r="I15" s="53"/>
      <c r="J15" s="53"/>
      <c r="K15" s="53"/>
      <c r="L15" s="53"/>
      <c r="M15" s="53"/>
      <c r="N15" s="53"/>
      <c r="O15" s="53"/>
      <c r="P15" s="53"/>
    </row>
    <row r="16" spans="1:16">
      <c r="B16" s="464"/>
      <c r="C16" s="53"/>
      <c r="D16" s="464"/>
      <c r="E16" s="464"/>
      <c r="F16" s="53"/>
      <c r="G16" s="464"/>
      <c r="H16" s="464"/>
      <c r="I16" s="53"/>
      <c r="J16" s="53"/>
      <c r="K16" s="53"/>
      <c r="L16" s="53"/>
      <c r="M16" s="53"/>
      <c r="N16" s="53"/>
      <c r="O16" s="53"/>
      <c r="P16" s="53"/>
    </row>
    <row r="17" spans="1:16">
      <c r="B17" s="464"/>
      <c r="C17" s="53"/>
      <c r="D17" s="464"/>
      <c r="E17" s="464"/>
      <c r="F17" s="53"/>
      <c r="G17" s="464"/>
      <c r="H17" s="464"/>
      <c r="I17" s="53"/>
      <c r="J17" s="53"/>
      <c r="K17" s="53"/>
      <c r="L17" s="53"/>
      <c r="M17" s="53"/>
      <c r="N17" s="53"/>
      <c r="O17" s="53"/>
      <c r="P17" s="53"/>
    </row>
    <row r="18" spans="1:16">
      <c r="B18" s="464"/>
      <c r="C18" s="53"/>
      <c r="D18" s="464"/>
      <c r="E18" s="464"/>
      <c r="F18" s="53"/>
      <c r="G18" s="464"/>
      <c r="H18" s="464"/>
      <c r="I18" s="53"/>
      <c r="J18" s="53"/>
      <c r="K18" s="53"/>
      <c r="L18" s="53"/>
      <c r="M18" s="53"/>
      <c r="N18" s="53"/>
      <c r="O18" s="53"/>
      <c r="P18" s="53"/>
    </row>
    <row r="19" spans="1:16">
      <c r="B19" s="464"/>
      <c r="C19" s="53"/>
      <c r="D19" s="464"/>
      <c r="E19" s="464"/>
      <c r="F19" s="53"/>
      <c r="G19" s="464"/>
      <c r="H19" s="464"/>
      <c r="I19" s="53"/>
      <c r="J19" s="53"/>
      <c r="K19" s="53"/>
      <c r="L19" s="53"/>
      <c r="M19" s="53"/>
      <c r="N19" s="53"/>
      <c r="O19" s="53"/>
      <c r="P19" s="53"/>
    </row>
    <row r="20" spans="1:16">
      <c r="B20" s="464"/>
      <c r="C20" s="53"/>
      <c r="D20" s="464"/>
      <c r="E20" s="464"/>
      <c r="F20" s="53"/>
      <c r="G20" s="464"/>
      <c r="H20" s="464"/>
      <c r="I20" s="53"/>
      <c r="J20" s="53"/>
      <c r="K20" s="53"/>
      <c r="L20" s="53"/>
      <c r="M20" s="53"/>
      <c r="N20" s="53"/>
      <c r="O20" s="53"/>
      <c r="P20" s="53"/>
    </row>
    <row r="21" spans="1:16">
      <c r="B21" s="464"/>
      <c r="C21" s="53"/>
      <c r="D21" s="464"/>
      <c r="E21" s="464"/>
      <c r="F21" s="53"/>
      <c r="G21" s="464"/>
      <c r="H21" s="464"/>
      <c r="I21" s="53"/>
      <c r="J21" s="53"/>
      <c r="K21" s="53"/>
      <c r="L21" s="53"/>
      <c r="M21" s="53"/>
      <c r="N21" s="53"/>
      <c r="O21" s="53"/>
      <c r="P21" s="53"/>
    </row>
    <row r="22" spans="1:16">
      <c r="B22" s="464"/>
      <c r="C22" s="53"/>
      <c r="D22" s="464"/>
      <c r="E22" s="464"/>
      <c r="F22" s="53"/>
      <c r="G22" s="464"/>
      <c r="H22" s="464"/>
      <c r="I22" s="53"/>
      <c r="J22" s="53"/>
      <c r="K22" s="53"/>
      <c r="L22" s="53"/>
      <c r="M22" s="53"/>
      <c r="N22" s="53"/>
      <c r="O22" s="53"/>
      <c r="P22" s="53"/>
    </row>
    <row r="23" spans="1:16" ht="15.75" thickBot="1">
      <c r="B23" s="464"/>
      <c r="C23" s="53"/>
      <c r="D23" s="464"/>
      <c r="E23" s="464"/>
      <c r="F23" s="53"/>
      <c r="G23" s="464"/>
      <c r="H23" s="464"/>
      <c r="I23" s="53"/>
      <c r="J23" s="53"/>
      <c r="K23" s="53"/>
      <c r="L23" s="53"/>
      <c r="M23" s="53"/>
      <c r="N23" s="53"/>
      <c r="O23" s="53"/>
      <c r="P23" s="53"/>
    </row>
    <row r="24" spans="1:16" ht="15.75" thickBot="1">
      <c r="A24" s="467" t="s">
        <v>583</v>
      </c>
    </row>
    <row r="26" spans="1:16" s="461" customFormat="1">
      <c r="A26" s="469" t="s">
        <v>532</v>
      </c>
      <c r="B26" s="469">
        <f t="shared" ref="B26:H26" si="0">SUM(B4:B23)</f>
        <v>0</v>
      </c>
      <c r="C26" s="469"/>
      <c r="D26" s="469">
        <f t="shared" si="0"/>
        <v>0</v>
      </c>
      <c r="E26" s="469">
        <f t="shared" si="0"/>
        <v>0</v>
      </c>
      <c r="F26" s="469"/>
      <c r="G26" s="469">
        <f t="shared" si="0"/>
        <v>0</v>
      </c>
      <c r="H26" s="469">
        <f t="shared" si="0"/>
        <v>0</v>
      </c>
      <c r="I26" s="469"/>
      <c r="J26" s="469"/>
      <c r="K26" s="469"/>
      <c r="L26" s="469"/>
      <c r="M26" s="469"/>
      <c r="N26" s="469"/>
      <c r="O26" s="469"/>
      <c r="P26" s="469"/>
    </row>
    <row r="27" spans="1:16" s="461" customFormat="1">
      <c r="A27" s="469" t="s">
        <v>601</v>
      </c>
      <c r="B27" s="469">
        <f>B26</f>
        <v>0</v>
      </c>
      <c r="C27" s="469"/>
      <c r="D27" s="469">
        <f>D26</f>
        <v>0</v>
      </c>
      <c r="E27" s="469">
        <f>E26</f>
        <v>0</v>
      </c>
      <c r="F27" s="469"/>
      <c r="G27" s="469">
        <f>(1-transport!C35)*'Eigen vloot'!G26</f>
        <v>0</v>
      </c>
      <c r="H27" s="469">
        <f>(1-transport!C42)*'Eigen vloot'!H26</f>
        <v>0</v>
      </c>
      <c r="I27" s="469"/>
      <c r="J27" s="469"/>
      <c r="K27" s="469"/>
      <c r="L27" s="469"/>
      <c r="M27" s="673">
        <f>G26*transport!C35+'Eigen vloot'!H26*transport!C42</f>
        <v>0</v>
      </c>
      <c r="N27" s="469"/>
      <c r="O27" s="469"/>
      <c r="P27" s="469"/>
    </row>
    <row r="29" spans="1:16">
      <c r="A29" s="474" t="s">
        <v>610</v>
      </c>
      <c r="B29" s="499">
        <f ca="1">'EF ele_warmte'!B12</f>
        <v>0.21761604897969369</v>
      </c>
      <c r="C29" s="499">
        <f ca="1">'EF ele_warmte'!B22</f>
        <v>0</v>
      </c>
      <c r="D29" s="499">
        <f>EF_CO2_aardgas</f>
        <v>0.20200000000000001</v>
      </c>
      <c r="E29" s="499">
        <f>EF_VLgas_CO2</f>
        <v>0.22700000000000001</v>
      </c>
      <c r="F29" s="499">
        <f>EF_stookolie_CO2</f>
        <v>0.26700000000000002</v>
      </c>
      <c r="G29" s="499">
        <f>EF_diesel_CO2</f>
        <v>0.26700000000000002</v>
      </c>
      <c r="H29" s="499">
        <f>EF_benzine_CO2</f>
        <v>0.249</v>
      </c>
      <c r="I29" s="499">
        <f>EF_bruinkool_CO2</f>
        <v>0.35099999999999998</v>
      </c>
      <c r="J29" s="499">
        <f>EF_steenkool_CO2</f>
        <v>0.35399999999999998</v>
      </c>
      <c r="K29" s="499">
        <f>EF_anderfossiel_CO2</f>
        <v>0.26400000000000001</v>
      </c>
      <c r="L29" s="499">
        <f>'EF brandstof'!J4</f>
        <v>0</v>
      </c>
      <c r="M29" s="499">
        <f>'EF brandstof'!K4</f>
        <v>0</v>
      </c>
      <c r="N29" s="499">
        <f>'EF brandstof'!L4</f>
        <v>0</v>
      </c>
      <c r="O29" s="499">
        <v>0</v>
      </c>
      <c r="P29" s="499">
        <v>0</v>
      </c>
    </row>
    <row r="31" spans="1:16">
      <c r="A31" s="469" t="s">
        <v>212</v>
      </c>
      <c r="B31" s="674">
        <f ca="1">B27*B29</f>
        <v>0</v>
      </c>
      <c r="C31" s="674"/>
      <c r="D31" s="674">
        <f>D27*D29</f>
        <v>0</v>
      </c>
      <c r="E31" s="674">
        <f>E27*E29</f>
        <v>0</v>
      </c>
      <c r="F31" s="674"/>
      <c r="G31" s="674">
        <f>G27*G29</f>
        <v>0</v>
      </c>
      <c r="H31" s="674">
        <f>H27*H29</f>
        <v>0</v>
      </c>
      <c r="I31" s="674"/>
      <c r="J31" s="674"/>
      <c r="K31" s="674"/>
      <c r="L31" s="674"/>
      <c r="M31" s="674">
        <f>M27*M29</f>
        <v>0</v>
      </c>
      <c r="N31" s="497"/>
      <c r="O31" s="497"/>
      <c r="P31" s="497"/>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tabColor theme="8"/>
  </sheetPr>
  <dimension ref="A1:K63"/>
  <sheetViews>
    <sheetView showGridLines="0" topLeftCell="A34" workbookViewId="0">
      <selection activeCell="D44" sqref="D44"/>
    </sheetView>
  </sheetViews>
  <sheetFormatPr defaultRowHeight="15"/>
  <cols>
    <col min="1" max="1" width="54" bestFit="1" customWidth="1"/>
    <col min="2" max="2" width="26" style="447" bestFit="1" customWidth="1"/>
    <col min="3" max="3" width="26" customWidth="1"/>
    <col min="4" max="4" width="69.42578125" customWidth="1"/>
  </cols>
  <sheetData>
    <row r="1" spans="1:11" s="44" customFormat="1" ht="15.75" thickBot="1">
      <c r="B1" s="449"/>
    </row>
    <row r="2" spans="1:11" s="44" customFormat="1">
      <c r="A2" s="184" t="s">
        <v>529</v>
      </c>
      <c r="B2" s="500"/>
      <c r="C2" s="185"/>
      <c r="D2" s="186"/>
    </row>
    <row r="3" spans="1:11">
      <c r="A3" s="102"/>
      <c r="B3" s="501"/>
      <c r="C3" s="143" t="s">
        <v>181</v>
      </c>
      <c r="D3" s="146" t="s">
        <v>386</v>
      </c>
    </row>
    <row r="4" spans="1:11">
      <c r="A4" s="45" t="s">
        <v>448</v>
      </c>
      <c r="B4" s="48"/>
      <c r="C4" s="33"/>
      <c r="D4" s="145" t="s">
        <v>388</v>
      </c>
    </row>
    <row r="5" spans="1:11">
      <c r="A5" s="45"/>
      <c r="B5" s="49"/>
      <c r="C5" s="33"/>
      <c r="D5" s="145"/>
    </row>
    <row r="6" spans="1:11" s="11" customFormat="1" ht="21.75" thickBot="1">
      <c r="A6" s="189" t="s">
        <v>481</v>
      </c>
      <c r="B6" s="502"/>
      <c r="C6" s="190"/>
      <c r="D6" s="191"/>
    </row>
    <row r="7" spans="1:11" s="44" customFormat="1" ht="15.75" thickBot="1">
      <c r="B7" s="449"/>
    </row>
    <row r="8" spans="1:11" s="44" customFormat="1">
      <c r="A8" s="184" t="s">
        <v>542</v>
      </c>
      <c r="B8" s="500"/>
      <c r="C8" s="185"/>
      <c r="D8" s="186"/>
    </row>
    <row r="9" spans="1:11" s="33" customFormat="1">
      <c r="A9" s="47"/>
      <c r="B9" s="503"/>
      <c r="C9" s="43"/>
      <c r="D9" s="298"/>
    </row>
    <row r="10" spans="1:11">
      <c r="A10" s="299" t="s">
        <v>571</v>
      </c>
      <c r="B10" s="501"/>
      <c r="C10" s="143" t="s">
        <v>181</v>
      </c>
      <c r="D10" s="146" t="s">
        <v>386</v>
      </c>
      <c r="I10" s="1189"/>
      <c r="K10" s="59"/>
    </row>
    <row r="11" spans="1:11" s="44" customFormat="1">
      <c r="A11" s="45" t="s">
        <v>572</v>
      </c>
      <c r="B11" s="48"/>
      <c r="D11" s="144" t="s">
        <v>387</v>
      </c>
      <c r="I11" s="1189"/>
      <c r="K11" s="59"/>
    </row>
    <row r="12" spans="1:11" s="44" customFormat="1">
      <c r="A12" s="45" t="s">
        <v>573</v>
      </c>
      <c r="B12" s="48"/>
      <c r="D12" s="144" t="s">
        <v>387</v>
      </c>
      <c r="I12" s="1189"/>
      <c r="K12" s="59"/>
    </row>
    <row r="13" spans="1:11" s="44" customFormat="1">
      <c r="A13" s="45"/>
      <c r="B13" s="449"/>
      <c r="D13" s="97"/>
      <c r="I13" s="1189"/>
    </row>
    <row r="14" spans="1:11" s="44" customFormat="1">
      <c r="A14" s="299" t="s">
        <v>570</v>
      </c>
      <c r="B14" s="501"/>
      <c r="C14" s="143" t="s">
        <v>181</v>
      </c>
      <c r="D14" s="146" t="s">
        <v>386</v>
      </c>
      <c r="I14" s="1189"/>
    </row>
    <row r="15" spans="1:11" s="44" customFormat="1">
      <c r="A15" s="45" t="s">
        <v>70</v>
      </c>
      <c r="B15" s="48"/>
      <c r="D15" s="144" t="s">
        <v>387</v>
      </c>
      <c r="I15" s="1189"/>
      <c r="J15" s="1189"/>
    </row>
    <row r="16" spans="1:11" s="44" customFormat="1">
      <c r="A16" s="45" t="s">
        <v>534</v>
      </c>
      <c r="B16" s="48"/>
      <c r="D16" s="144" t="s">
        <v>387</v>
      </c>
      <c r="I16" s="1189"/>
      <c r="J16" s="1189"/>
    </row>
    <row r="17" spans="1:11" s="44" customFormat="1">
      <c r="A17" s="45" t="s">
        <v>77</v>
      </c>
      <c r="B17" s="48"/>
      <c r="D17" s="144" t="s">
        <v>387</v>
      </c>
      <c r="I17" s="1189"/>
      <c r="J17" s="1189"/>
    </row>
    <row r="18" spans="1:11" s="44" customFormat="1">
      <c r="A18" s="45" t="s">
        <v>535</v>
      </c>
      <c r="B18" s="48"/>
      <c r="D18" s="144" t="s">
        <v>387</v>
      </c>
      <c r="I18" s="1189"/>
      <c r="J18" s="1189"/>
      <c r="K18" s="59"/>
    </row>
    <row r="19" spans="1:11" s="44" customFormat="1">
      <c r="A19" s="45" t="s">
        <v>76</v>
      </c>
      <c r="B19" s="48"/>
      <c r="D19" s="144" t="s">
        <v>387</v>
      </c>
      <c r="I19" s="1189"/>
      <c r="J19" s="1190"/>
      <c r="K19" s="59"/>
    </row>
    <row r="20" spans="1:11" s="44" customFormat="1">
      <c r="A20" s="33" t="s">
        <v>536</v>
      </c>
      <c r="B20" s="48"/>
      <c r="D20" s="144" t="s">
        <v>387</v>
      </c>
      <c r="I20" s="300"/>
      <c r="J20" s="301"/>
      <c r="K20" s="59"/>
    </row>
    <row r="21" spans="1:11" s="44" customFormat="1">
      <c r="A21" s="33" t="s">
        <v>537</v>
      </c>
      <c r="B21" s="48"/>
      <c r="D21" s="144" t="s">
        <v>387</v>
      </c>
      <c r="I21" s="300"/>
      <c r="J21" s="301"/>
      <c r="K21" s="59"/>
    </row>
    <row r="22" spans="1:11" s="44" customFormat="1">
      <c r="A22" s="33" t="s">
        <v>538</v>
      </c>
      <c r="B22" s="48"/>
      <c r="D22" s="144" t="s">
        <v>387</v>
      </c>
      <c r="I22" s="300"/>
      <c r="J22" s="301"/>
      <c r="K22" s="59"/>
    </row>
    <row r="23" spans="1:11">
      <c r="A23" s="33" t="s">
        <v>539</v>
      </c>
      <c r="B23" s="48"/>
      <c r="C23" s="44"/>
      <c r="D23" s="144" t="s">
        <v>387</v>
      </c>
      <c r="I23" s="59"/>
      <c r="J23" s="59"/>
      <c r="K23" s="59"/>
    </row>
    <row r="24" spans="1:11">
      <c r="A24" s="33" t="s">
        <v>540</v>
      </c>
      <c r="B24" s="48"/>
      <c r="C24" s="44"/>
      <c r="D24" s="144" t="s">
        <v>387</v>
      </c>
      <c r="I24" s="59"/>
      <c r="J24" s="59"/>
      <c r="K24" s="59"/>
    </row>
    <row r="25" spans="1:11">
      <c r="A25" s="59"/>
      <c r="B25" s="49"/>
      <c r="C25" s="44"/>
      <c r="D25" s="144"/>
      <c r="I25" s="59"/>
      <c r="J25" s="59"/>
      <c r="K25" s="59"/>
    </row>
    <row r="26" spans="1:11" ht="21.75" thickBot="1">
      <c r="A26" s="189" t="s">
        <v>581</v>
      </c>
      <c r="B26" s="504"/>
      <c r="C26" s="109"/>
      <c r="D26" s="110"/>
      <c r="I26" s="59"/>
      <c r="J26" s="59"/>
      <c r="K26" s="59"/>
    </row>
    <row r="28" spans="1:11" ht="15.75" thickBot="1"/>
    <row r="29" spans="1:11" s="44" customFormat="1">
      <c r="A29" s="184" t="s">
        <v>530</v>
      </c>
      <c r="B29" s="500"/>
      <c r="C29" s="185"/>
      <c r="D29" s="186"/>
    </row>
    <row r="30" spans="1:11" s="33" customFormat="1">
      <c r="A30" s="47"/>
      <c r="B30" s="503"/>
      <c r="C30" s="43"/>
      <c r="D30" s="298"/>
    </row>
    <row r="31" spans="1:11">
      <c r="A31" s="299" t="s">
        <v>571</v>
      </c>
      <c r="B31" s="501"/>
      <c r="C31" s="143" t="s">
        <v>181</v>
      </c>
      <c r="D31" s="146" t="s">
        <v>386</v>
      </c>
    </row>
    <row r="32" spans="1:11">
      <c r="A32" s="439" t="s">
        <v>572</v>
      </c>
      <c r="B32" s="48"/>
      <c r="C32" s="49"/>
      <c r="D32" s="144" t="s">
        <v>387</v>
      </c>
    </row>
    <row r="33" spans="1:11">
      <c r="A33" s="45"/>
      <c r="B33" s="49"/>
      <c r="C33" s="49"/>
      <c r="D33" s="144"/>
    </row>
    <row r="34" spans="1:11" s="44" customFormat="1">
      <c r="A34" s="299" t="s">
        <v>570</v>
      </c>
      <c r="B34" s="501"/>
      <c r="C34" s="143" t="s">
        <v>181</v>
      </c>
      <c r="D34" s="146" t="s">
        <v>386</v>
      </c>
      <c r="I34"/>
    </row>
    <row r="35" spans="1:11" s="44" customFormat="1">
      <c r="A35" s="438" t="s">
        <v>70</v>
      </c>
      <c r="B35" s="48"/>
      <c r="D35" s="144" t="s">
        <v>387</v>
      </c>
      <c r="I35" s="1189"/>
      <c r="J35" s="1189"/>
    </row>
    <row r="36" spans="1:11" s="44" customFormat="1">
      <c r="A36" s="438" t="s">
        <v>534</v>
      </c>
      <c r="B36" s="48"/>
      <c r="D36" s="144" t="s">
        <v>387</v>
      </c>
      <c r="I36" s="1189"/>
      <c r="J36" s="1189"/>
    </row>
    <row r="37" spans="1:11" s="44" customFormat="1">
      <c r="A37" s="438" t="s">
        <v>77</v>
      </c>
      <c r="B37" s="48"/>
      <c r="D37" s="144" t="s">
        <v>387</v>
      </c>
      <c r="I37" s="1189"/>
      <c r="J37" s="1189"/>
    </row>
    <row r="38" spans="1:11" s="44" customFormat="1">
      <c r="A38" s="438" t="s">
        <v>535</v>
      </c>
      <c r="B38" s="48"/>
      <c r="D38" s="144" t="s">
        <v>387</v>
      </c>
      <c r="I38" s="1189"/>
      <c r="J38" s="1189"/>
      <c r="K38" s="59"/>
    </row>
    <row r="39" spans="1:11" s="44" customFormat="1">
      <c r="A39" s="438" t="s">
        <v>76</v>
      </c>
      <c r="B39" s="48"/>
      <c r="D39" s="144" t="s">
        <v>387</v>
      </c>
      <c r="I39" s="1189"/>
      <c r="J39" s="1190"/>
      <c r="K39" s="59"/>
    </row>
    <row r="40" spans="1:11" s="44" customFormat="1">
      <c r="A40" s="181" t="s">
        <v>536</v>
      </c>
      <c r="B40" s="49"/>
      <c r="D40" s="144" t="s">
        <v>387</v>
      </c>
      <c r="I40" s="300"/>
      <c r="J40" s="301"/>
      <c r="K40" s="59"/>
    </row>
    <row r="41" spans="1:11" s="44" customFormat="1">
      <c r="A41" s="181" t="s">
        <v>537</v>
      </c>
      <c r="B41" s="48"/>
      <c r="D41" s="144" t="s">
        <v>387</v>
      </c>
      <c r="I41" s="300"/>
      <c r="J41" s="301"/>
      <c r="K41" s="59"/>
    </row>
    <row r="42" spans="1:11" s="44" customFormat="1">
      <c r="A42" s="181" t="s">
        <v>538</v>
      </c>
      <c r="B42" s="48"/>
      <c r="D42" s="144" t="s">
        <v>387</v>
      </c>
      <c r="I42" s="300"/>
      <c r="J42" s="301"/>
      <c r="K42" s="59"/>
    </row>
    <row r="43" spans="1:11">
      <c r="A43" s="181" t="s">
        <v>539</v>
      </c>
      <c r="B43" s="48"/>
      <c r="C43" s="44"/>
      <c r="D43" s="144" t="s">
        <v>387</v>
      </c>
      <c r="I43" s="59"/>
      <c r="J43" s="59"/>
      <c r="K43" s="59"/>
    </row>
    <row r="44" spans="1:11">
      <c r="A44" s="181" t="s">
        <v>540</v>
      </c>
      <c r="B44" s="48"/>
      <c r="C44" s="44"/>
      <c r="D44" s="144" t="s">
        <v>387</v>
      </c>
      <c r="I44" s="59"/>
      <c r="J44" s="59"/>
      <c r="K44" s="59"/>
    </row>
    <row r="45" spans="1:11" s="16" customFormat="1" ht="21.75" thickBot="1">
      <c r="A45" s="189"/>
      <c r="B45" s="187"/>
      <c r="C45" s="156"/>
      <c r="D45" s="302"/>
      <c r="I45" s="59"/>
      <c r="J45" s="59"/>
      <c r="K45" s="59"/>
    </row>
    <row r="46" spans="1:11" s="16" customFormat="1">
      <c r="A46" s="59"/>
      <c r="B46" s="49"/>
      <c r="C46" s="33"/>
      <c r="D46" s="33"/>
      <c r="I46" s="59"/>
      <c r="J46" s="59"/>
      <c r="K46" s="59"/>
    </row>
    <row r="47" spans="1:11" ht="15.75" thickBot="1"/>
    <row r="48" spans="1:11" s="44" customFormat="1">
      <c r="A48" s="184" t="s">
        <v>385</v>
      </c>
      <c r="B48" s="500"/>
      <c r="C48" s="185"/>
      <c r="D48" s="186"/>
    </row>
    <row r="49" spans="1:4">
      <c r="A49" s="102"/>
      <c r="B49" s="501"/>
      <c r="C49" s="143" t="s">
        <v>181</v>
      </c>
      <c r="D49" s="146" t="s">
        <v>386</v>
      </c>
    </row>
    <row r="50" spans="1:4">
      <c r="A50" s="45" t="s">
        <v>574</v>
      </c>
      <c r="B50" s="48"/>
      <c r="C50" s="33"/>
      <c r="D50" s="145" t="s">
        <v>388</v>
      </c>
    </row>
    <row r="51" spans="1:4">
      <c r="A51" s="45" t="s">
        <v>575</v>
      </c>
      <c r="B51" s="48"/>
      <c r="C51" s="33"/>
      <c r="D51" s="145" t="s">
        <v>388</v>
      </c>
    </row>
    <row r="52" spans="1:4" ht="15.75" thickBot="1">
      <c r="A52" s="46"/>
      <c r="B52" s="187"/>
      <c r="C52" s="156"/>
      <c r="D52" s="192"/>
    </row>
    <row r="54" spans="1:4" ht="15.75" thickBot="1"/>
    <row r="55" spans="1:4" s="44" customFormat="1">
      <c r="A55" s="184" t="s">
        <v>531</v>
      </c>
      <c r="B55" s="500"/>
      <c r="C55" s="185"/>
      <c r="D55" s="186"/>
    </row>
    <row r="56" spans="1:4">
      <c r="A56" s="102"/>
      <c r="B56" s="501"/>
      <c r="C56" s="143" t="s">
        <v>181</v>
      </c>
      <c r="D56" s="146" t="s">
        <v>386</v>
      </c>
    </row>
    <row r="57" spans="1:4">
      <c r="A57" s="45" t="s">
        <v>576</v>
      </c>
      <c r="B57" s="48"/>
      <c r="C57" s="33"/>
      <c r="D57" s="144" t="s">
        <v>154</v>
      </c>
    </row>
    <row r="58" spans="1:4">
      <c r="A58" s="45" t="s">
        <v>577</v>
      </c>
      <c r="B58" s="48"/>
      <c r="C58" s="33"/>
      <c r="D58" s="144" t="s">
        <v>155</v>
      </c>
    </row>
    <row r="59" spans="1:4">
      <c r="A59" s="45" t="s">
        <v>578</v>
      </c>
      <c r="B59" s="48"/>
      <c r="C59" s="49"/>
      <c r="D59" s="144" t="s">
        <v>384</v>
      </c>
    </row>
    <row r="60" spans="1:4">
      <c r="A60" s="45" t="s">
        <v>579</v>
      </c>
      <c r="B60" s="48"/>
      <c r="C60" s="49"/>
      <c r="D60" s="144" t="s">
        <v>111</v>
      </c>
    </row>
    <row r="61" spans="1:4">
      <c r="A61" s="45"/>
      <c r="B61" s="49"/>
      <c r="C61" s="49"/>
      <c r="D61" s="144"/>
    </row>
    <row r="62" spans="1:4" ht="21.75" thickBot="1">
      <c r="A62" s="189" t="s">
        <v>533</v>
      </c>
      <c r="B62" s="187"/>
      <c r="C62" s="187"/>
      <c r="D62" s="188"/>
    </row>
    <row r="63" spans="1:4" s="44" customFormat="1">
      <c r="B63" s="449"/>
    </row>
  </sheetData>
  <mergeCells count="11">
    <mergeCell ref="I35:J35"/>
    <mergeCell ref="I36:J36"/>
    <mergeCell ref="I37:J37"/>
    <mergeCell ref="I38:J38"/>
    <mergeCell ref="I39:J39"/>
    <mergeCell ref="I19:J19"/>
    <mergeCell ref="I10:I14"/>
    <mergeCell ref="I15:J15"/>
    <mergeCell ref="I16:J16"/>
    <mergeCell ref="I17:J17"/>
    <mergeCell ref="I18:J18"/>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8"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8" display="lokale energieproductie"/>
    <hyperlink ref="D37" location="'lokale energieproductie'!E18" display="lokale energieproductie"/>
    <hyperlink ref="D39" location="'lokale energieproductie'!G18" display="lokale energieproductie"/>
    <hyperlink ref="D41" location="'lokale energieproductie'!I18" display="lokale energieproductie"/>
    <hyperlink ref="D43" location="'lokale energieproductie'!K18" display="lokale energieproductie"/>
    <hyperlink ref="D36" location="'lokale energieproductie'!D18" display="lokale energieproductie"/>
    <hyperlink ref="D38" location="'lokale energieproductie'!F18" display="lokale energieproductie"/>
    <hyperlink ref="D40" location="'lokale energieproductie'!H18" display="lokale energieproductie"/>
    <hyperlink ref="D42" location="'lokale energieproductie'!J18" display="lokale energieproductie"/>
    <hyperlink ref="D44" location="'lokale energieproductie'!L18"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tabColor theme="8"/>
  </sheetPr>
  <dimension ref="A1:J36"/>
  <sheetViews>
    <sheetView showGridLines="0" zoomScale="80" zoomScaleNormal="80" workbookViewId="0">
      <selection activeCell="B25" sqref="B25"/>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35" t="s">
        <v>596</v>
      </c>
      <c r="B1" s="636"/>
      <c r="C1" s="636"/>
      <c r="D1" s="636"/>
      <c r="E1" s="637"/>
    </row>
    <row r="2" spans="1:5">
      <c r="A2" s="648" t="s">
        <v>389</v>
      </c>
      <c r="B2" s="653" t="s">
        <v>521</v>
      </c>
      <c r="C2" s="649"/>
      <c r="D2" s="649"/>
      <c r="E2" s="650"/>
    </row>
    <row r="3" spans="1:5">
      <c r="A3" s="651"/>
      <c r="B3" s="652"/>
      <c r="C3" s="640"/>
      <c r="D3" s="640"/>
      <c r="E3" s="641"/>
    </row>
    <row r="4" spans="1:5" s="327" customFormat="1" ht="45">
      <c r="A4" s="639" t="s">
        <v>600</v>
      </c>
      <c r="B4" s="647" t="s">
        <v>589</v>
      </c>
      <c r="C4" s="668" t="s">
        <v>611</v>
      </c>
      <c r="D4" s="669" t="s">
        <v>612</v>
      </c>
      <c r="E4" s="670" t="s">
        <v>613</v>
      </c>
    </row>
    <row r="5" spans="1:5">
      <c r="A5" s="642" t="s">
        <v>590</v>
      </c>
      <c r="B5" s="634" t="s">
        <v>591</v>
      </c>
      <c r="C5" s="665">
        <v>3.678273E-2</v>
      </c>
      <c r="D5" s="666">
        <v>0.27778000000000003</v>
      </c>
      <c r="E5" s="658">
        <f>C5*D5</f>
        <v>1.0217506739400001E-2</v>
      </c>
    </row>
    <row r="6" spans="1:5">
      <c r="A6" s="642" t="s">
        <v>590</v>
      </c>
      <c r="B6" s="634" t="s">
        <v>592</v>
      </c>
      <c r="C6" s="665">
        <v>4.2278999999999997E-2</v>
      </c>
      <c r="D6" s="666">
        <v>0.27778000000000003</v>
      </c>
      <c r="E6" s="658">
        <f t="shared" ref="E6:E21" si="0">C6*D6</f>
        <v>1.174426062E-2</v>
      </c>
    </row>
    <row r="7" spans="1:5">
      <c r="A7" s="642" t="s">
        <v>590</v>
      </c>
      <c r="B7" s="634" t="s">
        <v>593</v>
      </c>
      <c r="C7" s="665">
        <v>42.279000000000003</v>
      </c>
      <c r="D7" s="666">
        <v>0.27778000000000003</v>
      </c>
      <c r="E7" s="658">
        <f t="shared" si="0"/>
        <v>11.744260620000002</v>
      </c>
    </row>
    <row r="8" spans="1:5">
      <c r="A8" s="642" t="s">
        <v>594</v>
      </c>
      <c r="B8" s="634" t="s">
        <v>591</v>
      </c>
      <c r="C8" s="665">
        <v>3.8573799999999998E-2</v>
      </c>
      <c r="D8" s="666">
        <v>0.27778000000000003</v>
      </c>
      <c r="E8" s="658">
        <f t="shared" si="0"/>
        <v>1.0715030164E-2</v>
      </c>
    </row>
    <row r="9" spans="1:5">
      <c r="A9" s="642" t="s">
        <v>594</v>
      </c>
      <c r="B9" s="634" t="s">
        <v>592</v>
      </c>
      <c r="C9" s="665">
        <v>4.0604000000000001E-2</v>
      </c>
      <c r="D9" s="666">
        <v>0.27778000000000003</v>
      </c>
      <c r="E9" s="658">
        <f t="shared" si="0"/>
        <v>1.1278979120000001E-2</v>
      </c>
    </row>
    <row r="10" spans="1:5">
      <c r="A10" s="642" t="s">
        <v>594</v>
      </c>
      <c r="B10" s="634" t="s">
        <v>593</v>
      </c>
      <c r="C10" s="665">
        <v>40.603999999999999</v>
      </c>
      <c r="D10" s="666">
        <v>0.27778000000000003</v>
      </c>
      <c r="E10" s="658">
        <f t="shared" si="0"/>
        <v>11.278979120000001</v>
      </c>
    </row>
    <row r="11" spans="1:5">
      <c r="A11" s="642" t="s">
        <v>614</v>
      </c>
      <c r="B11" s="634" t="s">
        <v>591</v>
      </c>
      <c r="C11" s="665">
        <v>2.3511000000000001E-2</v>
      </c>
      <c r="D11" s="666">
        <v>0.27778000000000003</v>
      </c>
      <c r="E11" s="658">
        <f t="shared" si="0"/>
        <v>6.5308855800000004E-3</v>
      </c>
    </row>
    <row r="12" spans="1:5">
      <c r="A12" s="642" t="s">
        <v>614</v>
      </c>
      <c r="B12" s="634" t="s">
        <v>592</v>
      </c>
      <c r="C12" s="665">
        <v>4.6100000000000002E-2</v>
      </c>
      <c r="D12" s="666">
        <v>0.27778000000000003</v>
      </c>
      <c r="E12" s="658">
        <f t="shared" si="0"/>
        <v>1.2805658000000001E-2</v>
      </c>
    </row>
    <row r="13" spans="1:5">
      <c r="A13" s="642" t="s">
        <v>614</v>
      </c>
      <c r="B13" s="634" t="s">
        <v>593</v>
      </c>
      <c r="C13" s="665">
        <v>46.1</v>
      </c>
      <c r="D13" s="666">
        <v>0.27778000000000003</v>
      </c>
      <c r="E13" s="658">
        <f t="shared" si="0"/>
        <v>12.805658000000001</v>
      </c>
    </row>
    <row r="14" spans="1:5">
      <c r="A14" s="642" t="s">
        <v>615</v>
      </c>
      <c r="B14" s="634" t="s">
        <v>591</v>
      </c>
      <c r="C14" s="665">
        <v>2.6525139999999999E-2</v>
      </c>
      <c r="D14" s="666">
        <v>0.27778000000000003</v>
      </c>
      <c r="E14" s="658">
        <f t="shared" si="0"/>
        <v>7.3681533892000009E-3</v>
      </c>
    </row>
    <row r="15" spans="1:5">
      <c r="A15" s="642" t="s">
        <v>615</v>
      </c>
      <c r="B15" s="634" t="s">
        <v>592</v>
      </c>
      <c r="C15" s="665">
        <v>4.5733000000000003E-2</v>
      </c>
      <c r="D15" s="666">
        <v>0.27778000000000003</v>
      </c>
      <c r="E15" s="658">
        <f t="shared" si="0"/>
        <v>1.2703712740000001E-2</v>
      </c>
    </row>
    <row r="16" spans="1:5">
      <c r="A16" s="642" t="s">
        <v>615</v>
      </c>
      <c r="B16" s="634" t="s">
        <v>593</v>
      </c>
      <c r="C16" s="665">
        <v>45.732999999999997</v>
      </c>
      <c r="D16" s="666">
        <v>0.27778000000000003</v>
      </c>
      <c r="E16" s="658">
        <f t="shared" si="0"/>
        <v>12.70371274</v>
      </c>
    </row>
    <row r="17" spans="1:10">
      <c r="A17" s="642" t="s">
        <v>598</v>
      </c>
      <c r="B17" s="634" t="s">
        <v>595</v>
      </c>
      <c r="C17" s="665">
        <v>3.2923000000000001E-2</v>
      </c>
      <c r="D17" s="666">
        <f>0.27778</f>
        <v>0.27778000000000003</v>
      </c>
      <c r="E17" s="658">
        <f t="shared" si="0"/>
        <v>9.1453509400000015E-3</v>
      </c>
    </row>
    <row r="18" spans="1:10">
      <c r="A18" s="642" t="s">
        <v>599</v>
      </c>
      <c r="B18" s="634" t="s">
        <v>595</v>
      </c>
      <c r="C18" s="665">
        <v>3.8852400000000002E-2</v>
      </c>
      <c r="D18" s="666">
        <f>0.27778</f>
        <v>0.27778000000000003</v>
      </c>
      <c r="E18" s="658">
        <f t="shared" si="0"/>
        <v>1.0792419672000002E-2</v>
      </c>
    </row>
    <row r="19" spans="1:10">
      <c r="A19" s="642" t="s">
        <v>602</v>
      </c>
      <c r="B19" s="634" t="s">
        <v>591</v>
      </c>
      <c r="C19" s="665">
        <v>2.4812460000000001E-2</v>
      </c>
      <c r="D19" s="666">
        <v>0.27778000000000003</v>
      </c>
      <c r="E19" s="658">
        <f t="shared" si="0"/>
        <v>6.8924051388000009E-3</v>
      </c>
    </row>
    <row r="20" spans="1:10">
      <c r="A20" s="642" t="s">
        <v>602</v>
      </c>
      <c r="B20" s="634" t="s">
        <v>592</v>
      </c>
      <c r="C20" s="665">
        <v>4.5948999999999997E-2</v>
      </c>
      <c r="D20" s="666">
        <v>0.27778000000000003</v>
      </c>
      <c r="E20" s="658">
        <f t="shared" si="0"/>
        <v>1.276371322E-2</v>
      </c>
    </row>
    <row r="21" spans="1:10">
      <c r="A21" s="642" t="s">
        <v>602</v>
      </c>
      <c r="B21" s="634" t="s">
        <v>593</v>
      </c>
      <c r="C21" s="665">
        <v>45.948999999999998</v>
      </c>
      <c r="D21" s="666">
        <v>0.27778000000000003</v>
      </c>
      <c r="E21" s="658">
        <f t="shared" si="0"/>
        <v>12.763713220000001</v>
      </c>
    </row>
    <row r="22" spans="1:10" ht="15.75" thickBot="1">
      <c r="A22" s="663"/>
      <c r="B22" s="645"/>
      <c r="C22" s="667"/>
      <c r="D22" s="667"/>
      <c r="E22" s="646"/>
    </row>
    <row r="23" spans="1:10" ht="15.75" thickBot="1">
      <c r="A23" s="638"/>
      <c r="B23" s="638"/>
      <c r="C23" s="638"/>
      <c r="D23" s="638"/>
      <c r="E23" s="638"/>
    </row>
    <row r="24" spans="1:10" ht="15.75" thickBot="1">
      <c r="A24" s="635" t="s">
        <v>597</v>
      </c>
      <c r="B24" s="636"/>
      <c r="C24" s="636"/>
      <c r="D24" s="636"/>
      <c r="E24" s="637"/>
    </row>
    <row r="25" spans="1:10">
      <c r="A25" s="662" t="s">
        <v>389</v>
      </c>
      <c r="B25" s="1042" t="s">
        <v>912</v>
      </c>
      <c r="C25" s="640"/>
      <c r="D25" s="640"/>
      <c r="E25" s="641"/>
    </row>
    <row r="26" spans="1:10">
      <c r="A26" s="45"/>
      <c r="B26" s="44"/>
      <c r="C26" s="44"/>
      <c r="D26" s="44"/>
      <c r="E26" s="97"/>
    </row>
    <row r="27" spans="1:10" s="327" customFormat="1">
      <c r="A27" s="639" t="s">
        <v>600</v>
      </c>
      <c r="B27" s="647" t="s">
        <v>589</v>
      </c>
      <c r="C27" s="655"/>
      <c r="D27" s="654"/>
      <c r="E27" s="670" t="s">
        <v>604</v>
      </c>
    </row>
    <row r="28" spans="1:10">
      <c r="A28" s="642" t="s">
        <v>201</v>
      </c>
      <c r="B28" s="634" t="s">
        <v>591</v>
      </c>
      <c r="C28" s="656"/>
      <c r="D28" s="657"/>
      <c r="E28" s="664">
        <f>E29*0.84</f>
        <v>9.962166666666666E-3</v>
      </c>
      <c r="G28" s="638"/>
      <c r="H28" s="778"/>
      <c r="I28" s="778"/>
      <c r="J28" s="778"/>
    </row>
    <row r="29" spans="1:10">
      <c r="A29" s="642" t="s">
        <v>201</v>
      </c>
      <c r="B29" s="634" t="s">
        <v>592</v>
      </c>
      <c r="C29" s="656"/>
      <c r="D29" s="657"/>
      <c r="E29" s="664">
        <f>0.042695/3.6</f>
        <v>1.1859722222222221E-2</v>
      </c>
      <c r="G29" s="638"/>
      <c r="H29" s="778"/>
      <c r="I29" s="778"/>
      <c r="J29" s="778"/>
    </row>
    <row r="30" spans="1:10">
      <c r="A30" s="642" t="s">
        <v>119</v>
      </c>
      <c r="B30" s="634" t="s">
        <v>591</v>
      </c>
      <c r="C30" s="656"/>
      <c r="D30" s="657"/>
      <c r="E30" s="664">
        <f>E31*0.75</f>
        <v>9.1195833333333337E-3</v>
      </c>
      <c r="H30" s="778"/>
      <c r="I30" s="778"/>
      <c r="J30" s="778"/>
    </row>
    <row r="31" spans="1:10">
      <c r="A31" s="642" t="s">
        <v>119</v>
      </c>
      <c r="B31" s="634" t="s">
        <v>592</v>
      </c>
      <c r="C31" s="656"/>
      <c r="D31" s="657"/>
      <c r="E31" s="664">
        <f>0.043774/3.6</f>
        <v>1.2159444444444445E-2</v>
      </c>
      <c r="H31" s="778"/>
      <c r="I31" s="778"/>
      <c r="J31" s="778"/>
    </row>
    <row r="32" spans="1:10">
      <c r="A32" s="642" t="s">
        <v>602</v>
      </c>
      <c r="B32" s="634" t="s">
        <v>591</v>
      </c>
      <c r="C32" s="656"/>
      <c r="D32" s="657"/>
      <c r="E32" s="664">
        <f>E33*0.52</f>
        <v>6.7259111111111118E-3</v>
      </c>
      <c r="H32" s="778"/>
    </row>
    <row r="33" spans="1:8">
      <c r="A33" s="642" t="s">
        <v>602</v>
      </c>
      <c r="B33" s="634" t="s">
        <v>592</v>
      </c>
      <c r="C33" s="656"/>
      <c r="D33" s="657"/>
      <c r="E33" s="664">
        <f>0.046564/3.6</f>
        <v>1.2934444444444445E-2</v>
      </c>
      <c r="H33" s="778"/>
    </row>
    <row r="34" spans="1:8">
      <c r="A34" s="642" t="s">
        <v>603</v>
      </c>
      <c r="B34" s="634" t="s">
        <v>591</v>
      </c>
      <c r="C34" s="656"/>
      <c r="D34" s="657"/>
      <c r="E34" s="664">
        <f>E35*0.175</f>
        <v>2.3333333333333331E-3</v>
      </c>
      <c r="H34" s="778"/>
    </row>
    <row r="35" spans="1:8">
      <c r="A35" s="642" t="s">
        <v>603</v>
      </c>
      <c r="B35" s="634" t="s">
        <v>592</v>
      </c>
      <c r="C35" s="656"/>
      <c r="D35" s="657"/>
      <c r="E35" s="664">
        <f>0.048/3.6</f>
        <v>1.3333333333333332E-2</v>
      </c>
      <c r="H35" s="778"/>
    </row>
    <row r="36" spans="1:8" ht="15.75" thickBot="1">
      <c r="A36" s="643"/>
      <c r="B36" s="644"/>
      <c r="C36" s="659"/>
      <c r="D36" s="660"/>
      <c r="E36" s="661"/>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tabColor theme="0" tint="-0.34998626667073579"/>
  </sheetPr>
  <dimension ref="A1:C29"/>
  <sheetViews>
    <sheetView showGridLines="0" workbookViewId="0">
      <selection activeCell="C19" sqref="C19"/>
    </sheetView>
  </sheetViews>
  <sheetFormatPr defaultRowHeight="15"/>
  <cols>
    <col min="1" max="1" width="54" customWidth="1"/>
    <col min="2" max="2" width="69.85546875" customWidth="1"/>
    <col min="3" max="3" width="132.140625" customWidth="1"/>
  </cols>
  <sheetData>
    <row r="1" spans="1:3" ht="15.75" thickBot="1"/>
    <row r="2" spans="1:3" s="12" customFormat="1" ht="60.75" customHeight="1" thickBot="1">
      <c r="A2" s="136" t="s">
        <v>446</v>
      </c>
      <c r="B2" s="111"/>
      <c r="C2" s="112"/>
    </row>
    <row r="3" spans="1:3" s="16" customFormat="1" ht="15.75">
      <c r="A3" s="99"/>
      <c r="B3" s="71"/>
      <c r="C3" s="100"/>
    </row>
    <row r="4" spans="1:3">
      <c r="A4" s="96" t="s">
        <v>357</v>
      </c>
      <c r="B4" s="70" t="s">
        <v>369</v>
      </c>
      <c r="C4" s="101" t="s">
        <v>368</v>
      </c>
    </row>
    <row r="5" spans="1:3">
      <c r="A5" s="113"/>
      <c r="B5" s="44"/>
      <c r="C5" s="97"/>
    </row>
    <row r="6" spans="1:3" s="12" customFormat="1">
      <c r="A6" s="114" t="s">
        <v>459</v>
      </c>
      <c r="B6" s="131" t="s">
        <v>460</v>
      </c>
      <c r="C6" s="132" t="s">
        <v>462</v>
      </c>
    </row>
    <row r="7" spans="1:3" s="12" customFormat="1">
      <c r="A7" s="124"/>
      <c r="B7" s="161"/>
      <c r="C7" s="162" t="s">
        <v>616</v>
      </c>
    </row>
    <row r="8" spans="1:3" s="12" customFormat="1">
      <c r="A8" s="133"/>
      <c r="B8" s="134"/>
      <c r="C8" s="135"/>
    </row>
    <row r="9" spans="1:3" s="12" customFormat="1">
      <c r="A9" s="114" t="s">
        <v>461</v>
      </c>
      <c r="B9" s="131" t="s">
        <v>464</v>
      </c>
      <c r="C9" s="132" t="s">
        <v>517</v>
      </c>
    </row>
    <row r="10" spans="1:3" s="12" customFormat="1">
      <c r="A10" s="133"/>
      <c r="B10" s="134"/>
      <c r="C10" s="135"/>
    </row>
    <row r="11" spans="1:3" s="12" customFormat="1" ht="18">
      <c r="A11" s="114" t="s">
        <v>463</v>
      </c>
      <c r="B11" s="131" t="s">
        <v>465</v>
      </c>
      <c r="C11" s="159" t="s">
        <v>515</v>
      </c>
    </row>
    <row r="12" spans="1:3" s="12" customFormat="1">
      <c r="A12" s="133"/>
      <c r="B12" s="134"/>
      <c r="C12" s="135"/>
    </row>
    <row r="13" spans="1:3" s="12" customFormat="1" ht="18">
      <c r="A13" s="114" t="s">
        <v>466</v>
      </c>
      <c r="B13" s="131" t="s">
        <v>467</v>
      </c>
      <c r="C13" s="160" t="s">
        <v>516</v>
      </c>
    </row>
    <row r="14" spans="1:3" s="12" customFormat="1">
      <c r="A14" s="133"/>
      <c r="B14" s="134"/>
      <c r="C14" s="135"/>
    </row>
    <row r="15" spans="1:3" s="12" customFormat="1" ht="18">
      <c r="A15" s="114" t="s">
        <v>468</v>
      </c>
      <c r="B15" t="s">
        <v>472</v>
      </c>
      <c r="C15" s="132" t="s">
        <v>518</v>
      </c>
    </row>
    <row r="16" spans="1:3" s="12" customFormat="1">
      <c r="A16" s="133"/>
      <c r="B16" s="134"/>
      <c r="C16" s="135"/>
    </row>
    <row r="17" spans="1:3" s="12" customFormat="1" ht="30">
      <c r="A17" s="114" t="s">
        <v>388</v>
      </c>
      <c r="B17" s="131" t="s">
        <v>473</v>
      </c>
      <c r="C17" s="132" t="s">
        <v>519</v>
      </c>
    </row>
    <row r="18" spans="1:3" s="12" customFormat="1">
      <c r="A18" s="133"/>
      <c r="B18" s="134"/>
      <c r="C18" s="135" t="s">
        <v>469</v>
      </c>
    </row>
    <row r="19" spans="1:3" s="12" customFormat="1" ht="30">
      <c r="A19" s="114" t="s">
        <v>470</v>
      </c>
      <c r="B19" s="131" t="s">
        <v>474</v>
      </c>
      <c r="C19" s="132" t="s">
        <v>520</v>
      </c>
    </row>
    <row r="20" spans="1:3" s="12" customFormat="1">
      <c r="A20" s="133"/>
      <c r="B20" s="134"/>
      <c r="C20" s="135"/>
    </row>
    <row r="21" spans="1:3" s="12" customFormat="1" ht="30">
      <c r="A21" s="114" t="s">
        <v>471</v>
      </c>
      <c r="B21" s="131" t="s">
        <v>657</v>
      </c>
      <c r="C21" s="132" t="s">
        <v>584</v>
      </c>
    </row>
    <row r="22" spans="1:3" s="12" customFormat="1">
      <c r="A22" s="142"/>
      <c r="B22" s="161"/>
      <c r="C22" s="162"/>
    </row>
    <row r="23" spans="1:3" ht="21">
      <c r="A23" s="127" t="s">
        <v>476</v>
      </c>
      <c r="B23" s="126"/>
      <c r="C23" s="123"/>
    </row>
    <row r="29" spans="1:3">
      <c r="B29" t="s">
        <v>231</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theme="0" tint="-0.34998626667073579"/>
  </sheetPr>
  <dimension ref="A1:F134"/>
  <sheetViews>
    <sheetView topLeftCell="A64" zoomScaleNormal="100" workbookViewId="0">
      <selection sqref="A1:XFD1048576"/>
    </sheetView>
  </sheetViews>
  <sheetFormatPr defaultRowHeight="15"/>
  <cols>
    <col min="1" max="1" width="68.85546875" style="1058" bestFit="1" customWidth="1"/>
    <col min="2" max="2" width="59.42578125" style="1058" bestFit="1" customWidth="1"/>
    <col min="3" max="4" width="28.7109375" style="1058" customWidth="1"/>
    <col min="5" max="5" width="44.28515625" style="1058" customWidth="1"/>
    <col min="6" max="6" width="35" style="1058" bestFit="1" customWidth="1"/>
    <col min="7" max="16384" width="9.140625" style="1058"/>
  </cols>
  <sheetData>
    <row r="1" spans="1:6" ht="62.45" customHeight="1" thickTop="1" thickBot="1">
      <c r="A1" s="137" t="s">
        <v>959</v>
      </c>
      <c r="B1" s="1282">
        <v>2012</v>
      </c>
      <c r="C1" s="1283"/>
      <c r="D1" s="1283"/>
      <c r="E1" s="1283"/>
      <c r="F1" s="1284"/>
    </row>
    <row r="2" spans="1:6">
      <c r="A2" s="327"/>
      <c r="B2" s="327"/>
      <c r="C2" s="327"/>
      <c r="D2" s="327"/>
      <c r="E2" s="327"/>
      <c r="F2" s="327"/>
    </row>
    <row r="3" spans="1:6" ht="19.5">
      <c r="A3" s="1285" t="s">
        <v>0</v>
      </c>
      <c r="B3" s="327"/>
      <c r="C3" s="327"/>
      <c r="D3" s="327"/>
      <c r="E3" s="327"/>
      <c r="F3" s="327"/>
    </row>
    <row r="4" spans="1:6" ht="22.5">
      <c r="A4" s="1286" t="s">
        <v>959</v>
      </c>
      <c r="B4" s="327"/>
      <c r="C4" s="327"/>
      <c r="D4" s="327"/>
      <c r="E4" s="327"/>
      <c r="F4" s="327"/>
    </row>
    <row r="5" spans="1:6" ht="22.5">
      <c r="A5" s="1286" t="s">
        <v>960</v>
      </c>
      <c r="B5" s="327"/>
      <c r="C5" s="327"/>
      <c r="D5" s="327"/>
      <c r="E5" s="327"/>
      <c r="F5" s="327"/>
    </row>
    <row r="6" spans="1:6" ht="15.75" thickBot="1">
      <c r="A6" s="327"/>
      <c r="B6" s="327"/>
      <c r="C6" s="327"/>
      <c r="D6" s="327"/>
      <c r="E6" s="327"/>
      <c r="F6" s="327"/>
    </row>
    <row r="7" spans="1:6" ht="20.25" thickBot="1">
      <c r="A7" s="1287" t="s">
        <v>1</v>
      </c>
      <c r="B7" s="328" t="s">
        <v>389</v>
      </c>
      <c r="C7" s="328" t="s">
        <v>390</v>
      </c>
      <c r="D7" s="328"/>
      <c r="E7" s="328"/>
      <c r="F7" s="329"/>
    </row>
    <row r="8" spans="1:6" ht="16.5" thickTop="1" thickBot="1">
      <c r="A8" s="1288" t="s">
        <v>4</v>
      </c>
      <c r="B8" s="1289"/>
      <c r="C8" s="1289"/>
      <c r="D8" s="1283"/>
      <c r="E8" s="1283"/>
      <c r="F8" s="1284"/>
    </row>
    <row r="9" spans="1:6">
      <c r="A9" s="1290" t="s">
        <v>2</v>
      </c>
      <c r="B9" s="1291">
        <v>4424</v>
      </c>
      <c r="C9" s="330"/>
      <c r="D9" s="330"/>
      <c r="E9" s="330"/>
      <c r="F9" s="330"/>
    </row>
    <row r="10" spans="1:6">
      <c r="A10" s="331"/>
      <c r="B10" s="327"/>
      <c r="C10" s="327"/>
      <c r="D10" s="327"/>
      <c r="E10" s="327"/>
      <c r="F10" s="327"/>
    </row>
    <row r="11" spans="1:6" ht="15.75" thickBot="1">
      <c r="A11" s="331"/>
      <c r="B11" s="327"/>
      <c r="C11" s="327"/>
      <c r="D11" s="327"/>
      <c r="E11" s="327"/>
      <c r="F11" s="327"/>
    </row>
    <row r="12" spans="1:6" ht="20.25" thickBot="1">
      <c r="A12" s="1287" t="s">
        <v>3</v>
      </c>
      <c r="B12" s="328" t="s">
        <v>389</v>
      </c>
      <c r="C12" s="328" t="s">
        <v>635</v>
      </c>
      <c r="D12" s="328"/>
      <c r="E12" s="328"/>
      <c r="F12" s="332"/>
    </row>
    <row r="13" spans="1:6" ht="16.5" thickTop="1" thickBot="1">
      <c r="A13" s="1292" t="s">
        <v>4</v>
      </c>
      <c r="B13" s="1293" t="s">
        <v>5</v>
      </c>
      <c r="C13" s="1293"/>
      <c r="D13" s="1293"/>
      <c r="E13" s="1293"/>
      <c r="F13" s="1294"/>
    </row>
    <row r="14" spans="1:6">
      <c r="A14" s="1295" t="s">
        <v>766</v>
      </c>
      <c r="B14" s="1296">
        <v>13</v>
      </c>
      <c r="C14" s="327"/>
      <c r="D14" s="327"/>
      <c r="E14" s="327"/>
      <c r="F14" s="327"/>
    </row>
    <row r="15" spans="1:6">
      <c r="A15" s="1295" t="s">
        <v>183</v>
      </c>
      <c r="B15" s="1296">
        <v>0</v>
      </c>
      <c r="C15" s="327"/>
      <c r="D15" s="327"/>
      <c r="E15" s="327"/>
      <c r="F15" s="327"/>
    </row>
    <row r="16" spans="1:6">
      <c r="A16" s="1295" t="s">
        <v>6</v>
      </c>
      <c r="B16" s="1296">
        <v>0</v>
      </c>
      <c r="C16" s="327"/>
      <c r="D16" s="327"/>
      <c r="E16" s="327"/>
      <c r="F16" s="327"/>
    </row>
    <row r="17" spans="1:6">
      <c r="A17" s="1295" t="s">
        <v>7</v>
      </c>
      <c r="B17" s="1296">
        <v>0</v>
      </c>
      <c r="C17" s="327"/>
      <c r="D17" s="327"/>
      <c r="E17" s="327"/>
      <c r="F17" s="327"/>
    </row>
    <row r="18" spans="1:6">
      <c r="A18" s="1295" t="s">
        <v>8</v>
      </c>
      <c r="B18" s="1296">
        <v>0</v>
      </c>
      <c r="C18" s="327"/>
      <c r="D18" s="327"/>
      <c r="E18" s="327"/>
      <c r="F18" s="327"/>
    </row>
    <row r="19" spans="1:6">
      <c r="A19" s="1295" t="s">
        <v>9</v>
      </c>
      <c r="B19" s="1296">
        <v>0</v>
      </c>
      <c r="C19" s="327"/>
      <c r="D19" s="327"/>
      <c r="E19" s="327"/>
      <c r="F19" s="327"/>
    </row>
    <row r="20" spans="1:6">
      <c r="A20" s="1295" t="s">
        <v>10</v>
      </c>
      <c r="B20" s="1296">
        <v>0</v>
      </c>
      <c r="C20" s="327"/>
      <c r="D20" s="327"/>
      <c r="E20" s="327"/>
      <c r="F20" s="327"/>
    </row>
    <row r="21" spans="1:6">
      <c r="A21" s="1295" t="s">
        <v>11</v>
      </c>
      <c r="B21" s="1296">
        <v>0</v>
      </c>
      <c r="C21" s="327"/>
      <c r="D21" s="327"/>
      <c r="E21" s="327"/>
      <c r="F21" s="327"/>
    </row>
    <row r="22" spans="1:6">
      <c r="A22" s="1295" t="s">
        <v>12</v>
      </c>
      <c r="B22" s="1296">
        <v>0</v>
      </c>
      <c r="C22" s="327"/>
      <c r="D22" s="327"/>
      <c r="E22" s="327"/>
      <c r="F22" s="327"/>
    </row>
    <row r="23" spans="1:6">
      <c r="A23" s="1295" t="s">
        <v>13</v>
      </c>
      <c r="B23" s="1296">
        <v>0</v>
      </c>
      <c r="C23" s="327"/>
      <c r="D23" s="327"/>
      <c r="E23" s="327"/>
      <c r="F23" s="327"/>
    </row>
    <row r="24" spans="1:6">
      <c r="A24" s="1295" t="s">
        <v>14</v>
      </c>
      <c r="B24" s="1296">
        <v>0</v>
      </c>
      <c r="C24" s="327"/>
      <c r="D24" s="327"/>
      <c r="E24" s="327"/>
      <c r="F24" s="327"/>
    </row>
    <row r="25" spans="1:6">
      <c r="A25" s="1295" t="s">
        <v>15</v>
      </c>
      <c r="B25" s="1296">
        <v>0</v>
      </c>
      <c r="C25" s="327"/>
      <c r="D25" s="327"/>
      <c r="E25" s="327"/>
      <c r="F25" s="327"/>
    </row>
    <row r="26" spans="1:6">
      <c r="A26" s="1295" t="s">
        <v>16</v>
      </c>
      <c r="B26" s="1296">
        <v>0</v>
      </c>
      <c r="C26" s="327"/>
      <c r="D26" s="327"/>
      <c r="E26" s="327"/>
      <c r="F26" s="327"/>
    </row>
    <row r="27" spans="1:6">
      <c r="A27" s="1295" t="s">
        <v>17</v>
      </c>
      <c r="B27" s="1296">
        <v>0</v>
      </c>
      <c r="C27" s="327"/>
      <c r="D27" s="327"/>
      <c r="E27" s="327"/>
      <c r="F27" s="327"/>
    </row>
    <row r="28" spans="1:6" s="44" customFormat="1">
      <c r="A28" s="1297" t="s">
        <v>18</v>
      </c>
      <c r="B28" s="1298">
        <v>0</v>
      </c>
      <c r="C28" s="333"/>
      <c r="D28" s="333"/>
      <c r="E28" s="333"/>
      <c r="F28" s="333"/>
    </row>
    <row r="29" spans="1:6">
      <c r="A29" s="1297" t="s">
        <v>961</v>
      </c>
      <c r="B29" s="1298">
        <v>0</v>
      </c>
      <c r="C29" s="333"/>
      <c r="D29" s="333"/>
      <c r="E29" s="333"/>
      <c r="F29" s="333"/>
    </row>
    <row r="30" spans="1:6">
      <c r="A30" s="1290" t="s">
        <v>962</v>
      </c>
      <c r="B30" s="1299">
        <v>0</v>
      </c>
      <c r="C30" s="330"/>
      <c r="D30" s="330"/>
      <c r="E30" s="330"/>
      <c r="F30" s="330"/>
    </row>
    <row r="31" spans="1:6" ht="15.75" thickBot="1">
      <c r="A31" s="331"/>
      <c r="B31" s="327"/>
      <c r="C31" s="327"/>
      <c r="D31" s="327"/>
      <c r="E31" s="327"/>
      <c r="F31" s="327"/>
    </row>
    <row r="32" spans="1:6" ht="20.25" thickBot="1">
      <c r="A32" s="1287" t="s">
        <v>19</v>
      </c>
      <c r="B32" s="328" t="s">
        <v>389</v>
      </c>
      <c r="C32" s="328" t="s">
        <v>963</v>
      </c>
      <c r="D32" s="328"/>
      <c r="E32" s="328"/>
      <c r="F32" s="332"/>
    </row>
    <row r="33" spans="1:6" ht="16.5" thickTop="1" thickBot="1">
      <c r="A33" s="1300"/>
      <c r="B33" s="1301"/>
      <c r="C33" s="1301"/>
      <c r="D33" s="1301"/>
      <c r="E33" s="1301" t="s">
        <v>20</v>
      </c>
      <c r="F33" s="1302"/>
    </row>
    <row r="34" spans="1:6" ht="16.5" thickTop="1" thickBot="1">
      <c r="A34" s="1303" t="s">
        <v>21</v>
      </c>
      <c r="B34" s="1304" t="s">
        <v>22</v>
      </c>
      <c r="C34" s="1304" t="s">
        <v>5</v>
      </c>
      <c r="D34" s="1304" t="s">
        <v>23</v>
      </c>
      <c r="E34" s="1304" t="s">
        <v>5</v>
      </c>
      <c r="F34" s="1305" t="s">
        <v>23</v>
      </c>
    </row>
    <row r="35" spans="1:6">
      <c r="A35" s="1295" t="s">
        <v>24</v>
      </c>
      <c r="B35" s="1295" t="s">
        <v>25</v>
      </c>
      <c r="C35" s="1296">
        <v>0</v>
      </c>
      <c r="D35" s="1296">
        <v>0</v>
      </c>
      <c r="E35" s="1296">
        <v>0</v>
      </c>
      <c r="F35" s="1296">
        <v>0</v>
      </c>
    </row>
    <row r="36" spans="1:6">
      <c r="A36" s="1295" t="s">
        <v>24</v>
      </c>
      <c r="B36" s="1295" t="s">
        <v>26</v>
      </c>
      <c r="C36" s="1296">
        <v>0</v>
      </c>
      <c r="D36" s="1296">
        <v>0</v>
      </c>
      <c r="E36" s="1296">
        <v>0</v>
      </c>
      <c r="F36" s="1296">
        <v>0</v>
      </c>
    </row>
    <row r="37" spans="1:6">
      <c r="A37" s="1295" t="s">
        <v>24</v>
      </c>
      <c r="B37" s="1295" t="s">
        <v>27</v>
      </c>
      <c r="C37" s="1296">
        <v>0</v>
      </c>
      <c r="D37" s="1296">
        <v>0</v>
      </c>
      <c r="E37" s="1296">
        <v>0</v>
      </c>
      <c r="F37" s="1296">
        <v>0</v>
      </c>
    </row>
    <row r="38" spans="1:6">
      <c r="A38" s="1295" t="s">
        <v>24</v>
      </c>
      <c r="B38" s="1295" t="s">
        <v>28</v>
      </c>
      <c r="C38" s="1296">
        <v>0</v>
      </c>
      <c r="D38" s="1296">
        <v>0</v>
      </c>
      <c r="E38" s="1296">
        <v>2</v>
      </c>
      <c r="F38" s="1296">
        <v>1696949</v>
      </c>
    </row>
    <row r="39" spans="1:6">
      <c r="A39" s="1295" t="s">
        <v>29</v>
      </c>
      <c r="B39" s="1295" t="s">
        <v>30</v>
      </c>
      <c r="C39" s="1296">
        <v>4037</v>
      </c>
      <c r="D39" s="1296">
        <v>62824173</v>
      </c>
      <c r="E39" s="1296">
        <v>4666</v>
      </c>
      <c r="F39" s="1296">
        <v>16107071</v>
      </c>
    </row>
    <row r="40" spans="1:6">
      <c r="A40" s="1295" t="s">
        <v>29</v>
      </c>
      <c r="B40" s="1295" t="s">
        <v>28</v>
      </c>
      <c r="C40" s="1296">
        <v>0</v>
      </c>
      <c r="D40" s="1296">
        <v>0</v>
      </c>
      <c r="E40" s="1296">
        <v>0</v>
      </c>
      <c r="F40" s="1296">
        <v>0</v>
      </c>
    </row>
    <row r="41" spans="1:6">
      <c r="A41" s="1295" t="s">
        <v>31</v>
      </c>
      <c r="B41" s="1295" t="s">
        <v>32</v>
      </c>
      <c r="C41" s="1296">
        <v>21</v>
      </c>
      <c r="D41" s="1296">
        <v>2771780</v>
      </c>
      <c r="E41" s="1296">
        <v>47</v>
      </c>
      <c r="F41" s="1296">
        <v>346128</v>
      </c>
    </row>
    <row r="42" spans="1:6">
      <c r="A42" s="1295" t="s">
        <v>31</v>
      </c>
      <c r="B42" s="1295" t="s">
        <v>33</v>
      </c>
      <c r="C42" s="1296">
        <v>3</v>
      </c>
      <c r="D42" s="1296">
        <v>340633</v>
      </c>
      <c r="E42" s="1296">
        <v>0</v>
      </c>
      <c r="F42" s="1296">
        <v>0</v>
      </c>
    </row>
    <row r="43" spans="1:6">
      <c r="A43" s="1295" t="s">
        <v>31</v>
      </c>
      <c r="B43" s="1295" t="s">
        <v>34</v>
      </c>
      <c r="C43" s="1296">
        <v>0</v>
      </c>
      <c r="D43" s="1296">
        <v>0</v>
      </c>
      <c r="E43" s="1296">
        <v>0</v>
      </c>
      <c r="F43" s="1296">
        <v>0</v>
      </c>
    </row>
    <row r="44" spans="1:6">
      <c r="A44" s="1295" t="s">
        <v>31</v>
      </c>
      <c r="B44" s="1295" t="s">
        <v>35</v>
      </c>
      <c r="C44" s="1296">
        <v>0</v>
      </c>
      <c r="D44" s="1296">
        <v>0</v>
      </c>
      <c r="E44" s="1296">
        <v>3</v>
      </c>
      <c r="F44" s="1296">
        <v>487665</v>
      </c>
    </row>
    <row r="45" spans="1:6">
      <c r="A45" s="1295" t="s">
        <v>31</v>
      </c>
      <c r="B45" s="1295" t="s">
        <v>36</v>
      </c>
      <c r="C45" s="1296">
        <v>5</v>
      </c>
      <c r="D45" s="1296">
        <v>1514649</v>
      </c>
      <c r="E45" s="1296">
        <v>0</v>
      </c>
      <c r="F45" s="1296">
        <v>0</v>
      </c>
    </row>
    <row r="46" spans="1:6">
      <c r="A46" s="1295" t="s">
        <v>31</v>
      </c>
      <c r="B46" s="1295" t="s">
        <v>37</v>
      </c>
      <c r="C46" s="1296">
        <v>0</v>
      </c>
      <c r="D46" s="1296">
        <v>0</v>
      </c>
      <c r="E46" s="1296">
        <v>0</v>
      </c>
      <c r="F46" s="1296">
        <v>0</v>
      </c>
    </row>
    <row r="47" spans="1:6">
      <c r="A47" s="1295" t="s">
        <v>31</v>
      </c>
      <c r="B47" s="1295" t="s">
        <v>38</v>
      </c>
      <c r="C47" s="1296">
        <v>0</v>
      </c>
      <c r="D47" s="1296">
        <v>0</v>
      </c>
      <c r="E47" s="1296">
        <v>0</v>
      </c>
      <c r="F47" s="1296">
        <v>0</v>
      </c>
    </row>
    <row r="48" spans="1:6">
      <c r="A48" s="1295" t="s">
        <v>31</v>
      </c>
      <c r="B48" s="1295" t="s">
        <v>28</v>
      </c>
      <c r="C48" s="1296">
        <v>2</v>
      </c>
      <c r="D48" s="1296">
        <v>59642344</v>
      </c>
      <c r="E48" s="1296">
        <v>7</v>
      </c>
      <c r="F48" s="1296">
        <v>27549489</v>
      </c>
    </row>
    <row r="49" spans="1:6">
      <c r="A49" s="1295" t="s">
        <v>31</v>
      </c>
      <c r="B49" s="1295" t="s">
        <v>39</v>
      </c>
      <c r="C49" s="1296">
        <v>0</v>
      </c>
      <c r="D49" s="1296">
        <v>0</v>
      </c>
      <c r="E49" s="1296">
        <v>0</v>
      </c>
      <c r="F49" s="1296">
        <v>0</v>
      </c>
    </row>
    <row r="50" spans="1:6">
      <c r="A50" s="1295" t="s">
        <v>31</v>
      </c>
      <c r="B50" s="1295" t="s">
        <v>40</v>
      </c>
      <c r="C50" s="1296">
        <v>3</v>
      </c>
      <c r="D50" s="1296">
        <v>18005</v>
      </c>
      <c r="E50" s="1296">
        <v>5</v>
      </c>
      <c r="F50" s="1296">
        <v>186365</v>
      </c>
    </row>
    <row r="51" spans="1:6">
      <c r="A51" s="1295" t="s">
        <v>41</v>
      </c>
      <c r="B51" s="1295" t="s">
        <v>42</v>
      </c>
      <c r="C51" s="1296">
        <v>4</v>
      </c>
      <c r="D51" s="1296">
        <v>88924</v>
      </c>
      <c r="E51" s="1296">
        <v>5</v>
      </c>
      <c r="F51" s="1296">
        <v>42514</v>
      </c>
    </row>
    <row r="52" spans="1:6">
      <c r="A52" s="1295" t="s">
        <v>41</v>
      </c>
      <c r="B52" s="1295" t="s">
        <v>28</v>
      </c>
      <c r="C52" s="1296">
        <v>0</v>
      </c>
      <c r="D52" s="1296">
        <v>0</v>
      </c>
      <c r="E52" s="1296">
        <v>0</v>
      </c>
      <c r="F52" s="1296">
        <v>0</v>
      </c>
    </row>
    <row r="53" spans="1:6">
      <c r="A53" s="1295" t="s">
        <v>43</v>
      </c>
      <c r="B53" s="1295" t="s">
        <v>44</v>
      </c>
      <c r="C53" s="1296">
        <v>0</v>
      </c>
      <c r="D53" s="1296">
        <v>0</v>
      </c>
      <c r="E53" s="1296">
        <v>0</v>
      </c>
      <c r="F53" s="1296">
        <v>0</v>
      </c>
    </row>
    <row r="54" spans="1:6">
      <c r="A54" s="1295" t="s">
        <v>45</v>
      </c>
      <c r="B54" s="1295" t="s">
        <v>46</v>
      </c>
      <c r="C54" s="1296">
        <v>0</v>
      </c>
      <c r="D54" s="1296">
        <v>0</v>
      </c>
      <c r="E54" s="1296">
        <v>17</v>
      </c>
      <c r="F54" s="1296">
        <v>460946</v>
      </c>
    </row>
    <row r="55" spans="1:6">
      <c r="A55" s="1295" t="s">
        <v>45</v>
      </c>
      <c r="B55" s="1295" t="s">
        <v>28</v>
      </c>
      <c r="C55" s="1296">
        <v>0</v>
      </c>
      <c r="D55" s="1296">
        <v>0</v>
      </c>
      <c r="E55" s="1296">
        <v>0</v>
      </c>
      <c r="F55" s="1296">
        <v>0</v>
      </c>
    </row>
    <row r="56" spans="1:6">
      <c r="A56" s="1295" t="s">
        <v>47</v>
      </c>
      <c r="B56" s="1295" t="s">
        <v>28</v>
      </c>
      <c r="C56" s="1296">
        <v>36</v>
      </c>
      <c r="D56" s="1296">
        <v>799916</v>
      </c>
      <c r="E56" s="1296">
        <v>77</v>
      </c>
      <c r="F56" s="1296">
        <v>906492</v>
      </c>
    </row>
    <row r="57" spans="1:6">
      <c r="A57" s="1295" t="s">
        <v>48</v>
      </c>
      <c r="B57" s="1295" t="s">
        <v>49</v>
      </c>
      <c r="C57" s="1296">
        <v>15</v>
      </c>
      <c r="D57" s="1296">
        <v>963642</v>
      </c>
      <c r="E57" s="1296">
        <v>36</v>
      </c>
      <c r="F57" s="1296">
        <v>633506</v>
      </c>
    </row>
    <row r="58" spans="1:6">
      <c r="A58" s="1295" t="s">
        <v>48</v>
      </c>
      <c r="B58" s="1295" t="s">
        <v>50</v>
      </c>
      <c r="C58" s="1296">
        <v>9</v>
      </c>
      <c r="D58" s="1296">
        <v>228217</v>
      </c>
      <c r="E58" s="1296">
        <v>10</v>
      </c>
      <c r="F58" s="1296">
        <v>70807</v>
      </c>
    </row>
    <row r="59" spans="1:6">
      <c r="A59" s="1295" t="s">
        <v>48</v>
      </c>
      <c r="B59" s="1295" t="s">
        <v>51</v>
      </c>
      <c r="C59" s="1296">
        <v>37</v>
      </c>
      <c r="D59" s="1296">
        <v>1386806</v>
      </c>
      <c r="E59" s="1296">
        <v>60</v>
      </c>
      <c r="F59" s="1296">
        <v>5126397</v>
      </c>
    </row>
    <row r="60" spans="1:6">
      <c r="A60" s="1295" t="s">
        <v>48</v>
      </c>
      <c r="B60" s="1295" t="s">
        <v>52</v>
      </c>
      <c r="C60" s="1296">
        <v>29</v>
      </c>
      <c r="D60" s="1296">
        <v>1275689</v>
      </c>
      <c r="E60" s="1296">
        <v>56</v>
      </c>
      <c r="F60" s="1296">
        <v>955480</v>
      </c>
    </row>
    <row r="61" spans="1:6">
      <c r="A61" s="1295" t="s">
        <v>48</v>
      </c>
      <c r="B61" s="1295" t="s">
        <v>53</v>
      </c>
      <c r="C61" s="1296">
        <v>94</v>
      </c>
      <c r="D61" s="1296">
        <v>7419272</v>
      </c>
      <c r="E61" s="1296">
        <v>153</v>
      </c>
      <c r="F61" s="1296">
        <v>2128227</v>
      </c>
    </row>
    <row r="62" spans="1:6">
      <c r="A62" s="1295" t="s">
        <v>48</v>
      </c>
      <c r="B62" s="1295" t="s">
        <v>54</v>
      </c>
      <c r="C62" s="1296">
        <v>3</v>
      </c>
      <c r="D62" s="1296">
        <v>91484</v>
      </c>
      <c r="E62" s="1296">
        <v>3</v>
      </c>
      <c r="F62" s="1296">
        <v>59216</v>
      </c>
    </row>
    <row r="63" spans="1:6">
      <c r="A63" s="1295" t="s">
        <v>48</v>
      </c>
      <c r="B63" s="1295" t="s">
        <v>28</v>
      </c>
      <c r="C63" s="1296">
        <v>0</v>
      </c>
      <c r="D63" s="1296">
        <v>0</v>
      </c>
      <c r="E63" s="1296">
        <v>0</v>
      </c>
      <c r="F63" s="1296">
        <v>0</v>
      </c>
    </row>
    <row r="64" spans="1:6">
      <c r="A64" s="1295" t="s">
        <v>55</v>
      </c>
      <c r="B64" s="1295" t="s">
        <v>56</v>
      </c>
      <c r="C64" s="1296">
        <v>0</v>
      </c>
      <c r="D64" s="1296">
        <v>0</v>
      </c>
      <c r="E64" s="1296">
        <v>0</v>
      </c>
      <c r="F64" s="1296">
        <v>0</v>
      </c>
    </row>
    <row r="65" spans="1:6">
      <c r="A65" s="1295" t="s">
        <v>55</v>
      </c>
      <c r="B65" s="1295" t="s">
        <v>28</v>
      </c>
      <c r="C65" s="1296">
        <v>0</v>
      </c>
      <c r="D65" s="1296">
        <v>0</v>
      </c>
      <c r="E65" s="1296">
        <v>1</v>
      </c>
      <c r="F65" s="1296">
        <v>19</v>
      </c>
    </row>
    <row r="66" spans="1:6">
      <c r="A66" s="1295" t="s">
        <v>55</v>
      </c>
      <c r="B66" s="1295" t="s">
        <v>57</v>
      </c>
      <c r="C66" s="1296">
        <v>0</v>
      </c>
      <c r="D66" s="1296">
        <v>0</v>
      </c>
      <c r="E66" s="1296">
        <v>0</v>
      </c>
      <c r="F66" s="1296">
        <v>0</v>
      </c>
    </row>
    <row r="67" spans="1:6">
      <c r="A67" s="1297" t="s">
        <v>55</v>
      </c>
      <c r="B67" s="1297" t="s">
        <v>58</v>
      </c>
      <c r="C67" s="1296">
        <v>0</v>
      </c>
      <c r="D67" s="1296">
        <v>0</v>
      </c>
      <c r="E67" s="1296">
        <v>0</v>
      </c>
      <c r="F67" s="1296">
        <v>0</v>
      </c>
    </row>
    <row r="68" spans="1:6">
      <c r="A68" s="1290" t="s">
        <v>55</v>
      </c>
      <c r="B68" s="1290" t="s">
        <v>59</v>
      </c>
      <c r="C68" s="1299">
        <v>0</v>
      </c>
      <c r="D68" s="1299">
        <v>0</v>
      </c>
      <c r="E68" s="1299">
        <v>0</v>
      </c>
      <c r="F68" s="1299">
        <v>0</v>
      </c>
    </row>
    <row r="69" spans="1:6" ht="15.75" thickBot="1">
      <c r="A69" s="331"/>
      <c r="B69" s="327"/>
      <c r="C69" s="327"/>
      <c r="D69" s="327"/>
      <c r="E69" s="327"/>
      <c r="F69" s="327"/>
    </row>
    <row r="70" spans="1:6" ht="19.5">
      <c r="A70" s="1287" t="s">
        <v>60</v>
      </c>
      <c r="B70" s="328" t="s">
        <v>407</v>
      </c>
      <c r="C70" s="328" t="s">
        <v>786</v>
      </c>
      <c r="D70" s="328"/>
      <c r="E70" s="328"/>
      <c r="F70" s="332"/>
    </row>
    <row r="71" spans="1:6" ht="20.25" thickBot="1">
      <c r="A71" s="1306"/>
      <c r="B71" s="334"/>
      <c r="C71" s="334"/>
      <c r="D71" s="335" t="s">
        <v>449</v>
      </c>
      <c r="E71" s="334"/>
      <c r="F71" s="336"/>
    </row>
    <row r="72" spans="1:6" ht="16.5" thickTop="1" thickBot="1">
      <c r="A72" s="1292" t="s">
        <v>61</v>
      </c>
      <c r="B72" s="1293" t="s">
        <v>62</v>
      </c>
      <c r="C72" s="1307" t="s">
        <v>747</v>
      </c>
      <c r="D72" s="1308"/>
      <c r="E72" s="1308"/>
      <c r="F72" s="1294"/>
    </row>
    <row r="73" spans="1:6">
      <c r="A73" s="1295" t="s">
        <v>63</v>
      </c>
      <c r="B73" s="1295" t="s">
        <v>754</v>
      </c>
      <c r="C73" s="1309" t="s">
        <v>748</v>
      </c>
      <c r="D73" s="1310">
        <v>31800114</v>
      </c>
      <c r="E73" s="447"/>
      <c r="F73" s="327"/>
    </row>
    <row r="74" spans="1:6">
      <c r="A74" s="1295" t="s">
        <v>63</v>
      </c>
      <c r="B74" s="1295" t="s">
        <v>755</v>
      </c>
      <c r="C74" s="1309" t="s">
        <v>749</v>
      </c>
      <c r="D74" s="1310">
        <v>2206759.247649462</v>
      </c>
      <c r="E74" s="447"/>
      <c r="F74" s="327"/>
    </row>
    <row r="75" spans="1:6">
      <c r="A75" s="1295" t="s">
        <v>64</v>
      </c>
      <c r="B75" s="1295" t="s">
        <v>754</v>
      </c>
      <c r="C75" s="1309" t="s">
        <v>750</v>
      </c>
      <c r="D75" s="1310">
        <v>1530079</v>
      </c>
      <c r="E75" s="447"/>
      <c r="F75" s="327"/>
    </row>
    <row r="76" spans="1:6">
      <c r="A76" s="1295" t="s">
        <v>64</v>
      </c>
      <c r="B76" s="1295" t="s">
        <v>755</v>
      </c>
      <c r="C76" s="1309" t="s">
        <v>751</v>
      </c>
      <c r="D76" s="1310">
        <v>104936.24764946196</v>
      </c>
      <c r="E76" s="447"/>
      <c r="F76" s="327"/>
    </row>
    <row r="77" spans="1:6">
      <c r="A77" s="1295" t="s">
        <v>65</v>
      </c>
      <c r="B77" s="1295" t="s">
        <v>754</v>
      </c>
      <c r="C77" s="1309" t="s">
        <v>752</v>
      </c>
      <c r="D77" s="1310">
        <v>0</v>
      </c>
      <c r="E77" s="447"/>
      <c r="F77" s="327"/>
    </row>
    <row r="78" spans="1:6">
      <c r="A78" s="1290" t="s">
        <v>65</v>
      </c>
      <c r="B78" s="1290" t="s">
        <v>755</v>
      </c>
      <c r="C78" s="1290" t="s">
        <v>753</v>
      </c>
      <c r="D78" s="1311">
        <v>0</v>
      </c>
      <c r="E78" s="1312"/>
      <c r="F78" s="330"/>
    </row>
    <row r="79" spans="1:6">
      <c r="A79" s="1313"/>
      <c r="B79" s="1313"/>
      <c r="C79" s="327"/>
      <c r="D79" s="327"/>
      <c r="E79" s="327"/>
      <c r="F79" s="327"/>
    </row>
    <row r="80" spans="1:6" ht="15.75" thickBot="1">
      <c r="A80" s="1313"/>
      <c r="B80" s="1313"/>
      <c r="C80" s="327"/>
      <c r="D80" s="327"/>
      <c r="E80" s="327"/>
      <c r="F80" s="327"/>
    </row>
    <row r="81" spans="1:6" ht="20.25" thickBot="1">
      <c r="A81" s="1287" t="s">
        <v>327</v>
      </c>
      <c r="B81" s="1314" t="s">
        <v>389</v>
      </c>
      <c r="C81" s="328" t="s">
        <v>964</v>
      </c>
      <c r="D81" s="328"/>
      <c r="E81" s="328"/>
      <c r="F81" s="332"/>
    </row>
    <row r="82" spans="1:6" ht="16.5" thickTop="1" thickBot="1">
      <c r="A82" s="1292" t="s">
        <v>328</v>
      </c>
      <c r="B82" s="1308"/>
      <c r="C82" s="1308"/>
      <c r="D82" s="1293"/>
      <c r="E82" s="1293"/>
      <c r="F82" s="1294"/>
    </row>
    <row r="83" spans="1:6">
      <c r="A83" s="1295" t="s">
        <v>329</v>
      </c>
      <c r="B83" s="1310">
        <v>323105.50470107608</v>
      </c>
      <c r="C83" s="447"/>
      <c r="D83" s="327"/>
      <c r="E83" s="327"/>
      <c r="F83" s="327"/>
    </row>
    <row r="84" spans="1:6">
      <c r="A84" s="1290" t="s">
        <v>330</v>
      </c>
      <c r="B84" s="1311">
        <v>0</v>
      </c>
      <c r="C84" s="1312"/>
      <c r="D84" s="330"/>
      <c r="E84" s="330"/>
      <c r="F84" s="330"/>
    </row>
    <row r="85" spans="1:6">
      <c r="A85" s="1313"/>
      <c r="B85" s="1315"/>
      <c r="C85" s="327"/>
      <c r="D85" s="327"/>
      <c r="E85" s="327"/>
      <c r="F85" s="327"/>
    </row>
    <row r="86" spans="1:6" ht="15.75" thickBot="1">
      <c r="A86" s="331"/>
      <c r="B86" s="327"/>
      <c r="C86" s="327"/>
      <c r="D86" s="327"/>
      <c r="E86" s="327"/>
      <c r="F86" s="327"/>
    </row>
    <row r="87" spans="1:6" ht="20.25" thickBot="1">
      <c r="A87" s="1287" t="s">
        <v>66</v>
      </c>
      <c r="B87" s="328" t="s">
        <v>389</v>
      </c>
      <c r="C87" s="328" t="s">
        <v>411</v>
      </c>
      <c r="D87" s="328"/>
      <c r="E87" s="328"/>
      <c r="F87" s="332"/>
    </row>
    <row r="88" spans="1:6" ht="16.5" thickTop="1" thickBot="1">
      <c r="A88" s="1292" t="s">
        <v>4</v>
      </c>
      <c r="B88" s="1293" t="s">
        <v>169</v>
      </c>
      <c r="C88" s="1293"/>
      <c r="D88" s="1293"/>
      <c r="E88" s="1293"/>
      <c r="F88" s="1294"/>
    </row>
    <row r="89" spans="1:6">
      <c r="A89" s="1295" t="s">
        <v>555</v>
      </c>
      <c r="B89" s="1296">
        <v>0</v>
      </c>
      <c r="C89" s="327"/>
      <c r="D89" s="327"/>
      <c r="E89" s="327"/>
      <c r="F89" s="327"/>
    </row>
    <row r="90" spans="1:6">
      <c r="A90" s="1295" t="s">
        <v>556</v>
      </c>
      <c r="B90" s="1296">
        <v>0</v>
      </c>
      <c r="C90" s="327"/>
      <c r="D90" s="327"/>
      <c r="E90" s="327"/>
      <c r="F90" s="327"/>
    </row>
    <row r="91" spans="1:6">
      <c r="A91" s="1295" t="s">
        <v>67</v>
      </c>
      <c r="B91" s="1296">
        <v>807.19151174481226</v>
      </c>
      <c r="C91" s="327"/>
      <c r="D91" s="327"/>
      <c r="E91" s="327"/>
      <c r="F91" s="327"/>
    </row>
    <row r="92" spans="1:6">
      <c r="A92" s="1290" t="s">
        <v>68</v>
      </c>
      <c r="B92" s="1291">
        <v>48.361637265436642</v>
      </c>
      <c r="C92" s="330"/>
      <c r="D92" s="330"/>
      <c r="E92" s="330"/>
      <c r="F92" s="330"/>
    </row>
    <row r="93" spans="1:6">
      <c r="A93" s="331"/>
      <c r="B93" s="327"/>
      <c r="C93" s="327"/>
      <c r="D93" s="327"/>
      <c r="E93" s="327"/>
      <c r="F93" s="327"/>
    </row>
    <row r="94" spans="1:6" ht="15.75" thickBot="1">
      <c r="A94" s="331"/>
      <c r="B94" s="327"/>
      <c r="C94" s="327"/>
      <c r="D94" s="327"/>
      <c r="E94" s="327"/>
      <c r="F94" s="327"/>
    </row>
    <row r="95" spans="1:6" ht="20.25" thickBot="1">
      <c r="A95" s="1287" t="s">
        <v>69</v>
      </c>
      <c r="B95" s="328" t="s">
        <v>389</v>
      </c>
      <c r="C95" s="328" t="s">
        <v>412</v>
      </c>
      <c r="D95" s="328"/>
      <c r="E95" s="328"/>
      <c r="F95" s="332"/>
    </row>
    <row r="96" spans="1:6" ht="16.5" thickTop="1" thickBot="1">
      <c r="A96" s="1292" t="s">
        <v>4</v>
      </c>
      <c r="B96" s="1293" t="s">
        <v>5</v>
      </c>
      <c r="C96" s="1293"/>
      <c r="D96" s="1293"/>
      <c r="E96" s="1293"/>
      <c r="F96" s="1294"/>
    </row>
    <row r="97" spans="1:6">
      <c r="A97" s="1295" t="s">
        <v>70</v>
      </c>
      <c r="B97" s="1296">
        <v>2975</v>
      </c>
      <c r="C97" s="327"/>
      <c r="D97" s="327"/>
      <c r="E97" s="327"/>
      <c r="F97" s="327"/>
    </row>
    <row r="98" spans="1:6">
      <c r="A98" s="1295" t="s">
        <v>71</v>
      </c>
      <c r="B98" s="1296">
        <v>3</v>
      </c>
      <c r="C98" s="327"/>
      <c r="D98" s="327"/>
      <c r="E98" s="327"/>
      <c r="F98" s="327"/>
    </row>
    <row r="99" spans="1:6">
      <c r="A99" s="1295" t="s">
        <v>72</v>
      </c>
      <c r="B99" s="1296">
        <v>8</v>
      </c>
      <c r="C99" s="327"/>
      <c r="D99" s="327"/>
      <c r="E99" s="327"/>
      <c r="F99" s="327"/>
    </row>
    <row r="100" spans="1:6">
      <c r="A100" s="1295" t="s">
        <v>73</v>
      </c>
      <c r="B100" s="1296">
        <v>268</v>
      </c>
      <c r="C100" s="327"/>
      <c r="D100" s="327"/>
      <c r="E100" s="327"/>
      <c r="F100" s="327"/>
    </row>
    <row r="101" spans="1:6">
      <c r="A101" s="1295" t="s">
        <v>74</v>
      </c>
      <c r="B101" s="1296">
        <v>38</v>
      </c>
      <c r="C101" s="327"/>
      <c r="D101" s="327"/>
      <c r="E101" s="327"/>
      <c r="F101" s="327"/>
    </row>
    <row r="102" spans="1:6">
      <c r="A102" s="1295" t="s">
        <v>75</v>
      </c>
      <c r="B102" s="1296">
        <v>57</v>
      </c>
      <c r="C102" s="327"/>
      <c r="D102" s="327"/>
      <c r="E102" s="327"/>
      <c r="F102" s="327"/>
    </row>
    <row r="103" spans="1:6">
      <c r="A103" s="1295" t="s">
        <v>76</v>
      </c>
      <c r="B103" s="1296">
        <v>91</v>
      </c>
      <c r="C103" s="327"/>
      <c r="D103" s="327"/>
      <c r="E103" s="327"/>
      <c r="F103" s="327"/>
    </row>
    <row r="104" spans="1:6">
      <c r="A104" s="1295" t="s">
        <v>77</v>
      </c>
      <c r="B104" s="1296">
        <v>409</v>
      </c>
      <c r="C104" s="327"/>
      <c r="D104" s="327"/>
      <c r="E104" s="327"/>
      <c r="F104" s="327"/>
    </row>
    <row r="105" spans="1:6">
      <c r="A105" s="1290" t="s">
        <v>78</v>
      </c>
      <c r="B105" s="1299">
        <v>2</v>
      </c>
      <c r="C105" s="330"/>
      <c r="D105" s="330"/>
      <c r="E105" s="330"/>
      <c r="F105" s="330"/>
    </row>
    <row r="106" spans="1:6">
      <c r="A106" s="331"/>
      <c r="B106" s="327"/>
      <c r="C106" s="327"/>
      <c r="D106" s="327"/>
      <c r="E106" s="327"/>
      <c r="F106" s="327"/>
    </row>
    <row r="107" spans="1:6" ht="15.75" thickBot="1">
      <c r="A107" s="331"/>
      <c r="B107" s="327"/>
      <c r="C107" s="327"/>
      <c r="D107" s="327"/>
      <c r="E107" s="327"/>
      <c r="F107" s="327"/>
    </row>
    <row r="108" spans="1:6" ht="20.25" thickBot="1">
      <c r="A108" s="1287" t="s">
        <v>692</v>
      </c>
      <c r="B108" s="328" t="s">
        <v>389</v>
      </c>
      <c r="C108" s="328" t="s">
        <v>411</v>
      </c>
      <c r="D108" s="328"/>
      <c r="E108" s="328"/>
      <c r="F108" s="332"/>
    </row>
    <row r="109" spans="1:6" ht="16.5" thickTop="1" thickBot="1">
      <c r="A109" s="1292" t="s">
        <v>4</v>
      </c>
      <c r="B109" s="1293" t="s">
        <v>5</v>
      </c>
      <c r="C109" s="1293"/>
      <c r="D109" s="1293"/>
      <c r="E109" s="1293"/>
      <c r="F109" s="1294"/>
    </row>
    <row r="110" spans="1:6">
      <c r="A110" s="1295" t="s">
        <v>693</v>
      </c>
      <c r="B110" s="1296">
        <v>1</v>
      </c>
      <c r="C110" s="327"/>
      <c r="D110" s="327"/>
      <c r="E110" s="327"/>
      <c r="F110" s="327"/>
    </row>
    <row r="111" spans="1:6">
      <c r="A111" s="1316" t="s">
        <v>694</v>
      </c>
      <c r="B111" s="1317">
        <v>0</v>
      </c>
      <c r="C111" s="1319"/>
      <c r="D111" s="1319"/>
      <c r="E111" s="1319"/>
      <c r="F111" s="1319"/>
    </row>
    <row r="112" spans="1:6">
      <c r="A112" s="1295"/>
      <c r="B112" s="327"/>
      <c r="C112" s="327"/>
      <c r="D112" s="327"/>
      <c r="E112" s="327"/>
      <c r="F112" s="327"/>
    </row>
    <row r="113" spans="1:6" ht="15.75" thickBot="1">
      <c r="A113" s="1290"/>
      <c r="B113" s="330"/>
      <c r="C113" s="330"/>
      <c r="D113" s="330"/>
      <c r="E113" s="330"/>
      <c r="F113" s="330"/>
    </row>
    <row r="114" spans="1:6" ht="20.25" thickBot="1">
      <c r="A114" s="1287" t="s">
        <v>79</v>
      </c>
      <c r="B114" s="328" t="s">
        <v>389</v>
      </c>
      <c r="C114" s="328" t="s">
        <v>411</v>
      </c>
      <c r="D114" s="328"/>
      <c r="E114" s="328"/>
      <c r="F114" s="332"/>
    </row>
    <row r="115" spans="1:6" ht="16.5" thickTop="1" thickBot="1">
      <c r="A115" s="337"/>
      <c r="B115" s="338" t="s">
        <v>80</v>
      </c>
      <c r="C115" s="338" t="s">
        <v>81</v>
      </c>
      <c r="D115" s="338"/>
      <c r="E115" s="338"/>
      <c r="F115" s="339"/>
    </row>
    <row r="116" spans="1:6" ht="16.5" thickTop="1" thickBot="1">
      <c r="A116" s="1292" t="s">
        <v>4</v>
      </c>
      <c r="B116" s="1293" t="s">
        <v>5</v>
      </c>
      <c r="C116" s="1293" t="s">
        <v>5</v>
      </c>
      <c r="D116" s="1293"/>
      <c r="E116" s="1293"/>
      <c r="F116" s="1294"/>
    </row>
    <row r="117" spans="1:6">
      <c r="A117" s="1295" t="s">
        <v>82</v>
      </c>
      <c r="B117" s="1296">
        <v>0</v>
      </c>
      <c r="C117" s="1296">
        <v>0</v>
      </c>
      <c r="D117" s="327"/>
      <c r="E117" s="327"/>
      <c r="F117" s="327"/>
    </row>
    <row r="118" spans="1:6">
      <c r="A118" s="1295" t="s">
        <v>83</v>
      </c>
      <c r="B118" s="1296">
        <v>0</v>
      </c>
      <c r="C118" s="1296">
        <v>0</v>
      </c>
      <c r="D118" s="327"/>
      <c r="E118" s="327"/>
      <c r="F118" s="327"/>
    </row>
    <row r="119" spans="1:6">
      <c r="A119" s="1295" t="s">
        <v>31</v>
      </c>
      <c r="B119" s="1296">
        <v>0</v>
      </c>
      <c r="C119" s="1296">
        <v>0</v>
      </c>
      <c r="D119" s="327"/>
      <c r="E119" s="327"/>
      <c r="F119" s="327"/>
    </row>
    <row r="120" spans="1:6">
      <c r="A120" s="1295" t="s">
        <v>84</v>
      </c>
      <c r="B120" s="1296">
        <v>0</v>
      </c>
      <c r="C120" s="1296">
        <v>0</v>
      </c>
      <c r="D120" s="327"/>
      <c r="E120" s="327"/>
      <c r="F120" s="327"/>
    </row>
    <row r="121" spans="1:6">
      <c r="A121" s="1295" t="s">
        <v>85</v>
      </c>
      <c r="B121" s="1296">
        <v>0</v>
      </c>
      <c r="C121" s="1296">
        <v>0</v>
      </c>
      <c r="D121" s="327"/>
      <c r="E121" s="327"/>
      <c r="F121" s="327"/>
    </row>
    <row r="122" spans="1:6">
      <c r="A122" s="1295" t="s">
        <v>86</v>
      </c>
      <c r="B122" s="1296">
        <v>0</v>
      </c>
      <c r="C122" s="1296">
        <v>0</v>
      </c>
      <c r="D122" s="327"/>
      <c r="E122" s="327"/>
      <c r="F122" s="327"/>
    </row>
    <row r="123" spans="1:6">
      <c r="A123" s="1295" t="s">
        <v>87</v>
      </c>
      <c r="B123" s="1296">
        <v>0</v>
      </c>
      <c r="C123" s="1296">
        <v>3</v>
      </c>
      <c r="D123" s="327"/>
      <c r="E123" s="327"/>
      <c r="F123" s="327"/>
    </row>
    <row r="124" spans="1:6" s="44" customFormat="1">
      <c r="A124" s="1297" t="s">
        <v>88</v>
      </c>
      <c r="B124" s="1318">
        <v>0</v>
      </c>
      <c r="C124" s="1318">
        <v>0</v>
      </c>
      <c r="D124" s="333"/>
      <c r="E124" s="333"/>
      <c r="F124" s="333"/>
    </row>
    <row r="125" spans="1:6">
      <c r="A125" s="1290" t="s">
        <v>920</v>
      </c>
      <c r="B125" s="1318">
        <v>0</v>
      </c>
      <c r="C125" s="1318">
        <v>0</v>
      </c>
      <c r="D125" s="327"/>
      <c r="E125" s="327"/>
      <c r="F125" s="327"/>
    </row>
    <row r="126" spans="1:6" ht="15.75" thickBot="1">
      <c r="A126" s="1313"/>
      <c r="B126" s="327"/>
      <c r="C126" s="327"/>
      <c r="D126" s="327"/>
      <c r="E126" s="327"/>
      <c r="F126" s="327"/>
    </row>
    <row r="127" spans="1:6" ht="20.25" thickBot="1">
      <c r="A127" s="1287" t="s">
        <v>288</v>
      </c>
      <c r="B127" s="328" t="s">
        <v>389</v>
      </c>
      <c r="C127" s="328" t="s">
        <v>411</v>
      </c>
      <c r="D127" s="328"/>
      <c r="E127" s="328"/>
      <c r="F127" s="332"/>
    </row>
    <row r="128" spans="1:6" ht="16.5" thickTop="1" thickBot="1">
      <c r="A128" s="1292" t="s">
        <v>4</v>
      </c>
      <c r="B128" s="1293" t="s">
        <v>5</v>
      </c>
      <c r="C128" s="1293"/>
      <c r="D128" s="1293"/>
      <c r="E128" s="1293"/>
      <c r="F128" s="1294"/>
    </row>
    <row r="129" spans="1:6">
      <c r="A129" s="1295" t="s">
        <v>289</v>
      </c>
      <c r="B129" s="1296">
        <v>12</v>
      </c>
      <c r="C129" s="327"/>
      <c r="D129" s="327"/>
      <c r="E129" s="327"/>
      <c r="F129" s="327"/>
    </row>
    <row r="130" spans="1:6">
      <c r="A130" s="1295" t="s">
        <v>290</v>
      </c>
      <c r="B130" s="1296">
        <v>1</v>
      </c>
      <c r="C130" s="327"/>
      <c r="D130" s="327"/>
      <c r="E130" s="327"/>
      <c r="F130" s="327"/>
    </row>
    <row r="131" spans="1:6">
      <c r="A131" s="1295" t="s">
        <v>291</v>
      </c>
      <c r="B131" s="1296">
        <v>0</v>
      </c>
      <c r="C131" s="327"/>
      <c r="D131" s="327"/>
      <c r="E131" s="327"/>
      <c r="F131" s="327"/>
    </row>
    <row r="132" spans="1:6">
      <c r="A132" s="1290" t="s">
        <v>292</v>
      </c>
      <c r="B132" s="1291">
        <v>0</v>
      </c>
      <c r="C132" s="330"/>
      <c r="D132" s="330"/>
      <c r="E132" s="330"/>
      <c r="F132" s="330"/>
    </row>
    <row r="133" spans="1:6">
      <c r="A133" s="327"/>
      <c r="B133" s="327"/>
      <c r="C133" s="327"/>
      <c r="D133" s="327"/>
      <c r="E133" s="327"/>
      <c r="F133" s="327"/>
    </row>
    <row r="134" spans="1:6">
      <c r="A134" s="1315"/>
      <c r="B134" s="327"/>
      <c r="C134" s="327"/>
      <c r="D134" s="327"/>
      <c r="E134" s="327"/>
      <c r="F134" s="327"/>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theme="0" tint="-0.34998626667073579"/>
  </sheetPr>
  <dimension ref="A1:N53"/>
  <sheetViews>
    <sheetView showGridLines="0" topLeftCell="A19" workbookViewId="0">
      <selection activeCell="B23" sqref="B23:B40"/>
    </sheetView>
  </sheetViews>
  <sheetFormatPr defaultRowHeight="15"/>
  <cols>
    <col min="1" max="1" width="46.7109375" bestFit="1" customWidth="1"/>
    <col min="2" max="2" width="38.5703125" style="519" customWidth="1"/>
  </cols>
  <sheetData>
    <row r="1" spans="1:12" ht="18.75" thickBot="1">
      <c r="A1" s="122" t="s">
        <v>179</v>
      </c>
      <c r="B1" s="505"/>
    </row>
    <row r="2" spans="1:12">
      <c r="A2" s="45" t="s">
        <v>923</v>
      </c>
      <c r="B2" s="506"/>
    </row>
    <row r="3" spans="1:12">
      <c r="A3" s="45"/>
      <c r="B3" s="506"/>
    </row>
    <row r="4" spans="1:12" ht="18">
      <c r="A4" s="138" t="s">
        <v>180</v>
      </c>
      <c r="B4" s="507" t="s">
        <v>383</v>
      </c>
    </row>
    <row r="5" spans="1:12" ht="21">
      <c r="A5" s="117" t="s">
        <v>182</v>
      </c>
      <c r="B5" s="508"/>
      <c r="D5" s="638"/>
      <c r="E5" s="9"/>
      <c r="F5" s="10"/>
      <c r="G5" s="10"/>
      <c r="H5" s="10"/>
      <c r="I5" s="10"/>
      <c r="J5" s="10"/>
    </row>
    <row r="6" spans="1:12">
      <c r="A6" s="118" t="s">
        <v>183</v>
      </c>
      <c r="B6" s="509">
        <v>4.0513950503279288</v>
      </c>
      <c r="D6" s="638"/>
      <c r="E6" s="11"/>
      <c r="F6" s="11"/>
      <c r="G6" s="11"/>
      <c r="H6" s="11"/>
      <c r="I6" s="11"/>
      <c r="J6" s="11"/>
      <c r="K6" s="11"/>
      <c r="L6" s="11"/>
    </row>
    <row r="7" spans="1:12">
      <c r="A7" s="118" t="s">
        <v>6</v>
      </c>
      <c r="B7" s="509">
        <v>122.79365082154247</v>
      </c>
      <c r="D7" s="638"/>
      <c r="K7" s="11"/>
      <c r="L7" s="11"/>
    </row>
    <row r="8" spans="1:12">
      <c r="A8" s="118" t="s">
        <v>7</v>
      </c>
      <c r="B8" s="509">
        <v>68.93039719873984</v>
      </c>
      <c r="D8" s="638"/>
      <c r="K8" s="11"/>
      <c r="L8" s="11"/>
    </row>
    <row r="9" spans="1:12">
      <c r="A9" s="118" t="s">
        <v>8</v>
      </c>
      <c r="B9" s="509">
        <v>31.909886478760502</v>
      </c>
      <c r="D9" s="638"/>
      <c r="E9" s="11"/>
      <c r="F9" s="11"/>
      <c r="G9" s="11"/>
      <c r="H9" s="11"/>
      <c r="I9" s="11"/>
      <c r="J9" s="11"/>
      <c r="K9" s="11"/>
      <c r="L9" s="11"/>
    </row>
    <row r="10" spans="1:12">
      <c r="A10" s="118" t="s">
        <v>9</v>
      </c>
      <c r="B10" s="509">
        <v>47.849994776441498</v>
      </c>
      <c r="D10" s="638"/>
      <c r="E10" s="12"/>
      <c r="F10" s="12"/>
      <c r="G10" s="12"/>
      <c r="H10" s="12"/>
      <c r="I10" s="12"/>
      <c r="J10" s="12"/>
      <c r="K10" s="11"/>
      <c r="L10" s="11"/>
    </row>
    <row r="11" spans="1:12">
      <c r="A11" s="118" t="s">
        <v>10</v>
      </c>
      <c r="B11" s="509">
        <v>41.361552447157969</v>
      </c>
      <c r="D11" s="638"/>
      <c r="F11" s="12"/>
      <c r="G11" s="12"/>
      <c r="H11" s="12"/>
      <c r="I11" s="12"/>
      <c r="J11" s="12"/>
      <c r="K11" s="11"/>
      <c r="L11" s="11"/>
    </row>
    <row r="12" spans="1:12">
      <c r="A12" s="119" t="s">
        <v>16</v>
      </c>
      <c r="B12" s="509">
        <v>8</v>
      </c>
      <c r="D12" s="638"/>
      <c r="E12" s="12"/>
      <c r="F12" s="11"/>
      <c r="G12" s="11"/>
      <c r="H12" s="11"/>
      <c r="I12" s="11"/>
      <c r="J12" s="11"/>
      <c r="K12" s="11"/>
      <c r="L12" s="11"/>
    </row>
    <row r="13" spans="1:12">
      <c r="A13" s="119" t="s">
        <v>17</v>
      </c>
      <c r="B13" s="509">
        <v>5</v>
      </c>
      <c r="D13" s="638"/>
      <c r="E13" s="11"/>
      <c r="F13" s="11"/>
      <c r="G13" s="11"/>
      <c r="H13" s="11"/>
      <c r="I13" s="11"/>
      <c r="J13" s="11"/>
      <c r="K13" s="11"/>
      <c r="L13" s="11"/>
    </row>
    <row r="14" spans="1:12">
      <c r="A14" s="119" t="s">
        <v>184</v>
      </c>
      <c r="B14" s="509">
        <v>1.5</v>
      </c>
      <c r="D14" s="638"/>
      <c r="E14" s="11"/>
      <c r="F14" s="11"/>
      <c r="G14" s="11"/>
      <c r="H14" s="11"/>
      <c r="I14" s="11"/>
      <c r="J14" s="11"/>
      <c r="K14" s="11"/>
      <c r="L14" s="11"/>
    </row>
    <row r="15" spans="1:12">
      <c r="A15" s="119" t="s">
        <v>185</v>
      </c>
      <c r="B15" s="509">
        <v>18</v>
      </c>
      <c r="D15" s="638"/>
      <c r="E15" s="11"/>
      <c r="F15" s="11"/>
      <c r="G15" s="11"/>
      <c r="H15" s="11"/>
      <c r="I15" s="11"/>
      <c r="J15" s="11"/>
      <c r="K15" s="11"/>
      <c r="L15" s="11"/>
    </row>
    <row r="16" spans="1:12">
      <c r="A16" s="119" t="s">
        <v>186</v>
      </c>
      <c r="B16" s="510">
        <v>10</v>
      </c>
      <c r="D16" s="638"/>
      <c r="E16" s="11"/>
      <c r="F16" s="11"/>
      <c r="G16" s="11"/>
      <c r="H16" s="11"/>
      <c r="I16" s="11"/>
      <c r="J16" s="11"/>
      <c r="K16" s="11"/>
      <c r="L16" s="11"/>
    </row>
    <row r="17" spans="1:12" s="44" customFormat="1" ht="15.75" thickBot="1">
      <c r="A17" s="120"/>
      <c r="B17" s="511"/>
      <c r="D17" s="640"/>
      <c r="E17" s="157"/>
      <c r="F17" s="157"/>
      <c r="G17" s="157"/>
      <c r="H17" s="157"/>
      <c r="I17" s="157"/>
      <c r="J17" s="157"/>
      <c r="K17" s="157"/>
      <c r="L17" s="157"/>
    </row>
    <row r="18" spans="1:12" s="44" customFormat="1" ht="15.75" thickBot="1">
      <c r="A18" s="195"/>
      <c r="B18" s="512"/>
      <c r="D18" s="640"/>
      <c r="E18" s="157"/>
      <c r="F18" s="157"/>
      <c r="G18" s="157"/>
      <c r="H18" s="157"/>
      <c r="I18" s="157"/>
      <c r="J18" s="157"/>
      <c r="K18" s="157"/>
      <c r="L18" s="157"/>
    </row>
    <row r="19" spans="1:12" ht="18.75" thickBot="1">
      <c r="A19" s="122" t="s">
        <v>187</v>
      </c>
      <c r="B19" s="505"/>
      <c r="D19" s="638"/>
      <c r="E19" s="11"/>
      <c r="F19" s="11"/>
      <c r="G19" s="11"/>
      <c r="H19" s="11"/>
      <c r="I19" s="11"/>
      <c r="J19" s="11"/>
      <c r="K19" s="11"/>
      <c r="L19" s="11"/>
    </row>
    <row r="20" spans="1:12">
      <c r="A20" s="45" t="s">
        <v>923</v>
      </c>
      <c r="B20" s="506"/>
      <c r="D20" s="638"/>
      <c r="E20" s="11"/>
      <c r="F20" s="11"/>
      <c r="G20" s="11"/>
      <c r="H20" s="11"/>
      <c r="I20" s="11"/>
      <c r="J20" s="11"/>
      <c r="K20" s="11"/>
      <c r="L20" s="11"/>
    </row>
    <row r="21" spans="1:12">
      <c r="A21" s="45"/>
      <c r="B21" s="506"/>
      <c r="D21" s="638"/>
      <c r="E21" s="11"/>
      <c r="F21" s="11"/>
      <c r="G21" s="11"/>
      <c r="H21" s="11"/>
      <c r="I21" s="11"/>
      <c r="J21" s="11"/>
      <c r="K21" s="11"/>
      <c r="L21" s="11"/>
    </row>
    <row r="22" spans="1:12" ht="18">
      <c r="A22" s="139" t="s">
        <v>180</v>
      </c>
      <c r="B22" s="513" t="s">
        <v>383</v>
      </c>
      <c r="D22" s="638"/>
      <c r="E22" s="11"/>
      <c r="F22" s="11"/>
      <c r="G22" s="11"/>
      <c r="H22" s="11"/>
      <c r="I22" s="11"/>
      <c r="J22" s="11"/>
      <c r="K22" s="11"/>
      <c r="L22" s="11"/>
    </row>
    <row r="23" spans="1:12" s="73" customFormat="1">
      <c r="A23" s="119" t="s">
        <v>182</v>
      </c>
      <c r="B23" s="509">
        <v>8.3866327608678333</v>
      </c>
      <c r="D23" s="886"/>
    </row>
    <row r="24" spans="1:12">
      <c r="A24" s="118" t="s">
        <v>183</v>
      </c>
      <c r="B24" s="509">
        <v>4.2231090152811745</v>
      </c>
      <c r="D24" s="638"/>
      <c r="E24" s="11"/>
      <c r="F24" s="11"/>
      <c r="G24" s="11"/>
      <c r="H24" s="11"/>
      <c r="I24" s="11"/>
      <c r="J24" s="11"/>
      <c r="K24" s="11"/>
      <c r="L24" s="11"/>
    </row>
    <row r="25" spans="1:12">
      <c r="A25" s="118" t="s">
        <v>6</v>
      </c>
      <c r="B25" s="509">
        <v>30.534074199610561</v>
      </c>
      <c r="D25" s="638"/>
      <c r="E25" s="11"/>
      <c r="F25" s="11"/>
      <c r="G25" s="11"/>
      <c r="H25" s="11"/>
      <c r="I25" s="11"/>
      <c r="J25" s="11"/>
      <c r="K25" s="11"/>
      <c r="L25" s="11"/>
    </row>
    <row r="26" spans="1:12">
      <c r="A26" s="118" t="s">
        <v>7</v>
      </c>
      <c r="B26" s="509">
        <v>1.9411368027258669</v>
      </c>
      <c r="D26" s="638"/>
      <c r="E26" s="11"/>
      <c r="F26" s="11"/>
      <c r="G26" s="11"/>
      <c r="H26" s="11"/>
      <c r="I26" s="11"/>
      <c r="J26" s="11"/>
      <c r="K26" s="11"/>
      <c r="L26" s="11"/>
    </row>
    <row r="27" spans="1:12">
      <c r="A27" s="118" t="s">
        <v>8</v>
      </c>
      <c r="B27" s="509">
        <v>1.1866727390714367</v>
      </c>
      <c r="D27" s="638"/>
      <c r="E27" s="11"/>
      <c r="F27" s="11"/>
      <c r="G27" s="11"/>
      <c r="H27" s="11"/>
      <c r="I27" s="11"/>
      <c r="J27" s="11"/>
      <c r="K27" s="11"/>
      <c r="L27" s="11"/>
    </row>
    <row r="28" spans="1:12">
      <c r="A28" s="118" t="s">
        <v>9</v>
      </c>
      <c r="B28" s="509">
        <v>4.7483867345306097</v>
      </c>
      <c r="D28" s="638"/>
      <c r="E28" s="11"/>
      <c r="F28" s="11"/>
      <c r="G28" s="11"/>
      <c r="H28" s="11"/>
      <c r="I28" s="11"/>
      <c r="J28" s="11"/>
      <c r="K28" s="11"/>
      <c r="L28" s="11"/>
    </row>
    <row r="29" spans="1:12">
      <c r="A29" s="118" t="s">
        <v>10</v>
      </c>
      <c r="B29" s="509">
        <v>3.3232292777158934</v>
      </c>
      <c r="D29" s="638"/>
      <c r="E29" s="11"/>
      <c r="F29" s="11"/>
      <c r="G29" s="11"/>
      <c r="H29" s="11"/>
      <c r="I29" s="11"/>
      <c r="J29" s="11"/>
      <c r="K29" s="11"/>
      <c r="L29" s="11"/>
    </row>
    <row r="30" spans="1:12">
      <c r="A30" s="119" t="s">
        <v>184</v>
      </c>
      <c r="B30" s="509">
        <v>4.4956114382378773</v>
      </c>
      <c r="D30" s="638"/>
      <c r="E30" s="11"/>
      <c r="F30" s="11"/>
      <c r="G30" s="11"/>
      <c r="H30" s="11"/>
      <c r="I30" s="11"/>
      <c r="J30" s="11"/>
      <c r="K30" s="11"/>
      <c r="L30" s="11"/>
    </row>
    <row r="31" spans="1:12">
      <c r="A31" s="118" t="s">
        <v>11</v>
      </c>
      <c r="B31" s="509">
        <v>1.6075002802320004</v>
      </c>
      <c r="D31" s="638"/>
      <c r="E31" s="11"/>
      <c r="F31" s="11"/>
      <c r="G31" s="11"/>
      <c r="H31" s="11"/>
      <c r="I31" s="11"/>
      <c r="J31" s="11"/>
      <c r="K31" s="11"/>
      <c r="L31" s="11"/>
    </row>
    <row r="32" spans="1:12">
      <c r="A32" s="118" t="s">
        <v>12</v>
      </c>
      <c r="B32" s="509">
        <v>4.8225008406960006</v>
      </c>
      <c r="D32" s="638"/>
      <c r="E32" s="11"/>
      <c r="F32" s="11"/>
      <c r="G32" s="11"/>
      <c r="H32" s="11"/>
      <c r="I32" s="11"/>
      <c r="J32" s="11"/>
      <c r="K32" s="11"/>
      <c r="L32" s="11"/>
    </row>
    <row r="33" spans="1:14">
      <c r="A33" s="118" t="s">
        <v>13</v>
      </c>
      <c r="B33" s="509">
        <v>6.3685027042560023</v>
      </c>
      <c r="D33" s="638"/>
      <c r="E33" s="11"/>
      <c r="F33" s="11"/>
      <c r="G33" s="11"/>
      <c r="H33" s="11"/>
      <c r="I33" s="11"/>
      <c r="J33" s="11"/>
      <c r="K33" s="11"/>
      <c r="L33" s="11"/>
    </row>
    <row r="34" spans="1:14">
      <c r="A34" s="118" t="s">
        <v>14</v>
      </c>
      <c r="B34" s="509">
        <v>4.6362973013280016</v>
      </c>
      <c r="D34" s="638"/>
      <c r="E34" s="11"/>
      <c r="F34" s="11"/>
      <c r="G34" s="11"/>
      <c r="H34" s="11"/>
      <c r="I34" s="11"/>
      <c r="J34" s="11"/>
      <c r="K34" s="11"/>
      <c r="L34" s="11"/>
    </row>
    <row r="35" spans="1:14">
      <c r="A35" s="118" t="s">
        <v>15</v>
      </c>
      <c r="B35" s="509">
        <v>12.338973989496003</v>
      </c>
      <c r="D35" s="638"/>
      <c r="E35" s="11"/>
      <c r="F35" s="11"/>
      <c r="G35" s="11"/>
      <c r="H35" s="11"/>
      <c r="I35" s="11"/>
      <c r="J35" s="11"/>
      <c r="K35" s="11"/>
      <c r="L35" s="11"/>
    </row>
    <row r="36" spans="1:14">
      <c r="A36" s="119" t="s">
        <v>16</v>
      </c>
      <c r="B36" s="509">
        <v>0.19</v>
      </c>
      <c r="D36" s="638"/>
      <c r="E36" s="11"/>
      <c r="F36" s="11"/>
      <c r="G36" s="11"/>
      <c r="H36" s="11"/>
      <c r="I36" s="11"/>
      <c r="J36" s="11"/>
      <c r="K36" s="11"/>
      <c r="L36" s="11"/>
    </row>
    <row r="37" spans="1:14">
      <c r="A37" s="119" t="s">
        <v>17</v>
      </c>
      <c r="B37" s="509">
        <v>0.13</v>
      </c>
      <c r="D37" s="638"/>
    </row>
    <row r="38" spans="1:14">
      <c r="A38" s="119" t="s">
        <v>185</v>
      </c>
      <c r="B38" s="509">
        <v>1.56</v>
      </c>
      <c r="D38" s="638"/>
    </row>
    <row r="39" spans="1:14">
      <c r="A39" s="119" t="s">
        <v>186</v>
      </c>
      <c r="B39" s="509">
        <v>0.76</v>
      </c>
      <c r="D39" s="638"/>
    </row>
    <row r="40" spans="1:14">
      <c r="A40" s="119" t="s">
        <v>18</v>
      </c>
      <c r="B40" s="510">
        <v>2.3643595928349682E-2</v>
      </c>
      <c r="D40" s="638"/>
    </row>
    <row r="41" spans="1:14" ht="15.75" thickBot="1">
      <c r="A41" s="120"/>
      <c r="B41" s="514"/>
      <c r="D41" s="638"/>
    </row>
    <row r="42" spans="1:14" s="44" customFormat="1" ht="15.75" thickBot="1">
      <c r="A42" s="196"/>
      <c r="B42" s="512"/>
      <c r="D42" s="640"/>
      <c r="E42" s="197"/>
      <c r="F42" s="197"/>
      <c r="G42" s="197"/>
      <c r="H42" s="197"/>
      <c r="I42" s="197"/>
      <c r="J42" s="197"/>
      <c r="K42" s="197"/>
      <c r="L42" s="197"/>
      <c r="M42" s="197"/>
      <c r="N42" s="197"/>
    </row>
    <row r="43" spans="1:14" ht="15.75" thickBot="1">
      <c r="A43" s="122" t="s">
        <v>188</v>
      </c>
      <c r="B43" s="515"/>
      <c r="D43" s="638"/>
    </row>
    <row r="44" spans="1:14">
      <c r="A44" s="45" t="s">
        <v>735</v>
      </c>
      <c r="B44" s="506"/>
      <c r="D44" s="638"/>
    </row>
    <row r="45" spans="1:14">
      <c r="A45" s="45"/>
      <c r="B45" s="506"/>
      <c r="D45" s="638"/>
    </row>
    <row r="46" spans="1:14" ht="18">
      <c r="A46" s="138" t="s">
        <v>189</v>
      </c>
      <c r="B46" s="507" t="s">
        <v>582</v>
      </c>
      <c r="D46" s="638"/>
    </row>
    <row r="47" spans="1:14">
      <c r="A47" s="117" t="s">
        <v>190</v>
      </c>
      <c r="B47" s="516">
        <v>0.91157113899502651</v>
      </c>
      <c r="D47" s="638"/>
    </row>
    <row r="48" spans="1:14">
      <c r="A48" s="119" t="s">
        <v>191</v>
      </c>
      <c r="B48" s="509">
        <v>0.92103501901379137</v>
      </c>
      <c r="D48" s="638"/>
    </row>
    <row r="49" spans="1:12">
      <c r="A49" s="119" t="s">
        <v>184</v>
      </c>
      <c r="B49" s="509">
        <v>3.3606404879796568E-2</v>
      </c>
      <c r="D49" s="638"/>
    </row>
    <row r="50" spans="1:12">
      <c r="A50" s="119" t="s">
        <v>18</v>
      </c>
      <c r="B50" s="509">
        <v>9.7262583974202599E-4</v>
      </c>
      <c r="D50" s="638"/>
      <c r="E50" s="11"/>
      <c r="F50" s="11"/>
      <c r="G50" s="11"/>
      <c r="H50" s="11"/>
      <c r="I50" s="11"/>
      <c r="J50" s="11"/>
      <c r="K50" s="11"/>
      <c r="L50" s="11"/>
    </row>
    <row r="51" spans="1:12">
      <c r="A51" s="119" t="s">
        <v>16</v>
      </c>
      <c r="B51" s="509">
        <v>6.3875808661971742E-3</v>
      </c>
      <c r="D51" s="638"/>
      <c r="E51" s="11"/>
      <c r="F51" s="11"/>
      <c r="G51" s="11"/>
      <c r="H51" s="11"/>
      <c r="I51" s="11"/>
      <c r="J51" s="11"/>
      <c r="K51" s="11"/>
      <c r="L51" s="11"/>
    </row>
    <row r="52" spans="1:12" ht="15.75" thickBot="1">
      <c r="A52" s="120" t="s">
        <v>126</v>
      </c>
      <c r="B52" s="517">
        <v>0.10299339703014961</v>
      </c>
      <c r="D52" s="638"/>
    </row>
    <row r="53" spans="1:12">
      <c r="B53" s="518"/>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tabColor theme="0" tint="-0.34998626667073579"/>
  </sheetPr>
  <dimension ref="A1:D19"/>
  <sheetViews>
    <sheetView showGridLines="0" workbookViewId="0">
      <selection activeCell="B4" sqref="B4"/>
    </sheetView>
  </sheetViews>
  <sheetFormatPr defaultRowHeight="15"/>
  <cols>
    <col min="1" max="1" width="80" customWidth="1"/>
    <col min="2" max="2" width="36" style="447" customWidth="1"/>
    <col min="3" max="3" width="70.28515625" style="522" customWidth="1"/>
  </cols>
  <sheetData>
    <row r="1" spans="1:3" s="327" customFormat="1" ht="15.75" thickBot="1">
      <c r="A1" s="362" t="s">
        <v>634</v>
      </c>
      <c r="B1" s="520"/>
      <c r="C1" s="521"/>
    </row>
    <row r="2" spans="1:3" s="327" customFormat="1">
      <c r="A2" s="366"/>
      <c r="B2" s="486"/>
      <c r="C2" s="523"/>
    </row>
    <row r="3" spans="1:3" s="327" customFormat="1">
      <c r="A3" s="364"/>
      <c r="B3" s="524">
        <v>2012</v>
      </c>
      <c r="C3" s="367" t="s">
        <v>181</v>
      </c>
    </row>
    <row r="4" spans="1:3">
      <c r="A4" s="121" t="s">
        <v>296</v>
      </c>
      <c r="B4" s="525">
        <v>3704.1355821353</v>
      </c>
      <c r="C4" s="140" t="s">
        <v>734</v>
      </c>
    </row>
    <row r="5" spans="1:3" ht="15.75" thickBot="1">
      <c r="A5" s="116" t="s">
        <v>633</v>
      </c>
      <c r="B5" s="526">
        <v>671603</v>
      </c>
      <c r="C5" s="141" t="s">
        <v>631</v>
      </c>
    </row>
    <row r="11" spans="1:3">
      <c r="B11" s="780"/>
    </row>
    <row r="19" spans="4:4">
      <c r="D19" s="52"/>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
    <tabColor theme="0" tint="-0.34998626667073579"/>
  </sheetPr>
  <dimension ref="A1:B5"/>
  <sheetViews>
    <sheetView showGridLines="0" workbookViewId="0">
      <selection activeCell="A34" sqref="A34"/>
    </sheetView>
  </sheetViews>
  <sheetFormatPr defaultRowHeight="15"/>
  <cols>
    <col min="1" max="1" width="32.42578125" customWidth="1"/>
    <col min="2" max="2" width="57.42578125" customWidth="1"/>
  </cols>
  <sheetData>
    <row r="1" spans="1:2" s="327" customFormat="1" ht="15.75" thickBot="1">
      <c r="A1" s="362" t="s">
        <v>450</v>
      </c>
      <c r="B1" s="363"/>
    </row>
    <row r="2" spans="1:2" s="327" customFormat="1">
      <c r="A2" s="354"/>
      <c r="B2" s="361"/>
    </row>
    <row r="3" spans="1:2" s="327" customFormat="1" ht="18">
      <c r="A3" s="364"/>
      <c r="B3" s="365" t="s">
        <v>453</v>
      </c>
    </row>
    <row r="4" spans="1:2" ht="18">
      <c r="A4" s="121" t="s">
        <v>451</v>
      </c>
      <c r="B4" s="527">
        <v>310</v>
      </c>
    </row>
    <row r="5" spans="1:2" ht="18.75" thickBot="1">
      <c r="A5" s="116" t="s">
        <v>452</v>
      </c>
      <c r="B5" s="528">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tabColor theme="0" tint="-0.34998626667073579"/>
  </sheetPr>
  <dimension ref="A1:M4"/>
  <sheetViews>
    <sheetView showGridLines="0" workbookViewId="0">
      <selection activeCell="D4" sqref="D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27" customFormat="1" ht="22.7" customHeight="1" thickBot="1">
      <c r="A1" s="358"/>
      <c r="B1" s="359" t="s">
        <v>198</v>
      </c>
      <c r="C1" s="359" t="s">
        <v>199</v>
      </c>
      <c r="D1" s="359" t="s">
        <v>200</v>
      </c>
      <c r="E1" s="359" t="s">
        <v>201</v>
      </c>
      <c r="F1" s="359" t="s">
        <v>119</v>
      </c>
      <c r="G1" s="359" t="s">
        <v>202</v>
      </c>
      <c r="H1" s="359" t="s">
        <v>203</v>
      </c>
      <c r="I1" s="359" t="s">
        <v>204</v>
      </c>
      <c r="J1" s="359" t="s">
        <v>205</v>
      </c>
      <c r="K1" s="359" t="s">
        <v>206</v>
      </c>
      <c r="L1" s="359" t="s">
        <v>207</v>
      </c>
      <c r="M1" s="360" t="s">
        <v>286</v>
      </c>
    </row>
    <row r="2" spans="1:13" s="327" customFormat="1">
      <c r="A2" s="354" t="s">
        <v>440</v>
      </c>
      <c r="B2" s="333"/>
      <c r="C2" s="333"/>
      <c r="D2" s="333"/>
      <c r="E2" s="333"/>
      <c r="F2" s="333"/>
      <c r="G2" s="333"/>
      <c r="H2" s="333"/>
      <c r="I2" s="333"/>
      <c r="J2" s="333"/>
      <c r="K2" s="333"/>
      <c r="L2" s="333"/>
      <c r="M2" s="361"/>
    </row>
    <row r="3" spans="1:13">
      <c r="A3" s="45"/>
      <c r="B3" s="44"/>
      <c r="C3" s="44"/>
      <c r="D3" s="44"/>
      <c r="E3" s="44"/>
      <c r="F3" s="44"/>
      <c r="G3" s="44"/>
      <c r="H3" s="44"/>
      <c r="I3" s="44"/>
      <c r="J3" s="44"/>
      <c r="K3" s="44"/>
      <c r="L3" s="44"/>
      <c r="M3" s="97"/>
    </row>
    <row r="4" spans="1:13" ht="15.75" thickBot="1">
      <c r="A4" s="210" t="s">
        <v>441</v>
      </c>
      <c r="B4" s="312">
        <v>0.20200000000000001</v>
      </c>
      <c r="C4" s="312">
        <v>0.22700000000000001</v>
      </c>
      <c r="D4" s="312">
        <v>0.26700000000000002</v>
      </c>
      <c r="E4" s="312">
        <v>0.26700000000000002</v>
      </c>
      <c r="F4" s="312">
        <v>0.249</v>
      </c>
      <c r="G4" s="312">
        <v>0.35099999999999998</v>
      </c>
      <c r="H4" s="312">
        <v>0.35399999999999998</v>
      </c>
      <c r="I4" s="312">
        <v>0.26400000000000001</v>
      </c>
      <c r="J4" s="312">
        <v>0</v>
      </c>
      <c r="K4" s="312">
        <v>0</v>
      </c>
      <c r="L4" s="312">
        <v>0</v>
      </c>
      <c r="M4" s="313">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theme="0" tint="-0.34998626667073579"/>
  </sheetPr>
  <dimension ref="A1:K34"/>
  <sheetViews>
    <sheetView showGridLines="0" workbookViewId="0">
      <selection activeCell="B4" sqref="B4"/>
    </sheetView>
  </sheetViews>
  <sheetFormatPr defaultColWidth="9.140625" defaultRowHeight="15"/>
  <cols>
    <col min="1" max="1" width="82.7109375" style="327" customWidth="1"/>
    <col min="2" max="2" width="30.28515625" style="878" customWidth="1"/>
    <col min="3" max="3" width="12" style="878" customWidth="1"/>
    <col min="4" max="4" width="9.140625" style="878"/>
    <col min="5" max="5" width="50.42578125" style="878" customWidth="1"/>
    <col min="6" max="6" width="19.28515625" style="878" customWidth="1"/>
    <col min="7" max="7" width="9.140625" style="878"/>
    <col min="8" max="8" width="23.42578125" style="878" customWidth="1"/>
    <col min="9" max="10" width="9.140625" style="878"/>
    <col min="11" max="11" width="80.140625" style="878" customWidth="1"/>
    <col min="12" max="16384" width="9.140625" style="878"/>
  </cols>
  <sheetData>
    <row r="1" spans="1:11">
      <c r="A1" s="353" t="s">
        <v>492</v>
      </c>
      <c r="B1" s="198"/>
      <c r="C1" s="198"/>
      <c r="D1" s="198"/>
      <c r="E1" s="198"/>
      <c r="F1" s="198"/>
      <c r="G1" s="198"/>
      <c r="H1" s="198"/>
      <c r="I1" s="198"/>
      <c r="J1" s="198"/>
      <c r="K1" s="199"/>
    </row>
    <row r="2" spans="1:11">
      <c r="A2" s="354"/>
      <c r="B2" s="44"/>
      <c r="C2" s="44"/>
      <c r="D2" s="44"/>
      <c r="E2" s="44"/>
      <c r="F2" s="44"/>
      <c r="G2" s="44"/>
      <c r="H2" s="44"/>
      <c r="I2" s="44"/>
      <c r="J2" s="44"/>
      <c r="K2" s="97"/>
    </row>
    <row r="3" spans="1:11">
      <c r="A3" s="354" t="s">
        <v>510</v>
      </c>
      <c r="B3" s="50">
        <f ca="1">IF(ISERROR('SEAP template'!C27),0,'SEAP template'!C27)</f>
        <v>55874.69936670352</v>
      </c>
      <c r="C3" s="44" t="s">
        <v>169</v>
      </c>
      <c r="D3" s="44"/>
      <c r="E3" s="157"/>
      <c r="F3" s="44"/>
      <c r="G3" s="44"/>
      <c r="H3" s="44"/>
      <c r="I3" s="44"/>
      <c r="J3" s="44"/>
      <c r="K3" s="97"/>
    </row>
    <row r="4" spans="1:11">
      <c r="A4" s="354" t="s">
        <v>170</v>
      </c>
      <c r="B4" s="50">
        <f>IF(ISERROR('SEAP template'!B78+'SEAP template'!C78),0,'SEAP template'!B78+'SEAP template'!C78)</f>
        <v>855.55314901024894</v>
      </c>
      <c r="C4" s="44" t="s">
        <v>169</v>
      </c>
      <c r="D4" s="44"/>
      <c r="E4" s="44"/>
      <c r="F4" s="44"/>
      <c r="G4" s="44"/>
      <c r="H4" s="44"/>
      <c r="I4" s="44"/>
      <c r="J4" s="44"/>
      <c r="K4" s="97"/>
    </row>
    <row r="5" spans="1:11">
      <c r="A5" s="354" t="s">
        <v>543</v>
      </c>
      <c r="B5" s="50">
        <f>IF(ISERROR('Eigen informatie GS &amp; warmtenet'!B4),0,'Eigen informatie GS &amp; warmtenet'!B4)</f>
        <v>0</v>
      </c>
      <c r="C5" s="44" t="s">
        <v>169</v>
      </c>
      <c r="D5" s="44"/>
      <c r="E5" s="44"/>
      <c r="F5" s="44"/>
      <c r="G5" s="44"/>
      <c r="H5" s="44"/>
      <c r="I5" s="44"/>
      <c r="J5" s="44"/>
      <c r="K5" s="97"/>
    </row>
    <row r="6" spans="1:11">
      <c r="A6" s="354" t="s">
        <v>171</v>
      </c>
      <c r="B6" s="530">
        <f>E6</f>
        <v>0.221</v>
      </c>
      <c r="C6" s="44" t="s">
        <v>172</v>
      </c>
      <c r="D6" s="44"/>
      <c r="E6" s="909">
        <v>0.221</v>
      </c>
      <c r="F6" s="44" t="s">
        <v>806</v>
      </c>
      <c r="G6" s="44" t="s">
        <v>812</v>
      </c>
      <c r="H6" s="44"/>
      <c r="I6" s="44"/>
      <c r="J6" s="44"/>
      <c r="K6" s="97"/>
    </row>
    <row r="7" spans="1:11">
      <c r="A7" s="354"/>
      <c r="B7" s="449"/>
      <c r="C7" s="44"/>
      <c r="D7" s="44"/>
      <c r="E7" s="44"/>
      <c r="F7" s="49"/>
      <c r="G7" s="44"/>
      <c r="H7" s="44"/>
      <c r="I7" s="44"/>
      <c r="J7" s="44"/>
      <c r="K7" s="97"/>
    </row>
    <row r="8" spans="1:11">
      <c r="A8" s="354"/>
      <c r="B8" s="449"/>
      <c r="C8" s="44"/>
      <c r="D8" s="44"/>
      <c r="E8" s="44"/>
      <c r="F8" s="49"/>
      <c r="G8" s="44"/>
      <c r="H8" s="908"/>
      <c r="I8" s="158"/>
      <c r="J8" s="44"/>
      <c r="K8" s="97"/>
    </row>
    <row r="9" spans="1:11">
      <c r="A9" s="354" t="s">
        <v>174</v>
      </c>
      <c r="B9" s="50">
        <f>IF(ISERROR('SEAP template'!Q78),0,'SEAP template'!Q78)</f>
        <v>0</v>
      </c>
      <c r="C9" s="44" t="s">
        <v>173</v>
      </c>
      <c r="D9" s="44"/>
      <c r="E9" s="44"/>
      <c r="F9" s="44"/>
      <c r="G9" s="44"/>
      <c r="H9" s="44"/>
      <c r="I9" s="44"/>
      <c r="J9" s="44"/>
      <c r="K9" s="97"/>
    </row>
    <row r="10" spans="1:11">
      <c r="A10" s="354" t="s">
        <v>414</v>
      </c>
      <c r="B10" s="49">
        <v>0</v>
      </c>
      <c r="C10" s="44" t="s">
        <v>173</v>
      </c>
      <c r="D10" s="157"/>
      <c r="E10" s="44"/>
      <c r="F10" s="44"/>
      <c r="G10" s="44"/>
      <c r="H10" s="44"/>
      <c r="I10" s="44"/>
      <c r="J10" s="44"/>
      <c r="K10" s="97"/>
    </row>
    <row r="11" spans="1:11">
      <c r="A11" s="354"/>
      <c r="B11" s="449"/>
      <c r="C11" s="44"/>
      <c r="D11" s="44"/>
      <c r="E11" s="44"/>
      <c r="F11" s="44"/>
      <c r="G11" s="44"/>
      <c r="H11" s="44"/>
      <c r="I11" s="44"/>
      <c r="J11" s="44"/>
      <c r="K11" s="97"/>
    </row>
    <row r="12" spans="1:11">
      <c r="A12" s="355" t="s">
        <v>175</v>
      </c>
      <c r="B12" s="529">
        <f ca="1">IF((B4+B5)&gt;B3,(B9+B10)/(B4+B5),((B3-B4-B5)*B6+B9+B10)/B3)</f>
        <v>0.21761604897969369</v>
      </c>
      <c r="C12" s="44" t="s">
        <v>172</v>
      </c>
      <c r="D12" s="44"/>
      <c r="E12" s="157"/>
      <c r="F12" s="44"/>
      <c r="G12" s="44"/>
      <c r="H12" s="44"/>
      <c r="I12" s="44"/>
      <c r="J12" s="44"/>
      <c r="K12" s="97"/>
    </row>
    <row r="13" spans="1:11" ht="15.75" thickBot="1">
      <c r="A13" s="356"/>
      <c r="B13" s="109"/>
      <c r="C13" s="109"/>
      <c r="D13" s="109"/>
      <c r="E13" s="109"/>
      <c r="F13" s="109"/>
      <c r="G13" s="109"/>
      <c r="H13" s="109"/>
      <c r="I13" s="109"/>
      <c r="J13" s="109"/>
      <c r="K13" s="110"/>
    </row>
    <row r="14" spans="1:11" s="44" customFormat="1" ht="15.75" thickBot="1">
      <c r="A14" s="333"/>
    </row>
    <row r="15" spans="1:11">
      <c r="A15" s="357" t="s">
        <v>493</v>
      </c>
      <c r="B15" s="200"/>
      <c r="C15" s="200"/>
      <c r="D15" s="200"/>
      <c r="E15" s="200"/>
      <c r="F15" s="200"/>
      <c r="G15" s="200"/>
      <c r="H15" s="200"/>
      <c r="I15" s="200"/>
      <c r="J15" s="200"/>
      <c r="K15" s="201"/>
    </row>
    <row r="16" spans="1:11">
      <c r="A16" s="354"/>
      <c r="B16" s="44"/>
      <c r="C16" s="44"/>
      <c r="D16" s="44"/>
      <c r="E16" s="44"/>
      <c r="F16" s="44"/>
      <c r="G16" s="44"/>
      <c r="H16" s="44"/>
      <c r="I16" s="44"/>
      <c r="J16" s="44"/>
      <c r="K16" s="97"/>
    </row>
    <row r="17" spans="1:11">
      <c r="A17" s="354" t="s">
        <v>176</v>
      </c>
      <c r="B17" s="50">
        <f>IF(ISERROR('SEAP template'!Q90),0,'SEAP template'!Q90)</f>
        <v>0</v>
      </c>
      <c r="C17" s="44" t="s">
        <v>173</v>
      </c>
      <c r="D17" s="44"/>
      <c r="E17" s="44"/>
      <c r="F17" s="44"/>
      <c r="G17" s="44"/>
      <c r="H17" s="44"/>
      <c r="I17" s="44"/>
      <c r="J17" s="44"/>
      <c r="K17" s="97"/>
    </row>
    <row r="18" spans="1:11">
      <c r="A18" s="354" t="s">
        <v>177</v>
      </c>
      <c r="B18" s="50">
        <f>IF(ISERROR('Eigen informatie GS &amp; warmtenet'!B52),0,'Eigen informatie GS &amp; warmtenet'!B52)</f>
        <v>0</v>
      </c>
      <c r="C18" s="44" t="s">
        <v>173</v>
      </c>
      <c r="D18" s="44"/>
      <c r="E18" s="44"/>
      <c r="F18" s="44"/>
      <c r="G18" s="44"/>
      <c r="H18" s="44"/>
      <c r="I18" s="44"/>
      <c r="J18" s="44"/>
      <c r="K18" s="97"/>
    </row>
    <row r="19" spans="1:11">
      <c r="A19" s="354" t="s">
        <v>297</v>
      </c>
      <c r="B19" s="50">
        <f>IF(ISERROR('Eigen informatie GS &amp; warmtenet'!B53),0,'Eigen informatie GS &amp; warmtenet'!B53)</f>
        <v>0</v>
      </c>
      <c r="C19" s="44" t="s">
        <v>173</v>
      </c>
      <c r="D19" s="44"/>
      <c r="E19" s="44"/>
      <c r="F19" s="44"/>
      <c r="G19" s="44"/>
      <c r="H19" s="44"/>
      <c r="I19" s="44"/>
      <c r="J19" s="44"/>
      <c r="K19" s="97"/>
    </row>
    <row r="20" spans="1:11">
      <c r="A20" s="354" t="s">
        <v>511</v>
      </c>
      <c r="B20" s="50">
        <f ca="1">IF(ISERROR('SEAP template'!D27),0,('SEAP template'!D27))</f>
        <v>0</v>
      </c>
      <c r="C20" s="44" t="s">
        <v>169</v>
      </c>
      <c r="D20" s="44"/>
      <c r="E20" s="157"/>
      <c r="F20" s="157"/>
      <c r="G20" s="44"/>
      <c r="H20" s="44"/>
      <c r="I20" s="44"/>
      <c r="J20" s="44"/>
      <c r="K20" s="97"/>
    </row>
    <row r="21" spans="1:11">
      <c r="A21" s="354"/>
      <c r="B21" s="44"/>
      <c r="C21" s="44"/>
      <c r="D21" s="44"/>
      <c r="E21" s="44"/>
      <c r="F21" s="44"/>
      <c r="G21" s="44"/>
      <c r="H21" s="44"/>
      <c r="I21" s="44"/>
      <c r="J21" s="44"/>
      <c r="K21" s="97"/>
    </row>
    <row r="22" spans="1:11" s="44" customFormat="1">
      <c r="A22" s="355" t="s">
        <v>178</v>
      </c>
      <c r="B22" s="531">
        <f ca="1">IF(B20=0,0,(B17+B18-B19)/B20)</f>
        <v>0</v>
      </c>
      <c r="C22" s="44" t="s">
        <v>172</v>
      </c>
      <c r="K22" s="97"/>
    </row>
    <row r="23" spans="1:11" ht="15.75" thickBot="1">
      <c r="A23" s="356"/>
      <c r="B23" s="109"/>
      <c r="C23" s="109"/>
      <c r="D23" s="109"/>
      <c r="E23" s="109"/>
      <c r="F23" s="109"/>
      <c r="G23" s="109"/>
      <c r="H23" s="109"/>
      <c r="I23" s="109"/>
      <c r="J23" s="109"/>
      <c r="K23" s="110"/>
    </row>
    <row r="34" spans="1:1">
      <c r="A34" s="327" t="s">
        <v>231</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tabColor theme="0" tint="-0.34998626667073579"/>
  </sheetPr>
  <dimension ref="A1:H55"/>
  <sheetViews>
    <sheetView showGridLines="0" workbookViewId="0">
      <selection activeCell="F2" sqref="F2:F55"/>
    </sheetView>
  </sheetViews>
  <sheetFormatPr defaultColWidth="9.140625" defaultRowHeight="15"/>
  <cols>
    <col min="1" max="1" width="56.85546875" style="879" bestFit="1" customWidth="1"/>
    <col min="2" max="2" width="22.7109375" style="311" customWidth="1"/>
    <col min="3" max="3" width="31.42578125" style="311" customWidth="1"/>
    <col min="4" max="4" width="22.28515625" style="311" customWidth="1"/>
    <col min="5" max="5" width="12.140625" style="311" customWidth="1"/>
    <col min="6" max="6" width="37.28515625" style="232" bestFit="1" customWidth="1"/>
    <col min="7" max="16384" width="9.140625" style="879"/>
  </cols>
  <sheetData>
    <row r="1" spans="1:8" s="311" customFormat="1">
      <c r="A1" s="879" t="s">
        <v>747</v>
      </c>
      <c r="B1" s="879" t="s">
        <v>303</v>
      </c>
      <c r="C1" s="879" t="s">
        <v>307</v>
      </c>
      <c r="D1" s="879" t="s">
        <v>308</v>
      </c>
      <c r="E1" s="879" t="s">
        <v>309</v>
      </c>
      <c r="F1" s="879" t="s">
        <v>310</v>
      </c>
      <c r="H1" s="1051" t="s">
        <v>932</v>
      </c>
    </row>
    <row r="2" spans="1:8">
      <c r="A2" s="311" t="str">
        <f>CONCATENATE(TableECFTransport[[#This Row],[Voertuigtype]],"_",TableECFTransport[[#This Row],[Wegtype]],"_",TableECFTransport[[#This Row],[Brandstoftechnologie]],"_",TableECFTransport[[#This Row],[Brandstof]])</f>
        <v>Tram_gemiddeld_Electric_Electric</v>
      </c>
      <c r="B2" s="1050" t="s">
        <v>324</v>
      </c>
      <c r="C2" s="1050" t="s">
        <v>335</v>
      </c>
      <c r="D2" s="1050" t="s">
        <v>305</v>
      </c>
      <c r="E2" s="1050" t="s">
        <v>305</v>
      </c>
      <c r="F2" s="1038">
        <v>1.269E-8</v>
      </c>
    </row>
    <row r="3" spans="1:8">
      <c r="A3" s="311" t="str">
        <f>CONCATENATE(TableECFTransport[[#This Row],[Voertuigtype]],"_",TableECFTransport[[#This Row],[Wegtype]],"_",TableECFTransport[[#This Row],[Brandstoftechnologie]],"_",TableECFTransport[[#This Row],[Brandstof]])</f>
        <v>Lichte voertuigen_Niet-genummerde wegen_Fuel Cell H2_H2</v>
      </c>
      <c r="B3" s="1050" t="s">
        <v>754</v>
      </c>
      <c r="C3" s="1050" t="s">
        <v>64</v>
      </c>
      <c r="D3" s="1050" t="s">
        <v>927</v>
      </c>
      <c r="E3" s="1050" t="s">
        <v>928</v>
      </c>
      <c r="F3" s="1038">
        <v>1.5973299999999999E-9</v>
      </c>
    </row>
    <row r="4" spans="1:8">
      <c r="A4" s="311" t="str">
        <f>CONCATENATE(TableECFTransport[[#This Row],[Voertuigtype]],"_",TableECFTransport[[#This Row],[Wegtype]],"_",TableECFTransport[[#This Row],[Brandstoftechnologie]],"_",TableECFTransport[[#This Row],[Brandstof]])</f>
        <v>Lichte voertuigen_Genummerde wegen_Fuel Cell H2_H2</v>
      </c>
      <c r="B4" s="1050" t="s">
        <v>754</v>
      </c>
      <c r="C4" s="1050" t="s">
        <v>63</v>
      </c>
      <c r="D4" s="1050" t="s">
        <v>927</v>
      </c>
      <c r="E4" s="1050" t="s">
        <v>928</v>
      </c>
      <c r="F4" s="1038">
        <v>1.5973299999999999E-9</v>
      </c>
    </row>
    <row r="5" spans="1:8">
      <c r="A5" s="311" t="str">
        <f>CONCATENATE(TableECFTransport[[#This Row],[Voertuigtype]],"_",TableECFTransport[[#This Row],[Wegtype]],"_",TableECFTransport[[#This Row],[Brandstoftechnologie]],"_",TableECFTransport[[#This Row],[Brandstof]])</f>
        <v>Lichte voertuigen_Snelwegen_Fuel Cell H2_H2</v>
      </c>
      <c r="B5" s="1050" t="s">
        <v>754</v>
      </c>
      <c r="C5" s="1050" t="s">
        <v>65</v>
      </c>
      <c r="D5" s="1050" t="s">
        <v>927</v>
      </c>
      <c r="E5" s="1050" t="s">
        <v>928</v>
      </c>
      <c r="F5" s="1038">
        <v>1.5973299999999999E-9</v>
      </c>
    </row>
    <row r="6" spans="1:8">
      <c r="A6" s="311" t="str">
        <f>CONCATENATE(TableECFTransport[[#This Row],[Voertuigtype]],"_",TableECFTransport[[#This Row],[Wegtype]],"_",TableECFTransport[[#This Row],[Brandstoftechnologie]],"_",TableECFTransport[[#This Row],[Brandstof]])</f>
        <v>Lichte voertuigen_Niet-genummerde wegen_Electric_Electric</v>
      </c>
      <c r="B6" s="1050" t="s">
        <v>754</v>
      </c>
      <c r="C6" s="1050" t="s">
        <v>64</v>
      </c>
      <c r="D6" s="1050" t="s">
        <v>305</v>
      </c>
      <c r="E6" s="1050" t="s">
        <v>305</v>
      </c>
      <c r="F6" s="1038">
        <v>6.7700153847570411E-10</v>
      </c>
    </row>
    <row r="7" spans="1:8">
      <c r="A7" s="311" t="str">
        <f>CONCATENATE(TableECFTransport[[#This Row],[Voertuigtype]],"_",TableECFTransport[[#This Row],[Wegtype]],"_",TableECFTransport[[#This Row],[Brandstoftechnologie]],"_",TableECFTransport[[#This Row],[Brandstof]])</f>
        <v>Lichte voertuigen_Genummerde wegen_Electric_Electric</v>
      </c>
      <c r="B7" s="1050" t="s">
        <v>754</v>
      </c>
      <c r="C7" s="1050" t="s">
        <v>63</v>
      </c>
      <c r="D7" s="1050" t="s">
        <v>305</v>
      </c>
      <c r="E7" s="1050" t="s">
        <v>305</v>
      </c>
      <c r="F7" s="1038">
        <v>6.7700153847570411E-10</v>
      </c>
    </row>
    <row r="8" spans="1:8">
      <c r="A8" s="311" t="str">
        <f>CONCATENATE(TableECFTransport[[#This Row],[Voertuigtype]],"_",TableECFTransport[[#This Row],[Wegtype]],"_",TableECFTransport[[#This Row],[Brandstoftechnologie]],"_",TableECFTransport[[#This Row],[Brandstof]])</f>
        <v>Lichte voertuigen_Snelwegen_Electric_Electric</v>
      </c>
      <c r="B8" s="1050" t="s">
        <v>754</v>
      </c>
      <c r="C8" s="1050" t="s">
        <v>65</v>
      </c>
      <c r="D8" s="1050" t="s">
        <v>305</v>
      </c>
      <c r="E8" s="1050" t="s">
        <v>305</v>
      </c>
      <c r="F8" s="1038">
        <v>6.7700153847570411E-10</v>
      </c>
    </row>
    <row r="9" spans="1:8">
      <c r="A9" s="311" t="str">
        <f>CONCATENATE(TableECFTransport[[#This Row],[Voertuigtype]],"_",TableECFTransport[[#This Row],[Wegtype]],"_",TableECFTransport[[#This Row],[Brandstoftechnologie]],"_",TableECFTransport[[#This Row],[Brandstof]])</f>
        <v>Zware voertuigen_Niet-genummerde wegen_Electric_Electric</v>
      </c>
      <c r="B9" s="1050" t="s">
        <v>755</v>
      </c>
      <c r="C9" s="1050" t="s">
        <v>64</v>
      </c>
      <c r="D9" s="1050" t="s">
        <v>305</v>
      </c>
      <c r="E9" s="1050" t="s">
        <v>305</v>
      </c>
      <c r="F9" s="1038">
        <v>4.4640000000000003E-9</v>
      </c>
    </row>
    <row r="10" spans="1:8">
      <c r="A10" s="311" t="str">
        <f>CONCATENATE(TableECFTransport[[#This Row],[Voertuigtype]],"_",TableECFTransport[[#This Row],[Wegtype]],"_",TableECFTransport[[#This Row],[Brandstoftechnologie]],"_",TableECFTransport[[#This Row],[Brandstof]])</f>
        <v>Zware voertuigen_Genummerde wegen_Electric_Electric</v>
      </c>
      <c r="B10" s="1050" t="s">
        <v>755</v>
      </c>
      <c r="C10" s="1050" t="s">
        <v>63</v>
      </c>
      <c r="D10" s="1050" t="s">
        <v>305</v>
      </c>
      <c r="E10" s="1050" t="s">
        <v>305</v>
      </c>
      <c r="F10" s="1038">
        <v>4.4640000000000003E-9</v>
      </c>
    </row>
    <row r="11" spans="1:8">
      <c r="A11" s="311" t="str">
        <f>CONCATENATE(TableECFTransport[[#This Row],[Voertuigtype]],"_",TableECFTransport[[#This Row],[Wegtype]],"_",TableECFTransport[[#This Row],[Brandstoftechnologie]],"_",TableECFTransport[[#This Row],[Brandstof]])</f>
        <v>Zware voertuigen_Snelwegen_Electric_Electric</v>
      </c>
      <c r="B11" s="1050" t="s">
        <v>755</v>
      </c>
      <c r="C11" s="1050" t="s">
        <v>65</v>
      </c>
      <c r="D11" s="1050" t="s">
        <v>305</v>
      </c>
      <c r="E11" s="1050" t="s">
        <v>305</v>
      </c>
      <c r="F11" s="1038">
        <v>4.4640000000000003E-9</v>
      </c>
    </row>
    <row r="12" spans="1:8">
      <c r="A12" s="311" t="str">
        <f>CONCATENATE(TableECFTransport[[#This Row],[Voertuigtype]],"_",TableECFTransport[[#This Row],[Wegtype]],"_",TableECFTransport[[#This Row],[Brandstoftechnologie]],"_",TableECFTransport[[#This Row],[Brandstof]])</f>
        <v>BUS_Niet-genummerde wegen_Electric_Electric</v>
      </c>
      <c r="B12" s="1050" t="s">
        <v>757</v>
      </c>
      <c r="C12" s="1050" t="s">
        <v>64</v>
      </c>
      <c r="D12" s="1050" t="s">
        <v>305</v>
      </c>
      <c r="E12" s="1050" t="s">
        <v>305</v>
      </c>
      <c r="F12" s="1038">
        <v>4.6800000000000004E-9</v>
      </c>
    </row>
    <row r="13" spans="1:8">
      <c r="A13" s="311" t="str">
        <f>CONCATENATE(TableECFTransport[[#This Row],[Voertuigtype]],"_",TableECFTransport[[#This Row],[Wegtype]],"_",TableECFTransport[[#This Row],[Brandstoftechnologie]],"_",TableECFTransport[[#This Row],[Brandstof]])</f>
        <v>BUS_Genummerde wegen_Electric_Electric</v>
      </c>
      <c r="B13" s="1050" t="s">
        <v>757</v>
      </c>
      <c r="C13" s="1050" t="s">
        <v>63</v>
      </c>
      <c r="D13" s="1050" t="s">
        <v>305</v>
      </c>
      <c r="E13" s="1050" t="s">
        <v>305</v>
      </c>
      <c r="F13" s="1038">
        <v>4.6800000000000004E-9</v>
      </c>
    </row>
    <row r="14" spans="1:8">
      <c r="A14" s="311" t="str">
        <f>CONCATENATE(TableECFTransport[[#This Row],[Voertuigtype]],"_",TableECFTransport[[#This Row],[Wegtype]],"_",TableECFTransport[[#This Row],[Brandstoftechnologie]],"_",TableECFTransport[[#This Row],[Brandstof]])</f>
        <v>BUS_Snelwegen_Electric_Electric</v>
      </c>
      <c r="B14" s="1050" t="s">
        <v>757</v>
      </c>
      <c r="C14" s="1050" t="s">
        <v>65</v>
      </c>
      <c r="D14" s="1050" t="s">
        <v>305</v>
      </c>
      <c r="E14" s="1050" t="s">
        <v>305</v>
      </c>
      <c r="F14" s="1038">
        <v>4.6800000000000004E-9</v>
      </c>
    </row>
    <row r="15" spans="1:8">
      <c r="A15" s="311" t="str">
        <f>CONCATENATE(TableECFTransport[[#This Row],[Voertuigtype]],"_",TableECFTransport[[#This Row],[Wegtype]],"_",TableECFTransport[[#This Row],[Brandstoftechnologie]],"_",TableECFTransport[[#This Row],[Brandstof]])</f>
        <v>Lichte voertuigen_Niet-genummerde wegen_CNG_CNG</v>
      </c>
      <c r="B15" s="1050" t="s">
        <v>754</v>
      </c>
      <c r="C15" s="1050" t="s">
        <v>64</v>
      </c>
      <c r="D15" s="1050" t="s">
        <v>304</v>
      </c>
      <c r="E15" s="1050" t="s">
        <v>304</v>
      </c>
      <c r="F15" s="1038">
        <v>4.4011218514281893E-9</v>
      </c>
    </row>
    <row r="16" spans="1:8">
      <c r="A16" s="311" t="str">
        <f>CONCATENATE(TableECFTransport[[#This Row],[Voertuigtype]],"_",TableECFTransport[[#This Row],[Wegtype]],"_",TableECFTransport[[#This Row],[Brandstoftechnologie]],"_",TableECFTransport[[#This Row],[Brandstof]])</f>
        <v>Lichte voertuigen_Genummerde wegen_CNG_CNG</v>
      </c>
      <c r="B16" s="1050" t="s">
        <v>754</v>
      </c>
      <c r="C16" s="1050" t="s">
        <v>63</v>
      </c>
      <c r="D16" s="1050" t="s">
        <v>304</v>
      </c>
      <c r="E16" s="1050" t="s">
        <v>304</v>
      </c>
      <c r="F16" s="1038">
        <v>2.5809560920941788E-9</v>
      </c>
    </row>
    <row r="17" spans="1:6">
      <c r="A17" s="311" t="str">
        <f>CONCATENATE(TableECFTransport[[#This Row],[Voertuigtype]],"_",TableECFTransport[[#This Row],[Wegtype]],"_",TableECFTransport[[#This Row],[Brandstoftechnologie]],"_",TableECFTransport[[#This Row],[Brandstof]])</f>
        <v>Lichte voertuigen_Snelwegen_CNG_CNG</v>
      </c>
      <c r="B17" s="1050" t="s">
        <v>754</v>
      </c>
      <c r="C17" s="1050" t="s">
        <v>65</v>
      </c>
      <c r="D17" s="1050" t="s">
        <v>304</v>
      </c>
      <c r="E17" s="1050" t="s">
        <v>304</v>
      </c>
      <c r="F17" s="1038">
        <v>2.5471159529285847E-9</v>
      </c>
    </row>
    <row r="18" spans="1:6">
      <c r="A18" s="311" t="str">
        <f>CONCATENATE(TableECFTransport[[#This Row],[Voertuigtype]],"_",TableECFTransport[[#This Row],[Wegtype]],"_",TableECFTransport[[#This Row],[Brandstoftechnologie]],"_",TableECFTransport[[#This Row],[Brandstof]])</f>
        <v>Lichte voertuigen_Niet-genummerde wegen_Diesel_Diesel</v>
      </c>
      <c r="B18" s="1050" t="s">
        <v>754</v>
      </c>
      <c r="C18" s="1050" t="s">
        <v>64</v>
      </c>
      <c r="D18" s="1050" t="s">
        <v>201</v>
      </c>
      <c r="E18" s="1050" t="s">
        <v>201</v>
      </c>
      <c r="F18" s="1038">
        <v>3.3057892740768323E-9</v>
      </c>
    </row>
    <row r="19" spans="1:6">
      <c r="A19" s="311" t="str">
        <f>CONCATENATE(TableECFTransport[[#This Row],[Voertuigtype]],"_",TableECFTransport[[#This Row],[Wegtype]],"_",TableECFTransport[[#This Row],[Brandstoftechnologie]],"_",TableECFTransport[[#This Row],[Brandstof]])</f>
        <v>Lichte voertuigen_Genummerde wegen_Diesel_Diesel</v>
      </c>
      <c r="B19" s="1050" t="s">
        <v>754</v>
      </c>
      <c r="C19" s="1050" t="s">
        <v>63</v>
      </c>
      <c r="D19" s="1050" t="s">
        <v>201</v>
      </c>
      <c r="E19" s="1050" t="s">
        <v>201</v>
      </c>
      <c r="F19" s="1038">
        <v>2.1734570601500111E-9</v>
      </c>
    </row>
    <row r="20" spans="1:6">
      <c r="A20" s="311" t="str">
        <f>CONCATENATE(TableECFTransport[[#This Row],[Voertuigtype]],"_",TableECFTransport[[#This Row],[Wegtype]],"_",TableECFTransport[[#This Row],[Brandstoftechnologie]],"_",TableECFTransport[[#This Row],[Brandstof]])</f>
        <v>Lichte voertuigen_Snelwegen_Diesel_Diesel</v>
      </c>
      <c r="B20" s="1050" t="s">
        <v>754</v>
      </c>
      <c r="C20" s="1050" t="s">
        <v>65</v>
      </c>
      <c r="D20" s="1050" t="s">
        <v>201</v>
      </c>
      <c r="E20" s="1050" t="s">
        <v>201</v>
      </c>
      <c r="F20" s="1038">
        <v>2.4631537764045503E-9</v>
      </c>
    </row>
    <row r="21" spans="1:6">
      <c r="A21" s="311" t="str">
        <f>CONCATENATE(TableECFTransport[[#This Row],[Voertuigtype]],"_",TableECFTransport[[#This Row],[Wegtype]],"_",TableECFTransport[[#This Row],[Brandstoftechnologie]],"_",TableECFTransport[[#This Row],[Brandstof]])</f>
        <v>Lichte voertuigen_Niet-genummerde wegen_Diesel Hybrid PHEV_Diesel</v>
      </c>
      <c r="B21" s="1050" t="s">
        <v>754</v>
      </c>
      <c r="C21" s="1050" t="s">
        <v>64</v>
      </c>
      <c r="D21" s="1050" t="s">
        <v>929</v>
      </c>
      <c r="E21" s="1050" t="s">
        <v>201</v>
      </c>
      <c r="F21" s="1038">
        <v>1.9142265906026679E-9</v>
      </c>
    </row>
    <row r="22" spans="1:6">
      <c r="A22" s="311" t="str">
        <f>CONCATENATE(TableECFTransport[[#This Row],[Voertuigtype]],"_",TableECFTransport[[#This Row],[Wegtype]],"_",TableECFTransport[[#This Row],[Brandstoftechnologie]],"_",TableECFTransport[[#This Row],[Brandstof]])</f>
        <v>Lichte voertuigen_Niet-genummerde wegen_Diesel Hybrid PHEV_Electric</v>
      </c>
      <c r="B22" s="1050" t="s">
        <v>754</v>
      </c>
      <c r="C22" s="1050" t="s">
        <v>64</v>
      </c>
      <c r="D22" s="1050" t="s">
        <v>929</v>
      </c>
      <c r="E22" s="1050" t="s">
        <v>305</v>
      </c>
      <c r="F22" s="1038">
        <v>6.3807553020088947E-10</v>
      </c>
    </row>
    <row r="23" spans="1:6">
      <c r="A23" s="311" t="str">
        <f>CONCATENATE(TableECFTransport[[#This Row],[Voertuigtype]],"_",TableECFTransport[[#This Row],[Wegtype]],"_",TableECFTransport[[#This Row],[Brandstoftechnologie]],"_",TableECFTransport[[#This Row],[Brandstof]])</f>
        <v>Lichte voertuigen_Genummerde wegen_Diesel Hybrid PHEV_Diesel</v>
      </c>
      <c r="B23" s="1050" t="s">
        <v>754</v>
      </c>
      <c r="C23" s="1050" t="s">
        <v>63</v>
      </c>
      <c r="D23" s="1050" t="s">
        <v>929</v>
      </c>
      <c r="E23" s="1050" t="s">
        <v>201</v>
      </c>
      <c r="F23" s="1038">
        <v>1.1855170382582522E-9</v>
      </c>
    </row>
    <row r="24" spans="1:6">
      <c r="A24" s="311" t="str">
        <f>CONCATENATE(TableECFTransport[[#This Row],[Voertuigtype]],"_",TableECFTransport[[#This Row],[Wegtype]],"_",TableECFTransport[[#This Row],[Brandstoftechnologie]],"_",TableECFTransport[[#This Row],[Brandstof]])</f>
        <v>Lichte voertuigen_Genummerde wegen_Diesel Hybrid PHEV_Electric</v>
      </c>
      <c r="B24" s="1050" t="s">
        <v>754</v>
      </c>
      <c r="C24" s="1050" t="s">
        <v>63</v>
      </c>
      <c r="D24" s="1050" t="s">
        <v>929</v>
      </c>
      <c r="E24" s="1050" t="s">
        <v>305</v>
      </c>
      <c r="F24" s="1038">
        <v>3.95172346086084E-10</v>
      </c>
    </row>
    <row r="25" spans="1:6">
      <c r="A25" s="311" t="str">
        <f>CONCATENATE(TableECFTransport[[#This Row],[Voertuigtype]],"_",TableECFTransport[[#This Row],[Wegtype]],"_",TableECFTransport[[#This Row],[Brandstoftechnologie]],"_",TableECFTransport[[#This Row],[Brandstof]])</f>
        <v>Lichte voertuigen_Snelwegen_Diesel Hybrid PHEV_Diesel</v>
      </c>
      <c r="B25" s="1050" t="s">
        <v>754</v>
      </c>
      <c r="C25" s="1050" t="s">
        <v>65</v>
      </c>
      <c r="D25" s="1050" t="s">
        <v>929</v>
      </c>
      <c r="E25" s="1050" t="s">
        <v>201</v>
      </c>
      <c r="F25" s="1038">
        <v>1.8695912395113779E-9</v>
      </c>
    </row>
    <row r="26" spans="1:6">
      <c r="A26" s="311" t="str">
        <f>CONCATENATE(TableECFTransport[[#This Row],[Voertuigtype]],"_",TableECFTransport[[#This Row],[Wegtype]],"_",TableECFTransport[[#This Row],[Brandstoftechnologie]],"_",TableECFTransport[[#This Row],[Brandstof]])</f>
        <v>Lichte voertuigen_Snelwegen_Diesel Hybrid PHEV_Electric</v>
      </c>
      <c r="B26" s="1050" t="s">
        <v>754</v>
      </c>
      <c r="C26" s="1050" t="s">
        <v>65</v>
      </c>
      <c r="D26" s="1050" t="s">
        <v>929</v>
      </c>
      <c r="E26" s="1050" t="s">
        <v>305</v>
      </c>
      <c r="F26" s="1038">
        <v>6.2319707983712596E-10</v>
      </c>
    </row>
    <row r="27" spans="1:6">
      <c r="A27" s="311" t="str">
        <f>CONCATENATE(TableECFTransport[[#This Row],[Voertuigtype]],"_",TableECFTransport[[#This Row],[Wegtype]],"_",TableECFTransport[[#This Row],[Brandstoftechnologie]],"_",TableECFTransport[[#This Row],[Brandstof]])</f>
        <v>Lichte voertuigen_Niet-genummerde wegen_LPG_LPG</v>
      </c>
      <c r="B27" s="1050" t="s">
        <v>754</v>
      </c>
      <c r="C27" s="1050" t="s">
        <v>64</v>
      </c>
      <c r="D27" s="1050" t="s">
        <v>118</v>
      </c>
      <c r="E27" s="1050" t="s">
        <v>118</v>
      </c>
      <c r="F27" s="1038">
        <v>3.6867394948571227E-9</v>
      </c>
    </row>
    <row r="28" spans="1:6">
      <c r="A28" s="311" t="str">
        <f>CONCATENATE(TableECFTransport[[#This Row],[Voertuigtype]],"_",TableECFTransport[[#This Row],[Wegtype]],"_",TableECFTransport[[#This Row],[Brandstoftechnologie]],"_",TableECFTransport[[#This Row],[Brandstof]])</f>
        <v>Lichte voertuigen_Genummerde wegen_LPG_LPG</v>
      </c>
      <c r="B28" s="1050" t="s">
        <v>754</v>
      </c>
      <c r="C28" s="1050" t="s">
        <v>63</v>
      </c>
      <c r="D28" s="1050" t="s">
        <v>118</v>
      </c>
      <c r="E28" s="1050" t="s">
        <v>118</v>
      </c>
      <c r="F28" s="1038">
        <v>2.2819043889358045E-9</v>
      </c>
    </row>
    <row r="29" spans="1:6">
      <c r="A29" s="311" t="str">
        <f>CONCATENATE(TableECFTransport[[#This Row],[Voertuigtype]],"_",TableECFTransport[[#This Row],[Wegtype]],"_",TableECFTransport[[#This Row],[Brandstoftechnologie]],"_",TableECFTransport[[#This Row],[Brandstof]])</f>
        <v>Lichte voertuigen_Snelwegen_LPG_LPG</v>
      </c>
      <c r="B29" s="1050" t="s">
        <v>754</v>
      </c>
      <c r="C29" s="1050" t="s">
        <v>65</v>
      </c>
      <c r="D29" s="1050" t="s">
        <v>118</v>
      </c>
      <c r="E29" s="1050" t="s">
        <v>118</v>
      </c>
      <c r="F29" s="1038">
        <v>2.7678019480824689E-9</v>
      </c>
    </row>
    <row r="30" spans="1:6">
      <c r="A30" s="311" t="str">
        <f>CONCATENATE(TableECFTransport[[#This Row],[Voertuigtype]],"_",TableECFTransport[[#This Row],[Wegtype]],"_",TableECFTransport[[#This Row],[Brandstoftechnologie]],"_",TableECFTransport[[#This Row],[Brandstof]])</f>
        <v>Lichte voertuigen_Niet-genummerde wegen_Petrol_Petrol</v>
      </c>
      <c r="B30" s="1050" t="s">
        <v>754</v>
      </c>
      <c r="C30" s="1050" t="s">
        <v>64</v>
      </c>
      <c r="D30" s="1050" t="s">
        <v>306</v>
      </c>
      <c r="E30" s="1050" t="s">
        <v>306</v>
      </c>
      <c r="F30" s="1038">
        <v>3.4024784696111424E-9</v>
      </c>
    </row>
    <row r="31" spans="1:6">
      <c r="A31" s="311" t="str">
        <f>CONCATENATE(TableECFTransport[[#This Row],[Voertuigtype]],"_",TableECFTransport[[#This Row],[Wegtype]],"_",TableECFTransport[[#This Row],[Brandstoftechnologie]],"_",TableECFTransport[[#This Row],[Brandstof]])</f>
        <v>Lichte voertuigen_Genummerde wegen_Petrol_Petrol</v>
      </c>
      <c r="B31" s="1050" t="s">
        <v>754</v>
      </c>
      <c r="C31" s="1050" t="s">
        <v>63</v>
      </c>
      <c r="D31" s="1050" t="s">
        <v>306</v>
      </c>
      <c r="E31" s="1050" t="s">
        <v>306</v>
      </c>
      <c r="F31" s="1038">
        <v>2.0945656959363963E-9</v>
      </c>
    </row>
    <row r="32" spans="1:6">
      <c r="A32" s="311" t="str">
        <f>CONCATENATE(TableECFTransport[[#This Row],[Voertuigtype]],"_",TableECFTransport[[#This Row],[Wegtype]],"_",TableECFTransport[[#This Row],[Brandstoftechnologie]],"_",TableECFTransport[[#This Row],[Brandstof]])</f>
        <v>Lichte voertuigen_Snelwegen_Petrol_Petrol</v>
      </c>
      <c r="B32" s="1050" t="s">
        <v>754</v>
      </c>
      <c r="C32" s="1050" t="s">
        <v>65</v>
      </c>
      <c r="D32" s="1050" t="s">
        <v>306</v>
      </c>
      <c r="E32" s="1050" t="s">
        <v>306</v>
      </c>
      <c r="F32" s="1038">
        <v>2.1743076447528056E-9</v>
      </c>
    </row>
    <row r="33" spans="1:6">
      <c r="A33" s="311" t="str">
        <f>CONCATENATE(TableECFTransport[[#This Row],[Voertuigtype]],"_",TableECFTransport[[#This Row],[Wegtype]],"_",TableECFTransport[[#This Row],[Brandstoftechnologie]],"_",TableECFTransport[[#This Row],[Brandstof]])</f>
        <v>Lichte voertuigen_Niet-genummerde wegen_Petrol Hybrid CS_Petrol</v>
      </c>
      <c r="B33" s="1050" t="s">
        <v>754</v>
      </c>
      <c r="C33" s="1050" t="s">
        <v>64</v>
      </c>
      <c r="D33" s="1050" t="s">
        <v>930</v>
      </c>
      <c r="E33" s="1050" t="s">
        <v>306</v>
      </c>
      <c r="F33" s="1038">
        <v>2.7317910955709144E-9</v>
      </c>
    </row>
    <row r="34" spans="1:6">
      <c r="A34" s="1050" t="str">
        <f>CONCATENATE(TableECFTransport[[#This Row],[Voertuigtype]],"_",TableECFTransport[[#This Row],[Wegtype]],"_",TableECFTransport[[#This Row],[Brandstoftechnologie]],"_",TableECFTransport[[#This Row],[Brandstof]])</f>
        <v>Lichte voertuigen_Genummerde wegen_Petrol Hybrid CS_Petrol</v>
      </c>
      <c r="B34" s="1050" t="s">
        <v>754</v>
      </c>
      <c r="C34" s="1050" t="s">
        <v>63</v>
      </c>
      <c r="D34" s="1050" t="s">
        <v>930</v>
      </c>
      <c r="E34" s="1050" t="s">
        <v>306</v>
      </c>
      <c r="F34" s="1038">
        <v>1.5215010875311238E-9</v>
      </c>
    </row>
    <row r="35" spans="1:6">
      <c r="A35" s="1050" t="str">
        <f>CONCATENATE(TableECFTransport[[#This Row],[Voertuigtype]],"_",TableECFTransport[[#This Row],[Wegtype]],"_",TableECFTransport[[#This Row],[Brandstoftechnologie]],"_",TableECFTransport[[#This Row],[Brandstof]])</f>
        <v>Lichte voertuigen_Snelwegen_Petrol Hybrid CS_Petrol</v>
      </c>
      <c r="B35" s="1050" t="s">
        <v>754</v>
      </c>
      <c r="C35" s="1050" t="s">
        <v>65</v>
      </c>
      <c r="D35" s="1050" t="s">
        <v>930</v>
      </c>
      <c r="E35" s="1050" t="s">
        <v>306</v>
      </c>
      <c r="F35" s="1038">
        <v>1.8413210707288003E-9</v>
      </c>
    </row>
    <row r="36" spans="1:6">
      <c r="A36" s="1050" t="str">
        <f>CONCATENATE(TableECFTransport[[#This Row],[Voertuigtype]],"_",TableECFTransport[[#This Row],[Wegtype]],"_",TableECFTransport[[#This Row],[Brandstoftechnologie]],"_",TableECFTransport[[#This Row],[Brandstof]])</f>
        <v>Lichte voertuigen_Niet-genummerde wegen_Petrol Hybrid PHEV_Electric</v>
      </c>
      <c r="B36" s="1050" t="s">
        <v>754</v>
      </c>
      <c r="C36" s="1050" t="s">
        <v>64</v>
      </c>
      <c r="D36" s="1050" t="s">
        <v>931</v>
      </c>
      <c r="E36" s="1050" t="s">
        <v>305</v>
      </c>
      <c r="F36" s="1038">
        <v>6.1932537536773177E-10</v>
      </c>
    </row>
    <row r="37" spans="1:6">
      <c r="A37" s="1050" t="str">
        <f>CONCATENATE(TableECFTransport[[#This Row],[Voertuigtype]],"_",TableECFTransport[[#This Row],[Wegtype]],"_",TableECFTransport[[#This Row],[Brandstoftechnologie]],"_",TableECFTransport[[#This Row],[Brandstof]])</f>
        <v>Lichte voertuigen_Niet-genummerde wegen_Petrol Hybrid PHEV_Petrol</v>
      </c>
      <c r="B37" s="1050" t="s">
        <v>754</v>
      </c>
      <c r="C37" s="1050" t="s">
        <v>64</v>
      </c>
      <c r="D37" s="1050" t="s">
        <v>931</v>
      </c>
      <c r="E37" s="1050" t="s">
        <v>306</v>
      </c>
      <c r="F37" s="1038">
        <v>1.8579761261031953E-9</v>
      </c>
    </row>
    <row r="38" spans="1:6">
      <c r="A38" s="1050" t="str">
        <f>CONCATENATE(TableECFTransport[[#This Row],[Voertuigtype]],"_",TableECFTransport[[#This Row],[Wegtype]],"_",TableECFTransport[[#This Row],[Brandstoftechnologie]],"_",TableECFTransport[[#This Row],[Brandstof]])</f>
        <v>Lichte voertuigen_Genummerde wegen_Petrol Hybrid PHEV_Electric</v>
      </c>
      <c r="B38" s="1050" t="s">
        <v>754</v>
      </c>
      <c r="C38" s="1050" t="s">
        <v>63</v>
      </c>
      <c r="D38" s="1050" t="s">
        <v>931</v>
      </c>
      <c r="E38" s="1050" t="s">
        <v>305</v>
      </c>
      <c r="F38" s="1038">
        <v>3.4777241348437768E-10</v>
      </c>
    </row>
    <row r="39" spans="1:6">
      <c r="A39" s="1050" t="str">
        <f>CONCATENATE(TableECFTransport[[#This Row],[Voertuigtype]],"_",TableECFTransport[[#This Row],[Wegtype]],"_",TableECFTransport[[#This Row],[Brandstoftechnologie]],"_",TableECFTransport[[#This Row],[Brandstof]])</f>
        <v>Lichte voertuigen_Genummerde wegen_Petrol Hybrid PHEV_Petrol</v>
      </c>
      <c r="B39" s="1050" t="s">
        <v>754</v>
      </c>
      <c r="C39" s="1050" t="s">
        <v>63</v>
      </c>
      <c r="D39" s="1050" t="s">
        <v>931</v>
      </c>
      <c r="E39" s="1050" t="s">
        <v>306</v>
      </c>
      <c r="F39" s="1038">
        <v>1.043317240453133E-9</v>
      </c>
    </row>
    <row r="40" spans="1:6">
      <c r="A40" s="1050" t="str">
        <f>CONCATENATE(TableECFTransport[[#This Row],[Voertuigtype]],"_",TableECFTransport[[#This Row],[Wegtype]],"_",TableECFTransport[[#This Row],[Brandstoftechnologie]],"_",TableECFTransport[[#This Row],[Brandstof]])</f>
        <v>Lichte voertuigen_Snelwegen_Petrol Hybrid PHEV_Electric</v>
      </c>
      <c r="B40" s="1050" t="s">
        <v>754</v>
      </c>
      <c r="C40" s="1050" t="s">
        <v>65</v>
      </c>
      <c r="D40" s="1050" t="s">
        <v>931</v>
      </c>
      <c r="E40" s="1050" t="s">
        <v>305</v>
      </c>
      <c r="F40" s="1038">
        <v>5.3360646649785105E-10</v>
      </c>
    </row>
    <row r="41" spans="1:6">
      <c r="A41" s="1050" t="str">
        <f>CONCATENATE(TableECFTransport[[#This Row],[Voertuigtype]],"_",TableECFTransport[[#This Row],[Wegtype]],"_",TableECFTransport[[#This Row],[Brandstoftechnologie]],"_",TableECFTransport[[#This Row],[Brandstof]])</f>
        <v>Lichte voertuigen_Snelwegen_Petrol Hybrid PHEV_Petrol</v>
      </c>
      <c r="B41" s="1050" t="s">
        <v>754</v>
      </c>
      <c r="C41" s="1050" t="s">
        <v>65</v>
      </c>
      <c r="D41" s="1050" t="s">
        <v>931</v>
      </c>
      <c r="E41" s="1050" t="s">
        <v>306</v>
      </c>
      <c r="F41" s="1038">
        <v>1.6008193994935536E-9</v>
      </c>
    </row>
    <row r="42" spans="1:6">
      <c r="A42" s="1050" t="str">
        <f>CONCATENATE(TableECFTransport[[#This Row],[Voertuigtype]],"_",TableECFTransport[[#This Row],[Wegtype]],"_",TableECFTransport[[#This Row],[Brandstoftechnologie]],"_",TableECFTransport[[#This Row],[Brandstof]])</f>
        <v>Zware voertuigen_Niet-genummerde wegen_Diesel_Diesel</v>
      </c>
      <c r="B42" s="1050" t="s">
        <v>755</v>
      </c>
      <c r="C42" s="1050" t="s">
        <v>64</v>
      </c>
      <c r="D42" s="1050" t="s">
        <v>201</v>
      </c>
      <c r="E42" s="1050" t="s">
        <v>201</v>
      </c>
      <c r="F42" s="1038">
        <v>1.2970087202867108E-8</v>
      </c>
    </row>
    <row r="43" spans="1:6">
      <c r="A43" s="1050" t="str">
        <f>CONCATENATE(TableECFTransport[[#This Row],[Voertuigtype]],"_",TableECFTransport[[#This Row],[Wegtype]],"_",TableECFTransport[[#This Row],[Brandstoftechnologie]],"_",TableECFTransport[[#This Row],[Brandstof]])</f>
        <v>Zware voertuigen_Genummerde wegen_Diesel_Diesel</v>
      </c>
      <c r="B43" s="1050" t="s">
        <v>755</v>
      </c>
      <c r="C43" s="1050" t="s">
        <v>63</v>
      </c>
      <c r="D43" s="1050" t="s">
        <v>201</v>
      </c>
      <c r="E43" s="1050" t="s">
        <v>201</v>
      </c>
      <c r="F43" s="1038">
        <v>1.0114347513165748E-8</v>
      </c>
    </row>
    <row r="44" spans="1:6">
      <c r="A44" s="1050" t="str">
        <f>CONCATENATE(TableECFTransport[[#This Row],[Voertuigtype]],"_",TableECFTransport[[#This Row],[Wegtype]],"_",TableECFTransport[[#This Row],[Brandstoftechnologie]],"_",TableECFTransport[[#This Row],[Brandstof]])</f>
        <v>Zware voertuigen_Snelwegen_Diesel_Diesel</v>
      </c>
      <c r="B44" s="1050" t="s">
        <v>755</v>
      </c>
      <c r="C44" s="1050" t="s">
        <v>65</v>
      </c>
      <c r="D44" s="1050" t="s">
        <v>201</v>
      </c>
      <c r="E44" s="1050" t="s">
        <v>201</v>
      </c>
      <c r="F44" s="1038">
        <v>9.474271299056061E-9</v>
      </c>
    </row>
    <row r="45" spans="1:6">
      <c r="A45" s="1050" t="str">
        <f>CONCATENATE(TableECFTransport[[#This Row],[Voertuigtype]],"_",TableECFTransport[[#This Row],[Wegtype]],"_",TableECFTransport[[#This Row],[Brandstoftechnologie]],"_",TableECFTransport[[#This Row],[Brandstof]])</f>
        <v>Zware voertuigen_Niet-genummerde wegen_Petrol_Petrol</v>
      </c>
      <c r="B45" s="1050" t="s">
        <v>755</v>
      </c>
      <c r="C45" s="1050" t="s">
        <v>64</v>
      </c>
      <c r="D45" s="1050" t="s">
        <v>306</v>
      </c>
      <c r="E45" s="1050" t="s">
        <v>306</v>
      </c>
      <c r="F45" s="1038">
        <v>7.6653519389191348E-9</v>
      </c>
    </row>
    <row r="46" spans="1:6">
      <c r="A46" s="1050" t="str">
        <f>CONCATENATE(TableECFTransport[[#This Row],[Voertuigtype]],"_",TableECFTransport[[#This Row],[Wegtype]],"_",TableECFTransport[[#This Row],[Brandstoftechnologie]],"_",TableECFTransport[[#This Row],[Brandstof]])</f>
        <v>Zware voertuigen_Genummerde wegen_Petrol_Petrol</v>
      </c>
      <c r="B46" s="1050" t="s">
        <v>755</v>
      </c>
      <c r="C46" s="1050" t="s">
        <v>63</v>
      </c>
      <c r="D46" s="1050" t="s">
        <v>306</v>
      </c>
      <c r="E46" s="1050" t="s">
        <v>306</v>
      </c>
      <c r="F46" s="1038">
        <v>6.3506130742713403E-9</v>
      </c>
    </row>
    <row r="47" spans="1:6">
      <c r="A47" s="1050" t="str">
        <f>CONCATENATE(TableECFTransport[[#This Row],[Voertuigtype]],"_",TableECFTransport[[#This Row],[Wegtype]],"_",TableECFTransport[[#This Row],[Brandstoftechnologie]],"_",TableECFTransport[[#This Row],[Brandstof]])</f>
        <v>Zware voertuigen_Snelwegen_Petrol_Petrol</v>
      </c>
      <c r="B47" s="1050" t="s">
        <v>755</v>
      </c>
      <c r="C47" s="1050" t="s">
        <v>65</v>
      </c>
      <c r="D47" s="1050" t="s">
        <v>306</v>
      </c>
      <c r="E47" s="1050" t="s">
        <v>306</v>
      </c>
      <c r="F47" s="1038">
        <v>6.5365124469575604E-9</v>
      </c>
    </row>
    <row r="48" spans="1:6">
      <c r="A48" s="1050" t="str">
        <f>CONCATENATE(TableECFTransport[[#This Row],[Voertuigtype]],"_",TableECFTransport[[#This Row],[Wegtype]],"_",TableECFTransport[[#This Row],[Brandstoftechnologie]],"_",TableECFTransport[[#This Row],[Brandstof]])</f>
        <v>BUS_Niet-genummerde wegen_CNG_CNG</v>
      </c>
      <c r="B48" s="1050" t="s">
        <v>757</v>
      </c>
      <c r="C48" s="1050" t="s">
        <v>64</v>
      </c>
      <c r="D48" s="1050" t="s">
        <v>304</v>
      </c>
      <c r="E48" s="1050" t="s">
        <v>304</v>
      </c>
      <c r="F48" s="1038">
        <v>2.3303083752649972E-8</v>
      </c>
    </row>
    <row r="49" spans="1:6">
      <c r="A49" s="1050" t="str">
        <f>CONCATENATE(TableECFTransport[[#This Row],[Voertuigtype]],"_",TableECFTransport[[#This Row],[Wegtype]],"_",TableECFTransport[[#This Row],[Brandstoftechnologie]],"_",TableECFTransport[[#This Row],[Brandstof]])</f>
        <v>BUS_Genummerde wegen_CNG_CNG</v>
      </c>
      <c r="B49" s="1050" t="s">
        <v>757</v>
      </c>
      <c r="C49" s="1050" t="s">
        <v>63</v>
      </c>
      <c r="D49" s="1050" t="s">
        <v>304</v>
      </c>
      <c r="E49" s="1050" t="s">
        <v>304</v>
      </c>
      <c r="F49" s="1038">
        <v>1.2452720009185941E-8</v>
      </c>
    </row>
    <row r="50" spans="1:6">
      <c r="A50" s="1050" t="str">
        <f>CONCATENATE(TableECFTransport[[#This Row],[Voertuigtype]],"_",TableECFTransport[[#This Row],[Wegtype]],"_",TableECFTransport[[#This Row],[Brandstoftechnologie]],"_",TableECFTransport[[#This Row],[Brandstof]])</f>
        <v>BUS_Niet-genummerde wegen_Diesel_Diesel</v>
      </c>
      <c r="B50" s="1050" t="s">
        <v>757</v>
      </c>
      <c r="C50" s="1050" t="s">
        <v>64</v>
      </c>
      <c r="D50" s="1050" t="s">
        <v>201</v>
      </c>
      <c r="E50" s="1050" t="s">
        <v>201</v>
      </c>
      <c r="F50" s="1038">
        <v>1.7676279778276446E-8</v>
      </c>
    </row>
    <row r="51" spans="1:6">
      <c r="A51" s="1050" t="str">
        <f>CONCATENATE(TableECFTransport[[#This Row],[Voertuigtype]],"_",TableECFTransport[[#This Row],[Wegtype]],"_",TableECFTransport[[#This Row],[Brandstoftechnologie]],"_",TableECFTransport[[#This Row],[Brandstof]])</f>
        <v>BUS_Genummerde wegen_Diesel_Diesel</v>
      </c>
      <c r="B51" s="1050" t="s">
        <v>757</v>
      </c>
      <c r="C51" s="1050" t="s">
        <v>63</v>
      </c>
      <c r="D51" s="1050" t="s">
        <v>201</v>
      </c>
      <c r="E51" s="1050" t="s">
        <v>201</v>
      </c>
      <c r="F51" s="1038">
        <v>9.7498782940618678E-9</v>
      </c>
    </row>
    <row r="52" spans="1:6">
      <c r="A52" s="1050" t="str">
        <f>CONCATENATE(TableECFTransport[[#This Row],[Voertuigtype]],"_",TableECFTransport[[#This Row],[Wegtype]],"_",TableECFTransport[[#This Row],[Brandstoftechnologie]],"_",TableECFTransport[[#This Row],[Brandstof]])</f>
        <v>BUS_Niet-genummerde wegen_Diesel Hybrid PHEV_Diesel</v>
      </c>
      <c r="B52" s="1050" t="s">
        <v>757</v>
      </c>
      <c r="C52" s="1050" t="s">
        <v>64</v>
      </c>
      <c r="D52" s="1050" t="s">
        <v>929</v>
      </c>
      <c r="E52" s="1050" t="s">
        <v>201</v>
      </c>
      <c r="F52" s="1038">
        <v>1.2122949179999998E-8</v>
      </c>
    </row>
    <row r="53" spans="1:6">
      <c r="A53" s="1050" t="str">
        <f>CONCATENATE(TableECFTransport[[#This Row],[Voertuigtype]],"_",TableECFTransport[[#This Row],[Wegtype]],"_",TableECFTransport[[#This Row],[Brandstoftechnologie]],"_",TableECFTransport[[#This Row],[Brandstof]])</f>
        <v>BUS_Niet-genummerde wegen_Diesel Hybrid PHEV_Electric</v>
      </c>
      <c r="B53" s="1050" t="s">
        <v>757</v>
      </c>
      <c r="C53" s="1050" t="s">
        <v>64</v>
      </c>
      <c r="D53" s="1050" t="s">
        <v>929</v>
      </c>
      <c r="E53" s="1050" t="s">
        <v>305</v>
      </c>
      <c r="F53" s="1038">
        <v>4.040983059999999E-9</v>
      </c>
    </row>
    <row r="54" spans="1:6">
      <c r="A54" s="1050" t="str">
        <f>CONCATENATE(TableECFTransport[[#This Row],[Voertuigtype]],"_",TableECFTransport[[#This Row],[Wegtype]],"_",TableECFTransport[[#This Row],[Brandstoftechnologie]],"_",TableECFTransport[[#This Row],[Brandstof]])</f>
        <v>BUS_Genummerde wegen_Diesel Hybrid PHEV_Diesel</v>
      </c>
      <c r="B54" s="1050" t="s">
        <v>757</v>
      </c>
      <c r="C54" s="1050" t="s">
        <v>63</v>
      </c>
      <c r="D54" s="1050" t="s">
        <v>929</v>
      </c>
      <c r="E54" s="1050" t="s">
        <v>201</v>
      </c>
      <c r="F54" s="1038">
        <v>6.0281746424999994E-9</v>
      </c>
    </row>
    <row r="55" spans="1:6">
      <c r="A55" s="1050" t="str">
        <f>CONCATENATE(TableECFTransport[[#This Row],[Voertuigtype]],"_",TableECFTransport[[#This Row],[Wegtype]],"_",TableECFTransport[[#This Row],[Brandstoftechnologie]],"_",TableECFTransport[[#This Row],[Brandstof]])</f>
        <v>BUS_Genummerde wegen_Diesel Hybrid PHEV_Electric</v>
      </c>
      <c r="B55" s="1050" t="s">
        <v>757</v>
      </c>
      <c r="C55" s="1050" t="s">
        <v>63</v>
      </c>
      <c r="D55" s="1050" t="s">
        <v>929</v>
      </c>
      <c r="E55" s="1050" t="s">
        <v>305</v>
      </c>
      <c r="F55" s="1038">
        <v>2.0093915474999999E-9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tabColor theme="0" tint="-0.34998626667073579"/>
  </sheetPr>
  <dimension ref="A1:AE35"/>
  <sheetViews>
    <sheetView showGridLines="0" zoomScale="80" zoomScaleNormal="80" workbookViewId="0">
      <pane xSplit="2" ySplit="4" topLeftCell="G5" activePane="bottomRight" state="frozen"/>
      <selection activeCell="B35" sqref="B35"/>
      <selection pane="topRight" activeCell="B35" sqref="B35"/>
      <selection pane="bottomLeft" activeCell="B35" sqref="B35"/>
      <selection pane="bottomRight" activeCell="G25" sqref="G25"/>
    </sheetView>
  </sheetViews>
  <sheetFormatPr defaultRowHeight="15"/>
  <cols>
    <col min="1" max="1" width="22.28515625" style="44" customWidth="1"/>
    <col min="2" max="2" width="69" style="44" customWidth="1"/>
    <col min="25" max="25" width="11.85546875" customWidth="1"/>
    <col min="27" max="28" width="9.140625" style="7"/>
  </cols>
  <sheetData>
    <row r="1" spans="1:29" s="2" customFormat="1" ht="11.25">
      <c r="A1" s="1191">
        <v>2012</v>
      </c>
      <c r="B1" s="1192"/>
      <c r="C1" s="77" t="s">
        <v>112</v>
      </c>
      <c r="D1" s="78" t="s">
        <v>113</v>
      </c>
      <c r="E1" s="77" t="s">
        <v>114</v>
      </c>
      <c r="F1" s="79" t="s">
        <v>115</v>
      </c>
      <c r="G1" s="78" t="s">
        <v>116</v>
      </c>
      <c r="H1" s="78" t="s">
        <v>117</v>
      </c>
      <c r="I1" s="77" t="s">
        <v>118</v>
      </c>
      <c r="J1" s="77" t="s">
        <v>119</v>
      </c>
      <c r="K1" s="77" t="s">
        <v>120</v>
      </c>
      <c r="L1" s="77" t="s">
        <v>121</v>
      </c>
      <c r="M1" s="78" t="s">
        <v>122</v>
      </c>
      <c r="N1" s="78" t="s">
        <v>123</v>
      </c>
      <c r="O1" s="78" t="s">
        <v>124</v>
      </c>
      <c r="P1" s="78" t="s">
        <v>125</v>
      </c>
      <c r="Q1" s="78" t="s">
        <v>126</v>
      </c>
      <c r="R1" s="80" t="s">
        <v>127</v>
      </c>
      <c r="S1" s="78" t="s">
        <v>128</v>
      </c>
      <c r="T1" s="78" t="s">
        <v>129</v>
      </c>
      <c r="U1" s="78" t="s">
        <v>130</v>
      </c>
      <c r="V1" s="79" t="s">
        <v>131</v>
      </c>
      <c r="W1" s="79" t="s">
        <v>132</v>
      </c>
      <c r="X1" s="78" t="s">
        <v>133</v>
      </c>
      <c r="Y1" s="77" t="s">
        <v>134</v>
      </c>
      <c r="Z1" s="77" t="s">
        <v>135</v>
      </c>
      <c r="AA1" s="81" t="s">
        <v>136</v>
      </c>
      <c r="AB1" s="82" t="s">
        <v>137</v>
      </c>
      <c r="AC1" s="79" t="s">
        <v>115</v>
      </c>
    </row>
    <row r="2" spans="1:29" s="2" customFormat="1" ht="11.25">
      <c r="A2" s="1193"/>
      <c r="B2" s="1194"/>
      <c r="C2" s="83"/>
      <c r="D2" s="83"/>
      <c r="E2" s="83"/>
      <c r="F2" s="84" t="s">
        <v>138</v>
      </c>
      <c r="G2" s="85" t="s">
        <v>139</v>
      </c>
      <c r="H2" s="86" t="s">
        <v>140</v>
      </c>
      <c r="I2" s="83"/>
      <c r="J2" s="83"/>
      <c r="K2" s="85"/>
      <c r="L2" s="86" t="s">
        <v>141</v>
      </c>
      <c r="M2" s="86" t="s">
        <v>142</v>
      </c>
      <c r="N2" s="86" t="s">
        <v>143</v>
      </c>
      <c r="O2" s="86"/>
      <c r="P2" s="86" t="s">
        <v>144</v>
      </c>
      <c r="Q2" s="85" t="s">
        <v>145</v>
      </c>
      <c r="R2" s="87" t="s">
        <v>146</v>
      </c>
      <c r="S2" s="86" t="s">
        <v>147</v>
      </c>
      <c r="T2" s="86" t="s">
        <v>148</v>
      </c>
      <c r="U2" s="86" t="s">
        <v>148</v>
      </c>
      <c r="V2" s="84"/>
      <c r="W2" s="84" t="s">
        <v>149</v>
      </c>
      <c r="X2" s="86" t="s">
        <v>150</v>
      </c>
      <c r="Y2" s="86"/>
      <c r="Z2" s="86" t="s">
        <v>151</v>
      </c>
      <c r="AA2" s="88"/>
      <c r="AB2" s="88" t="s">
        <v>152</v>
      </c>
      <c r="AC2" s="84"/>
    </row>
    <row r="3" spans="1:29" s="2" customFormat="1" ht="11.25">
      <c r="A3" s="1193"/>
      <c r="B3" s="1194"/>
      <c r="C3" s="86" t="s">
        <v>153</v>
      </c>
      <c r="D3" s="86" t="s">
        <v>153</v>
      </c>
      <c r="E3" s="86" t="s">
        <v>153</v>
      </c>
      <c r="F3" s="84" t="s">
        <v>153</v>
      </c>
      <c r="G3" s="85" t="s">
        <v>153</v>
      </c>
      <c r="H3" s="86" t="s">
        <v>153</v>
      </c>
      <c r="I3" s="86" t="s">
        <v>153</v>
      </c>
      <c r="J3" s="86" t="s">
        <v>153</v>
      </c>
      <c r="K3" s="85" t="s">
        <v>153</v>
      </c>
      <c r="L3" s="86" t="s">
        <v>153</v>
      </c>
      <c r="M3" s="86" t="s">
        <v>153</v>
      </c>
      <c r="N3" s="86" t="s">
        <v>153</v>
      </c>
      <c r="O3" s="86" t="s">
        <v>153</v>
      </c>
      <c r="P3" s="86" t="s">
        <v>153</v>
      </c>
      <c r="Q3" s="85" t="s">
        <v>153</v>
      </c>
      <c r="R3" s="87" t="s">
        <v>153</v>
      </c>
      <c r="S3" s="86" t="s">
        <v>153</v>
      </c>
      <c r="T3" s="86" t="s">
        <v>153</v>
      </c>
      <c r="U3" s="86" t="s">
        <v>153</v>
      </c>
      <c r="V3" s="84" t="s">
        <v>153</v>
      </c>
      <c r="W3" s="84" t="s">
        <v>153</v>
      </c>
      <c r="X3" s="86" t="s">
        <v>153</v>
      </c>
      <c r="Y3" s="86" t="s">
        <v>153</v>
      </c>
      <c r="Z3" s="86" t="s">
        <v>153</v>
      </c>
      <c r="AA3" s="88" t="s">
        <v>153</v>
      </c>
      <c r="AB3" s="88" t="s">
        <v>153</v>
      </c>
      <c r="AC3" s="84" t="s">
        <v>153</v>
      </c>
    </row>
    <row r="4" spans="1:29" s="2" customFormat="1" ht="11.25">
      <c r="A4" s="1195"/>
      <c r="B4" s="1196"/>
      <c r="C4" s="89"/>
      <c r="D4" s="89"/>
      <c r="E4" s="89"/>
      <c r="F4" s="90"/>
      <c r="G4" s="91"/>
      <c r="H4" s="89"/>
      <c r="I4" s="89"/>
      <c r="J4" s="89"/>
      <c r="K4" s="91"/>
      <c r="L4" s="89"/>
      <c r="M4" s="89"/>
      <c r="N4" s="89"/>
      <c r="O4" s="89"/>
      <c r="P4" s="89"/>
      <c r="Q4" s="91"/>
      <c r="R4" s="92"/>
      <c r="S4" s="89"/>
      <c r="T4" s="89"/>
      <c r="U4" s="89"/>
      <c r="V4" s="90"/>
      <c r="W4" s="90"/>
      <c r="X4" s="89"/>
      <c r="Y4" s="89"/>
      <c r="Z4" s="89"/>
      <c r="AA4" s="93"/>
      <c r="AB4" s="93"/>
      <c r="AC4" s="90"/>
    </row>
    <row r="5" spans="1:29" s="2" customFormat="1">
      <c r="A5" s="155" t="s">
        <v>389</v>
      </c>
      <c r="B5" s="151" t="s">
        <v>691</v>
      </c>
      <c r="C5" s="147"/>
      <c r="D5" s="147"/>
      <c r="E5" s="147"/>
      <c r="F5" s="147"/>
      <c r="G5" s="148"/>
      <c r="H5" s="147"/>
      <c r="I5" s="147"/>
      <c r="J5" s="147"/>
      <c r="K5" s="148"/>
      <c r="L5" s="147"/>
      <c r="M5" s="147"/>
      <c r="N5" s="147"/>
      <c r="O5" s="147"/>
      <c r="P5" s="147"/>
      <c r="Q5" s="148"/>
      <c r="R5" s="148"/>
      <c r="S5" s="147"/>
      <c r="T5" s="147"/>
      <c r="U5" s="147"/>
      <c r="V5" s="147"/>
      <c r="W5" s="147"/>
      <c r="X5" s="147"/>
      <c r="Y5" s="147"/>
      <c r="Z5" s="147"/>
      <c r="AA5" s="149"/>
      <c r="AB5" s="149"/>
      <c r="AC5" s="150"/>
    </row>
    <row r="6" spans="1:29" s="2" customFormat="1">
      <c r="A6" s="211"/>
      <c r="B6" s="212"/>
      <c r="C6" s="153"/>
      <c r="D6" s="153"/>
      <c r="E6" s="153"/>
      <c r="F6" s="153"/>
      <c r="G6" s="152"/>
      <c r="H6" s="153"/>
      <c r="I6" s="153"/>
      <c r="J6" s="153"/>
      <c r="K6" s="152"/>
      <c r="L6" s="153"/>
      <c r="M6" s="153"/>
      <c r="N6" s="153"/>
      <c r="O6" s="153"/>
      <c r="P6" s="153"/>
      <c r="Q6" s="152"/>
      <c r="R6" s="152"/>
      <c r="S6" s="153"/>
      <c r="T6" s="153"/>
      <c r="U6" s="153"/>
      <c r="V6" s="153"/>
      <c r="W6" s="153"/>
      <c r="X6" s="153"/>
      <c r="Y6" s="153"/>
      <c r="Z6" s="153"/>
      <c r="AA6" s="154"/>
      <c r="AB6" s="154"/>
      <c r="AC6" s="213"/>
    </row>
    <row r="7" spans="1:29">
      <c r="A7" s="214" t="s">
        <v>154</v>
      </c>
      <c r="B7" s="215"/>
      <c r="C7" s="844">
        <v>0</v>
      </c>
      <c r="D7" s="844">
        <v>1.9186793099021493</v>
      </c>
      <c r="E7" s="844">
        <v>0</v>
      </c>
      <c r="F7" s="845">
        <f>SUM(C7:E7)</f>
        <v>1.9186793099021493</v>
      </c>
      <c r="G7" s="844">
        <v>0</v>
      </c>
      <c r="H7" s="844">
        <v>0</v>
      </c>
      <c r="I7" s="844">
        <v>2.12052</v>
      </c>
      <c r="J7" s="844">
        <v>0.6273478339317422</v>
      </c>
      <c r="K7" s="844">
        <v>0</v>
      </c>
      <c r="L7" s="844">
        <v>60.020931320969275</v>
      </c>
      <c r="M7" s="844">
        <v>0</v>
      </c>
      <c r="N7" s="844">
        <v>0</v>
      </c>
      <c r="O7" s="844">
        <v>0</v>
      </c>
      <c r="P7" s="844">
        <v>0</v>
      </c>
      <c r="Q7" s="844">
        <v>0</v>
      </c>
      <c r="R7" s="845">
        <f>SUM(G7:Q7)</f>
        <v>62.768799154901018</v>
      </c>
      <c r="S7" s="844">
        <v>91.966858275654459</v>
      </c>
      <c r="T7" s="844">
        <v>0</v>
      </c>
      <c r="U7" s="844">
        <v>0</v>
      </c>
      <c r="V7" s="845">
        <f>SUM(S7:U7)</f>
        <v>91.966858275654459</v>
      </c>
      <c r="W7" s="845">
        <f>F7+R7+V7</f>
        <v>156.65433674045761</v>
      </c>
      <c r="X7" s="844">
        <v>0</v>
      </c>
      <c r="Y7" s="844">
        <v>13.626239826111433</v>
      </c>
      <c r="Z7" s="844">
        <v>41.483342324823916</v>
      </c>
      <c r="AA7" s="846">
        <v>0</v>
      </c>
      <c r="AB7" s="846">
        <v>0</v>
      </c>
      <c r="AC7" s="845">
        <f>SUM(W7:AB7)</f>
        <v>211.76391889139296</v>
      </c>
    </row>
    <row r="8" spans="1:29">
      <c r="A8" s="216" t="s">
        <v>155</v>
      </c>
      <c r="B8" s="217"/>
      <c r="C8" s="847">
        <f>SUM(C9:C14)</f>
        <v>0</v>
      </c>
      <c r="D8" s="847">
        <f t="shared" ref="D8:AC8" si="0">SUM(D9:D14)</f>
        <v>0</v>
      </c>
      <c r="E8" s="847">
        <f t="shared" si="0"/>
        <v>0</v>
      </c>
      <c r="F8" s="848">
        <f t="shared" si="0"/>
        <v>0</v>
      </c>
      <c r="G8" s="847">
        <f t="shared" si="0"/>
        <v>0</v>
      </c>
      <c r="H8" s="847">
        <f t="shared" si="0"/>
        <v>0</v>
      </c>
      <c r="I8" s="847">
        <f t="shared" si="0"/>
        <v>0.37758537267557535</v>
      </c>
      <c r="J8" s="847">
        <f t="shared" si="0"/>
        <v>2.5106404652900675E-3</v>
      </c>
      <c r="K8" s="847">
        <f t="shared" si="0"/>
        <v>0</v>
      </c>
      <c r="L8" s="847">
        <f t="shared" si="0"/>
        <v>8.1926849813264102</v>
      </c>
      <c r="M8" s="847">
        <f t="shared" si="0"/>
        <v>0</v>
      </c>
      <c r="N8" s="847">
        <f t="shared" si="0"/>
        <v>0.51186016901888332</v>
      </c>
      <c r="O8" s="847">
        <f t="shared" si="0"/>
        <v>0</v>
      </c>
      <c r="P8" s="847">
        <f t="shared" si="0"/>
        <v>0</v>
      </c>
      <c r="Q8" s="847">
        <f t="shared" si="0"/>
        <v>0</v>
      </c>
      <c r="R8" s="848">
        <f t="shared" si="0"/>
        <v>9.0846411634861575</v>
      </c>
      <c r="S8" s="847">
        <f t="shared" si="0"/>
        <v>44.884929412539336</v>
      </c>
      <c r="T8" s="847">
        <f t="shared" si="0"/>
        <v>0</v>
      </c>
      <c r="U8" s="847">
        <f t="shared" si="0"/>
        <v>0</v>
      </c>
      <c r="V8" s="848">
        <f t="shared" si="0"/>
        <v>44.884929412539336</v>
      </c>
      <c r="W8" s="848">
        <f t="shared" si="0"/>
        <v>53.96957057602549</v>
      </c>
      <c r="X8" s="847">
        <f t="shared" si="0"/>
        <v>1.1268699999999998</v>
      </c>
      <c r="Y8" s="847">
        <f t="shared" si="0"/>
        <v>2.8742944619048671</v>
      </c>
      <c r="Z8" s="847">
        <f t="shared" si="0"/>
        <v>43.70028754064343</v>
      </c>
      <c r="AA8" s="849">
        <f t="shared" si="0"/>
        <v>0</v>
      </c>
      <c r="AB8" s="849">
        <f t="shared" si="0"/>
        <v>0</v>
      </c>
      <c r="AC8" s="848">
        <f t="shared" si="0"/>
        <v>101.67102257857378</v>
      </c>
    </row>
    <row r="9" spans="1:29">
      <c r="A9" s="3"/>
      <c r="B9" s="6" t="s">
        <v>156</v>
      </c>
      <c r="C9" s="850">
        <v>0</v>
      </c>
      <c r="D9" s="850">
        <v>0</v>
      </c>
      <c r="E9" s="850">
        <v>0</v>
      </c>
      <c r="F9" s="851">
        <f t="shared" ref="F9:F32" si="1">SUM(C9:E9)</f>
        <v>0</v>
      </c>
      <c r="G9" s="850">
        <v>0</v>
      </c>
      <c r="H9" s="850">
        <v>0</v>
      </c>
      <c r="I9" s="850">
        <v>0.23735145557062834</v>
      </c>
      <c r="J9" s="850">
        <v>0</v>
      </c>
      <c r="K9" s="850">
        <v>0</v>
      </c>
      <c r="L9" s="850">
        <v>1.043763530227678</v>
      </c>
      <c r="M9" s="850">
        <v>0</v>
      </c>
      <c r="N9" s="850">
        <v>0</v>
      </c>
      <c r="O9" s="850">
        <v>0</v>
      </c>
      <c r="P9" s="850">
        <v>0</v>
      </c>
      <c r="Q9" s="850">
        <v>0</v>
      </c>
      <c r="R9" s="851">
        <f t="shared" ref="R9:R32" si="2">SUM(G9:Q9)</f>
        <v>1.2811149857983064</v>
      </c>
      <c r="S9" s="850">
        <v>5.3464296270871063</v>
      </c>
      <c r="T9" s="850">
        <v>0</v>
      </c>
      <c r="U9" s="850">
        <v>0</v>
      </c>
      <c r="V9" s="851">
        <f t="shared" ref="V9:V32" si="3">SUM(S9:U9)</f>
        <v>5.3464296270871063</v>
      </c>
      <c r="W9" s="851">
        <f t="shared" ref="W9:W32" si="4">F9+R9+V9</f>
        <v>6.627544612885413</v>
      </c>
      <c r="X9" s="850">
        <v>0</v>
      </c>
      <c r="Y9" s="850">
        <v>4.8299999999999998E-4</v>
      </c>
      <c r="Z9" s="850">
        <v>4.5738834855450134</v>
      </c>
      <c r="AA9" s="852">
        <v>0</v>
      </c>
      <c r="AB9" s="852">
        <v>0</v>
      </c>
      <c r="AC9" s="851">
        <f t="shared" ref="AC9:AC32" si="5">SUM(W9:AB9)</f>
        <v>11.201911098430426</v>
      </c>
    </row>
    <row r="10" spans="1:29">
      <c r="A10" s="3"/>
      <c r="B10" s="6" t="s">
        <v>157</v>
      </c>
      <c r="C10" s="850">
        <v>0</v>
      </c>
      <c r="D10" s="850">
        <v>0</v>
      </c>
      <c r="E10" s="850">
        <v>0</v>
      </c>
      <c r="F10" s="851">
        <f t="shared" si="1"/>
        <v>0</v>
      </c>
      <c r="G10" s="850">
        <v>0</v>
      </c>
      <c r="H10" s="850">
        <v>0</v>
      </c>
      <c r="I10" s="850">
        <v>2.7887393731092754E-3</v>
      </c>
      <c r="J10" s="850">
        <v>0</v>
      </c>
      <c r="K10" s="850">
        <v>0</v>
      </c>
      <c r="L10" s="850">
        <v>0.97638857386013711</v>
      </c>
      <c r="M10" s="850">
        <v>0</v>
      </c>
      <c r="N10" s="850">
        <v>0</v>
      </c>
      <c r="O10" s="850">
        <v>0</v>
      </c>
      <c r="P10" s="850">
        <v>0</v>
      </c>
      <c r="Q10" s="850">
        <v>0</v>
      </c>
      <c r="R10" s="851">
        <f t="shared" si="2"/>
        <v>0.97917731323324642</v>
      </c>
      <c r="S10" s="850">
        <v>5.0911131819629087</v>
      </c>
      <c r="T10" s="850">
        <v>0</v>
      </c>
      <c r="U10" s="850">
        <v>0</v>
      </c>
      <c r="V10" s="851">
        <f t="shared" si="3"/>
        <v>5.0911131819629087</v>
      </c>
      <c r="W10" s="851">
        <f t="shared" si="4"/>
        <v>6.0702904951961552</v>
      </c>
      <c r="X10" s="850">
        <v>0</v>
      </c>
      <c r="Y10" s="850">
        <v>2.4248284400000004E-2</v>
      </c>
      <c r="Z10" s="850">
        <v>2.8140336751269039</v>
      </c>
      <c r="AA10" s="852">
        <v>0</v>
      </c>
      <c r="AB10" s="852">
        <v>0</v>
      </c>
      <c r="AC10" s="851">
        <f t="shared" si="5"/>
        <v>8.9085724547230587</v>
      </c>
    </row>
    <row r="11" spans="1:29">
      <c r="A11" s="3"/>
      <c r="B11" s="6" t="s">
        <v>158</v>
      </c>
      <c r="C11" s="850">
        <v>0</v>
      </c>
      <c r="D11" s="850">
        <v>0</v>
      </c>
      <c r="E11" s="850">
        <v>0</v>
      </c>
      <c r="F11" s="851">
        <f t="shared" si="1"/>
        <v>0</v>
      </c>
      <c r="G11" s="850">
        <v>0</v>
      </c>
      <c r="H11" s="850">
        <v>0</v>
      </c>
      <c r="I11" s="850">
        <v>1.0508522324903882E-3</v>
      </c>
      <c r="J11" s="850">
        <v>0</v>
      </c>
      <c r="K11" s="850">
        <v>0</v>
      </c>
      <c r="L11" s="850">
        <v>0.65915688493745617</v>
      </c>
      <c r="M11" s="850">
        <v>0</v>
      </c>
      <c r="N11" s="850">
        <v>0</v>
      </c>
      <c r="O11" s="850">
        <v>0</v>
      </c>
      <c r="P11" s="850">
        <v>0</v>
      </c>
      <c r="Q11" s="850">
        <v>0</v>
      </c>
      <c r="R11" s="851">
        <f t="shared" si="2"/>
        <v>0.66020773716994652</v>
      </c>
      <c r="S11" s="850">
        <v>6.6209044068637315</v>
      </c>
      <c r="T11" s="850">
        <v>0</v>
      </c>
      <c r="U11" s="850">
        <v>0</v>
      </c>
      <c r="V11" s="851">
        <f t="shared" si="3"/>
        <v>6.6209044068637315</v>
      </c>
      <c r="W11" s="851">
        <f t="shared" si="4"/>
        <v>7.2811121440336777</v>
      </c>
      <c r="X11" s="850">
        <v>0</v>
      </c>
      <c r="Y11" s="850">
        <v>5.5458E-3</v>
      </c>
      <c r="Z11" s="850">
        <v>1.7049386291261135</v>
      </c>
      <c r="AA11" s="852">
        <v>0</v>
      </c>
      <c r="AB11" s="852">
        <v>0</v>
      </c>
      <c r="AC11" s="851">
        <f t="shared" si="5"/>
        <v>8.9915965731597911</v>
      </c>
    </row>
    <row r="12" spans="1:29">
      <c r="A12" s="3"/>
      <c r="B12" s="6" t="s">
        <v>159</v>
      </c>
      <c r="C12" s="850">
        <v>0</v>
      </c>
      <c r="D12" s="850">
        <v>0</v>
      </c>
      <c r="E12" s="850">
        <v>0</v>
      </c>
      <c r="F12" s="851">
        <f t="shared" si="1"/>
        <v>0</v>
      </c>
      <c r="G12" s="850">
        <v>0</v>
      </c>
      <c r="H12" s="850">
        <v>0</v>
      </c>
      <c r="I12" s="850">
        <v>2.7804842495122401E-2</v>
      </c>
      <c r="J12" s="850">
        <v>2.5106404652900675E-3</v>
      </c>
      <c r="K12" s="850">
        <v>0</v>
      </c>
      <c r="L12" s="850">
        <v>1.997033496220866</v>
      </c>
      <c r="M12" s="850">
        <v>0</v>
      </c>
      <c r="N12" s="850">
        <v>0</v>
      </c>
      <c r="O12" s="850">
        <v>0</v>
      </c>
      <c r="P12" s="850">
        <v>0</v>
      </c>
      <c r="Q12" s="850">
        <v>0</v>
      </c>
      <c r="R12" s="851">
        <f t="shared" si="2"/>
        <v>2.0273489791812787</v>
      </c>
      <c r="S12" s="850">
        <v>15.319833352424087</v>
      </c>
      <c r="T12" s="850">
        <v>0</v>
      </c>
      <c r="U12" s="850">
        <v>0</v>
      </c>
      <c r="V12" s="851">
        <f t="shared" si="3"/>
        <v>15.319833352424087</v>
      </c>
      <c r="W12" s="851">
        <f t="shared" si="4"/>
        <v>17.347182331605367</v>
      </c>
      <c r="X12" s="850">
        <v>0</v>
      </c>
      <c r="Y12" s="850">
        <v>3.4229999999999998E-3</v>
      </c>
      <c r="Z12" s="850">
        <v>16.94174820958003</v>
      </c>
      <c r="AA12" s="852">
        <v>0</v>
      </c>
      <c r="AB12" s="852">
        <v>0</v>
      </c>
      <c r="AC12" s="851">
        <f t="shared" si="5"/>
        <v>34.292353541185399</v>
      </c>
    </row>
    <row r="13" spans="1:29">
      <c r="A13" s="3"/>
      <c r="B13" s="6" t="s">
        <v>160</v>
      </c>
      <c r="C13" s="850">
        <v>0</v>
      </c>
      <c r="D13" s="850">
        <v>0</v>
      </c>
      <c r="E13" s="850">
        <v>0</v>
      </c>
      <c r="F13" s="851">
        <f t="shared" si="1"/>
        <v>0</v>
      </c>
      <c r="G13" s="850">
        <v>0</v>
      </c>
      <c r="H13" s="850">
        <v>0</v>
      </c>
      <c r="I13" s="850">
        <v>6.9211253042484627E-2</v>
      </c>
      <c r="J13" s="850">
        <v>0</v>
      </c>
      <c r="K13" s="850">
        <v>0</v>
      </c>
      <c r="L13" s="850">
        <v>2.6209673527345569</v>
      </c>
      <c r="M13" s="850">
        <v>0</v>
      </c>
      <c r="N13" s="850">
        <v>0</v>
      </c>
      <c r="O13" s="850">
        <v>0</v>
      </c>
      <c r="P13" s="850">
        <v>0</v>
      </c>
      <c r="Q13" s="850">
        <v>0</v>
      </c>
      <c r="R13" s="851">
        <f t="shared" si="2"/>
        <v>2.6901786057770414</v>
      </c>
      <c r="S13" s="850">
        <v>8.4695588695047626</v>
      </c>
      <c r="T13" s="850">
        <v>0</v>
      </c>
      <c r="U13" s="850">
        <v>0</v>
      </c>
      <c r="V13" s="851">
        <f t="shared" si="3"/>
        <v>8.4695588695047626</v>
      </c>
      <c r="W13" s="851">
        <f t="shared" si="4"/>
        <v>11.159737475281805</v>
      </c>
      <c r="X13" s="850">
        <v>0</v>
      </c>
      <c r="Y13" s="850">
        <v>6.3907736071999996E-2</v>
      </c>
      <c r="Z13" s="850">
        <v>12.852307094494668</v>
      </c>
      <c r="AA13" s="852">
        <v>0</v>
      </c>
      <c r="AB13" s="852">
        <v>0</v>
      </c>
      <c r="AC13" s="851">
        <f t="shared" si="5"/>
        <v>24.075952305848475</v>
      </c>
    </row>
    <row r="14" spans="1:29">
      <c r="A14" s="218"/>
      <c r="B14" s="219" t="s">
        <v>161</v>
      </c>
      <c r="C14" s="853">
        <v>0</v>
      </c>
      <c r="D14" s="853">
        <v>0</v>
      </c>
      <c r="E14" s="853">
        <v>0</v>
      </c>
      <c r="F14" s="854">
        <f t="shared" si="1"/>
        <v>0</v>
      </c>
      <c r="G14" s="850">
        <v>0</v>
      </c>
      <c r="H14" s="850">
        <v>0</v>
      </c>
      <c r="I14" s="850">
        <v>3.9378229961740369E-2</v>
      </c>
      <c r="J14" s="850">
        <v>0</v>
      </c>
      <c r="K14" s="850">
        <v>0</v>
      </c>
      <c r="L14" s="850">
        <v>0.89537514334571489</v>
      </c>
      <c r="M14" s="850">
        <v>0</v>
      </c>
      <c r="N14" s="850">
        <v>0.51186016901888332</v>
      </c>
      <c r="O14" s="850">
        <v>0</v>
      </c>
      <c r="P14" s="850">
        <v>0</v>
      </c>
      <c r="Q14" s="850">
        <v>0</v>
      </c>
      <c r="R14" s="854">
        <f t="shared" si="2"/>
        <v>1.4466135423263387</v>
      </c>
      <c r="S14" s="850">
        <v>4.0370899746967384</v>
      </c>
      <c r="T14" s="853">
        <v>0</v>
      </c>
      <c r="U14" s="853">
        <v>0</v>
      </c>
      <c r="V14" s="854">
        <f t="shared" si="3"/>
        <v>4.0370899746967384</v>
      </c>
      <c r="W14" s="854">
        <f t="shared" si="4"/>
        <v>5.483703517023077</v>
      </c>
      <c r="X14" s="850">
        <v>1.1268699999999998</v>
      </c>
      <c r="Y14" s="850">
        <v>2.776686641432867</v>
      </c>
      <c r="Z14" s="850">
        <v>4.813376446770695</v>
      </c>
      <c r="AA14" s="855">
        <v>0</v>
      </c>
      <c r="AB14" s="855">
        <v>0</v>
      </c>
      <c r="AC14" s="854">
        <f t="shared" si="5"/>
        <v>14.20063660522664</v>
      </c>
    </row>
    <row r="15" spans="1:29">
      <c r="A15" s="216" t="s">
        <v>162</v>
      </c>
      <c r="B15" s="220"/>
      <c r="C15" s="856">
        <f>SUM(C16:C24)</f>
        <v>0</v>
      </c>
      <c r="D15" s="856">
        <f t="shared" ref="D15:AC15" si="6">SUM(D16:D24)</f>
        <v>7.5710930000003355E-4</v>
      </c>
      <c r="E15" s="856">
        <f t="shared" si="6"/>
        <v>0.23897841417000007</v>
      </c>
      <c r="F15" s="857">
        <f t="shared" si="6"/>
        <v>0.23973552347000013</v>
      </c>
      <c r="G15" s="856">
        <f t="shared" si="6"/>
        <v>0</v>
      </c>
      <c r="H15" s="856">
        <f t="shared" si="6"/>
        <v>0</v>
      </c>
      <c r="I15" s="856">
        <f t="shared" si="6"/>
        <v>0.42837297190797929</v>
      </c>
      <c r="J15" s="856">
        <f t="shared" si="6"/>
        <v>0</v>
      </c>
      <c r="K15" s="856">
        <f t="shared" si="6"/>
        <v>0</v>
      </c>
      <c r="L15" s="856">
        <f t="shared" si="6"/>
        <v>8.795967633175179</v>
      </c>
      <c r="M15" s="856">
        <f t="shared" si="6"/>
        <v>0</v>
      </c>
      <c r="N15" s="856">
        <f t="shared" si="6"/>
        <v>0.5917809174162949</v>
      </c>
      <c r="O15" s="856">
        <f t="shared" si="6"/>
        <v>0</v>
      </c>
      <c r="P15" s="856">
        <f t="shared" si="6"/>
        <v>0.65237152799999998</v>
      </c>
      <c r="Q15" s="856">
        <f t="shared" si="6"/>
        <v>0</v>
      </c>
      <c r="R15" s="857">
        <f t="shared" si="6"/>
        <v>10.468493050499452</v>
      </c>
      <c r="S15" s="856">
        <f t="shared" si="6"/>
        <v>37.258987045301666</v>
      </c>
      <c r="T15" s="856">
        <f t="shared" si="6"/>
        <v>0</v>
      </c>
      <c r="U15" s="856">
        <f t="shared" si="6"/>
        <v>0</v>
      </c>
      <c r="V15" s="857">
        <f t="shared" si="6"/>
        <v>37.258987045301666</v>
      </c>
      <c r="W15" s="857">
        <f t="shared" si="6"/>
        <v>47.96721561927113</v>
      </c>
      <c r="X15" s="856">
        <f t="shared" si="6"/>
        <v>1.1904934775</v>
      </c>
      <c r="Y15" s="856">
        <f t="shared" si="6"/>
        <v>1.4634291102087544</v>
      </c>
      <c r="Z15" s="856">
        <f t="shared" si="6"/>
        <v>47.672791607646232</v>
      </c>
      <c r="AA15" s="858">
        <f t="shared" si="6"/>
        <v>0</v>
      </c>
      <c r="AB15" s="858">
        <f t="shared" si="6"/>
        <v>0</v>
      </c>
      <c r="AC15" s="857">
        <f t="shared" si="6"/>
        <v>98.293929814626111</v>
      </c>
    </row>
    <row r="16" spans="1:29">
      <c r="A16" s="5"/>
      <c r="B16" s="6" t="s">
        <v>34</v>
      </c>
      <c r="C16" s="859">
        <v>0</v>
      </c>
      <c r="D16" s="859">
        <v>0</v>
      </c>
      <c r="E16" s="859">
        <v>0</v>
      </c>
      <c r="F16" s="851">
        <f>C16+D16+E16</f>
        <v>0</v>
      </c>
      <c r="G16" s="859">
        <v>0</v>
      </c>
      <c r="H16" s="859">
        <v>0</v>
      </c>
      <c r="I16" s="859">
        <v>1.6343E-3</v>
      </c>
      <c r="J16" s="859">
        <v>0</v>
      </c>
      <c r="K16" s="859">
        <v>0</v>
      </c>
      <c r="L16" s="859">
        <v>8.6571711734000079E-3</v>
      </c>
      <c r="M16" s="859">
        <v>0</v>
      </c>
      <c r="N16" s="859">
        <v>0</v>
      </c>
      <c r="O16" s="859">
        <v>0</v>
      </c>
      <c r="P16" s="859">
        <v>0</v>
      </c>
      <c r="Q16" s="859">
        <v>0</v>
      </c>
      <c r="R16" s="851">
        <f>SUM(G16:Q16)</f>
        <v>1.0291471173400008E-2</v>
      </c>
      <c r="S16" s="859">
        <v>0.45851891347600127</v>
      </c>
      <c r="T16" s="859">
        <v>0</v>
      </c>
      <c r="U16" s="859">
        <v>0</v>
      </c>
      <c r="V16" s="860">
        <f>SUM(S16:U16)</f>
        <v>0.45851891347600127</v>
      </c>
      <c r="W16" s="851">
        <f>F16+R16+V16</f>
        <v>0.46881038464940128</v>
      </c>
      <c r="X16" s="859">
        <v>0</v>
      </c>
      <c r="Y16" s="859">
        <v>1.1232000000000001E-2</v>
      </c>
      <c r="Z16" s="859">
        <v>0.54484919119999997</v>
      </c>
      <c r="AA16" s="852">
        <v>0</v>
      </c>
      <c r="AB16" s="852">
        <v>0</v>
      </c>
      <c r="AC16" s="851">
        <f>SUM(W16:Z16)</f>
        <v>1.0248915758494013</v>
      </c>
    </row>
    <row r="17" spans="1:31">
      <c r="A17" s="5"/>
      <c r="B17" s="6" t="s">
        <v>37</v>
      </c>
      <c r="C17" s="859">
        <v>0</v>
      </c>
      <c r="D17" s="859">
        <v>0</v>
      </c>
      <c r="E17" s="859">
        <v>0.12103780260000008</v>
      </c>
      <c r="F17" s="851">
        <f t="shared" ref="F17:F24" si="7">C17+D17+E17</f>
        <v>0.12103780260000008</v>
      </c>
      <c r="G17" s="859">
        <v>0</v>
      </c>
      <c r="H17" s="859">
        <v>0</v>
      </c>
      <c r="I17" s="859">
        <v>7.7255344300000022E-4</v>
      </c>
      <c r="J17" s="859">
        <v>0</v>
      </c>
      <c r="K17" s="859">
        <v>0</v>
      </c>
      <c r="L17" s="859">
        <v>8.3940618374819975E-2</v>
      </c>
      <c r="M17" s="859">
        <v>0</v>
      </c>
      <c r="N17" s="859">
        <v>1.8184000000004419E-5</v>
      </c>
      <c r="O17" s="859">
        <v>0</v>
      </c>
      <c r="P17" s="859">
        <v>2.3915279999999969E-3</v>
      </c>
      <c r="Q17" s="859">
        <v>0</v>
      </c>
      <c r="R17" s="851">
        <f t="shared" ref="R17:R24" si="8">SUM(G17:Q17)</f>
        <v>8.712288381781999E-2</v>
      </c>
      <c r="S17" s="859">
        <v>0.44553863218399936</v>
      </c>
      <c r="T17" s="859">
        <v>0</v>
      </c>
      <c r="U17" s="859">
        <v>0</v>
      </c>
      <c r="V17" s="860">
        <f t="shared" ref="V17:V24" si="9">SUM(S17:U17)</f>
        <v>0.44553863218399936</v>
      </c>
      <c r="W17" s="851">
        <f t="shared" ref="W17:W24" si="10">F17+R17+V17</f>
        <v>0.6536993186018194</v>
      </c>
      <c r="X17" s="859">
        <v>6.9949999999999998E-2</v>
      </c>
      <c r="Y17" s="859">
        <v>1.392E-3</v>
      </c>
      <c r="Z17" s="859">
        <v>0.3443568084000006</v>
      </c>
      <c r="AA17" s="852">
        <v>0</v>
      </c>
      <c r="AB17" s="852">
        <v>0</v>
      </c>
      <c r="AC17" s="851">
        <f t="shared" ref="AC17:AC24" si="11">SUM(W17:Z17)</f>
        <v>1.0693981270018198</v>
      </c>
    </row>
    <row r="18" spans="1:31">
      <c r="A18" s="5"/>
      <c r="B18" s="6" t="s">
        <v>35</v>
      </c>
      <c r="C18" s="859">
        <v>0</v>
      </c>
      <c r="D18" s="859">
        <v>0</v>
      </c>
      <c r="E18" s="859">
        <v>0.10609499999999999</v>
      </c>
      <c r="F18" s="851">
        <f t="shared" si="7"/>
        <v>0.10609499999999999</v>
      </c>
      <c r="G18" s="859">
        <v>0</v>
      </c>
      <c r="H18" s="859">
        <v>0</v>
      </c>
      <c r="I18" s="859">
        <v>5.8919121515501473E-2</v>
      </c>
      <c r="J18" s="859">
        <v>0</v>
      </c>
      <c r="K18" s="859">
        <v>0</v>
      </c>
      <c r="L18" s="859">
        <v>0.85331486398172307</v>
      </c>
      <c r="M18" s="859">
        <v>0</v>
      </c>
      <c r="N18" s="859">
        <v>0</v>
      </c>
      <c r="O18" s="859">
        <v>0</v>
      </c>
      <c r="P18" s="859">
        <v>0</v>
      </c>
      <c r="Q18" s="859">
        <v>0</v>
      </c>
      <c r="R18" s="851">
        <f t="shared" si="8"/>
        <v>0.91223398549722456</v>
      </c>
      <c r="S18" s="859">
        <v>6.8757868503410853</v>
      </c>
      <c r="T18" s="859">
        <v>0</v>
      </c>
      <c r="U18" s="859">
        <v>0</v>
      </c>
      <c r="V18" s="860">
        <f t="shared" si="9"/>
        <v>6.8757868503410853</v>
      </c>
      <c r="W18" s="851">
        <f t="shared" si="10"/>
        <v>7.8941158358383099</v>
      </c>
      <c r="X18" s="859">
        <v>0</v>
      </c>
      <c r="Y18" s="859">
        <v>2.2234064120000001E-2</v>
      </c>
      <c r="Z18" s="859">
        <v>6.4697801086864528</v>
      </c>
      <c r="AA18" s="852">
        <v>0</v>
      </c>
      <c r="AB18" s="852">
        <v>0</v>
      </c>
      <c r="AC18" s="851">
        <f t="shared" si="11"/>
        <v>14.386130008644763</v>
      </c>
    </row>
    <row r="19" spans="1:31">
      <c r="A19" s="5"/>
      <c r="B19" s="6" t="s">
        <v>32</v>
      </c>
      <c r="C19" s="859">
        <v>0</v>
      </c>
      <c r="D19" s="859">
        <v>7.3249999999999997E-4</v>
      </c>
      <c r="E19" s="859">
        <v>0</v>
      </c>
      <c r="F19" s="851">
        <f t="shared" si="7"/>
        <v>7.3249999999999997E-4</v>
      </c>
      <c r="G19" s="859">
        <v>0</v>
      </c>
      <c r="H19" s="859">
        <v>0</v>
      </c>
      <c r="I19" s="859">
        <v>4.476169832910637E-2</v>
      </c>
      <c r="J19" s="859">
        <v>0</v>
      </c>
      <c r="K19" s="859">
        <v>0</v>
      </c>
      <c r="L19" s="859">
        <v>5.9854499024776295</v>
      </c>
      <c r="M19" s="859">
        <v>0</v>
      </c>
      <c r="N19" s="859">
        <v>0.17530515285167952</v>
      </c>
      <c r="O19" s="859">
        <v>0</v>
      </c>
      <c r="P19" s="859">
        <v>0</v>
      </c>
      <c r="Q19" s="859">
        <v>0</v>
      </c>
      <c r="R19" s="851">
        <f t="shared" si="8"/>
        <v>6.205516753658415</v>
      </c>
      <c r="S19" s="859">
        <v>6.6307388343865314</v>
      </c>
      <c r="T19" s="859">
        <v>0</v>
      </c>
      <c r="U19" s="859">
        <v>0</v>
      </c>
      <c r="V19" s="860">
        <f t="shared" si="9"/>
        <v>6.6307388343865314</v>
      </c>
      <c r="W19" s="851">
        <f t="shared" si="10"/>
        <v>12.836988088044947</v>
      </c>
      <c r="X19" s="859">
        <v>0.23867563000000003</v>
      </c>
      <c r="Y19" s="859">
        <v>0.58672809025999983</v>
      </c>
      <c r="Z19" s="859">
        <v>7.7440382488425161</v>
      </c>
      <c r="AA19" s="852">
        <v>0</v>
      </c>
      <c r="AB19" s="852">
        <v>0</v>
      </c>
      <c r="AC19" s="851">
        <f t="shared" si="11"/>
        <v>21.40643005714746</v>
      </c>
    </row>
    <row r="20" spans="1:31">
      <c r="A20" s="5"/>
      <c r="B20" s="6" t="s">
        <v>40</v>
      </c>
      <c r="C20" s="859">
        <v>0</v>
      </c>
      <c r="D20" s="859">
        <v>0</v>
      </c>
      <c r="E20" s="859">
        <v>4.0141569999999072E-5</v>
      </c>
      <c r="F20" s="851">
        <f t="shared" si="7"/>
        <v>4.0141569999999072E-5</v>
      </c>
      <c r="G20" s="859">
        <v>0</v>
      </c>
      <c r="H20" s="859">
        <v>0</v>
      </c>
      <c r="I20" s="859">
        <v>0.10013986012689723</v>
      </c>
      <c r="J20" s="859">
        <v>0</v>
      </c>
      <c r="K20" s="859">
        <v>0</v>
      </c>
      <c r="L20" s="859">
        <v>0.74157492813339665</v>
      </c>
      <c r="M20" s="859">
        <v>0</v>
      </c>
      <c r="N20" s="859">
        <v>0.38954199801534822</v>
      </c>
      <c r="O20" s="859">
        <v>0</v>
      </c>
      <c r="P20" s="859">
        <v>0</v>
      </c>
      <c r="Q20" s="859">
        <v>0</v>
      </c>
      <c r="R20" s="851">
        <f t="shared" si="8"/>
        <v>1.2312567862756421</v>
      </c>
      <c r="S20" s="859">
        <v>8.4607282408323403</v>
      </c>
      <c r="T20" s="859">
        <v>0</v>
      </c>
      <c r="U20" s="859">
        <v>0</v>
      </c>
      <c r="V20" s="860">
        <f t="shared" si="9"/>
        <v>8.4607282408323403</v>
      </c>
      <c r="W20" s="851">
        <f t="shared" si="10"/>
        <v>9.6920251686779828</v>
      </c>
      <c r="X20" s="859">
        <v>0</v>
      </c>
      <c r="Y20" s="859">
        <v>0.15080785742875485</v>
      </c>
      <c r="Z20" s="859">
        <v>10.18445737999318</v>
      </c>
      <c r="AA20" s="852">
        <v>0</v>
      </c>
      <c r="AB20" s="852">
        <v>0</v>
      </c>
      <c r="AC20" s="851">
        <f t="shared" si="11"/>
        <v>20.027290406099915</v>
      </c>
    </row>
    <row r="21" spans="1:31">
      <c r="A21" s="5"/>
      <c r="B21" s="6" t="s">
        <v>39</v>
      </c>
      <c r="C21" s="859">
        <v>0</v>
      </c>
      <c r="D21" s="859">
        <v>0</v>
      </c>
      <c r="E21" s="859">
        <v>0</v>
      </c>
      <c r="F21" s="851">
        <f t="shared" si="7"/>
        <v>0</v>
      </c>
      <c r="G21" s="859">
        <v>0</v>
      </c>
      <c r="H21" s="859">
        <v>0</v>
      </c>
      <c r="I21" s="859">
        <v>5.1901135876337729E-3</v>
      </c>
      <c r="J21" s="859">
        <v>0</v>
      </c>
      <c r="K21" s="859">
        <v>0</v>
      </c>
      <c r="L21" s="859">
        <v>6.1003792913099368E-2</v>
      </c>
      <c r="M21" s="859">
        <v>0</v>
      </c>
      <c r="N21" s="859">
        <v>2.6909182691267162E-2</v>
      </c>
      <c r="O21" s="859">
        <v>0</v>
      </c>
      <c r="P21" s="859">
        <v>0</v>
      </c>
      <c r="Q21" s="859">
        <v>0</v>
      </c>
      <c r="R21" s="851">
        <f t="shared" si="8"/>
        <v>9.3103089192000305E-2</v>
      </c>
      <c r="S21" s="859">
        <v>3.7144800478087356</v>
      </c>
      <c r="T21" s="859">
        <v>0</v>
      </c>
      <c r="U21" s="859">
        <v>0</v>
      </c>
      <c r="V21" s="860">
        <f t="shared" si="9"/>
        <v>3.7144800478087356</v>
      </c>
      <c r="W21" s="851">
        <f t="shared" si="10"/>
        <v>3.8075831370007358</v>
      </c>
      <c r="X21" s="859">
        <v>0</v>
      </c>
      <c r="Y21" s="859">
        <v>2.7647000000000001E-2</v>
      </c>
      <c r="Z21" s="859">
        <v>2.6653799014757911</v>
      </c>
      <c r="AA21" s="852">
        <v>0</v>
      </c>
      <c r="AB21" s="852">
        <v>0</v>
      </c>
      <c r="AC21" s="851">
        <f t="shared" si="11"/>
        <v>6.5006100384765269</v>
      </c>
    </row>
    <row r="22" spans="1:31">
      <c r="A22" s="5"/>
      <c r="B22" s="6" t="s">
        <v>36</v>
      </c>
      <c r="C22" s="859">
        <v>0</v>
      </c>
      <c r="D22" s="859">
        <v>2.4609300000033585E-5</v>
      </c>
      <c r="E22" s="859">
        <v>1.180547E-2</v>
      </c>
      <c r="F22" s="851">
        <f t="shared" si="7"/>
        <v>1.1830079300000034E-2</v>
      </c>
      <c r="G22" s="859">
        <v>0</v>
      </c>
      <c r="H22" s="859">
        <v>0</v>
      </c>
      <c r="I22" s="859">
        <v>4.5412543326797283E-2</v>
      </c>
      <c r="J22" s="859">
        <v>0</v>
      </c>
      <c r="K22" s="859">
        <v>0</v>
      </c>
      <c r="L22" s="859">
        <v>0.4956514702526153</v>
      </c>
      <c r="M22" s="859">
        <v>0</v>
      </c>
      <c r="N22" s="859">
        <v>6.3998579999946514E-6</v>
      </c>
      <c r="O22" s="859">
        <v>0</v>
      </c>
      <c r="P22" s="859">
        <v>0</v>
      </c>
      <c r="Q22" s="859">
        <v>0</v>
      </c>
      <c r="R22" s="851">
        <f t="shared" si="8"/>
        <v>0.54107041343741258</v>
      </c>
      <c r="S22" s="859">
        <v>1.537518145274583</v>
      </c>
      <c r="T22" s="859">
        <v>0</v>
      </c>
      <c r="U22" s="859">
        <v>0</v>
      </c>
      <c r="V22" s="860">
        <f t="shared" si="9"/>
        <v>1.537518145274583</v>
      </c>
      <c r="W22" s="851">
        <f t="shared" si="10"/>
        <v>2.0904186380119958</v>
      </c>
      <c r="X22" s="859">
        <v>0.88186784750000002</v>
      </c>
      <c r="Y22" s="859">
        <v>0</v>
      </c>
      <c r="Z22" s="859">
        <v>1.7912960837961796</v>
      </c>
      <c r="AA22" s="852">
        <v>0</v>
      </c>
      <c r="AB22" s="852">
        <v>0</v>
      </c>
      <c r="AC22" s="851">
        <f t="shared" si="11"/>
        <v>4.7635825693081753</v>
      </c>
    </row>
    <row r="23" spans="1:31">
      <c r="A23" s="5"/>
      <c r="B23" s="6" t="s">
        <v>38</v>
      </c>
      <c r="C23" s="859">
        <v>0</v>
      </c>
      <c r="D23" s="859">
        <v>0</v>
      </c>
      <c r="E23" s="859">
        <v>0</v>
      </c>
      <c r="F23" s="851">
        <f t="shared" si="7"/>
        <v>0</v>
      </c>
      <c r="G23" s="859">
        <v>0</v>
      </c>
      <c r="H23" s="859">
        <v>0</v>
      </c>
      <c r="I23" s="859">
        <v>6.101414182550316E-2</v>
      </c>
      <c r="J23" s="859">
        <v>0</v>
      </c>
      <c r="K23" s="859">
        <v>0</v>
      </c>
      <c r="L23" s="859">
        <v>0.2958800722289946</v>
      </c>
      <c r="M23" s="859">
        <v>0</v>
      </c>
      <c r="N23" s="859">
        <v>0</v>
      </c>
      <c r="O23" s="859">
        <v>0</v>
      </c>
      <c r="P23" s="859">
        <v>0</v>
      </c>
      <c r="Q23" s="859">
        <v>0</v>
      </c>
      <c r="R23" s="851">
        <f t="shared" si="8"/>
        <v>0.35689421405449773</v>
      </c>
      <c r="S23" s="859">
        <v>0.47536284017639985</v>
      </c>
      <c r="T23" s="859">
        <v>0</v>
      </c>
      <c r="U23" s="859">
        <v>0</v>
      </c>
      <c r="V23" s="860">
        <f t="shared" si="9"/>
        <v>0.47536284017639985</v>
      </c>
      <c r="W23" s="851">
        <f t="shared" si="10"/>
        <v>0.83225705423089757</v>
      </c>
      <c r="X23" s="859">
        <v>0</v>
      </c>
      <c r="Y23" s="859">
        <v>0.6591489199999998</v>
      </c>
      <c r="Z23" s="859">
        <v>3.3094774314845812</v>
      </c>
      <c r="AA23" s="852">
        <v>0</v>
      </c>
      <c r="AB23" s="852">
        <v>0</v>
      </c>
      <c r="AC23" s="851">
        <f t="shared" si="11"/>
        <v>4.8008834057154788</v>
      </c>
    </row>
    <row r="24" spans="1:31">
      <c r="A24" s="221"/>
      <c r="B24" s="219" t="s">
        <v>33</v>
      </c>
      <c r="C24" s="859">
        <v>0</v>
      </c>
      <c r="D24" s="859">
        <v>0</v>
      </c>
      <c r="E24" s="859">
        <v>0</v>
      </c>
      <c r="F24" s="851">
        <f t="shared" si="7"/>
        <v>0</v>
      </c>
      <c r="G24" s="859">
        <v>0</v>
      </c>
      <c r="H24" s="859">
        <v>0</v>
      </c>
      <c r="I24" s="859">
        <v>0.11052863975354001</v>
      </c>
      <c r="J24" s="859">
        <v>0</v>
      </c>
      <c r="K24" s="859">
        <v>0</v>
      </c>
      <c r="L24" s="859">
        <v>0.27049481363950006</v>
      </c>
      <c r="M24" s="859">
        <v>0</v>
      </c>
      <c r="N24" s="859">
        <v>0</v>
      </c>
      <c r="O24" s="859">
        <v>0</v>
      </c>
      <c r="P24" s="859">
        <v>0.64998</v>
      </c>
      <c r="Q24" s="859">
        <v>0</v>
      </c>
      <c r="R24" s="851">
        <f t="shared" si="8"/>
        <v>1.0310034533930401</v>
      </c>
      <c r="S24" s="859">
        <v>8.6603145408219966</v>
      </c>
      <c r="T24" s="859">
        <v>0</v>
      </c>
      <c r="U24" s="859">
        <v>0</v>
      </c>
      <c r="V24" s="860">
        <f t="shared" si="9"/>
        <v>8.6603145408219966</v>
      </c>
      <c r="W24" s="851">
        <f t="shared" si="10"/>
        <v>9.6913179942150371</v>
      </c>
      <c r="X24" s="859">
        <v>0</v>
      </c>
      <c r="Y24" s="859">
        <v>4.2391784000000016E-3</v>
      </c>
      <c r="Z24" s="859">
        <v>14.61915645376753</v>
      </c>
      <c r="AA24" s="852">
        <v>0</v>
      </c>
      <c r="AB24" s="852">
        <v>0</v>
      </c>
      <c r="AC24" s="851">
        <f t="shared" si="11"/>
        <v>24.31471362638257</v>
      </c>
    </row>
    <row r="25" spans="1:31">
      <c r="A25" s="5" t="s">
        <v>111</v>
      </c>
      <c r="B25" s="129"/>
      <c r="C25" s="861">
        <v>0</v>
      </c>
      <c r="D25" s="862">
        <v>0.32894392463478239</v>
      </c>
      <c r="E25" s="856">
        <v>0</v>
      </c>
      <c r="F25" s="857">
        <v>0.32894392463478239</v>
      </c>
      <c r="G25" s="847">
        <v>0</v>
      </c>
      <c r="H25" s="847">
        <v>0</v>
      </c>
      <c r="I25" s="847">
        <v>2.5050528083862187E-2</v>
      </c>
      <c r="J25" s="847">
        <v>9.6713777119717848E-2</v>
      </c>
      <c r="K25" s="847">
        <v>0</v>
      </c>
      <c r="L25" s="847">
        <v>8.2844532108814182</v>
      </c>
      <c r="M25" s="847">
        <v>0</v>
      </c>
      <c r="N25" s="847">
        <v>0.39308102894116248</v>
      </c>
      <c r="O25" s="847">
        <v>0</v>
      </c>
      <c r="P25" s="847">
        <v>0</v>
      </c>
      <c r="Q25" s="847">
        <v>0</v>
      </c>
      <c r="R25" s="857">
        <v>8.7992985450261614</v>
      </c>
      <c r="S25" s="847">
        <v>14.496840271432315</v>
      </c>
      <c r="T25" s="856">
        <v>0</v>
      </c>
      <c r="U25" s="856">
        <v>0</v>
      </c>
      <c r="V25" s="857">
        <v>14.496840271432315</v>
      </c>
      <c r="W25" s="857">
        <v>23.625082741093259</v>
      </c>
      <c r="X25" s="856">
        <v>0</v>
      </c>
      <c r="Y25" s="847">
        <v>2.6001502484000008</v>
      </c>
      <c r="Z25" s="849">
        <v>-1.2270283798095682</v>
      </c>
      <c r="AA25" s="858">
        <v>0</v>
      </c>
      <c r="AB25" s="858">
        <v>0</v>
      </c>
      <c r="AC25" s="848">
        <v>24.99820460968369</v>
      </c>
      <c r="AE25" s="39"/>
    </row>
    <row r="26" spans="1:31">
      <c r="A26" s="5"/>
      <c r="B26" s="129"/>
      <c r="C26" s="861"/>
      <c r="D26" s="862"/>
      <c r="E26" s="861"/>
      <c r="F26" s="851"/>
      <c r="G26" s="862"/>
      <c r="H26" s="862"/>
      <c r="I26" s="862"/>
      <c r="J26" s="862"/>
      <c r="K26" s="862"/>
      <c r="L26" s="862"/>
      <c r="M26" s="862"/>
      <c r="N26" s="862"/>
      <c r="O26" s="862"/>
      <c r="P26" s="862"/>
      <c r="Q26" s="862"/>
      <c r="R26" s="851"/>
      <c r="S26" s="862"/>
      <c r="T26" s="861"/>
      <c r="U26" s="861"/>
      <c r="V26" s="851"/>
      <c r="W26" s="851"/>
      <c r="X26" s="861"/>
      <c r="Y26" s="865"/>
      <c r="Z26" s="865">
        <v>2.6591025930659193</v>
      </c>
      <c r="AA26" s="866"/>
      <c r="AB26" s="863"/>
      <c r="AC26" s="864"/>
      <c r="AE26" s="39"/>
    </row>
    <row r="27" spans="1:31">
      <c r="A27" s="3"/>
      <c r="B27" s="6" t="s">
        <v>163</v>
      </c>
      <c r="C27" s="850">
        <v>0</v>
      </c>
      <c r="D27" s="850">
        <v>1.3371516650183095E-2</v>
      </c>
      <c r="E27" s="850">
        <v>0</v>
      </c>
      <c r="F27" s="851">
        <f t="shared" si="1"/>
        <v>1.3371516650183095E-2</v>
      </c>
      <c r="G27" s="850">
        <v>0</v>
      </c>
      <c r="H27" s="850">
        <v>0</v>
      </c>
      <c r="I27" s="850">
        <v>9.3690862050426552E-3</v>
      </c>
      <c r="J27" s="850">
        <v>8.9511477242744213E-4</v>
      </c>
      <c r="K27" s="850">
        <v>0</v>
      </c>
      <c r="L27" s="850">
        <v>5.2538880791616327</v>
      </c>
      <c r="M27" s="850">
        <v>0</v>
      </c>
      <c r="N27" s="850">
        <v>0</v>
      </c>
      <c r="O27" s="850">
        <v>0</v>
      </c>
      <c r="P27" s="850">
        <v>0</v>
      </c>
      <c r="Q27" s="850">
        <v>0</v>
      </c>
      <c r="R27" s="851">
        <f t="shared" si="2"/>
        <v>5.2641522801391032</v>
      </c>
      <c r="S27" s="850">
        <v>8.4931665403976481E-2</v>
      </c>
      <c r="T27" s="850">
        <v>0</v>
      </c>
      <c r="U27" s="850">
        <v>0</v>
      </c>
      <c r="V27" s="851">
        <f t="shared" si="3"/>
        <v>8.4931665403976481E-2</v>
      </c>
      <c r="W27" s="851">
        <f t="shared" si="4"/>
        <v>5.362455462193263</v>
      </c>
      <c r="X27" s="850">
        <v>0</v>
      </c>
      <c r="Y27" s="850">
        <v>1.1378286720000002</v>
      </c>
      <c r="Z27" s="850">
        <v>2.1431652398641634</v>
      </c>
      <c r="AA27" s="852">
        <v>0</v>
      </c>
      <c r="AB27" s="852">
        <v>0</v>
      </c>
      <c r="AC27" s="851">
        <f t="shared" si="5"/>
        <v>8.6434493740574272</v>
      </c>
    </row>
    <row r="28" spans="1:31">
      <c r="A28" s="3"/>
      <c r="B28" s="6" t="s">
        <v>164</v>
      </c>
      <c r="C28" s="850">
        <v>0</v>
      </c>
      <c r="D28" s="850">
        <v>2.9698851818824013E-4</v>
      </c>
      <c r="E28" s="850">
        <v>0</v>
      </c>
      <c r="F28" s="851">
        <f t="shared" si="1"/>
        <v>2.9698851818824013E-4</v>
      </c>
      <c r="G28" s="850">
        <v>0</v>
      </c>
      <c r="H28" s="850">
        <v>0</v>
      </c>
      <c r="I28" s="850">
        <v>1.7845722384447608E-3</v>
      </c>
      <c r="J28" s="850">
        <v>5.5950814266868889E-5</v>
      </c>
      <c r="K28" s="850">
        <v>0</v>
      </c>
      <c r="L28" s="850">
        <v>1.4180296896155171</v>
      </c>
      <c r="M28" s="850">
        <v>0</v>
      </c>
      <c r="N28" s="850">
        <v>0</v>
      </c>
      <c r="O28" s="850">
        <v>0</v>
      </c>
      <c r="P28" s="850">
        <v>0</v>
      </c>
      <c r="Q28" s="850">
        <v>0</v>
      </c>
      <c r="R28" s="851">
        <f t="shared" si="2"/>
        <v>1.4198702126682288</v>
      </c>
      <c r="S28" s="850">
        <v>0</v>
      </c>
      <c r="T28" s="850">
        <v>0</v>
      </c>
      <c r="U28" s="850">
        <v>0</v>
      </c>
      <c r="V28" s="851">
        <f t="shared" si="3"/>
        <v>0</v>
      </c>
      <c r="W28" s="851">
        <f t="shared" si="4"/>
        <v>1.420167201186417</v>
      </c>
      <c r="X28" s="850">
        <v>0</v>
      </c>
      <c r="Y28" s="850">
        <v>1.0039791920000001</v>
      </c>
      <c r="Z28" s="850">
        <v>0.42331409029024503</v>
      </c>
      <c r="AA28" s="852">
        <v>0</v>
      </c>
      <c r="AB28" s="852">
        <v>0</v>
      </c>
      <c r="AC28" s="851">
        <f t="shared" si="5"/>
        <v>2.8474604834766621</v>
      </c>
    </row>
    <row r="29" spans="1:31">
      <c r="A29" s="3"/>
      <c r="B29" s="6" t="s">
        <v>165</v>
      </c>
      <c r="C29" s="850">
        <v>0</v>
      </c>
      <c r="D29" s="850">
        <v>0.17033160819134557</v>
      </c>
      <c r="E29" s="850">
        <v>0</v>
      </c>
      <c r="F29" s="851">
        <f t="shared" si="1"/>
        <v>0.17033160819134557</v>
      </c>
      <c r="G29" s="850">
        <v>0</v>
      </c>
      <c r="H29" s="850">
        <v>0</v>
      </c>
      <c r="I29" s="850">
        <v>3.724897199651456E-3</v>
      </c>
      <c r="J29" s="850">
        <v>5.7720451393292638E-4</v>
      </c>
      <c r="K29" s="850">
        <v>0</v>
      </c>
      <c r="L29" s="850">
        <v>0.6148099373229623</v>
      </c>
      <c r="M29" s="850">
        <v>0</v>
      </c>
      <c r="N29" s="850">
        <v>0.30481736524582514</v>
      </c>
      <c r="O29" s="850">
        <v>0</v>
      </c>
      <c r="P29" s="850">
        <v>0</v>
      </c>
      <c r="Q29" s="850">
        <v>0</v>
      </c>
      <c r="R29" s="851">
        <f t="shared" si="2"/>
        <v>0.9239294042823718</v>
      </c>
      <c r="S29" s="850">
        <v>14.3344782613921</v>
      </c>
      <c r="T29" s="850">
        <v>0</v>
      </c>
      <c r="U29" s="850">
        <v>0</v>
      </c>
      <c r="V29" s="851">
        <f t="shared" si="3"/>
        <v>14.3344782613921</v>
      </c>
      <c r="W29" s="851">
        <f t="shared" si="4"/>
        <v>15.428739273865817</v>
      </c>
      <c r="X29" s="850">
        <v>0</v>
      </c>
      <c r="Y29" s="850">
        <v>0.45823178440000001</v>
      </c>
      <c r="Z29" s="850">
        <v>-4.545730192942024</v>
      </c>
      <c r="AA29" s="852">
        <v>0</v>
      </c>
      <c r="AB29" s="852">
        <v>0</v>
      </c>
      <c r="AC29" s="851">
        <f t="shared" si="5"/>
        <v>11.341240865323794</v>
      </c>
    </row>
    <row r="30" spans="1:31">
      <c r="A30" s="3"/>
      <c r="B30" s="6" t="s">
        <v>166</v>
      </c>
      <c r="C30" s="850">
        <v>0</v>
      </c>
      <c r="D30" s="850">
        <v>0.1449438112750655</v>
      </c>
      <c r="E30" s="850">
        <v>0</v>
      </c>
      <c r="F30" s="851">
        <f t="shared" si="1"/>
        <v>0.1449438112750655</v>
      </c>
      <c r="G30" s="850">
        <v>0</v>
      </c>
      <c r="H30" s="850">
        <v>0</v>
      </c>
      <c r="I30" s="850">
        <v>1.0170214753626318E-2</v>
      </c>
      <c r="J30" s="850">
        <v>5.3872448660011226E-3</v>
      </c>
      <c r="K30" s="850">
        <v>0</v>
      </c>
      <c r="L30" s="850">
        <v>0.98749531504950616</v>
      </c>
      <c r="M30" s="850">
        <v>0</v>
      </c>
      <c r="N30" s="850">
        <v>8.8263663695337322E-2</v>
      </c>
      <c r="O30" s="850">
        <v>0</v>
      </c>
      <c r="P30" s="850">
        <v>0</v>
      </c>
      <c r="Q30" s="850">
        <v>0</v>
      </c>
      <c r="R30" s="851">
        <f t="shared" si="2"/>
        <v>1.0913164383644709</v>
      </c>
      <c r="S30" s="850">
        <v>7.7430344636238602E-2</v>
      </c>
      <c r="T30" s="850">
        <v>0</v>
      </c>
      <c r="U30" s="850">
        <v>0</v>
      </c>
      <c r="V30" s="851">
        <f t="shared" si="3"/>
        <v>7.7430344636238602E-2</v>
      </c>
      <c r="W30" s="851">
        <f t="shared" si="4"/>
        <v>1.3136905942757748</v>
      </c>
      <c r="X30" s="850">
        <v>0</v>
      </c>
      <c r="Y30" s="850">
        <v>1.106E-4</v>
      </c>
      <c r="Z30" s="850">
        <v>0.75217278656204745</v>
      </c>
      <c r="AA30" s="852">
        <v>0</v>
      </c>
      <c r="AB30" s="852">
        <v>0</v>
      </c>
      <c r="AC30" s="851">
        <f t="shared" si="5"/>
        <v>2.0659739808378221</v>
      </c>
    </row>
    <row r="31" spans="1:31">
      <c r="A31" s="3"/>
      <c r="B31" s="6" t="s">
        <v>167</v>
      </c>
      <c r="C31" s="850">
        <v>0</v>
      </c>
      <c r="D31" s="850">
        <v>0</v>
      </c>
      <c r="E31" s="850">
        <v>0</v>
      </c>
      <c r="F31" s="851">
        <f t="shared" si="1"/>
        <v>0</v>
      </c>
      <c r="G31" s="850">
        <v>0</v>
      </c>
      <c r="H31" s="850">
        <v>0</v>
      </c>
      <c r="I31" s="850">
        <v>1.7576870969999998E-6</v>
      </c>
      <c r="J31" s="850">
        <v>8.6830058340493649E-2</v>
      </c>
      <c r="K31" s="850">
        <v>0</v>
      </c>
      <c r="L31" s="850">
        <v>6.8157765275399856E-3</v>
      </c>
      <c r="M31" s="850">
        <v>0</v>
      </c>
      <c r="N31" s="850">
        <v>0</v>
      </c>
      <c r="O31" s="850">
        <v>0</v>
      </c>
      <c r="P31" s="850">
        <v>0</v>
      </c>
      <c r="Q31" s="850">
        <v>0</v>
      </c>
      <c r="R31" s="851">
        <f t="shared" si="2"/>
        <v>9.3647592555130624E-2</v>
      </c>
      <c r="S31" s="850">
        <v>0</v>
      </c>
      <c r="T31" s="850">
        <v>0</v>
      </c>
      <c r="U31" s="850">
        <v>0</v>
      </c>
      <c r="V31" s="851">
        <f t="shared" si="3"/>
        <v>0</v>
      </c>
      <c r="W31" s="851">
        <f t="shared" si="4"/>
        <v>9.3647592555130624E-2</v>
      </c>
      <c r="X31" s="850">
        <v>0</v>
      </c>
      <c r="Y31" s="850">
        <v>0</v>
      </c>
      <c r="Z31" s="850">
        <v>0</v>
      </c>
      <c r="AA31" s="852">
        <v>0</v>
      </c>
      <c r="AB31" s="852">
        <v>0</v>
      </c>
      <c r="AC31" s="851">
        <f t="shared" si="5"/>
        <v>9.3647592555130624E-2</v>
      </c>
    </row>
    <row r="32" spans="1:31">
      <c r="A32" s="4"/>
      <c r="B32" s="128" t="s">
        <v>168</v>
      </c>
      <c r="C32" s="868">
        <v>0</v>
      </c>
      <c r="D32" s="868">
        <v>0</v>
      </c>
      <c r="E32" s="868">
        <v>0</v>
      </c>
      <c r="F32" s="867">
        <f t="shared" si="1"/>
        <v>0</v>
      </c>
      <c r="G32" s="868">
        <v>0</v>
      </c>
      <c r="H32" s="868">
        <v>0</v>
      </c>
      <c r="I32" s="868">
        <v>0</v>
      </c>
      <c r="J32" s="868">
        <v>2.96820381259584E-3</v>
      </c>
      <c r="K32" s="868">
        <v>0</v>
      </c>
      <c r="L32" s="868">
        <v>3.4144132042592998E-3</v>
      </c>
      <c r="M32" s="868">
        <v>0</v>
      </c>
      <c r="N32" s="868">
        <v>0</v>
      </c>
      <c r="O32" s="868">
        <v>0</v>
      </c>
      <c r="P32" s="868">
        <v>0</v>
      </c>
      <c r="Q32" s="868">
        <v>0</v>
      </c>
      <c r="R32" s="867">
        <f t="shared" si="2"/>
        <v>6.3826170168551398E-3</v>
      </c>
      <c r="S32" s="868">
        <v>0</v>
      </c>
      <c r="T32" s="868">
        <v>0</v>
      </c>
      <c r="U32" s="868">
        <v>0</v>
      </c>
      <c r="V32" s="867">
        <f t="shared" si="3"/>
        <v>0</v>
      </c>
      <c r="W32" s="867">
        <f t="shared" si="4"/>
        <v>6.3826170168551398E-3</v>
      </c>
      <c r="X32" s="868">
        <v>0</v>
      </c>
      <c r="Y32" s="868">
        <v>0</v>
      </c>
      <c r="Z32" s="868">
        <v>4.9696416000000005E-5</v>
      </c>
      <c r="AA32" s="869">
        <v>0</v>
      </c>
      <c r="AB32" s="869">
        <v>0</v>
      </c>
      <c r="AC32" s="867">
        <f t="shared" si="5"/>
        <v>6.43231343285514E-3</v>
      </c>
    </row>
    <row r="35" spans="3:29">
      <c r="C35" s="638"/>
      <c r="D35" s="638"/>
      <c r="E35" s="638"/>
      <c r="F35" s="638"/>
      <c r="G35" s="638"/>
      <c r="H35" s="638"/>
      <c r="I35" s="638"/>
      <c r="J35" s="638"/>
      <c r="K35" s="638"/>
      <c r="L35" s="638"/>
      <c r="M35" s="638"/>
      <c r="N35" s="638"/>
      <c r="O35" s="638"/>
      <c r="P35" s="638"/>
      <c r="Q35" s="638"/>
      <c r="R35" s="638"/>
      <c r="S35" s="638"/>
      <c r="T35" s="638"/>
      <c r="U35" s="638"/>
      <c r="V35" s="638"/>
      <c r="W35" s="638"/>
      <c r="X35" s="638"/>
      <c r="Y35" s="638"/>
      <c r="Z35" s="638"/>
      <c r="AA35" s="638"/>
      <c r="AB35" s="638"/>
      <c r="AC35" s="638"/>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tabColor theme="5" tint="-0.249977111117893"/>
  </sheetPr>
  <dimension ref="A1:C27"/>
  <sheetViews>
    <sheetView showGridLines="0" topLeftCell="A16"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2" customFormat="1" ht="60.75" customHeight="1" thickBot="1">
      <c r="A2" s="1197" t="s">
        <v>478</v>
      </c>
      <c r="B2" s="1198"/>
      <c r="C2" s="112"/>
    </row>
    <row r="3" spans="1:3" s="16" customFormat="1" ht="15.75">
      <c r="A3" s="99"/>
      <c r="B3" s="71"/>
      <c r="C3" s="100"/>
    </row>
    <row r="4" spans="1:3">
      <c r="A4" s="96" t="s">
        <v>357</v>
      </c>
      <c r="B4" s="70" t="s">
        <v>369</v>
      </c>
      <c r="C4" s="101" t="s">
        <v>368</v>
      </c>
    </row>
    <row r="5" spans="1:3">
      <c r="A5" s="113"/>
      <c r="B5" s="44"/>
      <c r="C5" s="97"/>
    </row>
    <row r="6" spans="1:3" s="12" customFormat="1" ht="30">
      <c r="A6" s="114" t="s">
        <v>193</v>
      </c>
      <c r="B6" s="131" t="s">
        <v>480</v>
      </c>
      <c r="C6" s="164" t="s">
        <v>496</v>
      </c>
    </row>
    <row r="7" spans="1:3" s="12" customFormat="1">
      <c r="A7" s="133"/>
      <c r="B7" s="134"/>
      <c r="C7" s="135"/>
    </row>
    <row r="8" spans="1:3" s="12" customFormat="1" ht="60">
      <c r="A8" s="114" t="s">
        <v>154</v>
      </c>
      <c r="B8" s="131" t="s">
        <v>480</v>
      </c>
      <c r="C8" s="308" t="s">
        <v>497</v>
      </c>
    </row>
    <row r="9" spans="1:3" s="12" customFormat="1">
      <c r="A9" s="133"/>
      <c r="B9" s="134"/>
      <c r="C9" s="135"/>
    </row>
    <row r="10" spans="1:3" s="12" customFormat="1" ht="60">
      <c r="A10" s="114" t="s">
        <v>155</v>
      </c>
      <c r="B10" s="131" t="s">
        <v>480</v>
      </c>
      <c r="C10" s="308" t="s">
        <v>497</v>
      </c>
    </row>
    <row r="11" spans="1:3" s="12" customFormat="1">
      <c r="A11" s="133"/>
      <c r="B11" s="134"/>
      <c r="C11" s="135"/>
    </row>
    <row r="12" spans="1:3" s="12" customFormat="1" ht="60">
      <c r="A12" s="114" t="s">
        <v>384</v>
      </c>
      <c r="B12" s="131" t="s">
        <v>480</v>
      </c>
      <c r="C12" s="308" t="s">
        <v>497</v>
      </c>
    </row>
    <row r="13" spans="1:3" s="12" customFormat="1">
      <c r="A13" s="133"/>
      <c r="B13" s="134"/>
      <c r="C13" s="135"/>
    </row>
    <row r="14" spans="1:3" s="12" customFormat="1" ht="60">
      <c r="A14" s="114" t="s">
        <v>111</v>
      </c>
      <c r="B14" s="131" t="s">
        <v>498</v>
      </c>
      <c r="C14" s="308" t="s">
        <v>497</v>
      </c>
    </row>
    <row r="15" spans="1:3" s="12" customFormat="1" ht="63">
      <c r="A15" s="124"/>
      <c r="B15" s="131" t="s">
        <v>499</v>
      </c>
      <c r="C15" s="308" t="s">
        <v>503</v>
      </c>
    </row>
    <row r="16" spans="1:3" s="12" customFormat="1">
      <c r="A16" s="133"/>
      <c r="B16" s="134"/>
      <c r="C16" s="135"/>
    </row>
    <row r="17" spans="1:3" s="12" customFormat="1" ht="45">
      <c r="A17" s="114" t="s">
        <v>479</v>
      </c>
      <c r="B17" s="131" t="s">
        <v>549</v>
      </c>
      <c r="C17" s="164" t="s">
        <v>550</v>
      </c>
    </row>
    <row r="18" spans="1:3" s="12" customFormat="1">
      <c r="A18" s="133"/>
      <c r="B18" s="134"/>
      <c r="C18" s="135"/>
    </row>
    <row r="19" spans="1:3" s="12" customFormat="1" ht="60">
      <c r="A19" s="114" t="s">
        <v>387</v>
      </c>
      <c r="B19" s="307" t="s">
        <v>547</v>
      </c>
      <c r="C19" s="164" t="s">
        <v>548</v>
      </c>
    </row>
    <row r="20" spans="1:3" s="12" customFormat="1">
      <c r="A20" s="114"/>
      <c r="B20" s="131"/>
      <c r="C20" s="132"/>
    </row>
    <row r="21" spans="1:3" ht="21">
      <c r="A21" s="127" t="s">
        <v>482</v>
      </c>
      <c r="B21" s="126"/>
      <c r="C21" s="123"/>
    </row>
    <row r="27" spans="1:3">
      <c r="B27" t="s">
        <v>231</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27" customFormat="1" ht="17.25" thickTop="1" thickBot="1">
      <c r="A1" s="1199" t="s">
        <v>193</v>
      </c>
      <c r="B1" s="1200" t="s">
        <v>194</v>
      </c>
      <c r="C1" s="1201"/>
      <c r="D1" s="1201"/>
      <c r="E1" s="1201"/>
      <c r="F1" s="1201"/>
      <c r="G1" s="1201"/>
      <c r="H1" s="1201"/>
      <c r="I1" s="1201"/>
      <c r="J1" s="1201"/>
      <c r="K1" s="1201"/>
      <c r="L1" s="1201"/>
      <c r="M1" s="1201"/>
      <c r="N1" s="1201"/>
      <c r="O1" s="1201"/>
      <c r="P1" s="1201"/>
    </row>
    <row r="2" spans="1:16" s="327" customFormat="1" ht="15.75" thickTop="1">
      <c r="A2" s="1199"/>
      <c r="B2" s="1202" t="s">
        <v>20</v>
      </c>
      <c r="C2" s="1202" t="s">
        <v>195</v>
      </c>
      <c r="D2" s="1204" t="s">
        <v>196</v>
      </c>
      <c r="E2" s="1205"/>
      <c r="F2" s="1205"/>
      <c r="G2" s="1205"/>
      <c r="H2" s="1205"/>
      <c r="I2" s="1205"/>
      <c r="J2" s="1205"/>
      <c r="K2" s="1206"/>
      <c r="L2" s="1204" t="s">
        <v>197</v>
      </c>
      <c r="M2" s="1205"/>
      <c r="N2" s="1205"/>
      <c r="O2" s="1205"/>
      <c r="P2" s="1206"/>
    </row>
    <row r="3" spans="1:16" s="327" customFormat="1" ht="45">
      <c r="A3" s="1199"/>
      <c r="B3" s="1203"/>
      <c r="C3" s="1203"/>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6" s="16" customFormat="1" ht="15.75">
      <c r="A4" s="14"/>
      <c r="B4" s="15"/>
      <c r="C4" s="15"/>
      <c r="D4" s="15"/>
      <c r="E4" s="15"/>
      <c r="F4" s="15"/>
      <c r="G4" s="15"/>
      <c r="H4" s="15"/>
      <c r="I4" s="15"/>
      <c r="J4" s="15"/>
      <c r="K4" s="15"/>
      <c r="L4" s="15"/>
      <c r="M4" s="15"/>
      <c r="N4" s="15"/>
      <c r="O4" s="15"/>
      <c r="P4" s="15"/>
    </row>
    <row r="5" spans="1:16">
      <c r="A5" s="17" t="s">
        <v>544</v>
      </c>
      <c r="B5" s="31">
        <f>SUM(OV_ov_ele_kWh,OV_rest_ele_kWh)/1000</f>
        <v>460.94600000000003</v>
      </c>
      <c r="C5" s="19" t="s">
        <v>210</v>
      </c>
      <c r="D5" s="19" t="s">
        <v>210</v>
      </c>
      <c r="E5" s="19" t="s">
        <v>210</v>
      </c>
      <c r="F5" s="19" t="s">
        <v>210</v>
      </c>
      <c r="G5" s="19" t="s">
        <v>210</v>
      </c>
      <c r="H5" s="19" t="s">
        <v>210</v>
      </c>
      <c r="I5" s="19" t="s">
        <v>210</v>
      </c>
      <c r="J5" s="19" t="s">
        <v>210</v>
      </c>
      <c r="K5" s="19" t="s">
        <v>210</v>
      </c>
      <c r="L5" s="19" t="s">
        <v>210</v>
      </c>
      <c r="M5" s="19" t="s">
        <v>210</v>
      </c>
      <c r="N5" s="19" t="s">
        <v>210</v>
      </c>
      <c r="O5" s="19" t="s">
        <v>210</v>
      </c>
      <c r="P5" s="19" t="s">
        <v>210</v>
      </c>
    </row>
    <row r="6" spans="1:16">
      <c r="A6" s="17" t="s">
        <v>545</v>
      </c>
      <c r="B6" s="31">
        <f>(IF(ISERROR('Eigen openbare verlichting'!B15),0,'Eigen openbare verlichting'!B15))*(-1)</f>
        <v>0</v>
      </c>
      <c r="C6" s="19" t="s">
        <v>210</v>
      </c>
      <c r="D6" s="19" t="s">
        <v>210</v>
      </c>
      <c r="E6" s="19" t="s">
        <v>210</v>
      </c>
      <c r="F6" s="19" t="s">
        <v>210</v>
      </c>
      <c r="G6" s="19" t="s">
        <v>210</v>
      </c>
      <c r="H6" s="19" t="s">
        <v>210</v>
      </c>
      <c r="I6" s="19" t="s">
        <v>210</v>
      </c>
      <c r="J6" s="19" t="s">
        <v>210</v>
      </c>
      <c r="K6" s="19" t="s">
        <v>210</v>
      </c>
      <c r="L6" s="19" t="s">
        <v>210</v>
      </c>
      <c r="M6" s="19" t="s">
        <v>210</v>
      </c>
      <c r="N6" s="19" t="s">
        <v>210</v>
      </c>
      <c r="O6" s="19" t="s">
        <v>210</v>
      </c>
      <c r="P6" s="19" t="s">
        <v>210</v>
      </c>
    </row>
    <row r="7" spans="1:16">
      <c r="B7" s="20"/>
      <c r="C7" s="20"/>
      <c r="D7" s="20"/>
      <c r="E7" s="20"/>
      <c r="F7" s="20"/>
      <c r="G7" s="20"/>
      <c r="H7" s="20"/>
      <c r="I7" s="20"/>
      <c r="J7" s="20"/>
      <c r="K7" s="20"/>
      <c r="L7" s="20"/>
      <c r="M7" s="20"/>
      <c r="N7" s="20"/>
      <c r="O7" s="20"/>
      <c r="P7" s="20"/>
    </row>
    <row r="8" spans="1:16" s="8" customFormat="1">
      <c r="A8" s="21" t="s">
        <v>483</v>
      </c>
      <c r="B8" s="907">
        <f>MAX((B5+B6),0)</f>
        <v>460.94600000000003</v>
      </c>
      <c r="C8" s="22"/>
      <c r="D8" s="22"/>
      <c r="E8" s="22"/>
      <c r="F8" s="22"/>
      <c r="G8" s="22"/>
      <c r="H8" s="22"/>
      <c r="I8" s="22"/>
      <c r="J8" s="22"/>
      <c r="K8" s="22"/>
      <c r="L8" s="22"/>
      <c r="M8" s="22"/>
      <c r="N8" s="22"/>
      <c r="O8" s="22"/>
      <c r="P8" s="22"/>
    </row>
    <row r="9" spans="1:16">
      <c r="B9" s="20"/>
      <c r="C9" s="20"/>
      <c r="D9" s="20"/>
      <c r="E9" s="20"/>
      <c r="F9" s="20"/>
      <c r="G9" s="20"/>
      <c r="H9" s="20"/>
      <c r="I9" s="20"/>
      <c r="J9" s="20"/>
      <c r="K9" s="20"/>
      <c r="L9" s="20"/>
      <c r="M9" s="20"/>
      <c r="N9" s="20"/>
      <c r="O9" s="20"/>
      <c r="P9" s="20"/>
    </row>
    <row r="10" spans="1:16">
      <c r="A10" s="25" t="s">
        <v>213</v>
      </c>
      <c r="B10" s="26">
        <f ca="1">'EF ele_warmte'!B12</f>
        <v>0.21761604897969369</v>
      </c>
      <c r="C10" s="27"/>
      <c r="D10" s="27"/>
      <c r="E10" s="27"/>
      <c r="F10" s="27"/>
      <c r="G10" s="27"/>
      <c r="H10" s="27"/>
      <c r="I10" s="27"/>
      <c r="J10" s="27"/>
      <c r="K10" s="27"/>
      <c r="L10" s="27"/>
      <c r="M10" s="27"/>
      <c r="N10" s="27"/>
      <c r="O10" s="27"/>
      <c r="P10" s="27"/>
    </row>
    <row r="11" spans="1:16">
      <c r="A11" s="8"/>
      <c r="B11" s="23"/>
      <c r="C11" s="23"/>
      <c r="D11" s="23"/>
      <c r="E11" s="23"/>
      <c r="F11" s="23"/>
      <c r="G11" s="23"/>
      <c r="H11" s="23"/>
      <c r="I11" s="23"/>
      <c r="J11" s="23"/>
      <c r="K11" s="23"/>
      <c r="L11" s="23"/>
      <c r="M11" s="23"/>
      <c r="N11" s="23"/>
      <c r="O11" s="23"/>
      <c r="P11" s="23"/>
    </row>
    <row r="12" spans="1:16">
      <c r="A12" s="21" t="s">
        <v>212</v>
      </c>
      <c r="B12" s="24">
        <f ca="1">B10*B8</f>
        <v>100.30924731299389</v>
      </c>
      <c r="C12" s="163"/>
      <c r="D12" s="163"/>
      <c r="E12" s="163"/>
      <c r="F12" s="163"/>
      <c r="G12" s="163"/>
      <c r="H12" s="163"/>
      <c r="I12" s="163"/>
      <c r="J12" s="163"/>
      <c r="K12" s="163"/>
      <c r="L12" s="163"/>
      <c r="M12" s="163"/>
      <c r="N12" s="163"/>
      <c r="O12" s="163"/>
      <c r="P12" s="163"/>
    </row>
  </sheetData>
  <mergeCells count="6">
    <mergeCell ref="A1:A3"/>
    <mergeCell ref="B1:P1"/>
    <mergeCell ref="B2:B3"/>
    <mergeCell ref="C2:C3"/>
    <mergeCell ref="D2:K2"/>
    <mergeCell ref="L2:P2"/>
  </mergeCell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tabColor theme="5" tint="-0.249977111117893"/>
  </sheetPr>
  <dimension ref="A1:P64"/>
  <sheetViews>
    <sheetView showGridLines="0" zoomScale="80" zoomScaleNormal="80" workbookViewId="0">
      <pane xSplit="1" ySplit="3" topLeftCell="B13" activePane="bottomRight" state="frozen"/>
      <selection activeCell="B35" sqref="B35"/>
      <selection pane="topRight" activeCell="B35" sqref="B35"/>
      <selection pane="bottomLeft" activeCell="B35" sqref="B35"/>
      <selection pane="bottomRight" activeCell="B33" sqref="B33"/>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27" customFormat="1" ht="17.25" thickTop="1" thickBot="1">
      <c r="A1" s="1199" t="s">
        <v>154</v>
      </c>
      <c r="B1" s="1200" t="s">
        <v>194</v>
      </c>
      <c r="C1" s="1201"/>
      <c r="D1" s="1201"/>
      <c r="E1" s="1201"/>
      <c r="F1" s="1201"/>
      <c r="G1" s="1201"/>
      <c r="H1" s="1201"/>
      <c r="I1" s="1201"/>
      <c r="J1" s="1201"/>
      <c r="K1" s="1201"/>
      <c r="L1" s="1201"/>
      <c r="M1" s="1201"/>
      <c r="N1" s="1201"/>
      <c r="O1" s="1201"/>
      <c r="P1" s="1201"/>
    </row>
    <row r="2" spans="1:16" s="327" customFormat="1" ht="15.75" thickTop="1">
      <c r="A2" s="1199"/>
      <c r="B2" s="1202" t="s">
        <v>20</v>
      </c>
      <c r="C2" s="1202" t="s">
        <v>195</v>
      </c>
      <c r="D2" s="1204" t="s">
        <v>196</v>
      </c>
      <c r="E2" s="1205"/>
      <c r="F2" s="1205"/>
      <c r="G2" s="1205"/>
      <c r="H2" s="1205"/>
      <c r="I2" s="1205"/>
      <c r="J2" s="1205"/>
      <c r="K2" s="1206"/>
      <c r="L2" s="1204" t="s">
        <v>197</v>
      </c>
      <c r="M2" s="1205"/>
      <c r="N2" s="1205"/>
      <c r="O2" s="1205"/>
      <c r="P2" s="1206"/>
    </row>
    <row r="3" spans="1:16" s="327" customFormat="1" ht="45">
      <c r="A3" s="1199"/>
      <c r="B3" s="1203"/>
      <c r="C3" s="1203"/>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6" s="16" customFormat="1" ht="15.75">
      <c r="A4" s="14"/>
      <c r="B4" s="15"/>
      <c r="C4" s="15"/>
      <c r="D4" s="15"/>
      <c r="E4" s="15"/>
      <c r="F4" s="15"/>
      <c r="G4" s="15"/>
      <c r="H4" s="15"/>
      <c r="I4" s="15"/>
      <c r="J4" s="15"/>
      <c r="K4" s="15"/>
      <c r="L4" s="15"/>
      <c r="M4" s="15"/>
      <c r="N4" s="15"/>
      <c r="O4" s="15"/>
      <c r="P4" s="15"/>
    </row>
    <row r="5" spans="1:16">
      <c r="A5" s="17" t="s">
        <v>546</v>
      </c>
      <c r="B5" s="31">
        <f>IF(ISERROR(SUM(HH_hh_ele_kWh,HH_rest_kWh)/1000),0,SUM(HH_hh_ele_kWh,HH_rest_kWh)/1000)</f>
        <v>16107.071</v>
      </c>
      <c r="C5" s="18">
        <f>IF(ISERROR('Eigen informatie GS &amp; warmtenet'!B57),0,'Eigen informatie GS &amp; warmtenet'!B57)</f>
        <v>0</v>
      </c>
      <c r="D5" s="31">
        <f>(SUM(HH_hh_gas_kWh,HH_rest_gas_kWh)/1000)*0.902</f>
        <v>56667.404046000003</v>
      </c>
      <c r="E5" s="18">
        <f>B32*B41</f>
        <v>306.27342723992962</v>
      </c>
      <c r="F5" s="18">
        <f>B36*B45</f>
        <v>9337.3875941716178</v>
      </c>
      <c r="G5" s="19"/>
      <c r="H5" s="18"/>
      <c r="I5" s="18"/>
      <c r="J5" s="18">
        <f>B35*B44+C35*C44</f>
        <v>169.42364432243679</v>
      </c>
      <c r="K5" s="18"/>
      <c r="L5" s="18"/>
      <c r="M5" s="18"/>
      <c r="N5" s="18">
        <f>B34*B43+C34*C43</f>
        <v>5825.4701729953285</v>
      </c>
      <c r="O5" s="18">
        <f>B52*B53*B54</f>
        <v>23.45</v>
      </c>
      <c r="P5" s="18">
        <f>B60*B61*B62/1000-B60*B61*B62/1000/B63</f>
        <v>0</v>
      </c>
    </row>
    <row r="6" spans="1:16">
      <c r="A6" s="17" t="s">
        <v>628</v>
      </c>
      <c r="B6" s="768">
        <f>kWh_PV_kleiner_dan_10kW</f>
        <v>807.19151174481226</v>
      </c>
      <c r="C6" s="769"/>
      <c r="D6" s="769"/>
      <c r="E6" s="770"/>
      <c r="F6" s="770"/>
      <c r="G6" s="770"/>
      <c r="H6" s="770"/>
      <c r="I6" s="770"/>
      <c r="J6" s="770"/>
      <c r="K6" s="770"/>
      <c r="L6" s="770"/>
      <c r="M6" s="770"/>
      <c r="N6" s="770"/>
      <c r="O6" s="770"/>
      <c r="P6" s="770"/>
    </row>
    <row r="7" spans="1:16">
      <c r="B7" s="20"/>
      <c r="C7" s="20"/>
      <c r="D7" s="20"/>
      <c r="E7" s="20"/>
      <c r="F7" s="20"/>
      <c r="G7" s="20"/>
      <c r="H7" s="20"/>
      <c r="I7" s="20"/>
      <c r="J7" s="20"/>
      <c r="K7" s="20"/>
      <c r="L7" s="20"/>
      <c r="M7" s="20"/>
      <c r="N7" s="20"/>
      <c r="O7" s="20"/>
      <c r="P7" s="20"/>
    </row>
    <row r="8" spans="1:16" s="8" customFormat="1">
      <c r="A8" s="21" t="s">
        <v>211</v>
      </c>
      <c r="B8" s="22">
        <f>B5+B6</f>
        <v>16914.262511744811</v>
      </c>
      <c r="C8" s="22">
        <f>C5</f>
        <v>0</v>
      </c>
      <c r="D8" s="22">
        <f>D5</f>
        <v>56667.404046000003</v>
      </c>
      <c r="E8" s="22">
        <f>E5</f>
        <v>306.27342723992962</v>
      </c>
      <c r="F8" s="22">
        <f>F5</f>
        <v>9337.3875941716178</v>
      </c>
      <c r="G8" s="22"/>
      <c r="H8" s="22"/>
      <c r="I8" s="22"/>
      <c r="J8" s="22">
        <f>J5</f>
        <v>169.42364432243679</v>
      </c>
      <c r="K8" s="22"/>
      <c r="L8" s="22">
        <f>L5</f>
        <v>0</v>
      </c>
      <c r="M8" s="22">
        <f>M5</f>
        <v>0</v>
      </c>
      <c r="N8" s="22">
        <f>N5</f>
        <v>5825.4701729953285</v>
      </c>
      <c r="O8" s="22">
        <f>O5</f>
        <v>23.45</v>
      </c>
      <c r="P8" s="22">
        <f>P5</f>
        <v>0</v>
      </c>
    </row>
    <row r="9" spans="1:16">
      <c r="B9" s="20"/>
      <c r="C9" s="20"/>
      <c r="D9" s="258"/>
      <c r="E9" s="20"/>
      <c r="F9" s="20"/>
      <c r="G9" s="20"/>
      <c r="H9" s="20"/>
      <c r="I9" s="20"/>
      <c r="J9" s="20"/>
      <c r="K9" s="20"/>
      <c r="L9" s="20"/>
      <c r="M9" s="20"/>
      <c r="N9" s="20"/>
      <c r="O9" s="20"/>
      <c r="P9" s="20"/>
    </row>
    <row r="10" spans="1:16">
      <c r="A10" s="25" t="s">
        <v>213</v>
      </c>
      <c r="B10" s="26">
        <f ca="1">'EF ele_warmte'!B12</f>
        <v>0.21761604897969369</v>
      </c>
      <c r="C10" s="26">
        <f ca="1">'EF ele_warmte'!B22</f>
        <v>0</v>
      </c>
      <c r="D10" s="26">
        <f>EF_CO2_aardgas</f>
        <v>0.20200000000000001</v>
      </c>
      <c r="E10" s="26">
        <f>EF_VLgas_CO2</f>
        <v>0.22700000000000001</v>
      </c>
      <c r="F10" s="26">
        <f>EF_stookolie_CO2</f>
        <v>0.26700000000000002</v>
      </c>
      <c r="G10" s="26">
        <f>EF_diesel_CO2</f>
        <v>0.26700000000000002</v>
      </c>
      <c r="H10" s="26">
        <f>EF_benzine_CO2</f>
        <v>0.249</v>
      </c>
      <c r="I10" s="26">
        <f>EF_bruinkool_CO2</f>
        <v>0.35099999999999998</v>
      </c>
      <c r="J10" s="26">
        <f>EF_steenkool_CO2</f>
        <v>0.35399999999999998</v>
      </c>
      <c r="K10" s="26">
        <f>EF_anderfossiel_CO2</f>
        <v>0.26400000000000001</v>
      </c>
      <c r="L10" s="26">
        <f>'EF brandstof'!J4</f>
        <v>0</v>
      </c>
      <c r="M10" s="26">
        <f>'EF brandstof'!K4</f>
        <v>0</v>
      </c>
      <c r="N10" s="26">
        <f>'EF brandstof'!L4</f>
        <v>0</v>
      </c>
      <c r="O10" s="26">
        <v>0</v>
      </c>
      <c r="P10" s="26">
        <v>0</v>
      </c>
    </row>
    <row r="11" spans="1:16">
      <c r="A11" s="8"/>
      <c r="B11" s="23"/>
      <c r="C11" s="23"/>
      <c r="D11" s="23"/>
      <c r="E11" s="23"/>
      <c r="F11" s="23"/>
      <c r="G11" s="23"/>
      <c r="H11" s="23"/>
      <c r="I11" s="23"/>
      <c r="J11" s="23"/>
      <c r="K11" s="23"/>
      <c r="L11" s="23"/>
      <c r="M11" s="23"/>
      <c r="N11" s="23"/>
      <c r="O11" s="23"/>
      <c r="P11" s="23"/>
    </row>
    <row r="12" spans="1:16">
      <c r="A12" s="21" t="s">
        <v>212</v>
      </c>
      <c r="B12" s="24">
        <f ca="1">B10*B8</f>
        <v>3680.8149792112558</v>
      </c>
      <c r="C12" s="24">
        <f ca="1">C10*C8</f>
        <v>0</v>
      </c>
      <c r="D12" s="24">
        <f>D8*D10</f>
        <v>11446.815617292001</v>
      </c>
      <c r="E12" s="24">
        <f>E10*E8</f>
        <v>69.524067983464022</v>
      </c>
      <c r="F12" s="24">
        <f>F10*F8</f>
        <v>2493.0824876438219</v>
      </c>
      <c r="G12" s="24"/>
      <c r="H12" s="24"/>
      <c r="I12" s="24"/>
      <c r="J12" s="24">
        <f>J10*J8</f>
        <v>59.975970090142617</v>
      </c>
      <c r="K12" s="24"/>
      <c r="L12" s="24">
        <f>L10*L8</f>
        <v>0</v>
      </c>
      <c r="M12" s="24">
        <f>M10*M8</f>
        <v>0</v>
      </c>
      <c r="N12" s="24">
        <f>N10*N8</f>
        <v>0</v>
      </c>
      <c r="O12" s="24">
        <f>O10*O8</f>
        <v>0</v>
      </c>
      <c r="P12" s="24">
        <f>P10*P8</f>
        <v>0</v>
      </c>
    </row>
    <row r="15" spans="1:16">
      <c r="A15" s="193" t="s">
        <v>494</v>
      </c>
      <c r="B15" s="203"/>
      <c r="C15" s="203"/>
      <c r="D15" s="225"/>
    </row>
    <row r="16" spans="1:16">
      <c r="A16" s="3"/>
      <c r="B16" s="44"/>
      <c r="C16" s="44"/>
      <c r="D16" s="174"/>
    </row>
    <row r="17" spans="1:5">
      <c r="A17" s="226" t="s">
        <v>956</v>
      </c>
      <c r="B17" s="202" t="s">
        <v>948</v>
      </c>
      <c r="C17" s="202" t="s">
        <v>949</v>
      </c>
      <c r="D17" s="227" t="s">
        <v>181</v>
      </c>
      <c r="E17" s="16"/>
    </row>
    <row r="18" spans="1:5">
      <c r="A18" s="244" t="s">
        <v>77</v>
      </c>
      <c r="B18" s="1063">
        <v>0.75245242648391797</v>
      </c>
      <c r="C18" s="1063"/>
      <c r="D18" s="296" t="s">
        <v>950</v>
      </c>
      <c r="E18" s="16"/>
    </row>
    <row r="19" spans="1:5">
      <c r="A19" s="244" t="s">
        <v>951</v>
      </c>
      <c r="B19" s="1063">
        <v>1.5597244267105643E-2</v>
      </c>
      <c r="C19" s="1063"/>
      <c r="D19" s="229"/>
      <c r="E19" s="16"/>
    </row>
    <row r="20" spans="1:5">
      <c r="A20" s="244" t="s">
        <v>952</v>
      </c>
      <c r="B20" s="1063"/>
      <c r="C20" s="1063"/>
      <c r="D20" s="229"/>
      <c r="E20" s="16"/>
    </row>
    <row r="21" spans="1:5">
      <c r="A21" s="244" t="s">
        <v>953</v>
      </c>
      <c r="B21" s="1063">
        <v>2.4575330568368751E-2</v>
      </c>
      <c r="C21" s="1063"/>
      <c r="D21" s="229"/>
      <c r="E21" s="16"/>
    </row>
    <row r="22" spans="1:5">
      <c r="A22" s="244" t="s">
        <v>954</v>
      </c>
      <c r="B22" s="1063">
        <v>0.16542079764368955</v>
      </c>
      <c r="C22" s="1063"/>
      <c r="D22" s="229"/>
      <c r="E22" s="16"/>
    </row>
    <row r="23" spans="1:5">
      <c r="A23" s="244" t="s">
        <v>78</v>
      </c>
      <c r="B23" s="1063"/>
      <c r="C23" s="1063"/>
      <c r="D23" s="228"/>
      <c r="E23" s="53"/>
    </row>
    <row r="24" spans="1:5">
      <c r="A24" s="244" t="s">
        <v>955</v>
      </c>
      <c r="B24" s="1063">
        <v>4.1954201036917819E-2</v>
      </c>
      <c r="C24" s="1063">
        <v>0.20450232766907225</v>
      </c>
      <c r="D24" s="228"/>
      <c r="E24" s="16"/>
    </row>
    <row r="25" spans="1:5" s="16" customFormat="1">
      <c r="A25" s="171"/>
      <c r="B25" s="30"/>
      <c r="C25" s="37"/>
      <c r="D25" s="228"/>
    </row>
    <row r="26" spans="1:5" s="16" customFormat="1">
      <c r="A26" s="230" t="s">
        <v>653</v>
      </c>
      <c r="B26" s="38">
        <f>aantalHuishoudens</f>
        <v>4424</v>
      </c>
      <c r="C26" s="37"/>
      <c r="D26" s="228"/>
    </row>
    <row r="27" spans="1:5" s="16" customFormat="1">
      <c r="A27" s="230" t="s">
        <v>654</v>
      </c>
      <c r="B27" s="38">
        <f>SUM(HH_hh_gas_aantal,HH_rest_gas_aantal)</f>
        <v>4037</v>
      </c>
      <c r="C27" s="37"/>
      <c r="D27" s="228"/>
    </row>
    <row r="28" spans="1:5" s="16" customFormat="1">
      <c r="A28" s="231"/>
      <c r="B28" s="30"/>
      <c r="C28" s="37"/>
      <c r="D28" s="232"/>
    </row>
    <row r="29" spans="1:5">
      <c r="A29" s="3"/>
      <c r="B29" s="44"/>
      <c r="C29" s="44"/>
      <c r="D29" s="174"/>
    </row>
    <row r="30" spans="1:5">
      <c r="A30" s="172" t="s">
        <v>486</v>
      </c>
      <c r="B30" s="169" t="s">
        <v>655</v>
      </c>
      <c r="C30" s="169" t="s">
        <v>656</v>
      </c>
      <c r="D30" s="174"/>
    </row>
    <row r="31" spans="1:5">
      <c r="A31" s="171" t="s">
        <v>957</v>
      </c>
      <c r="B31" s="34">
        <f>B27-0.05*B27</f>
        <v>3835.15</v>
      </c>
      <c r="C31" s="35" t="s">
        <v>110</v>
      </c>
      <c r="D31" s="174"/>
    </row>
    <row r="32" spans="1:5">
      <c r="A32" s="171" t="s">
        <v>72</v>
      </c>
      <c r="B32" s="34">
        <f>IF((B21*($B$26-($B$27-0.05*$B$27)-$B$60))&lt;0,0,B21*($B$26-($B$27-0.05*$B$27)-$B$60))</f>
        <v>14.471183405183936</v>
      </c>
      <c r="C32" s="35" t="s">
        <v>110</v>
      </c>
      <c r="D32" s="174"/>
    </row>
    <row r="33" spans="1:6">
      <c r="A33" s="171" t="s">
        <v>73</v>
      </c>
      <c r="B33" s="34">
        <f>IF((B22*($B$26-($B$27-0.05*$B$27)-$B$60))&lt;0,0,B22*($B$26-($B$27-0.05*$B$27)-$B$60))</f>
        <v>97.408036692486576</v>
      </c>
      <c r="C33" s="35" t="s">
        <v>110</v>
      </c>
      <c r="D33" s="174"/>
    </row>
    <row r="34" spans="1:6">
      <c r="A34" s="171" t="s">
        <v>74</v>
      </c>
      <c r="B34" s="34">
        <f>IF((B24*($B$26-($B$27-0.05*$B$27)-$B$60))&lt;0,0,B24*($B$26-($B$27-0.05*$B$27)-$B$60))</f>
        <v>24.704731280589055</v>
      </c>
      <c r="C34" s="34">
        <f>B26*C24</f>
        <v>904.71829760797561</v>
      </c>
      <c r="D34" s="233"/>
    </row>
    <row r="35" spans="1:6">
      <c r="A35" s="171" t="s">
        <v>76</v>
      </c>
      <c r="B35" s="34">
        <f>IF((B19*($B$26-($B$27-0.05*$B$27)-$B$60))&lt;0,0,B19*($B$26-($B$27-0.05*$B$27)-$B$60))</f>
        <v>9.1844372866851565</v>
      </c>
      <c r="C35" s="34">
        <f>B35/2</f>
        <v>4.5922186433425782</v>
      </c>
      <c r="D35" s="233"/>
    </row>
    <row r="36" spans="1:6">
      <c r="A36" s="171" t="s">
        <v>77</v>
      </c>
      <c r="B36" s="34">
        <f>IF((B18*($B$26-($B$27-0.05*$B$27)-$B$60))&lt;0,0,B18*($B$26-($B$27-0.05*$B$27)-$B$60))</f>
        <v>443.08161133505502</v>
      </c>
      <c r="C36" s="35" t="s">
        <v>110</v>
      </c>
      <c r="D36" s="174"/>
    </row>
    <row r="37" spans="1:6">
      <c r="A37" s="171" t="s">
        <v>78</v>
      </c>
      <c r="B37" s="34">
        <f>B60</f>
        <v>0</v>
      </c>
      <c r="C37" s="35" t="s">
        <v>110</v>
      </c>
      <c r="D37" s="174"/>
    </row>
    <row r="38" spans="1:6">
      <c r="A38" s="3"/>
      <c r="B38" s="44"/>
      <c r="C38" s="44"/>
      <c r="D38" s="174"/>
    </row>
    <row r="39" spans="1:6">
      <c r="A39" s="172" t="s">
        <v>489</v>
      </c>
      <c r="B39" s="168" t="s">
        <v>688</v>
      </c>
      <c r="C39" s="168" t="s">
        <v>689</v>
      </c>
      <c r="D39" s="296" t="s">
        <v>950</v>
      </c>
      <c r="E39" s="165"/>
      <c r="F39" s="165"/>
    </row>
    <row r="40" spans="1:6">
      <c r="A40" s="171" t="s">
        <v>70</v>
      </c>
      <c r="B40" s="166">
        <v>15.80223141515912</v>
      </c>
      <c r="C40" s="170" t="s">
        <v>110</v>
      </c>
      <c r="D40" s="173"/>
      <c r="E40" s="166"/>
      <c r="F40" s="166"/>
    </row>
    <row r="41" spans="1:6">
      <c r="A41" s="171" t="s">
        <v>72</v>
      </c>
      <c r="B41" s="166">
        <v>21.164366359299606</v>
      </c>
      <c r="C41" s="170" t="s">
        <v>110</v>
      </c>
      <c r="D41" s="173"/>
      <c r="E41" s="166"/>
      <c r="F41" s="166"/>
    </row>
    <row r="42" spans="1:6">
      <c r="A42" s="171" t="s">
        <v>73</v>
      </c>
      <c r="B42" s="166">
        <v>13.700846128577041</v>
      </c>
      <c r="C42" s="170" t="s">
        <v>110</v>
      </c>
      <c r="D42" s="173"/>
      <c r="E42" s="166"/>
      <c r="F42" s="166"/>
    </row>
    <row r="43" spans="1:6">
      <c r="A43" s="171" t="s">
        <v>74</v>
      </c>
      <c r="B43" s="170">
        <v>10.36900183469993</v>
      </c>
      <c r="C43" s="170">
        <v>6.1558462824793825</v>
      </c>
      <c r="D43" s="173"/>
      <c r="E43" s="166"/>
      <c r="F43" s="166"/>
    </row>
    <row r="44" spans="1:6">
      <c r="A44" s="171" t="s">
        <v>76</v>
      </c>
      <c r="B44" s="166">
        <v>14.001946269779403</v>
      </c>
      <c r="C44" s="170">
        <v>8.8897437353718924</v>
      </c>
      <c r="D44" s="173"/>
      <c r="E44" s="166"/>
      <c r="F44" s="166"/>
    </row>
    <row r="45" spans="1:6">
      <c r="A45" s="171" t="s">
        <v>77</v>
      </c>
      <c r="B45" s="170">
        <v>21.073742072114012</v>
      </c>
      <c r="C45" s="170" t="s">
        <v>110</v>
      </c>
      <c r="D45" s="174"/>
      <c r="E45" s="166"/>
      <c r="F45" s="166"/>
    </row>
    <row r="46" spans="1:6">
      <c r="A46" s="171" t="s">
        <v>78</v>
      </c>
      <c r="B46" s="170" t="s">
        <v>215</v>
      </c>
      <c r="C46" s="170" t="s">
        <v>110</v>
      </c>
      <c r="D46" s="174"/>
      <c r="E46" s="166"/>
      <c r="F46" s="166"/>
    </row>
    <row r="47" spans="1:6">
      <c r="A47" s="175"/>
      <c r="B47" s="234"/>
      <c r="C47" s="234"/>
      <c r="D47" s="176"/>
      <c r="E47" s="166"/>
      <c r="F47" s="166"/>
    </row>
    <row r="48" spans="1:6">
      <c r="E48" s="16"/>
      <c r="F48" s="16"/>
    </row>
    <row r="49" spans="1:4">
      <c r="A49" s="194" t="s">
        <v>487</v>
      </c>
      <c r="B49" s="203"/>
      <c r="C49" s="203"/>
      <c r="D49" s="204"/>
    </row>
    <row r="50" spans="1:4" s="16" customFormat="1">
      <c r="A50" s="172"/>
      <c r="B50" s="33"/>
      <c r="C50" s="33"/>
      <c r="D50" s="205"/>
    </row>
    <row r="51" spans="1:4" s="16" customFormat="1">
      <c r="A51" s="206"/>
      <c r="B51" s="207"/>
      <c r="C51" s="208" t="s">
        <v>372</v>
      </c>
      <c r="D51" s="222" t="s">
        <v>181</v>
      </c>
    </row>
    <row r="52" spans="1:4">
      <c r="A52" s="171" t="s">
        <v>261</v>
      </c>
      <c r="B52" s="314">
        <f>aantalZB_NB_wonen+aantalZB_NB_wonen_met_kantoor+ZB_HH_bestaande_bouw</f>
        <v>15</v>
      </c>
      <c r="C52" s="44"/>
      <c r="D52" s="173"/>
    </row>
    <row r="53" spans="1:4">
      <c r="A53" s="171" t="s">
        <v>484</v>
      </c>
      <c r="B53" s="310">
        <v>4.2</v>
      </c>
      <c r="C53" s="44"/>
      <c r="D53" s="304" t="s">
        <v>514</v>
      </c>
    </row>
    <row r="54" spans="1:4">
      <c r="A54" s="244" t="s">
        <v>485</v>
      </c>
      <c r="B54" s="315">
        <f>1.34/3.6</f>
        <v>0.37222222222222223</v>
      </c>
      <c r="C54" s="44" t="s">
        <v>214</v>
      </c>
      <c r="D54" s="304" t="s">
        <v>514</v>
      </c>
    </row>
    <row r="55" spans="1:4">
      <c r="A55" s="175"/>
      <c r="B55" s="245"/>
      <c r="C55" s="178"/>
      <c r="D55" s="179"/>
    </row>
    <row r="56" spans="1:4">
      <c r="D56" s="167"/>
    </row>
    <row r="57" spans="1:4">
      <c r="A57" s="194" t="s">
        <v>488</v>
      </c>
      <c r="B57" s="203"/>
      <c r="C57" s="203"/>
      <c r="D57" s="204"/>
    </row>
    <row r="58" spans="1:4">
      <c r="A58" s="172"/>
      <c r="B58" s="33"/>
      <c r="C58" s="33"/>
      <c r="D58" s="209"/>
    </row>
    <row r="59" spans="1:4">
      <c r="A59" s="183"/>
      <c r="B59" s="182"/>
      <c r="C59" s="208" t="s">
        <v>372</v>
      </c>
      <c r="D59" s="223" t="s">
        <v>181</v>
      </c>
    </row>
    <row r="60" spans="1:4">
      <c r="A60" s="171" t="s">
        <v>261</v>
      </c>
      <c r="B60" s="314">
        <f>aantalWP_NB_wonen+aantalWP_NB_wonen_met_kantoor+WP_HH_bestaande_bouw</f>
        <v>0</v>
      </c>
      <c r="C60" s="33"/>
      <c r="D60" s="177"/>
    </row>
    <row r="61" spans="1:4">
      <c r="A61" s="171" t="s">
        <v>454</v>
      </c>
      <c r="B61" s="310">
        <v>13</v>
      </c>
      <c r="C61" s="33" t="s">
        <v>258</v>
      </c>
      <c r="D61" s="304" t="s">
        <v>514</v>
      </c>
    </row>
    <row r="62" spans="1:4">
      <c r="A62" s="171" t="s">
        <v>455</v>
      </c>
      <c r="B62" s="310">
        <v>2000</v>
      </c>
      <c r="C62" s="33" t="s">
        <v>260</v>
      </c>
      <c r="D62" s="304" t="s">
        <v>514</v>
      </c>
    </row>
    <row r="63" spans="1:4">
      <c r="A63" s="171" t="s">
        <v>415</v>
      </c>
      <c r="B63" s="310">
        <v>3.75</v>
      </c>
      <c r="C63" s="44"/>
      <c r="D63" s="304" t="s">
        <v>514</v>
      </c>
    </row>
    <row r="64" spans="1:4">
      <c r="A64" s="4"/>
      <c r="B64" s="178"/>
      <c r="C64" s="178"/>
      <c r="D64" s="176"/>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tabColor theme="5" tint="-0.249977111117893"/>
  </sheetPr>
  <dimension ref="A1:R55"/>
  <sheetViews>
    <sheetView showGridLines="0" topLeftCell="A34" zoomScale="80" zoomScaleNormal="80" workbookViewId="0">
      <selection activeCell="B46" sqref="B46"/>
    </sheetView>
  </sheetViews>
  <sheetFormatPr defaultColWidth="9.140625" defaultRowHeight="15"/>
  <cols>
    <col min="1" max="1" width="67.5703125" style="16" customWidth="1"/>
    <col min="2" max="2" width="31.85546875" style="16" customWidth="1"/>
    <col min="3" max="3" width="34" style="16" customWidth="1"/>
    <col min="4" max="4" width="64.85546875" style="16" customWidth="1"/>
    <col min="5" max="5" width="25.5703125" style="16" customWidth="1"/>
    <col min="6" max="6" width="28.140625" style="16" bestFit="1" customWidth="1"/>
    <col min="7" max="7" width="17.42578125" style="16" customWidth="1"/>
    <col min="8" max="8" width="15.28515625" style="16" customWidth="1"/>
    <col min="9" max="9" width="17" style="16" customWidth="1"/>
    <col min="10" max="10" width="16" style="16" customWidth="1"/>
    <col min="11" max="11" width="20" style="16" customWidth="1"/>
    <col min="12" max="12" width="19.5703125" style="16" customWidth="1"/>
    <col min="13" max="13" width="19" style="16" customWidth="1"/>
    <col min="14" max="14" width="20.28515625" style="16" customWidth="1"/>
    <col min="15" max="15" width="17.140625" style="16" customWidth="1"/>
    <col min="16" max="16" width="21.85546875" style="16" customWidth="1"/>
    <col min="17" max="16384" width="9.140625" style="16"/>
  </cols>
  <sheetData>
    <row r="1" spans="1:18" s="311" customFormat="1" ht="17.25" thickTop="1" thickBot="1">
      <c r="A1" s="1199" t="s">
        <v>155</v>
      </c>
      <c r="B1" s="1200" t="s">
        <v>194</v>
      </c>
      <c r="C1" s="1201"/>
      <c r="D1" s="1201"/>
      <c r="E1" s="1201"/>
      <c r="F1" s="1201"/>
      <c r="G1" s="1201"/>
      <c r="H1" s="1201"/>
      <c r="I1" s="1201"/>
      <c r="J1" s="1201"/>
      <c r="K1" s="1201"/>
      <c r="L1" s="1201"/>
      <c r="M1" s="1201"/>
      <c r="N1" s="1201"/>
      <c r="O1" s="1201"/>
      <c r="P1" s="1201"/>
    </row>
    <row r="2" spans="1:18" s="311" customFormat="1" ht="15.75" thickTop="1">
      <c r="A2" s="1199"/>
      <c r="B2" s="1202" t="s">
        <v>20</v>
      </c>
      <c r="C2" s="1202" t="s">
        <v>195</v>
      </c>
      <c r="D2" s="1204" t="s">
        <v>196</v>
      </c>
      <c r="E2" s="1205"/>
      <c r="F2" s="1205"/>
      <c r="G2" s="1205"/>
      <c r="H2" s="1205"/>
      <c r="I2" s="1205"/>
      <c r="J2" s="1205"/>
      <c r="K2" s="1206"/>
      <c r="L2" s="1204" t="s">
        <v>197</v>
      </c>
      <c r="M2" s="1205"/>
      <c r="N2" s="1205"/>
      <c r="O2" s="1205"/>
      <c r="P2" s="1206"/>
    </row>
    <row r="3" spans="1:18" s="311" customFormat="1" ht="45">
      <c r="A3" s="1199"/>
      <c r="B3" s="1203"/>
      <c r="C3" s="1203"/>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8" ht="15.75">
      <c r="A4" s="14"/>
      <c r="B4" s="15"/>
      <c r="C4" s="15"/>
      <c r="D4" s="15"/>
      <c r="E4" s="15"/>
      <c r="F4" s="250"/>
      <c r="G4" s="15"/>
      <c r="H4" s="15"/>
      <c r="I4" s="15"/>
      <c r="J4" s="15"/>
      <c r="K4" s="15"/>
      <c r="L4" s="15"/>
      <c r="M4" s="15"/>
      <c r="N4" s="15"/>
      <c r="O4" s="15"/>
      <c r="P4" s="15"/>
      <c r="R4" s="6"/>
    </row>
    <row r="5" spans="1:18">
      <c r="A5" s="17" t="s">
        <v>254</v>
      </c>
      <c r="B5" s="31">
        <f>SUM(B6:B12)</f>
        <v>8973.6329999999998</v>
      </c>
      <c r="C5" s="18">
        <f>IF(ISERROR('Eigen informatie GS &amp; warmtenet'!B58),0,'Eigen informatie GS &amp; warmtenet'!B58)</f>
        <v>0</v>
      </c>
      <c r="D5" s="31">
        <f>SUM(D6:D12)</f>
        <v>10251.32922</v>
      </c>
      <c r="E5" s="18">
        <f>SUM(E6:E12)</f>
        <v>85.971008651642649</v>
      </c>
      <c r="F5" s="18">
        <f>SUM(F6:F12)</f>
        <v>1747.0070251881273</v>
      </c>
      <c r="G5" s="19"/>
      <c r="H5" s="18"/>
      <c r="I5" s="18"/>
      <c r="J5" s="18">
        <f>SUM(J6:J12)</f>
        <v>0</v>
      </c>
      <c r="K5" s="18"/>
      <c r="L5" s="18"/>
      <c r="M5" s="18"/>
      <c r="N5" s="18">
        <f>SUM(N6:N12)</f>
        <v>392.27435527847831</v>
      </c>
      <c r="O5" s="18">
        <f>B38*B39*B40</f>
        <v>1.5633333333333335</v>
      </c>
      <c r="P5" s="18">
        <f>B46*B47*B48/1000-B46*B47*B48/1000/B49</f>
        <v>0</v>
      </c>
      <c r="R5" s="33"/>
    </row>
    <row r="6" spans="1:18">
      <c r="A6" s="33" t="s">
        <v>53</v>
      </c>
      <c r="B6" s="38">
        <f>B26</f>
        <v>2128.2269999999999</v>
      </c>
      <c r="C6" s="34"/>
      <c r="D6" s="38">
        <f>IF(ISERROR(TER_kantoor_gas_kWh/1000),0,TER_kantoor_gas_kWh/1000)*0.902</f>
        <v>6692.183344</v>
      </c>
      <c r="E6" s="34">
        <f>$C$26*'E Balans VL '!I12/100/3.6*1000000</f>
        <v>3.4928518472140455</v>
      </c>
      <c r="F6" s="34">
        <f>$C$26*('E Balans VL '!L12+'E Balans VL '!N12)/100/3.6*1000000</f>
        <v>250.86788883796081</v>
      </c>
      <c r="G6" s="35"/>
      <c r="H6" s="34"/>
      <c r="I6" s="34"/>
      <c r="J6" s="34">
        <f>$C$26*('E Balans VL '!D12+'E Balans VL '!E12)/100/3.6*1000000</f>
        <v>0</v>
      </c>
      <c r="K6" s="34"/>
      <c r="L6" s="34"/>
      <c r="M6" s="34"/>
      <c r="N6" s="34">
        <f>$C$26*'E Balans VL '!Y12/100/3.6*1000000</f>
        <v>0.42999818737009704</v>
      </c>
      <c r="O6" s="34"/>
      <c r="P6" s="34"/>
      <c r="R6" s="33"/>
    </row>
    <row r="7" spans="1:18">
      <c r="A7" s="33" t="s">
        <v>52</v>
      </c>
      <c r="B7" s="38">
        <f t="shared" ref="B7:B12" si="0">B27</f>
        <v>955.48</v>
      </c>
      <c r="C7" s="34"/>
      <c r="D7" s="38">
        <f>IF(ISERROR(TER_horeca_gas_kWh/1000),0,TER_horeca_gas_kWh/1000)*0.902</f>
        <v>1150.6714780000002</v>
      </c>
      <c r="E7" s="34">
        <f>$C$27*'E Balans VL '!I9/100/3.6*1000000</f>
        <v>49.582497998765881</v>
      </c>
      <c r="F7" s="34">
        <f>$C$27*('E Balans VL '!L9+'E Balans VL '!N9)/100/3.6*1000000</f>
        <v>218.04122929972414</v>
      </c>
      <c r="G7" s="35"/>
      <c r="H7" s="34"/>
      <c r="I7" s="34"/>
      <c r="J7" s="34">
        <f>$C$27*('E Balans VL '!D9+'E Balans VL '!E9)/100/3.6*1000000</f>
        <v>0</v>
      </c>
      <c r="K7" s="34"/>
      <c r="L7" s="34"/>
      <c r="M7" s="34"/>
      <c r="N7" s="34">
        <f>$C$27*'E Balans VL '!Y9/100/3.6*1000000</f>
        <v>0.10089825013218696</v>
      </c>
      <c r="O7" s="34"/>
      <c r="P7" s="34"/>
      <c r="R7" s="33"/>
    </row>
    <row r="8" spans="1:18">
      <c r="A8" s="6" t="s">
        <v>51</v>
      </c>
      <c r="B8" s="38">
        <f t="shared" si="0"/>
        <v>5126.3969999999999</v>
      </c>
      <c r="C8" s="34"/>
      <c r="D8" s="38">
        <f>IF(ISERROR(TER_handel_gas_kWh/1000),0,TER_handel_gas_kWh/1000)*0.902</f>
        <v>1250.8990120000001</v>
      </c>
      <c r="E8" s="34">
        <f>$C$28*'E Balans VL '!I13/100/3.6*1000000</f>
        <v>27.606277795464113</v>
      </c>
      <c r="F8" s="34">
        <f>$C$28*('E Balans VL '!L13+'E Balans VL '!N13)/100/3.6*1000000</f>
        <v>1045.4246910978172</v>
      </c>
      <c r="G8" s="35"/>
      <c r="H8" s="34"/>
      <c r="I8" s="34"/>
      <c r="J8" s="34">
        <f>$C$28*('E Balans VL '!D13+'E Balans VL '!E13)/100/3.6*1000000</f>
        <v>0</v>
      </c>
      <c r="K8" s="34"/>
      <c r="L8" s="34"/>
      <c r="M8" s="34"/>
      <c r="N8" s="34">
        <f>$C$28*'E Balans VL '!Y13/100/3.6*1000000</f>
        <v>25.490865108306373</v>
      </c>
      <c r="O8" s="34"/>
      <c r="P8" s="34"/>
      <c r="R8" s="33"/>
    </row>
    <row r="9" spans="1:18">
      <c r="A9" s="33" t="s">
        <v>50</v>
      </c>
      <c r="B9" s="38">
        <f t="shared" si="0"/>
        <v>70.807000000000002</v>
      </c>
      <c r="C9" s="34"/>
      <c r="D9" s="38">
        <f>IF(ISERROR(TER_gezond_gas_kWh/1000),0,TER_gezond_gas_kWh/1000)*0.902</f>
        <v>205.85173400000002</v>
      </c>
      <c r="E9" s="34">
        <f>$C$29*'E Balans VL '!I10/100/3.6*1000000</f>
        <v>7.0170542213871534E-2</v>
      </c>
      <c r="F9" s="34">
        <f>$C$29*('E Balans VL '!L10+'E Balans VL '!N10)/100/3.6*1000000</f>
        <v>24.567988066524098</v>
      </c>
      <c r="G9" s="35"/>
      <c r="H9" s="34"/>
      <c r="I9" s="34"/>
      <c r="J9" s="34">
        <f>$C$29*('E Balans VL '!D10+'E Balans VL '!E10)/100/3.6*1000000</f>
        <v>0</v>
      </c>
      <c r="K9" s="34"/>
      <c r="L9" s="34"/>
      <c r="M9" s="34"/>
      <c r="N9" s="34">
        <f>$C$29*'E Balans VL '!Y10/100/3.6*1000000</f>
        <v>0.61013778501899829</v>
      </c>
      <c r="O9" s="34"/>
      <c r="P9" s="34"/>
      <c r="R9" s="33"/>
    </row>
    <row r="10" spans="1:18">
      <c r="A10" s="33" t="s">
        <v>49</v>
      </c>
      <c r="B10" s="38">
        <f t="shared" si="0"/>
        <v>633.50599999999997</v>
      </c>
      <c r="C10" s="34"/>
      <c r="D10" s="38">
        <f>IF(ISERROR(TER_ander_gas_kWh/1000),0,TER_ander_gas_kWh/1000)*0.902</f>
        <v>869.20508400000006</v>
      </c>
      <c r="E10" s="34">
        <f>$C$30*'E Balans VL '!I14/100/3.6*1000000</f>
        <v>5.182712224155841</v>
      </c>
      <c r="F10" s="34">
        <f>$C$30*('E Balans VL '!L14+'E Balans VL '!N14)/100/3.6*1000000</f>
        <v>185.211363302563</v>
      </c>
      <c r="G10" s="35"/>
      <c r="H10" s="34"/>
      <c r="I10" s="34"/>
      <c r="J10" s="34">
        <f>$C$30*('E Balans VL '!D14+'E Balans VL '!E14)/100/3.6*1000000</f>
        <v>0</v>
      </c>
      <c r="K10" s="34"/>
      <c r="L10" s="34"/>
      <c r="M10" s="34"/>
      <c r="N10" s="34">
        <f>$C$30*'E Balans VL '!Y14/100/3.6*1000000</f>
        <v>365.44983898936852</v>
      </c>
      <c r="O10" s="34"/>
      <c r="P10" s="34"/>
      <c r="R10" s="33"/>
    </row>
    <row r="11" spans="1:18">
      <c r="A11" s="33" t="s">
        <v>54</v>
      </c>
      <c r="B11" s="38">
        <f t="shared" si="0"/>
        <v>59.216000000000001</v>
      </c>
      <c r="C11" s="34"/>
      <c r="D11" s="38">
        <f>IF(ISERROR(TER_onderwijs_gas_kWh/1000),0,TER_onderwijs_gas_kWh/1000)*0.902</f>
        <v>82.518568000000002</v>
      </c>
      <c r="E11" s="34">
        <f>$C$31*'E Balans VL '!I11/100/3.6*1000000</f>
        <v>3.6498243828897325E-2</v>
      </c>
      <c r="F11" s="34">
        <f>$C$31*('E Balans VL '!L11+'E Balans VL '!N11)/100/3.6*1000000</f>
        <v>22.893864583538146</v>
      </c>
      <c r="G11" s="35"/>
      <c r="H11" s="34"/>
      <c r="I11" s="34"/>
      <c r="J11" s="34">
        <f>$C$31*('E Balans VL '!D11+'E Balans VL '!E11)/100/3.6*1000000</f>
        <v>0</v>
      </c>
      <c r="K11" s="34"/>
      <c r="L11" s="34"/>
      <c r="M11" s="34"/>
      <c r="N11" s="34">
        <f>$C$31*'E Balans VL '!Y11/100/3.6*1000000</f>
        <v>0.19261695828214379</v>
      </c>
      <c r="O11" s="34"/>
      <c r="P11" s="34"/>
      <c r="R11" s="33"/>
    </row>
    <row r="12" spans="1:18">
      <c r="A12" s="33" t="s">
        <v>255</v>
      </c>
      <c r="B12" s="38">
        <f t="shared" si="0"/>
        <v>0</v>
      </c>
      <c r="C12" s="34"/>
      <c r="D12" s="38">
        <f>IF(ISERROR(TER_rest_gas_kWh/1000),0,TER_rest_gas_kWh/1000)*0.902</f>
        <v>0</v>
      </c>
      <c r="E12" s="34">
        <f>$C$32*'E Balans VL '!I8/100/3.6*1000000</f>
        <v>0</v>
      </c>
      <c r="F12" s="34">
        <f>$C$32*('E Balans VL '!L8+'E Balans VL '!N8)/100/3.6*1000000</f>
        <v>0</v>
      </c>
      <c r="G12" s="35"/>
      <c r="H12" s="34"/>
      <c r="I12" s="34"/>
      <c r="J12" s="34">
        <f>$C$32*('E Balans VL '!D8+'E Balans VL '!E8)/100/3.6*1000000</f>
        <v>0</v>
      </c>
      <c r="K12" s="34"/>
      <c r="L12" s="34"/>
      <c r="M12" s="34"/>
      <c r="N12" s="34">
        <f>$C$32*'E Balans VL '!Y8/100/3.6*1000000</f>
        <v>0</v>
      </c>
      <c r="O12" s="34"/>
      <c r="P12" s="34"/>
      <c r="R12" s="33"/>
    </row>
    <row r="13" spans="1:18">
      <c r="A13" s="17" t="s">
        <v>495</v>
      </c>
      <c r="B13" s="246">
        <f ca="1">'lokale energieproductie'!N38+'lokale energieproductie'!N31</f>
        <v>0</v>
      </c>
      <c r="C13" s="246">
        <f ca="1">'lokale energieproductie'!O38+'lokale energieproductie'!O31</f>
        <v>0</v>
      </c>
      <c r="D13" s="305">
        <f ca="1">('lokale energieproductie'!P31+'lokale energieproductie'!P38)*(-1)</f>
        <v>0</v>
      </c>
      <c r="E13" s="247"/>
      <c r="F13" s="305">
        <f ca="1">('lokale energieproductie'!S31+'lokale energieproductie'!S38)*(-1)</f>
        <v>0</v>
      </c>
      <c r="G13" s="248"/>
      <c r="H13" s="247"/>
      <c r="I13" s="247"/>
      <c r="J13" s="247"/>
      <c r="K13" s="247"/>
      <c r="L13" s="305">
        <f ca="1">('lokale energieproductie'!U31+'lokale energieproductie'!T31+'lokale energieproductie'!U38+'lokale energieproductie'!T38)*(-1)</f>
        <v>0</v>
      </c>
      <c r="M13" s="247"/>
      <c r="N13" s="305">
        <f ca="1">('lokale energieproductie'!Q31+'lokale energieproductie'!R31+'lokale energieproductie'!V31+'lokale energieproductie'!Q38+'lokale energieproductie'!R38+'lokale energieproductie'!V38)*(-1)</f>
        <v>0</v>
      </c>
      <c r="O13" s="247"/>
      <c r="P13" s="247"/>
      <c r="R13" s="33"/>
    </row>
    <row r="14" spans="1:18">
      <c r="A14" s="17" t="s">
        <v>509</v>
      </c>
      <c r="B14" s="246">
        <f>('Eigen gebouwen'!B15)*(-1)</f>
        <v>0</v>
      </c>
      <c r="C14" s="246">
        <f>('Eigen gebouwen'!C15)*(-1)</f>
        <v>0</v>
      </c>
      <c r="D14" s="246">
        <f>('Eigen gebouwen'!D15)*(-1)</f>
        <v>0</v>
      </c>
      <c r="E14" s="246">
        <f>('Eigen gebouwen'!E15)*(-1)</f>
        <v>0</v>
      </c>
      <c r="F14" s="246">
        <f>('Eigen gebouwen'!F15)*(-1)</f>
        <v>0</v>
      </c>
      <c r="G14" s="246">
        <f>('Eigen gebouwen'!G15)*(-1)</f>
        <v>0</v>
      </c>
      <c r="H14" s="246">
        <f>('Eigen gebouwen'!H15)*(-1)</f>
        <v>0</v>
      </c>
      <c r="I14" s="246">
        <f>('Eigen gebouwen'!I15)*(-1)</f>
        <v>0</v>
      </c>
      <c r="J14" s="246">
        <f>('Eigen gebouwen'!J15)*(-1)</f>
        <v>0</v>
      </c>
      <c r="K14" s="246">
        <f>('Eigen gebouwen'!K15)*(-1)</f>
        <v>0</v>
      </c>
      <c r="L14" s="246">
        <f>('Eigen gebouwen'!L15)*(-1)</f>
        <v>0</v>
      </c>
      <c r="M14" s="246">
        <f>('Eigen gebouwen'!M15)*(-1)</f>
        <v>0</v>
      </c>
      <c r="N14" s="246">
        <f>('Eigen gebouwen'!N15)*(-1)</f>
        <v>0</v>
      </c>
      <c r="O14" s="246"/>
      <c r="P14" s="246"/>
      <c r="R14" s="33"/>
    </row>
    <row r="15" spans="1:18">
      <c r="A15" s="33"/>
      <c r="B15" s="30"/>
      <c r="C15" s="30"/>
      <c r="D15" s="249"/>
      <c r="E15" s="30"/>
      <c r="F15" s="30"/>
      <c r="G15" s="29"/>
      <c r="H15" s="30"/>
      <c r="I15" s="30"/>
      <c r="J15" s="30"/>
      <c r="K15" s="30"/>
      <c r="L15" s="30"/>
      <c r="M15" s="30"/>
      <c r="N15" s="30"/>
      <c r="O15" s="30"/>
      <c r="P15" s="30"/>
      <c r="R15" s="33"/>
    </row>
    <row r="16" spans="1:18">
      <c r="A16" s="21" t="s">
        <v>256</v>
      </c>
      <c r="B16" s="22">
        <f t="shared" ref="B16:N16" ca="1" si="1">MAX((B5+B13+B14),0)</f>
        <v>8973.6329999999998</v>
      </c>
      <c r="C16" s="22">
        <f t="shared" ca="1" si="1"/>
        <v>0</v>
      </c>
      <c r="D16" s="22">
        <f t="shared" ca="1" si="1"/>
        <v>10251.32922</v>
      </c>
      <c r="E16" s="22">
        <f t="shared" si="1"/>
        <v>85.971008651642649</v>
      </c>
      <c r="F16" s="22">
        <f t="shared" ca="1" si="1"/>
        <v>1747.0070251881273</v>
      </c>
      <c r="G16" s="22">
        <f t="shared" si="1"/>
        <v>0</v>
      </c>
      <c r="H16" s="22">
        <f t="shared" si="1"/>
        <v>0</v>
      </c>
      <c r="I16" s="22">
        <f t="shared" si="1"/>
        <v>0</v>
      </c>
      <c r="J16" s="22">
        <f t="shared" si="1"/>
        <v>0</v>
      </c>
      <c r="K16" s="22">
        <f t="shared" si="1"/>
        <v>0</v>
      </c>
      <c r="L16" s="22">
        <f t="shared" ca="1" si="1"/>
        <v>0</v>
      </c>
      <c r="M16" s="22">
        <f t="shared" si="1"/>
        <v>0</v>
      </c>
      <c r="N16" s="22">
        <f t="shared" ca="1" si="1"/>
        <v>392.27435527847831</v>
      </c>
      <c r="O16" s="22">
        <f>O5</f>
        <v>1.5633333333333335</v>
      </c>
      <c r="P16" s="22">
        <f>P5</f>
        <v>0</v>
      </c>
      <c r="R16" s="33"/>
    </row>
    <row r="17" spans="1:18">
      <c r="A17"/>
      <c r="B17" s="20"/>
      <c r="C17" s="20"/>
      <c r="D17" s="20"/>
      <c r="E17" s="20"/>
      <c r="F17" s="20"/>
      <c r="G17" s="20"/>
      <c r="H17" s="20"/>
      <c r="I17" s="20"/>
      <c r="J17" s="20"/>
      <c r="K17" s="20"/>
      <c r="L17" s="20"/>
      <c r="M17" s="20"/>
      <c r="N17" s="20"/>
      <c r="O17" s="20"/>
      <c r="P17" s="20"/>
      <c r="R17" s="33"/>
    </row>
    <row r="18" spans="1:18">
      <c r="A18" s="25" t="s">
        <v>213</v>
      </c>
      <c r="B18" s="26">
        <f ca="1">'EF ele_warmte'!B12</f>
        <v>0.21761604897969369</v>
      </c>
      <c r="C18" s="26">
        <f ca="1">'EF ele_warmte'!B22</f>
        <v>0</v>
      </c>
      <c r="D18" s="26">
        <f>EF_CO2_aardgas</f>
        <v>0.20200000000000001</v>
      </c>
      <c r="E18" s="26">
        <f>EF_VLgas_CO2</f>
        <v>0.22700000000000001</v>
      </c>
      <c r="F18" s="26">
        <f>EF_stookolie_CO2</f>
        <v>0.26700000000000002</v>
      </c>
      <c r="G18" s="26">
        <f>EF_diesel_CO2</f>
        <v>0.26700000000000002</v>
      </c>
      <c r="H18" s="26">
        <f>EF_benzine_CO2</f>
        <v>0.249</v>
      </c>
      <c r="I18" s="26">
        <f>EF_bruinkool_CO2</f>
        <v>0.35099999999999998</v>
      </c>
      <c r="J18" s="26">
        <f>EF_steenkool_CO2</f>
        <v>0.35399999999999998</v>
      </c>
      <c r="K18" s="26">
        <f>EF_anderfossiel_CO2</f>
        <v>0.26400000000000001</v>
      </c>
      <c r="L18" s="26">
        <f>'EF brandstof'!J4</f>
        <v>0</v>
      </c>
      <c r="M18" s="26">
        <f>'EF brandstof'!K4</f>
        <v>0</v>
      </c>
      <c r="N18" s="26">
        <f>'EF brandstof'!L4</f>
        <v>0</v>
      </c>
      <c r="O18" s="26">
        <v>0</v>
      </c>
      <c r="P18" s="26">
        <v>0</v>
      </c>
    </row>
    <row r="19" spans="1:18">
      <c r="A19"/>
      <c r="B19" s="23"/>
      <c r="C19" s="23"/>
      <c r="D19" s="23"/>
      <c r="E19" s="23"/>
      <c r="F19" s="23"/>
      <c r="G19" s="23"/>
      <c r="H19" s="23"/>
      <c r="I19" s="23"/>
      <c r="J19" s="23"/>
      <c r="K19" s="23"/>
      <c r="L19" s="23"/>
      <c r="M19" s="23"/>
      <c r="N19" s="23"/>
      <c r="O19" s="23"/>
      <c r="P19" s="23"/>
    </row>
    <row r="20" spans="1:18">
      <c r="A20" s="21" t="s">
        <v>212</v>
      </c>
      <c r="B20" s="24">
        <f ca="1">B16*B18</f>
        <v>1952.8065584537956</v>
      </c>
      <c r="C20" s="24">
        <f t="shared" ref="C20:P20" ca="1" si="2">C16*C18</f>
        <v>0</v>
      </c>
      <c r="D20" s="24">
        <f t="shared" ca="1" si="2"/>
        <v>2070.7685024400002</v>
      </c>
      <c r="E20" s="24">
        <f t="shared" si="2"/>
        <v>19.515418963922883</v>
      </c>
      <c r="F20" s="24">
        <f t="shared" ca="1" si="2"/>
        <v>466.45087572522999</v>
      </c>
      <c r="G20" s="24">
        <f t="shared" si="2"/>
        <v>0</v>
      </c>
      <c r="H20" s="24">
        <f t="shared" si="2"/>
        <v>0</v>
      </c>
      <c r="I20" s="24">
        <f t="shared" si="2"/>
        <v>0</v>
      </c>
      <c r="J20" s="24">
        <f t="shared" si="2"/>
        <v>0</v>
      </c>
      <c r="K20" s="24">
        <f t="shared" si="2"/>
        <v>0</v>
      </c>
      <c r="L20" s="24">
        <f t="shared" ca="1" si="2"/>
        <v>0</v>
      </c>
      <c r="M20" s="24">
        <f t="shared" si="2"/>
        <v>0</v>
      </c>
      <c r="N20" s="24">
        <f t="shared" ca="1" si="2"/>
        <v>0</v>
      </c>
      <c r="O20" s="24">
        <f t="shared" si="2"/>
        <v>0</v>
      </c>
      <c r="P20" s="24">
        <f t="shared" si="2"/>
        <v>0</v>
      </c>
    </row>
    <row r="21" spans="1:18">
      <c r="A21" s="43"/>
      <c r="B21" s="30"/>
      <c r="C21" s="30"/>
      <c r="D21" s="30"/>
      <c r="E21" s="30"/>
      <c r="F21" s="30"/>
      <c r="G21" s="30"/>
      <c r="H21" s="30"/>
      <c r="I21" s="30"/>
      <c r="J21" s="30"/>
      <c r="K21" s="30"/>
      <c r="L21" s="30"/>
      <c r="M21" s="30"/>
      <c r="N21" s="30"/>
      <c r="O21" s="30"/>
      <c r="P21" s="30"/>
    </row>
    <row r="23" spans="1:18">
      <c r="A23" s="193" t="s">
        <v>494</v>
      </c>
      <c r="B23" s="203"/>
      <c r="C23" s="203"/>
      <c r="D23" s="225"/>
    </row>
    <row r="24" spans="1:18">
      <c r="A24" s="235"/>
      <c r="B24" s="33"/>
      <c r="C24" s="33"/>
      <c r="D24" s="236"/>
    </row>
    <row r="25" spans="1:18">
      <c r="A25" s="237"/>
      <c r="B25" s="224" t="s">
        <v>262</v>
      </c>
      <c r="C25" s="224" t="s">
        <v>263</v>
      </c>
      <c r="D25" s="238" t="s">
        <v>181</v>
      </c>
    </row>
    <row r="26" spans="1:18">
      <c r="A26" s="231" t="s">
        <v>53</v>
      </c>
      <c r="B26" s="34">
        <f>IF(ISERROR(TER_kantoor_ele_kWh/1000),0,TER_kantoor_ele_kWh/1000)</f>
        <v>2128.2269999999999</v>
      </c>
      <c r="C26" s="40">
        <f>IF(ISERROR(B26*3.6/1000000/'E Balans VL '!Z12*100),0,B26*3.6/1000000/'E Balans VL '!Z12*100)</f>
        <v>4.5223297532350257E-2</v>
      </c>
      <c r="D26" s="236" t="s">
        <v>691</v>
      </c>
      <c r="F26" s="6"/>
    </row>
    <row r="27" spans="1:18">
      <c r="A27" s="231" t="s">
        <v>52</v>
      </c>
      <c r="B27" s="34">
        <f>IF(ISERROR(TER_horeca_ele_kWh/1000),0,TER_horeca_ele_kWh/1000)</f>
        <v>955.48</v>
      </c>
      <c r="C27" s="40">
        <f>IF(ISERROR(B27*3.6/1000000/'E Balans VL '!Z9*100),0,B27*3.6/1000000/'E Balans VL '!Z9*100)</f>
        <v>7.5203664694797751E-2</v>
      </c>
      <c r="D27" s="236" t="s">
        <v>691</v>
      </c>
      <c r="F27" s="6"/>
    </row>
    <row r="28" spans="1:18">
      <c r="A28" s="171" t="s">
        <v>51</v>
      </c>
      <c r="B28" s="34">
        <f>IF(ISERROR(TER_handel_ele_kWh/1000),0,TER_handel_ele_kWh/1000)</f>
        <v>5126.3969999999999</v>
      </c>
      <c r="C28" s="40">
        <f>IF(ISERROR(B28*3.6/1000000/'E Balans VL '!Z13*100),0,B28*3.6/1000000/'E Balans VL '!Z13*100)</f>
        <v>0.14359312350936027</v>
      </c>
      <c r="D28" s="236" t="s">
        <v>691</v>
      </c>
      <c r="F28" s="6"/>
    </row>
    <row r="29" spans="1:18">
      <c r="A29" s="231" t="s">
        <v>50</v>
      </c>
      <c r="B29" s="34">
        <f>IF(ISERROR(TER_gezond_ele_kWh/1000),0,TER_gezond_ele_kWh/1000)</f>
        <v>70.807000000000002</v>
      </c>
      <c r="C29" s="40">
        <f>IF(ISERROR(B29*3.6/1000000/'E Balans VL '!Z10*100),0,B29*3.6/1000000/'E Balans VL '!Z10*100)</f>
        <v>9.0583564174477986E-3</v>
      </c>
      <c r="D29" s="236" t="s">
        <v>691</v>
      </c>
      <c r="F29" s="6"/>
    </row>
    <row r="30" spans="1:18">
      <c r="A30" s="231" t="s">
        <v>49</v>
      </c>
      <c r="B30" s="34">
        <f>IF(ISERROR(TER_ander_ele_kWh/1000),0,TER_ander_ele_kWh/1000)</f>
        <v>633.50599999999997</v>
      </c>
      <c r="C30" s="40">
        <f>IF(ISERROR(B30*3.6/1000000/'E Balans VL '!Z14*100),0,B30*3.6/1000000/'E Balans VL '!Z14*100)</f>
        <v>4.7380910785194741E-2</v>
      </c>
      <c r="D30" s="236" t="s">
        <v>691</v>
      </c>
      <c r="F30" s="6"/>
    </row>
    <row r="31" spans="1:18">
      <c r="A31" s="231" t="s">
        <v>54</v>
      </c>
      <c r="B31" s="34">
        <f>IF(ISERROR(TER_onderwijs_ele_kWh/1000),0,TER_onderwijs_ele_kWh/1000)</f>
        <v>59.216000000000001</v>
      </c>
      <c r="C31" s="40">
        <f>IF(ISERROR(B31*3.6/1000000/'E Balans VL '!Z11*100),0,B31*3.6/1000000/'E Balans VL '!Z11*100)</f>
        <v>1.2503535104326115E-2</v>
      </c>
      <c r="D31" s="236" t="s">
        <v>691</v>
      </c>
    </row>
    <row r="32" spans="1:18">
      <c r="A32" s="231" t="s">
        <v>255</v>
      </c>
      <c r="B32" s="34">
        <f>IF(ISERROR(TER_rest_ele_kWh/1000),0,TER_rest_ele_kWh/1000)</f>
        <v>0</v>
      </c>
      <c r="C32" s="40">
        <f>IF(ISERROR(B32*3.6/1000000/'E Balans VL '!Z8*100),0,B32*3.6/1000000/'E Balans VL '!Z8*100)</f>
        <v>0</v>
      </c>
      <c r="D32" s="236" t="s">
        <v>691</v>
      </c>
    </row>
    <row r="33" spans="1:4">
      <c r="A33" s="239"/>
      <c r="B33" s="180"/>
      <c r="C33" s="180"/>
      <c r="D33" s="240"/>
    </row>
    <row r="34" spans="1:4">
      <c r="A34" s="33"/>
      <c r="B34" s="33"/>
      <c r="C34" s="33"/>
    </row>
    <row r="35" spans="1:4">
      <c r="A35" s="193" t="s">
        <v>487</v>
      </c>
      <c r="B35" s="203"/>
      <c r="C35" s="203"/>
      <c r="D35" s="225"/>
    </row>
    <row r="36" spans="1:4">
      <c r="A36" s="235"/>
      <c r="B36" s="33"/>
      <c r="C36" s="33"/>
      <c r="D36" s="232"/>
    </row>
    <row r="37" spans="1:4">
      <c r="A37" s="241"/>
      <c r="B37" s="242"/>
      <c r="C37" s="224" t="s">
        <v>372</v>
      </c>
      <c r="D37" s="243" t="s">
        <v>181</v>
      </c>
    </row>
    <row r="38" spans="1:4">
      <c r="A38" s="171" t="s">
        <v>261</v>
      </c>
      <c r="B38" s="314">
        <f>aantalZB_NB_ander+aantalZB_NB_ander_met_kantoor+aantalZB_NB_kantoor+aantalZB_NB_school+ZB_NHH_bestaande_bouw+aantalZB_NB_NIET_RESIDENTIEEL_EPN</f>
        <v>1</v>
      </c>
      <c r="C38" s="44"/>
      <c r="D38" s="232"/>
    </row>
    <row r="39" spans="1:4">
      <c r="A39" s="171" t="s">
        <v>484</v>
      </c>
      <c r="B39" s="310">
        <v>4.2</v>
      </c>
      <c r="C39" s="44"/>
      <c r="D39" s="304" t="s">
        <v>514</v>
      </c>
    </row>
    <row r="40" spans="1:4">
      <c r="A40" s="6" t="s">
        <v>485</v>
      </c>
      <c r="B40" s="315">
        <f>1.34/3.6</f>
        <v>0.37222222222222223</v>
      </c>
      <c r="C40" s="44" t="s">
        <v>214</v>
      </c>
      <c r="D40" s="304" t="s">
        <v>514</v>
      </c>
    </row>
    <row r="41" spans="1:4">
      <c r="A41" s="239"/>
      <c r="B41" s="180"/>
      <c r="C41" s="180"/>
      <c r="D41" s="240"/>
    </row>
    <row r="43" spans="1:4">
      <c r="A43" s="194" t="s">
        <v>488</v>
      </c>
      <c r="B43" s="203"/>
      <c r="C43" s="203"/>
      <c r="D43" s="225"/>
    </row>
    <row r="44" spans="1:4">
      <c r="A44" s="230"/>
      <c r="B44" s="33"/>
      <c r="C44" s="33"/>
      <c r="D44" s="232"/>
    </row>
    <row r="45" spans="1:4">
      <c r="A45" s="241"/>
      <c r="B45" s="242"/>
      <c r="C45" s="224" t="s">
        <v>372</v>
      </c>
      <c r="D45" s="243" t="s">
        <v>181</v>
      </c>
    </row>
    <row r="46" spans="1:4">
      <c r="A46" s="171" t="s">
        <v>261</v>
      </c>
      <c r="B46" s="532">
        <f>aantalWP_NB_NIET_RESIDENTIEEL_EPN+aantalWP_NB_ander+antalWP_NB_ander_met_kantoor+aantalWP_NB_kantoor+aantalWP_NB_school+WP_NHH_bestaande_bouw</f>
        <v>0</v>
      </c>
      <c r="C46" s="33"/>
      <c r="D46" s="232"/>
    </row>
    <row r="47" spans="1:4">
      <c r="A47" s="171" t="s">
        <v>454</v>
      </c>
      <c r="B47" s="533">
        <v>13</v>
      </c>
      <c r="C47" s="33" t="s">
        <v>258</v>
      </c>
      <c r="D47" s="304" t="s">
        <v>514</v>
      </c>
    </row>
    <row r="48" spans="1:4">
      <c r="A48" s="171" t="s">
        <v>455</v>
      </c>
      <c r="B48" s="533">
        <v>2000</v>
      </c>
      <c r="C48" s="33" t="s">
        <v>260</v>
      </c>
      <c r="D48" s="304" t="s">
        <v>514</v>
      </c>
    </row>
    <row r="49" spans="1:4">
      <c r="A49" s="171" t="s">
        <v>415</v>
      </c>
      <c r="B49" s="533">
        <v>3.75</v>
      </c>
      <c r="C49" s="33"/>
      <c r="D49" s="304" t="s">
        <v>514</v>
      </c>
    </row>
    <row r="50" spans="1:4">
      <c r="A50" s="175"/>
      <c r="B50" s="180"/>
      <c r="C50" s="180"/>
      <c r="D50" s="240"/>
    </row>
    <row r="51" spans="1:4">
      <c r="A51" s="6"/>
      <c r="B51" s="33"/>
      <c r="C51" s="33"/>
    </row>
    <row r="52" spans="1:4">
      <c r="A52" s="33"/>
      <c r="B52" s="33"/>
      <c r="C52" s="33"/>
    </row>
    <row r="53" spans="1:4">
      <c r="A53" s="33"/>
      <c r="B53" s="33"/>
      <c r="C53" s="33"/>
    </row>
    <row r="54" spans="1:4">
      <c r="A54" s="33"/>
      <c r="B54" s="33"/>
      <c r="C54" s="33"/>
    </row>
    <row r="55" spans="1:4">
      <c r="A55" s="33"/>
      <c r="B55" s="33"/>
      <c r="C55" s="33"/>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theme="5" tint="-0.249977111117893"/>
  </sheetPr>
  <dimension ref="A1:R55"/>
  <sheetViews>
    <sheetView showGridLines="0" zoomScale="80" zoomScaleNormal="80" workbookViewId="0">
      <selection activeCell="D16" sqref="D16"/>
    </sheetView>
  </sheetViews>
  <sheetFormatPr defaultColWidth="9.140625" defaultRowHeight="15"/>
  <cols>
    <col min="1" max="1" width="67.5703125" style="16" customWidth="1"/>
    <col min="2" max="2" width="22.5703125" style="16" customWidth="1"/>
    <col min="3" max="3" width="39.5703125" style="16" customWidth="1"/>
    <col min="4" max="4" width="65.7109375" style="16" customWidth="1"/>
    <col min="5" max="5" width="25.5703125" style="16" customWidth="1"/>
    <col min="6" max="6" width="22.85546875" style="16" customWidth="1"/>
    <col min="7" max="7" width="17.42578125" style="16" customWidth="1"/>
    <col min="8" max="8" width="15.28515625" style="16" customWidth="1"/>
    <col min="9" max="9" width="17" style="16" customWidth="1"/>
    <col min="10" max="10" width="16" style="16" customWidth="1"/>
    <col min="11" max="11" width="20" style="16" customWidth="1"/>
    <col min="12" max="12" width="19.5703125" style="16" customWidth="1"/>
    <col min="13" max="13" width="19" style="16" customWidth="1"/>
    <col min="14" max="14" width="20.28515625" style="16" customWidth="1"/>
    <col min="15" max="15" width="17.140625" style="16" customWidth="1"/>
    <col min="16" max="16" width="21.85546875" style="16" customWidth="1"/>
    <col min="17" max="16384" width="9.140625" style="16"/>
  </cols>
  <sheetData>
    <row r="1" spans="1:18" s="311" customFormat="1" ht="17.25" thickTop="1" thickBot="1">
      <c r="A1" s="1199" t="s">
        <v>162</v>
      </c>
      <c r="B1" s="1200" t="s">
        <v>194</v>
      </c>
      <c r="C1" s="1201"/>
      <c r="D1" s="1201"/>
      <c r="E1" s="1201"/>
      <c r="F1" s="1201"/>
      <c r="G1" s="1201"/>
      <c r="H1" s="1201"/>
      <c r="I1" s="1201"/>
      <c r="J1" s="1201"/>
      <c r="K1" s="1201"/>
      <c r="L1" s="1201"/>
      <c r="M1" s="1201"/>
      <c r="N1" s="1201"/>
      <c r="O1" s="1201"/>
      <c r="P1" s="1201"/>
      <c r="R1" s="750"/>
    </row>
    <row r="2" spans="1:18" s="311" customFormat="1" ht="15.75" thickTop="1">
      <c r="A2" s="1199"/>
      <c r="B2" s="1202" t="s">
        <v>20</v>
      </c>
      <c r="C2" s="1202" t="s">
        <v>195</v>
      </c>
      <c r="D2" s="1204" t="s">
        <v>196</v>
      </c>
      <c r="E2" s="1205"/>
      <c r="F2" s="1205"/>
      <c r="G2" s="1205"/>
      <c r="H2" s="1205"/>
      <c r="I2" s="1205"/>
      <c r="J2" s="1205"/>
      <c r="K2" s="1206"/>
      <c r="L2" s="1204" t="s">
        <v>197</v>
      </c>
      <c r="M2" s="1205"/>
      <c r="N2" s="1205"/>
      <c r="O2" s="1205"/>
      <c r="P2" s="1206"/>
      <c r="R2" s="750"/>
    </row>
    <row r="3" spans="1:18" s="311" customFormat="1" ht="45">
      <c r="A3" s="1199"/>
      <c r="B3" s="1203"/>
      <c r="C3" s="1203"/>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c r="R3" s="750"/>
    </row>
    <row r="4" spans="1:18" ht="15.75">
      <c r="A4" s="14"/>
      <c r="B4" s="15"/>
      <c r="C4" s="15"/>
      <c r="D4" s="15"/>
      <c r="E4" s="15"/>
      <c r="F4" s="15"/>
      <c r="G4" s="15"/>
      <c r="H4" s="15"/>
      <c r="I4" s="15"/>
      <c r="J4" s="15"/>
      <c r="K4" s="15"/>
      <c r="L4" s="15"/>
      <c r="M4" s="15"/>
      <c r="N4" s="15"/>
      <c r="O4" s="15"/>
      <c r="P4" s="15"/>
      <c r="R4" s="6"/>
    </row>
    <row r="5" spans="1:18">
      <c r="A5" s="17" t="s">
        <v>264</v>
      </c>
      <c r="B5" s="31">
        <f>SUM(B6:B15)</f>
        <v>28569.647000000001</v>
      </c>
      <c r="C5" s="18">
        <f>IF(ISERROR('Eigen informatie GS &amp; warmtenet'!B59),0,'Eigen informatie GS &amp; warmtenet'!B59)</f>
        <v>0</v>
      </c>
      <c r="D5" s="31">
        <f>SUM(D6:D15)</f>
        <v>57987.244721999996</v>
      </c>
      <c r="E5" s="18">
        <f>SUM(E6:E15)</f>
        <v>255.82539821297644</v>
      </c>
      <c r="F5" s="18">
        <f>SUM(F6:F15)</f>
        <v>5785.4373892112035</v>
      </c>
      <c r="G5" s="19"/>
      <c r="H5" s="18"/>
      <c r="I5" s="18"/>
      <c r="J5" s="18">
        <f>SUM(J6:J15)</f>
        <v>146.57052725301617</v>
      </c>
      <c r="K5" s="18"/>
      <c r="L5" s="18"/>
      <c r="M5" s="18"/>
      <c r="N5" s="18">
        <f>SUM(N6:N15)</f>
        <v>876.35670644026914</v>
      </c>
      <c r="O5" s="18">
        <f>B43*B44*B45</f>
        <v>0</v>
      </c>
      <c r="P5" s="18">
        <f>B51*B52*B53/1000-B51*B52*B53/1000/B54</f>
        <v>0</v>
      </c>
      <c r="R5" s="33"/>
    </row>
    <row r="6" spans="1:18">
      <c r="A6" s="6" t="s">
        <v>34</v>
      </c>
      <c r="B6" s="38">
        <f>IF( ISERROR(IND_ijzer_ele_kWh/1000),0,IND_ijzer_ele_kWh/1000)</f>
        <v>0</v>
      </c>
      <c r="C6" s="34"/>
      <c r="D6" s="38">
        <f>IF( ISERROR(IND_ijzer_gas_kWh/1000),0,IND_ijzer_gas_kWh/1000)*0.902</f>
        <v>0</v>
      </c>
      <c r="E6" s="34"/>
      <c r="F6" s="34"/>
      <c r="G6" s="35"/>
      <c r="H6" s="34"/>
      <c r="I6" s="34"/>
      <c r="J6" s="41"/>
      <c r="K6" s="34"/>
      <c r="L6" s="34"/>
      <c r="M6" s="34"/>
      <c r="N6" s="34"/>
      <c r="O6" s="34"/>
      <c r="P6" s="34"/>
      <c r="R6" s="33"/>
    </row>
    <row r="7" spans="1:18">
      <c r="A7" s="6" t="s">
        <v>37</v>
      </c>
      <c r="B7" s="38">
        <f t="shared" ref="B7:B15" si="0">B29</f>
        <v>0</v>
      </c>
      <c r="C7" s="34"/>
      <c r="D7" s="38">
        <f>IF( ISERROR(IND_nonf_gas_kWhh/1000),0,IND_nonf_gas_kWh/1000)*0.902</f>
        <v>0</v>
      </c>
      <c r="E7" s="34">
        <f>C29*'E Balans VL '!I17/100/3.6*1000000</f>
        <v>0</v>
      </c>
      <c r="F7" s="34">
        <f>C29*'E Balans VL '!L17/100/3.6*1000000+C29*'E Balans VL '!N17/100/3.6*1000000</f>
        <v>0</v>
      </c>
      <c r="G7" s="35"/>
      <c r="H7" s="34"/>
      <c r="I7" s="34"/>
      <c r="J7" s="41">
        <f>C29*'E Balans VL '!D17/100/3.6*1000000+C29*'E Balans VL '!E17/100/3.6*1000000</f>
        <v>0</v>
      </c>
      <c r="K7" s="34"/>
      <c r="L7" s="34"/>
      <c r="M7" s="34"/>
      <c r="N7" s="34">
        <f>C29*'E Balans VL '!Y17/100/3.6*1000000</f>
        <v>0</v>
      </c>
      <c r="O7" s="34"/>
      <c r="P7" s="34"/>
      <c r="R7" s="33"/>
    </row>
    <row r="8" spans="1:18">
      <c r="A8" s="6" t="s">
        <v>35</v>
      </c>
      <c r="B8" s="38">
        <f t="shared" si="0"/>
        <v>487.66500000000002</v>
      </c>
      <c r="C8" s="34"/>
      <c r="D8" s="38">
        <f>IF( ISERROR(IND_metaal_Gas_kWH/1000),0,IND_metaal_Gas_kWH/1000)*0.902</f>
        <v>0</v>
      </c>
      <c r="E8" s="34">
        <f>C30*'E Balans VL '!I18/100/3.6*1000000</f>
        <v>4.4410772717421754</v>
      </c>
      <c r="F8" s="34">
        <f>C30*'E Balans VL '!L18/100/3.6*1000000+C30*'E Balans VL '!N18/100/3.6*1000000</f>
        <v>64.31931010838224</v>
      </c>
      <c r="G8" s="35"/>
      <c r="H8" s="34"/>
      <c r="I8" s="34"/>
      <c r="J8" s="41">
        <f>C30*'E Balans VL '!D18/100/3.6*1000000+C30*'E Balans VL '!E18/100/3.6*1000000</f>
        <v>7.9969979359166237</v>
      </c>
      <c r="K8" s="34"/>
      <c r="L8" s="34"/>
      <c r="M8" s="34"/>
      <c r="N8" s="34">
        <f>C30*'E Balans VL '!Y18/100/3.6*1000000</f>
        <v>1.6759108805756906</v>
      </c>
      <c r="O8" s="34"/>
      <c r="P8" s="34"/>
      <c r="R8" s="33"/>
    </row>
    <row r="9" spans="1:18">
      <c r="A9" s="6" t="s">
        <v>32</v>
      </c>
      <c r="B9" s="38">
        <f t="shared" si="0"/>
        <v>346.12799999999999</v>
      </c>
      <c r="C9" s="34"/>
      <c r="D9" s="38">
        <f>IF( ISERROR(IND_andere_gas_kWh/1000),0,IND_andere_gas_kWh/1000)*0.902</f>
        <v>2500.1455600000004</v>
      </c>
      <c r="E9" s="34">
        <f>C31*'E Balans VL '!I19/100/3.6*1000000</f>
        <v>2.000671564551308</v>
      </c>
      <c r="F9" s="34">
        <f>C31*'E Balans VL '!L19/100/3.6*1000000+C31*'E Balans VL '!N19/100/3.6*1000000</f>
        <v>275.36147902029666</v>
      </c>
      <c r="G9" s="35"/>
      <c r="H9" s="34"/>
      <c r="I9" s="34"/>
      <c r="J9" s="41">
        <f>C31*'E Balans VL '!D19/100/3.6*1000000+C31*'E Balans VL '!E19/100/3.6*1000000</f>
        <v>3.2739864119071968E-2</v>
      </c>
      <c r="K9" s="34"/>
      <c r="L9" s="34"/>
      <c r="M9" s="34"/>
      <c r="N9" s="34">
        <f>C31*'E Balans VL '!Y19/100/3.6*1000000</f>
        <v>26.224434061371998</v>
      </c>
      <c r="O9" s="34"/>
      <c r="P9" s="34"/>
      <c r="R9" s="33"/>
    </row>
    <row r="10" spans="1:18">
      <c r="A10" s="6" t="s">
        <v>40</v>
      </c>
      <c r="B10" s="38">
        <f t="shared" si="0"/>
        <v>186.36500000000001</v>
      </c>
      <c r="C10" s="34"/>
      <c r="D10" s="38">
        <f>IF( ISERROR(IND_voed_gas_kWh/1000),0,IND_voed_gas_kWh/1000)*0.902</f>
        <v>16.24051</v>
      </c>
      <c r="E10" s="34">
        <f>C32*'E Balans VL '!I20/100/3.6*1000000</f>
        <v>1.8324555090397658</v>
      </c>
      <c r="F10" s="34">
        <f>C32*'E Balans VL '!L20/100/3.6*1000000+C32*'E Balans VL '!N20/100/3.6*1000000</f>
        <v>20.69826580607204</v>
      </c>
      <c r="G10" s="35"/>
      <c r="H10" s="34"/>
      <c r="I10" s="34"/>
      <c r="J10" s="41">
        <f>C32*'E Balans VL '!D20/100/3.6*1000000+C32*'E Balans VL '!E20/100/3.6*1000000</f>
        <v>7.3454906961914522E-4</v>
      </c>
      <c r="K10" s="34"/>
      <c r="L10" s="34"/>
      <c r="M10" s="34"/>
      <c r="N10" s="34">
        <f>C32*'E Balans VL '!Y20/100/3.6*1000000</f>
        <v>2.7596272733117098</v>
      </c>
      <c r="O10" s="34"/>
      <c r="P10" s="34"/>
      <c r="R10" s="33"/>
    </row>
    <row r="11" spans="1:18">
      <c r="A11" s="6" t="s">
        <v>39</v>
      </c>
      <c r="B11" s="38">
        <f t="shared" si="0"/>
        <v>0</v>
      </c>
      <c r="C11" s="34"/>
      <c r="D11" s="38">
        <f>IF( ISERROR(IND_textiel_gas_kWh/1000),0,IND_textiel_gas_kWh/1000)*0.902</f>
        <v>0</v>
      </c>
      <c r="E11" s="34">
        <f>C33*'E Balans VL '!I21/100/3.6*1000000</f>
        <v>0</v>
      </c>
      <c r="F11" s="34">
        <f>C33*'E Balans VL '!L21/100/3.6*1000000+C33*'E Balans VL '!N21/100/3.6*1000000</f>
        <v>0</v>
      </c>
      <c r="G11" s="35"/>
      <c r="H11" s="34"/>
      <c r="I11" s="34"/>
      <c r="J11" s="41">
        <f>C33*'E Balans VL '!D21/100/3.6*1000000+C33*'E Balans VL '!E21/100/3.6*1000000</f>
        <v>0</v>
      </c>
      <c r="K11" s="34"/>
      <c r="L11" s="34"/>
      <c r="M11" s="34"/>
      <c r="N11" s="34">
        <f>C33*'E Balans VL '!Y21/100/3.6*1000000</f>
        <v>0</v>
      </c>
      <c r="O11" s="34"/>
      <c r="P11" s="34"/>
      <c r="R11" s="33"/>
    </row>
    <row r="12" spans="1:18">
      <c r="A12" s="6" t="s">
        <v>36</v>
      </c>
      <c r="B12" s="38">
        <f t="shared" si="0"/>
        <v>0</v>
      </c>
      <c r="C12" s="34"/>
      <c r="D12" s="38">
        <f>IF( ISERROR(IND_min_gas_kWh/1000),0,IND_min_gas_kWh/1000)*0.902</f>
        <v>1366.2133979999999</v>
      </c>
      <c r="E12" s="34">
        <f>C34*'E Balans VL '!I22/100/3.6*1000000</f>
        <v>0</v>
      </c>
      <c r="F12" s="34">
        <f>C34*'E Balans VL '!L22/100/3.6*1000000+C34*'E Balans VL '!N22/100/3.6*1000000</f>
        <v>0</v>
      </c>
      <c r="G12" s="35"/>
      <c r="H12" s="34"/>
      <c r="I12" s="34"/>
      <c r="J12" s="41">
        <f>C34*'E Balans VL '!D22/100/3.6*1000000+C34*'E Balans VL '!E22/100/3.6*1000000</f>
        <v>0</v>
      </c>
      <c r="K12" s="34"/>
      <c r="L12" s="34"/>
      <c r="M12" s="34"/>
      <c r="N12" s="34">
        <f>C34*'E Balans VL '!Y22/100/3.6*1000000</f>
        <v>0</v>
      </c>
      <c r="O12" s="34"/>
      <c r="P12" s="34"/>
      <c r="R12" s="33"/>
    </row>
    <row r="13" spans="1:18">
      <c r="A13" s="6" t="s">
        <v>38</v>
      </c>
      <c r="B13" s="38">
        <f t="shared" si="0"/>
        <v>0</v>
      </c>
      <c r="C13" s="34"/>
      <c r="D13" s="38">
        <f>IF( ISERROR(IND_papier_gas_kWh/1000),0,IND_papier_gas_kWh/1000)*0.902</f>
        <v>0</v>
      </c>
      <c r="E13" s="34">
        <f>C35*'E Balans VL '!I23/100/3.6*1000000</f>
        <v>0</v>
      </c>
      <c r="F13" s="34">
        <f>C35*'E Balans VL '!L23/100/3.6*1000000+C35*'E Balans VL '!N23/100/3.6*1000000</f>
        <v>0</v>
      </c>
      <c r="G13" s="35"/>
      <c r="H13" s="34"/>
      <c r="I13" s="34"/>
      <c r="J13" s="41">
        <f>C35*'E Balans VL '!D23/100/3.6*1000000+C35*'E Balans VL '!E23/100/3.6*1000000</f>
        <v>0</v>
      </c>
      <c r="K13" s="34"/>
      <c r="L13" s="34"/>
      <c r="M13" s="34"/>
      <c r="N13" s="34">
        <f>C35*'E Balans VL '!Y23/100/3.6*1000000</f>
        <v>0</v>
      </c>
      <c r="O13" s="34"/>
      <c r="P13" s="34"/>
      <c r="R13" s="33"/>
    </row>
    <row r="14" spans="1:18">
      <c r="A14" s="6" t="s">
        <v>33</v>
      </c>
      <c r="B14" s="38">
        <f t="shared" si="0"/>
        <v>0</v>
      </c>
      <c r="C14" s="34"/>
      <c r="D14" s="38">
        <f>IF( ISERROR(IND_chemie_gas_kWh/1000),0,IND_chemie_gas_kWh/1000)*0.902</f>
        <v>307.25096600000001</v>
      </c>
      <c r="E14" s="34">
        <f>C36*'E Balans VL '!I24/100/3.6*1000000</f>
        <v>0</v>
      </c>
      <c r="F14" s="34">
        <f>C36*'E Balans VL '!L24/100/3.6*1000000+C36*'E Balans VL '!N24/100/3.6*1000000</f>
        <v>0</v>
      </c>
      <c r="G14" s="35"/>
      <c r="H14" s="34"/>
      <c r="I14" s="34"/>
      <c r="J14" s="41">
        <f>C36*'E Balans VL '!D24/100/3.6*1000000+C36*'E Balans VL '!E24/100/3.6*1000000</f>
        <v>0</v>
      </c>
      <c r="K14" s="34"/>
      <c r="L14" s="34"/>
      <c r="M14" s="34"/>
      <c r="N14" s="34">
        <f>C36*'E Balans VL '!Y24/100/3.6*1000000</f>
        <v>0</v>
      </c>
      <c r="O14" s="34"/>
      <c r="P14" s="34"/>
      <c r="R14" s="33"/>
    </row>
    <row r="15" spans="1:18">
      <c r="A15" s="6" t="s">
        <v>265</v>
      </c>
      <c r="B15" s="38">
        <f t="shared" si="0"/>
        <v>27549.489000000001</v>
      </c>
      <c r="C15" s="34"/>
      <c r="D15" s="38">
        <f>IF( ISERROR(IND_rest_gas_kWh/1000),0,IND_rest_gas_kWh/1000)*0.902</f>
        <v>53797.394287999996</v>
      </c>
      <c r="E15" s="34">
        <f>C37*'E Balans VL '!I15/100/3.6*1000000</f>
        <v>247.55119386764318</v>
      </c>
      <c r="F15" s="34">
        <f>C37*'E Balans VL '!L15/100/3.6*1000000+C37*'E Balans VL '!N15/100/3.6*1000000</f>
        <v>5425.058334276453</v>
      </c>
      <c r="G15" s="35"/>
      <c r="H15" s="34"/>
      <c r="I15" s="34"/>
      <c r="J15" s="41">
        <f>C37*'E Balans VL '!D15/100/3.6*1000000+C37*'E Balans VL '!E15/100/3.6*1000000</f>
        <v>138.54005490391086</v>
      </c>
      <c r="K15" s="34"/>
      <c r="L15" s="34"/>
      <c r="M15" s="34"/>
      <c r="N15" s="34">
        <f>C37*'E Balans VL '!Y15/100/3.6*1000000</f>
        <v>845.69673422500978</v>
      </c>
      <c r="O15" s="34"/>
      <c r="P15" s="34"/>
      <c r="R15" s="33"/>
    </row>
    <row r="16" spans="1:18">
      <c r="A16" s="17" t="s">
        <v>495</v>
      </c>
      <c r="B16" s="246">
        <f>'lokale energieproductie'!N37+'lokale energieproductie'!N30</f>
        <v>0</v>
      </c>
      <c r="C16" s="246">
        <f>'lokale energieproductie'!O37+'lokale energieproductie'!O30</f>
        <v>0</v>
      </c>
      <c r="D16" s="305">
        <f>('lokale energieproductie'!P30+'lokale energieproductie'!P37)*(-1)</f>
        <v>0</v>
      </c>
      <c r="E16" s="247"/>
      <c r="F16" s="305">
        <f>('lokale energieproductie'!S30+'lokale energieproductie'!S37)*(-1)</f>
        <v>0</v>
      </c>
      <c r="G16" s="248"/>
      <c r="H16" s="247"/>
      <c r="I16" s="247"/>
      <c r="J16" s="247"/>
      <c r="K16" s="247"/>
      <c r="L16" s="305">
        <f>('lokale energieproductie'!T30+'lokale energieproductie'!U30+'lokale energieproductie'!T37+'lokale energieproductie'!U37)*(-1)</f>
        <v>0</v>
      </c>
      <c r="M16" s="247"/>
      <c r="N16" s="305">
        <f>('lokale energieproductie'!Q30+'lokale energieproductie'!R30+'lokale energieproductie'!V30+'lokale energieproductie'!Q37+'lokale energieproductie'!R37+'lokale energieproductie'!V37)*(-1)</f>
        <v>0</v>
      </c>
      <c r="O16" s="247"/>
      <c r="P16" s="247"/>
      <c r="R16" s="33"/>
    </row>
    <row r="17" spans="1:18">
      <c r="A17" s="6"/>
      <c r="B17" s="30"/>
      <c r="C17" s="30"/>
      <c r="D17" s="249"/>
      <c r="E17" s="30"/>
      <c r="F17" s="30"/>
      <c r="G17" s="29"/>
      <c r="H17" s="30"/>
      <c r="I17" s="30"/>
      <c r="J17" s="30"/>
      <c r="K17" s="30"/>
      <c r="L17" s="30"/>
      <c r="M17" s="30"/>
      <c r="N17" s="30"/>
      <c r="O17" s="30"/>
      <c r="P17" s="30"/>
      <c r="R17" s="33"/>
    </row>
    <row r="18" spans="1:18">
      <c r="A18" s="21" t="s">
        <v>273</v>
      </c>
      <c r="B18" s="22">
        <f>B5+B16</f>
        <v>28569.647000000001</v>
      </c>
      <c r="C18" s="22">
        <f>C5+C16</f>
        <v>0</v>
      </c>
      <c r="D18" s="22">
        <f>MAX((D5+D16),0)</f>
        <v>57987.244721999996</v>
      </c>
      <c r="E18" s="22">
        <f>MAX((E5+E16),0)</f>
        <v>255.82539821297644</v>
      </c>
      <c r="F18" s="22">
        <f>MAX((F5+F16),0)</f>
        <v>5785.4373892112035</v>
      </c>
      <c r="G18" s="22"/>
      <c r="H18" s="22"/>
      <c r="I18" s="22"/>
      <c r="J18" s="22">
        <f>MAX((J5+J16),0)</f>
        <v>146.57052725301617</v>
      </c>
      <c r="K18" s="22"/>
      <c r="L18" s="22">
        <f>MAX((L5+L16),0)</f>
        <v>0</v>
      </c>
      <c r="M18" s="22"/>
      <c r="N18" s="22">
        <f>MAX((N5+N16),0)</f>
        <v>876.35670644026914</v>
      </c>
      <c r="O18" s="22">
        <f>O5</f>
        <v>0</v>
      </c>
      <c r="P18" s="22">
        <f>P5</f>
        <v>0</v>
      </c>
      <c r="R18" s="33"/>
    </row>
    <row r="19" spans="1:18">
      <c r="A19" s="8"/>
      <c r="B19" s="23"/>
      <c r="C19" s="23"/>
      <c r="D19" s="23"/>
      <c r="E19" s="23"/>
      <c r="F19" s="23"/>
      <c r="G19" s="23"/>
      <c r="H19" s="23"/>
      <c r="I19" s="23"/>
      <c r="J19" s="23"/>
      <c r="K19" s="23"/>
      <c r="L19" s="23"/>
      <c r="M19" s="23"/>
      <c r="N19" s="23"/>
      <c r="O19" s="23"/>
      <c r="P19" s="23"/>
    </row>
    <row r="20" spans="1:18">
      <c r="A20" s="25" t="s">
        <v>213</v>
      </c>
      <c r="B20" s="26">
        <f ca="1">'EF ele_warmte'!B12</f>
        <v>0.21761604897969369</v>
      </c>
      <c r="C20" s="26">
        <f ca="1">'EF ele_warmte'!B22</f>
        <v>0</v>
      </c>
      <c r="D20" s="26">
        <f>EF_CO2_aardgas</f>
        <v>0.20200000000000001</v>
      </c>
      <c r="E20" s="26">
        <f>EF_VLgas_CO2</f>
        <v>0.22700000000000001</v>
      </c>
      <c r="F20" s="26">
        <f>EF_stookolie_CO2</f>
        <v>0.26700000000000002</v>
      </c>
      <c r="G20" s="26">
        <f>EF_diesel_CO2</f>
        <v>0.26700000000000002</v>
      </c>
      <c r="H20" s="26">
        <f>EF_benzine_CO2</f>
        <v>0.249</v>
      </c>
      <c r="I20" s="26">
        <f>EF_bruinkool_CO2</f>
        <v>0.35099999999999998</v>
      </c>
      <c r="J20" s="26">
        <f>EF_steenkool_CO2</f>
        <v>0.35399999999999998</v>
      </c>
      <c r="K20" s="26">
        <f>EF_anderfossiel_CO2</f>
        <v>0.26400000000000001</v>
      </c>
      <c r="L20" s="26">
        <f>'EF brandstof'!J4</f>
        <v>0</v>
      </c>
      <c r="M20" s="26">
        <f>'EF brandstof'!K4</f>
        <v>0</v>
      </c>
      <c r="N20" s="26">
        <f>'EF brandstof'!L4</f>
        <v>0</v>
      </c>
      <c r="O20" s="26">
        <v>0</v>
      </c>
      <c r="P20" s="26">
        <v>0</v>
      </c>
    </row>
    <row r="21" spans="1:18">
      <c r="A21"/>
      <c r="B21" s="23"/>
      <c r="C21" s="23"/>
      <c r="D21" s="23"/>
      <c r="E21" s="23"/>
      <c r="F21" s="23"/>
      <c r="G21" s="23"/>
      <c r="H21" s="23"/>
      <c r="I21" s="23"/>
      <c r="J21" s="23"/>
      <c r="K21" s="23"/>
      <c r="L21" s="23"/>
      <c r="M21" s="23"/>
      <c r="N21" s="23"/>
      <c r="O21" s="23"/>
      <c r="P21" s="23"/>
    </row>
    <row r="22" spans="1:18">
      <c r="A22" s="21" t="s">
        <v>212</v>
      </c>
      <c r="B22" s="24">
        <f ca="1">B18*B20</f>
        <v>6217.2137008845593</v>
      </c>
      <c r="C22" s="24">
        <f ca="1">C18*C20</f>
        <v>0</v>
      </c>
      <c r="D22" s="24">
        <f>D18*D20</f>
        <v>11713.423433844</v>
      </c>
      <c r="E22" s="24">
        <f>E18*E20</f>
        <v>58.072365394345653</v>
      </c>
      <c r="F22" s="24">
        <f>F18*F20</f>
        <v>1544.7117829193915</v>
      </c>
      <c r="G22" s="24"/>
      <c r="H22" s="24"/>
      <c r="I22" s="24"/>
      <c r="J22" s="24">
        <f>J18*J20</f>
        <v>51.88596664756772</v>
      </c>
      <c r="K22" s="24"/>
      <c r="L22" s="24">
        <f>L18*L20</f>
        <v>0</v>
      </c>
      <c r="M22" s="24">
        <f>M18*M20</f>
        <v>0</v>
      </c>
      <c r="N22" s="24">
        <f>N18*N20</f>
        <v>0</v>
      </c>
      <c r="O22" s="24">
        <f>O18*O20</f>
        <v>0</v>
      </c>
      <c r="P22" s="24">
        <f>P18*P20</f>
        <v>0</v>
      </c>
    </row>
    <row r="23" spans="1:18" s="33" customFormat="1">
      <c r="A23" s="43"/>
      <c r="B23" s="30"/>
      <c r="C23" s="30"/>
      <c r="D23" s="30"/>
      <c r="E23" s="30"/>
      <c r="F23" s="30"/>
      <c r="G23" s="30"/>
      <c r="H23" s="30"/>
      <c r="I23" s="30"/>
      <c r="J23" s="30"/>
      <c r="K23" s="30"/>
      <c r="L23" s="30"/>
      <c r="M23" s="30"/>
      <c r="N23" s="30"/>
      <c r="O23" s="30"/>
      <c r="P23" s="30"/>
    </row>
    <row r="24" spans="1:18" s="33" customFormat="1">
      <c r="A24" s="43"/>
      <c r="B24" s="30"/>
      <c r="C24" s="30"/>
      <c r="D24" s="30"/>
      <c r="E24" s="30"/>
      <c r="F24" s="30"/>
      <c r="G24" s="30"/>
      <c r="H24" s="30"/>
      <c r="I24" s="30"/>
      <c r="J24" s="30"/>
      <c r="K24" s="30"/>
      <c r="L24" s="30"/>
      <c r="M24" s="30"/>
      <c r="N24" s="30"/>
      <c r="O24" s="30"/>
      <c r="P24" s="30"/>
    </row>
    <row r="25" spans="1:18">
      <c r="A25" s="193" t="s">
        <v>494</v>
      </c>
      <c r="B25" s="203"/>
      <c r="C25" s="203"/>
      <c r="D25" s="225"/>
    </row>
    <row r="26" spans="1:18">
      <c r="A26" s="235"/>
      <c r="B26" s="33"/>
      <c r="C26" s="33"/>
      <c r="D26" s="236"/>
    </row>
    <row r="27" spans="1:18">
      <c r="A27" s="237"/>
      <c r="B27" s="224" t="s">
        <v>262</v>
      </c>
      <c r="C27" s="224" t="s">
        <v>263</v>
      </c>
      <c r="D27" s="238" t="s">
        <v>181</v>
      </c>
    </row>
    <row r="28" spans="1:18">
      <c r="A28" s="171" t="s">
        <v>34</v>
      </c>
      <c r="B28" s="38"/>
      <c r="C28" s="40"/>
      <c r="D28" s="236" t="s">
        <v>691</v>
      </c>
    </row>
    <row r="29" spans="1:18">
      <c r="A29" s="171" t="s">
        <v>37</v>
      </c>
      <c r="B29" s="38">
        <f>IF( ISERROR(IND_nonf_ele_kWh/1000),0,IND_nonf_ele_kWh/1000)</f>
        <v>0</v>
      </c>
      <c r="C29" s="40">
        <f>IF(ISERROR(B29*3.6/1000000/'E Balans VL '!Z17*100),0,B29*3.6/1000000/'E Balans VL '!Z17*100)</f>
        <v>0</v>
      </c>
      <c r="D29" s="236" t="s">
        <v>691</v>
      </c>
    </row>
    <row r="30" spans="1:18">
      <c r="A30" s="171" t="s">
        <v>35</v>
      </c>
      <c r="B30" s="38">
        <f>IF( ISERROR(IND_metaal_ele_kWh/1000),0,IND_metaal_ele_kWh/1000)</f>
        <v>487.66500000000002</v>
      </c>
      <c r="C30" s="40">
        <f>IF(ISERROR(B30*3.6/1000000/'E Balans VL '!Z18*100),0,B30*3.6/1000000/'E Balans VL '!Z18*100)</f>
        <v>2.7135296262123427E-2</v>
      </c>
      <c r="D30" s="236" t="s">
        <v>691</v>
      </c>
    </row>
    <row r="31" spans="1:18">
      <c r="A31" s="6" t="s">
        <v>32</v>
      </c>
      <c r="B31" s="38">
        <f>IF( ISERROR(IND_ander_ele_kWh/1000),0,IND_ander_ele_kWh/1000)</f>
        <v>346.12799999999999</v>
      </c>
      <c r="C31" s="40">
        <f>IF(ISERROR(B31*3.6/1000000/'E Balans VL '!Z19*100),0,B31*3.6/1000000/'E Balans VL '!Z19*100)</f>
        <v>1.6090581683093391E-2</v>
      </c>
      <c r="D31" s="236" t="s">
        <v>691</v>
      </c>
    </row>
    <row r="32" spans="1:18">
      <c r="A32" s="171" t="s">
        <v>40</v>
      </c>
      <c r="B32" s="38">
        <f>IF( ISERROR(IND_voed_ele_kWh/1000),0,IND_voed_ele_kWh/1000)</f>
        <v>186.36500000000001</v>
      </c>
      <c r="C32" s="40">
        <f>IF(ISERROR(B32*3.6/1000000/'E Balans VL '!Z20*100),0,B32*3.6/1000000/'E Balans VL '!Z20*100)</f>
        <v>6.5876263699426408E-3</v>
      </c>
      <c r="D32" s="236" t="s">
        <v>691</v>
      </c>
    </row>
    <row r="33" spans="1:5">
      <c r="A33" s="171" t="s">
        <v>39</v>
      </c>
      <c r="B33" s="38">
        <f>IF( ISERROR(IND_textiel_ele_kWh/1000),0,IND_textiel_ele_kWh/1000)</f>
        <v>0</v>
      </c>
      <c r="C33" s="40">
        <f>IF(ISERROR(B33*3.6/1000000/'E Balans VL '!Z21*100),0,B33*3.6/1000000/'E Balans VL '!Z21*100)</f>
        <v>0</v>
      </c>
      <c r="D33" s="236" t="s">
        <v>691</v>
      </c>
    </row>
    <row r="34" spans="1:5">
      <c r="A34" s="171" t="s">
        <v>36</v>
      </c>
      <c r="B34" s="38">
        <f>IF( ISERROR(IND_min_ele_kWh/1000),0,IND_min_ele_kWh/1000)</f>
        <v>0</v>
      </c>
      <c r="C34" s="40">
        <f>IF(ISERROR(B34*3.6/1000000/'E Balans VL '!Z22*100),0,B34*3.6/1000000/'E Balans VL '!Z22*100)</f>
        <v>0</v>
      </c>
      <c r="D34" s="236" t="s">
        <v>691</v>
      </c>
    </row>
    <row r="35" spans="1:5">
      <c r="A35" s="171" t="s">
        <v>38</v>
      </c>
      <c r="B35" s="38">
        <f>IF( ISERROR(IND_papier_ele_kWh/1000),0,IND_papier_ele_kWh/1000)</f>
        <v>0</v>
      </c>
      <c r="C35" s="40">
        <f>IF(ISERROR(B35*3.6/1000000/'E Balans VL '!Z22*100),0,B35*3.6/1000000/'E Balans VL '!Z22*100)</f>
        <v>0</v>
      </c>
      <c r="D35" s="236" t="s">
        <v>691</v>
      </c>
    </row>
    <row r="36" spans="1:5">
      <c r="A36" s="171" t="s">
        <v>33</v>
      </c>
      <c r="B36" s="38">
        <f>IF( ISERROR(IND_chemie_ele_kWh/1000),0,IND_chemie_ele_kWh/1000)</f>
        <v>0</v>
      </c>
      <c r="C36" s="40">
        <f>IF(ISERROR(B36*3.6/1000000/'E Balans VL '!Z24*100),0,B36*3.6/1000000/'E Balans VL '!Z24*100)</f>
        <v>0</v>
      </c>
      <c r="D36" s="236" t="s">
        <v>691</v>
      </c>
    </row>
    <row r="37" spans="1:5">
      <c r="A37" s="171" t="s">
        <v>265</v>
      </c>
      <c r="B37" s="38">
        <f>IF( ISERROR(IND_rest_ele_kWh/1000),0,IND_rest_ele_kWh/1000)</f>
        <v>27549.489000000001</v>
      </c>
      <c r="C37" s="40">
        <f>IF(ISERROR(B37*3.6/1000000/'E Balans VL '!Z15*100),0,B37*3.6/1000000/'E Balans VL '!Z15*100)</f>
        <v>0.20803933869921062</v>
      </c>
      <c r="D37" s="236" t="s">
        <v>691</v>
      </c>
    </row>
    <row r="38" spans="1:5">
      <c r="A38" s="239"/>
      <c r="B38" s="180"/>
      <c r="C38" s="180"/>
      <c r="D38" s="240"/>
    </row>
    <row r="39" spans="1:5">
      <c r="A39" s="231"/>
      <c r="B39" s="33"/>
      <c r="C39" s="33"/>
      <c r="D39" s="33"/>
      <c r="E39" s="33"/>
    </row>
    <row r="40" spans="1:5">
      <c r="A40" s="193" t="s">
        <v>487</v>
      </c>
      <c r="B40" s="203"/>
      <c r="C40" s="203"/>
      <c r="D40" s="225"/>
    </row>
    <row r="41" spans="1:5">
      <c r="A41" s="235"/>
      <c r="B41" s="33"/>
      <c r="C41" s="33"/>
      <c r="D41" s="232"/>
    </row>
    <row r="42" spans="1:5">
      <c r="A42" s="241"/>
      <c r="B42" s="242"/>
      <c r="C42" s="224" t="s">
        <v>372</v>
      </c>
      <c r="D42" s="243" t="s">
        <v>181</v>
      </c>
    </row>
    <row r="43" spans="1:5">
      <c r="A43" s="171" t="s">
        <v>261</v>
      </c>
      <c r="B43" s="314">
        <f>aantalZB_NB_industrie+aantalZB_NB_industrie_met_kantoor</f>
        <v>0</v>
      </c>
      <c r="C43" s="44"/>
      <c r="D43" s="232"/>
    </row>
    <row r="44" spans="1:5">
      <c r="A44" s="171" t="s">
        <v>484</v>
      </c>
      <c r="B44" s="310">
        <v>4.2</v>
      </c>
      <c r="C44" s="44"/>
      <c r="D44" s="304" t="s">
        <v>514</v>
      </c>
    </row>
    <row r="45" spans="1:5">
      <c r="A45" s="6" t="s">
        <v>485</v>
      </c>
      <c r="B45" s="315">
        <f>1.34/3.6</f>
        <v>0.37222222222222223</v>
      </c>
      <c r="C45" s="44" t="s">
        <v>214</v>
      </c>
      <c r="D45" s="304" t="s">
        <v>514</v>
      </c>
    </row>
    <row r="46" spans="1:5" s="33" customFormat="1">
      <c r="A46" s="175"/>
      <c r="B46" s="245"/>
      <c r="C46" s="180"/>
      <c r="D46" s="240"/>
    </row>
    <row r="48" spans="1:5">
      <c r="A48" s="194" t="s">
        <v>488</v>
      </c>
      <c r="B48" s="203"/>
      <c r="C48" s="203"/>
      <c r="D48" s="225"/>
    </row>
    <row r="49" spans="1:4">
      <c r="A49" s="230"/>
      <c r="B49" s="33"/>
      <c r="C49" s="33"/>
      <c r="D49" s="232"/>
    </row>
    <row r="50" spans="1:4">
      <c r="A50" s="241"/>
      <c r="B50" s="242"/>
      <c r="C50" s="224" t="s">
        <v>372</v>
      </c>
      <c r="D50" s="243" t="s">
        <v>181</v>
      </c>
    </row>
    <row r="51" spans="1:4">
      <c r="A51" s="171" t="s">
        <v>261</v>
      </c>
      <c r="B51" s="314">
        <f>aantalWP_NB_industrie+AantalWP_NB_industrie_met_kantoor</f>
        <v>0</v>
      </c>
      <c r="C51" s="33"/>
      <c r="D51" s="232"/>
    </row>
    <row r="52" spans="1:4">
      <c r="A52" s="171" t="s">
        <v>257</v>
      </c>
      <c r="B52" s="310">
        <v>13</v>
      </c>
      <c r="C52" s="33" t="s">
        <v>258</v>
      </c>
      <c r="D52" s="304" t="s">
        <v>514</v>
      </c>
    </row>
    <row r="53" spans="1:4">
      <c r="A53" s="171" t="s">
        <v>259</v>
      </c>
      <c r="B53" s="310">
        <v>2000</v>
      </c>
      <c r="C53" s="33" t="s">
        <v>260</v>
      </c>
      <c r="D53" s="304" t="s">
        <v>514</v>
      </c>
    </row>
    <row r="54" spans="1:4">
      <c r="A54" s="171" t="s">
        <v>415</v>
      </c>
      <c r="B54" s="310">
        <v>3.75</v>
      </c>
      <c r="C54" s="33"/>
      <c r="D54" s="304" t="s">
        <v>514</v>
      </c>
    </row>
    <row r="55" spans="1:4">
      <c r="A55" s="175"/>
      <c r="B55" s="180"/>
      <c r="C55" s="180"/>
      <c r="D55" s="240"/>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tabColor theme="5" tint="-0.249977111117893"/>
  </sheetPr>
  <dimension ref="A1:R35"/>
  <sheetViews>
    <sheetView showGridLines="0" topLeftCell="C1" zoomScale="80" zoomScaleNormal="80" workbookViewId="0">
      <selection activeCell="N6" sqref="N6"/>
    </sheetView>
  </sheetViews>
  <sheetFormatPr defaultColWidth="9.140625" defaultRowHeight="15"/>
  <cols>
    <col min="1" max="1" width="69" style="16" customWidth="1"/>
    <col min="2" max="2" width="51.140625" style="16" bestFit="1" customWidth="1"/>
    <col min="3" max="3" width="61.7109375" style="16" bestFit="1" customWidth="1"/>
    <col min="4" max="4" width="15" style="16" customWidth="1"/>
    <col min="5" max="5" width="25.5703125" style="16" customWidth="1"/>
    <col min="6" max="6" width="22.85546875" style="16" customWidth="1"/>
    <col min="7" max="7" width="17.42578125" style="16" customWidth="1"/>
    <col min="8" max="8" width="15.28515625" style="16" customWidth="1"/>
    <col min="9" max="9" width="17" style="16" customWidth="1"/>
    <col min="10" max="10" width="16" style="16" customWidth="1"/>
    <col min="11" max="11" width="20" style="16" customWidth="1"/>
    <col min="12" max="12" width="19.5703125" style="16" customWidth="1"/>
    <col min="13" max="13" width="19" style="16" customWidth="1"/>
    <col min="14" max="14" width="20.28515625" style="16" customWidth="1"/>
    <col min="15" max="15" width="17.140625" style="16" customWidth="1"/>
    <col min="16" max="16" width="21.85546875" style="16" customWidth="1"/>
    <col min="17" max="16384" width="9.140625" style="16"/>
  </cols>
  <sheetData>
    <row r="1" spans="1:18" s="311" customFormat="1" ht="17.25" thickTop="1" thickBot="1">
      <c r="A1" s="1199" t="s">
        <v>266</v>
      </c>
      <c r="B1" s="1200" t="s">
        <v>194</v>
      </c>
      <c r="C1" s="1201"/>
      <c r="D1" s="1201"/>
      <c r="E1" s="1201"/>
      <c r="F1" s="1201"/>
      <c r="G1" s="1201"/>
      <c r="H1" s="1201"/>
      <c r="I1" s="1201"/>
      <c r="J1" s="1201"/>
      <c r="K1" s="1201"/>
      <c r="L1" s="1201"/>
      <c r="M1" s="1201"/>
      <c r="N1" s="1201"/>
      <c r="O1" s="1201"/>
      <c r="P1" s="1201"/>
    </row>
    <row r="2" spans="1:18" s="311" customFormat="1" ht="15.75" thickTop="1">
      <c r="A2" s="1199"/>
      <c r="B2" s="1202" t="s">
        <v>20</v>
      </c>
      <c r="C2" s="1202" t="s">
        <v>195</v>
      </c>
      <c r="D2" s="1204" t="s">
        <v>196</v>
      </c>
      <c r="E2" s="1205"/>
      <c r="F2" s="1205"/>
      <c r="G2" s="1205"/>
      <c r="H2" s="1205"/>
      <c r="I2" s="1205"/>
      <c r="J2" s="1205"/>
      <c r="K2" s="1206"/>
      <c r="L2" s="1204" t="s">
        <v>197</v>
      </c>
      <c r="M2" s="1205"/>
      <c r="N2" s="1205"/>
      <c r="O2" s="1205"/>
      <c r="P2" s="1206"/>
    </row>
    <row r="3" spans="1:18" s="311" customFormat="1" ht="45">
      <c r="A3" s="1199"/>
      <c r="B3" s="1203"/>
      <c r="C3" s="1203"/>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8" ht="15.75">
      <c r="A4" s="14"/>
      <c r="B4" s="15"/>
      <c r="C4" s="15"/>
      <c r="D4" s="15"/>
      <c r="E4" s="15"/>
      <c r="F4" s="15"/>
      <c r="G4" s="15"/>
      <c r="H4" s="15"/>
      <c r="I4" s="15"/>
      <c r="J4" s="15"/>
      <c r="K4" s="15"/>
      <c r="L4" s="15"/>
      <c r="M4" s="15"/>
      <c r="N4" s="15"/>
      <c r="O4" s="15"/>
      <c r="P4" s="15"/>
      <c r="R4" s="6"/>
    </row>
    <row r="5" spans="1:18">
      <c r="A5" s="17" t="s">
        <v>267</v>
      </c>
      <c r="B5" s="31">
        <f>IF(ISERROR(SUM(LB_lb_ele_kWh,LB_rest_ele_kWh)/1000),0,SUM(LB_lb_ele_kWh,LB_rest_ele_kWh)/1000)</f>
        <v>42.514000000000003</v>
      </c>
      <c r="C5" s="18">
        <f>'Eigen informatie GS &amp; warmtenet'!B60</f>
        <v>0</v>
      </c>
      <c r="D5" s="31">
        <f>IF(ISERROR(SUM(LB_lb_gas_kWh,LB_rest_gas_kWh)/1000),0,SUM(LB_lb_gas_kWh,LB_rest_gas_kWh)/1000)*0.902</f>
        <v>80.209448000000009</v>
      </c>
      <c r="E5" s="18">
        <f>B17*'E Balans VL '!I25/3.6*1000000/100</f>
        <v>0.40051036531440654</v>
      </c>
      <c r="F5" s="18">
        <f>B17*('E Balans VL '!L25/3.6*1000000+'E Balans VL '!N25/3.6*1000000)/100</f>
        <v>138.73729115748776</v>
      </c>
      <c r="G5" s="19"/>
      <c r="H5" s="18"/>
      <c r="I5" s="18"/>
      <c r="J5" s="18">
        <f>('E Balans VL '!D25+'E Balans VL '!E25)/3.6*1000000*landbouw!B17/100</f>
        <v>5.2591885880562783</v>
      </c>
      <c r="K5" s="18"/>
      <c r="L5" s="18">
        <f>L6*(-1)</f>
        <v>0</v>
      </c>
      <c r="M5" s="18"/>
      <c r="N5" s="18">
        <f>N6*(-1)</f>
        <v>0</v>
      </c>
      <c r="O5" s="18"/>
      <c r="P5" s="18"/>
      <c r="R5" s="33"/>
    </row>
    <row r="6" spans="1:18">
      <c r="A6" s="17" t="s">
        <v>495</v>
      </c>
      <c r="B6" s="18" t="s">
        <v>210</v>
      </c>
      <c r="C6" s="18">
        <f>'lokale energieproductie'!O39+'lokale energieproductie'!O32</f>
        <v>0</v>
      </c>
      <c r="D6" s="305">
        <f>('lokale energieproductie'!P32+'lokale energieproductie'!P39)*(-1)</f>
        <v>0</v>
      </c>
      <c r="E6" s="247"/>
      <c r="F6" s="305">
        <f>('lokale energieproductie'!S32+'lokale energieproductie'!S39)*(-1)</f>
        <v>0</v>
      </c>
      <c r="G6" s="248"/>
      <c r="H6" s="247"/>
      <c r="I6" s="247"/>
      <c r="J6" s="247"/>
      <c r="K6" s="247"/>
      <c r="L6" s="305">
        <f>('lokale energieproductie'!T32+'lokale energieproductie'!U32+'lokale energieproductie'!T39+'lokale energieproductie'!U39)*(-1)</f>
        <v>0</v>
      </c>
      <c r="M6" s="247"/>
      <c r="N6" s="305">
        <f>('lokale energieproductie'!V32+'lokale energieproductie'!R32+'lokale energieproductie'!Q32+'lokale energieproductie'!Q39+'lokale energieproductie'!R39+'lokale energieproductie'!V39)*(-1)</f>
        <v>0</v>
      </c>
      <c r="O6" s="247"/>
      <c r="P6" s="247"/>
      <c r="R6" s="33"/>
    </row>
    <row r="7" spans="1:18">
      <c r="A7" s="33"/>
      <c r="B7" s="30"/>
      <c r="C7" s="30"/>
      <c r="D7" s="249"/>
      <c r="E7" s="30"/>
      <c r="F7" s="30"/>
      <c r="G7" s="29"/>
      <c r="H7" s="30"/>
      <c r="I7" s="30"/>
      <c r="J7" s="30"/>
      <c r="K7" s="30"/>
      <c r="L7" s="30"/>
      <c r="M7" s="30"/>
      <c r="N7" s="30"/>
      <c r="O7" s="30"/>
      <c r="P7" s="30"/>
      <c r="R7" s="33"/>
    </row>
    <row r="8" spans="1:18">
      <c r="A8" s="21" t="s">
        <v>268</v>
      </c>
      <c r="B8" s="22">
        <f>B5</f>
        <v>42.514000000000003</v>
      </c>
      <c r="C8" s="22">
        <f>C5+C6</f>
        <v>0</v>
      </c>
      <c r="D8" s="22">
        <f>MAX((D5+D6),0)</f>
        <v>80.209448000000009</v>
      </c>
      <c r="E8" s="22">
        <f>MAX((E5+E6),0)</f>
        <v>0.40051036531440654</v>
      </c>
      <c r="F8" s="22">
        <f>MAX((F5+F6),0)</f>
        <v>138.73729115748776</v>
      </c>
      <c r="G8" s="22"/>
      <c r="H8" s="22"/>
      <c r="I8" s="22"/>
      <c r="J8" s="22">
        <f>MAX((J5+J6),0)</f>
        <v>5.2591885880562783</v>
      </c>
      <c r="K8" s="22"/>
      <c r="L8" s="22">
        <f>MAX((L5+L6),0)</f>
        <v>0</v>
      </c>
      <c r="M8" s="22"/>
      <c r="N8" s="22">
        <f>MAX((N5+N6),0)</f>
        <v>0</v>
      </c>
      <c r="O8" s="22"/>
      <c r="P8" s="22"/>
      <c r="R8" s="33"/>
    </row>
    <row r="9" spans="1:18">
      <c r="A9"/>
      <c r="B9" s="20"/>
      <c r="C9" s="20"/>
      <c r="D9" s="20"/>
      <c r="E9" s="20"/>
      <c r="F9" s="20"/>
      <c r="G9" s="20"/>
      <c r="H9" s="20"/>
      <c r="I9" s="20"/>
      <c r="J9" s="20"/>
      <c r="K9" s="20"/>
      <c r="L9" s="20"/>
      <c r="M9" s="20"/>
      <c r="N9" s="20"/>
      <c r="O9" s="20"/>
      <c r="P9" s="20"/>
      <c r="R9" s="33"/>
    </row>
    <row r="10" spans="1:18">
      <c r="A10" s="25" t="s">
        <v>213</v>
      </c>
      <c r="B10" s="32">
        <f ca="1">'EF ele_warmte'!B12</f>
        <v>0.21761604897969369</v>
      </c>
      <c r="C10" s="32">
        <f ca="1">'EF ele_warmte'!B22</f>
        <v>0</v>
      </c>
      <c r="D10" s="32">
        <f>EF_CO2_aardgas</f>
        <v>0.20200000000000001</v>
      </c>
      <c r="E10" s="32">
        <f>EF_VLgas_CO2</f>
        <v>0.22700000000000001</v>
      </c>
      <c r="F10" s="32">
        <f>EF_stookolie_CO2</f>
        <v>0.26700000000000002</v>
      </c>
      <c r="G10" s="32">
        <f>EF_diesel_CO2</f>
        <v>0.26700000000000002</v>
      </c>
      <c r="H10" s="32">
        <f>EF_benzine_CO2</f>
        <v>0.249</v>
      </c>
      <c r="I10" s="32">
        <f>EF_bruinkool_CO2</f>
        <v>0.35099999999999998</v>
      </c>
      <c r="J10" s="32">
        <f>EF_steenkool_CO2</f>
        <v>0.35399999999999998</v>
      </c>
      <c r="K10" s="32">
        <f>EF_anderfossiel_CO2</f>
        <v>0.26400000000000001</v>
      </c>
      <c r="L10" s="32">
        <f>'EF brandstof'!J4</f>
        <v>0</v>
      </c>
      <c r="M10" s="32">
        <f>'EF brandstof'!K4</f>
        <v>0</v>
      </c>
      <c r="N10" s="32">
        <f>'EF brandstof'!L4</f>
        <v>0</v>
      </c>
      <c r="O10" s="32"/>
      <c r="P10" s="32"/>
    </row>
    <row r="11" spans="1:18">
      <c r="A11"/>
      <c r="B11" s="23"/>
      <c r="C11" s="23"/>
      <c r="D11" s="23"/>
      <c r="E11" s="23"/>
      <c r="F11" s="23"/>
      <c r="G11" s="23"/>
      <c r="H11" s="23"/>
      <c r="I11" s="23"/>
      <c r="J11" s="23"/>
      <c r="K11" s="23"/>
      <c r="L11" s="23"/>
      <c r="M11" s="23"/>
      <c r="N11" s="23"/>
      <c r="O11" s="23"/>
      <c r="P11" s="23"/>
    </row>
    <row r="12" spans="1:18">
      <c r="A12" s="21" t="s">
        <v>212</v>
      </c>
      <c r="B12" s="24">
        <f ca="1">B8*B10</f>
        <v>9.2517287063226981</v>
      </c>
      <c r="C12" s="24">
        <f ca="1">C8*C10</f>
        <v>0</v>
      </c>
      <c r="D12" s="24">
        <f>D8*D10</f>
        <v>16.202308496000004</v>
      </c>
      <c r="E12" s="24">
        <f>E8*E10</f>
        <v>9.0915852926370291E-2</v>
      </c>
      <c r="F12" s="24">
        <f>F8*F10</f>
        <v>37.042856739049235</v>
      </c>
      <c r="G12" s="24"/>
      <c r="H12" s="24"/>
      <c r="I12" s="24"/>
      <c r="J12" s="24">
        <f>J8*J10</f>
        <v>1.8617527601719224</v>
      </c>
      <c r="K12" s="24"/>
      <c r="L12" s="24">
        <f>L8*L10</f>
        <v>0</v>
      </c>
      <c r="M12" s="24">
        <f>M8*M10</f>
        <v>0</v>
      </c>
      <c r="N12" s="24">
        <f>N8*N10</f>
        <v>0</v>
      </c>
      <c r="O12" s="24"/>
      <c r="P12" s="24"/>
    </row>
    <row r="14" spans="1:18">
      <c r="A14" s="193" t="s">
        <v>501</v>
      </c>
      <c r="B14" s="203"/>
      <c r="C14" s="225"/>
    </row>
    <row r="15" spans="1:18">
      <c r="A15" s="235"/>
      <c r="B15" s="33"/>
      <c r="C15" s="236"/>
    </row>
    <row r="16" spans="1:18">
      <c r="A16" s="254"/>
      <c r="B16" s="43" t="s">
        <v>287</v>
      </c>
      <c r="C16" s="238" t="s">
        <v>181</v>
      </c>
    </row>
    <row r="17" spans="1:4">
      <c r="A17" s="255" t="s">
        <v>111</v>
      </c>
      <c r="B17" s="253">
        <f>IF(ISERROR(SUM(LB_lb_ele_kWh,LB_rest_ele_kWh)*3.6/1000000000/'E Balans VL '!Z26*100),0,SUM(LB_lb_ele_kWh,LB_rest_ele_kWh)*3.6/1000000000/'E Balans VL '!Z26*100)</f>
        <v>5.7557162479968246E-3</v>
      </c>
      <c r="C17" s="236" t="s">
        <v>691</v>
      </c>
      <c r="D17" s="251"/>
    </row>
    <row r="18" spans="1:4">
      <c r="A18" s="239"/>
      <c r="B18" s="252"/>
      <c r="C18" s="240"/>
    </row>
    <row r="19" spans="1:4">
      <c r="A19" s="33"/>
      <c r="B19" s="49"/>
      <c r="C19" s="33"/>
    </row>
    <row r="20" spans="1:4">
      <c r="A20" s="33"/>
      <c r="B20" s="49"/>
      <c r="C20" s="33"/>
    </row>
    <row r="21" spans="1:4" ht="15.75" thickBot="1">
      <c r="B21" s="33"/>
    </row>
    <row r="22" spans="1:4" ht="15.75" customHeight="1">
      <c r="A22" s="1207" t="s">
        <v>298</v>
      </c>
      <c r="B22" s="1210" t="s">
        <v>299</v>
      </c>
      <c r="C22" s="1210" t="s">
        <v>500</v>
      </c>
    </row>
    <row r="23" spans="1:4">
      <c r="A23" s="1208"/>
      <c r="B23" s="1211"/>
      <c r="C23" s="1211"/>
    </row>
    <row r="24" spans="1:4" ht="15.75" thickBot="1">
      <c r="A24" s="1209"/>
      <c r="B24" s="1212"/>
      <c r="C24" s="1212"/>
    </row>
    <row r="25" spans="1:4" ht="15.75">
      <c r="A25" s="14"/>
      <c r="B25" s="33"/>
    </row>
    <row r="26" spans="1:4">
      <c r="A26" s="42" t="s">
        <v>269</v>
      </c>
      <c r="B26" s="246">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0</v>
      </c>
      <c r="C26" s="246">
        <f>B26*'GWP N2O_CH4'!B5</f>
        <v>0</v>
      </c>
      <c r="D26" s="51"/>
    </row>
    <row r="27" spans="1:4">
      <c r="A27" s="42" t="s">
        <v>270</v>
      </c>
      <c r="B27" s="246">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0</v>
      </c>
      <c r="C27" s="246">
        <f>B27*'GWP N2O_CH4'!B5</f>
        <v>0</v>
      </c>
      <c r="D27" s="51"/>
    </row>
    <row r="28" spans="1:4">
      <c r="A28" s="42" t="s">
        <v>271</v>
      </c>
      <c r="B28" s="246">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0</v>
      </c>
      <c r="C28" s="246">
        <f>B28*'GWP N2O_CH4'!B4</f>
        <v>0</v>
      </c>
      <c r="D28" s="51"/>
    </row>
    <row r="29" spans="1:4">
      <c r="A29" s="42" t="s">
        <v>272</v>
      </c>
      <c r="B29" s="246">
        <f>B34*'ha_N2O bodem landbouw'!B4</f>
        <v>7.1699743103826069E-2</v>
      </c>
      <c r="C29" s="246">
        <f>B29*'GWP N2O_CH4'!B4</f>
        <v>22.226920362186082</v>
      </c>
      <c r="D29" s="51"/>
    </row>
    <row r="31" spans="1:4">
      <c r="A31" s="193" t="s">
        <v>502</v>
      </c>
      <c r="B31" s="203"/>
      <c r="C31" s="225"/>
    </row>
    <row r="32" spans="1:4">
      <c r="A32" s="235"/>
      <c r="B32" s="33"/>
      <c r="C32" s="236"/>
    </row>
    <row r="33" spans="1:5">
      <c r="A33" s="237"/>
      <c r="B33" s="224" t="s">
        <v>632</v>
      </c>
      <c r="C33" s="238" t="s">
        <v>181</v>
      </c>
    </row>
    <row r="34" spans="1:5">
      <c r="A34" s="256" t="s">
        <v>111</v>
      </c>
      <c r="B34" s="36">
        <f>IF(ISERROR(aantalCultuurgronden/'ha_N2O bodem landbouw'!B5),0,aantalCultuurgronden/'ha_N2O bodem landbouw'!B5)</f>
        <v>1.9356673510987889E-5</v>
      </c>
      <c r="C34" s="257" t="s">
        <v>631</v>
      </c>
      <c r="D34" s="28"/>
      <c r="E34" s="28"/>
    </row>
    <row r="35" spans="1:5">
      <c r="A35" s="239"/>
      <c r="B35" s="180"/>
      <c r="C35" s="240"/>
      <c r="D35" s="251"/>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5">
    <tabColor theme="5" tint="-0.249977111117893"/>
  </sheetPr>
  <dimension ref="A1:R79"/>
  <sheetViews>
    <sheetView showGridLines="0" zoomScale="85" zoomScaleNormal="85" workbookViewId="0">
      <selection activeCell="E15" sqref="E15"/>
    </sheetView>
  </sheetViews>
  <sheetFormatPr defaultRowHeight="15"/>
  <cols>
    <col min="1" max="1" width="49.42578125" bestFit="1" customWidth="1"/>
    <col min="2" max="2" width="13" bestFit="1" customWidth="1"/>
    <col min="3" max="3" width="15.85546875" bestFit="1" customWidth="1"/>
    <col min="4" max="4" width="13" bestFit="1"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16.85546875" customWidth="1"/>
    <col min="13" max="13" width="15.140625" bestFit="1" customWidth="1"/>
    <col min="14" max="14" width="12.28515625" customWidth="1"/>
    <col min="15" max="15" width="12.140625" customWidth="1"/>
    <col min="16" max="16" width="14.140625" customWidth="1"/>
    <col min="17" max="17" width="6.42578125" bestFit="1" customWidth="1"/>
  </cols>
  <sheetData>
    <row r="1" spans="1:18" s="311" customFormat="1" ht="17.25" thickTop="1" thickBot="1">
      <c r="A1" s="1199" t="s">
        <v>504</v>
      </c>
      <c r="B1" s="1200" t="s">
        <v>553</v>
      </c>
      <c r="C1" s="1201"/>
      <c r="D1" s="1201"/>
      <c r="E1" s="1201"/>
      <c r="F1" s="1201"/>
      <c r="G1" s="1201"/>
      <c r="H1" s="1201"/>
      <c r="I1" s="1201"/>
      <c r="J1" s="1201"/>
      <c r="K1" s="1201"/>
      <c r="L1" s="1201"/>
      <c r="M1" s="1201"/>
      <c r="N1" s="1201"/>
      <c r="O1" s="1201"/>
      <c r="P1" s="1201"/>
    </row>
    <row r="2" spans="1:18" s="311" customFormat="1" ht="15.75" thickTop="1">
      <c r="A2" s="1199"/>
      <c r="B2" s="1202" t="s">
        <v>20</v>
      </c>
      <c r="C2" s="1202" t="s">
        <v>195</v>
      </c>
      <c r="D2" s="1204" t="s">
        <v>196</v>
      </c>
      <c r="E2" s="1205"/>
      <c r="F2" s="1205"/>
      <c r="G2" s="1205"/>
      <c r="H2" s="1205"/>
      <c r="I2" s="1205"/>
      <c r="J2" s="1205"/>
      <c r="K2" s="1206"/>
      <c r="L2" s="1204" t="s">
        <v>197</v>
      </c>
      <c r="M2" s="1205"/>
      <c r="N2" s="1205"/>
      <c r="O2" s="1205"/>
      <c r="P2" s="1206"/>
    </row>
    <row r="3" spans="1:18" s="311" customFormat="1" ht="45">
      <c r="A3" s="1199"/>
      <c r="B3" s="1203"/>
      <c r="C3" s="1203"/>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8">
      <c r="C4" s="16"/>
    </row>
    <row r="5" spans="1:18" s="8" customFormat="1">
      <c r="A5" s="283" t="s">
        <v>323</v>
      </c>
      <c r="B5" s="420">
        <f>SUM(B6:B11)</f>
        <v>4.8244569665208424E-6</v>
      </c>
      <c r="C5" s="435" t="s">
        <v>210</v>
      </c>
      <c r="D5" s="420">
        <f>SUM(D6:D11)</f>
        <v>5.6267773390344176E-6</v>
      </c>
      <c r="E5" s="420">
        <f>SUM(E6:E11)</f>
        <v>3.6359659957028572E-4</v>
      </c>
      <c r="F5" s="433" t="s">
        <v>210</v>
      </c>
      <c r="G5" s="420">
        <f>SUM(G6:G11)</f>
        <v>7.9159055670826622E-2</v>
      </c>
      <c r="H5" s="420">
        <f>SUM(H6:H11)</f>
        <v>1.3678035937241666E-2</v>
      </c>
      <c r="I5" s="435" t="s">
        <v>210</v>
      </c>
      <c r="J5" s="435" t="s">
        <v>210</v>
      </c>
      <c r="K5" s="435" t="s">
        <v>210</v>
      </c>
      <c r="L5" s="435" t="s">
        <v>210</v>
      </c>
      <c r="M5" s="420">
        <f>SUM(M6:M11)</f>
        <v>4.1487628934228941E-3</v>
      </c>
      <c r="N5" s="435" t="s">
        <v>210</v>
      </c>
      <c r="O5" s="435" t="s">
        <v>210</v>
      </c>
      <c r="P5" s="436" t="s">
        <v>210</v>
      </c>
    </row>
    <row r="6" spans="1:18">
      <c r="A6" s="261" t="s">
        <v>748</v>
      </c>
      <c r="B6" s="421">
        <f>vkm_GW_PW*SUMIFS(TableVerdeelsleutelVkm[ELECTRIC],TableVerdeelsleutelVkm[Voertuigtype],"Lichte voertuigen")*SUMIFS(TableECFTransport[EnergieConsumptieFactor (PJ per km)],TableECFTransport[Index],CONCATENATE($A6,"_ELECTRIC_ELECTRIC"))
+vkm_GW_PW*SUMIFS(TableVerdeelsleutelVkm[DIESEL HYBRID PHEV],TableVerdeelsleutelVkm[Voertuigtype],"Lichte voertuigen")*SUMIFS(TableECFTransport[EnergieConsumptieFactor (PJ per km)],TableECFTransport[Index],CONCATENATE($A6,"_DIESEL HYBRID PHEV_ELECTRIC"))
+vkm_GW_PW*SUMIFS(TableVerdeelsleutelVkm[PETROL HYBRID PHEV],TableVerdeelsleutelVkm[Voertuigtype],"Lichte voertuigen")*SUMIFS(TableECFTransport[EnergieConsumptieFactor (PJ per km)],TableECFTransport[Index],CONCATENATE($A6,"_PETROL HYBRID PHEV_ELECTRIC"))</f>
        <v>4.4648414325405921E-6</v>
      </c>
      <c r="C6" s="421"/>
      <c r="D6" s="421">
        <f>vkm_GW_PW*SUMIFS(TableVerdeelsleutelVkm[CNG],TableVerdeelsleutelVkm[Voertuigtype],"Lichte voertuigen")*SUMIFS(TableECFTransport[EnergieConsumptieFactor (PJ per km)],TableECFTransport[Index],CONCATENATE($A6,"_CNG_CNG"))
+vkm_GW_PW*SUMIFS(TableVerdeelsleutelVkm[FUEL CELL H2],TableVerdeelsleutelVkm[Voertuigtype],"Lichte voertuigen")*SUMIFS(TableECFTransport[EnergieConsumptieFactor (PJ per km)],TableECFTransport[Index],CONCATENATE($A6,"_FUEL CELL H2_H2"))</f>
        <v>5.2001180938156189E-6</v>
      </c>
      <c r="E6" s="423">
        <f>vkm_GW_PW*SUMIFS(TableVerdeelsleutelVkm[LPG],TableVerdeelsleutelVkm[Voertuigtype],"Lichte voertuigen")*SUMIFS(TableECFTransport[EnergieConsumptieFactor (PJ per km)],TableECFTransport[Index],CONCATENATE($A6,"_LPG_LPG"))</f>
        <v>3.3737029915035486E-4</v>
      </c>
      <c r="F6" s="423"/>
      <c r="G6" s="421">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CS_DIESEL")))*(1-$C$35)</f>
        <v>5.2636109555722586E-2</v>
      </c>
      <c r="H6" s="421">
        <f>(vkm_GW_PW*SUMIFS(TableVerdeelsleutelVkm[PETROL],TableVerdeelsleutelVkm[Voertuigtype],"Lichte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CS_PETROL")))*(1-$C$42)</f>
        <v>1.268529407502614E-2</v>
      </c>
      <c r="I6" s="421"/>
      <c r="J6" s="421"/>
      <c r="K6" s="421"/>
      <c r="L6" s="421"/>
      <c r="M6" s="421">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CS_DIESEL")))*($C$35)
+(vkm_GW_PW*SUMIFS(TableVerdeelsleutelVkm[PETROL],TableVerdeelsleutelVkm[Voertuigtype],"Lichte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CS_PETROL")))*($C$42)</f>
        <v>2.9231370665102072E-3</v>
      </c>
      <c r="N6" s="421"/>
      <c r="O6" s="421"/>
      <c r="P6" s="422"/>
    </row>
    <row r="7" spans="1:18">
      <c r="A7" s="261" t="s">
        <v>749</v>
      </c>
      <c r="B7" s="421">
        <f>vkm_GW_ZV*SUMIFS(TableVerdeelsleutelVkm[ELECTRIC],TableVerdeelsleutelVkm[Voertuigtype],"Zware voertuigen")*SUMIFS(TableECFTransport[EnergieConsumptieFactor (PJ per km)],TableECFTransport[Index],CONCATENATE($A7,"_ELECTRIC_ELECTRIC"))
+vkm_GW_ZV*SUMIFS(TableVerdeelsleutelVkm[DIESEL HYBRID PHEV],TableVerdeelsleutelVkm[Voertuigtype],"Zware voertuigen")*SUMIFS(TableECFTransport[EnergieConsumptieFactor (PJ per km)],TableECFTransport[Index],CONCATENATE($A7,"_DIESEL HYBRID PHEV_ELECTRIC"))
+vkm_GW_ZV*SUMIFS(TableVerdeelsleutelVkm[PETROL HYBRID PHEV],TableVerdeelsleutelVkm[Voertuigtype],"Zware voertuigen")*SUMIFS(TableECFTransport[EnergieConsumptieFactor (PJ per km)],TableECFTransport[Index],CONCATENATE($A7,"_PETROL HYBRID PHEV_ELECTRIC"))</f>
        <v>1.2917204155027824E-7</v>
      </c>
      <c r="C7" s="421"/>
      <c r="D7" s="423">
        <f>vkm_GW_ZV*SUMIFS(TableVerdeelsleutelVkm[CNG],TableVerdeelsleutelVkm[Voertuigtype],"Zware voertuigen")*SUMIFS(TableECFTransport[EnergieConsumptieFactor (PJ per km)],TableECFTransport[Index],CONCATENATE($A7,"_CNG_CNG"))</f>
        <v>0</v>
      </c>
      <c r="E7" s="423">
        <f>vkm_GW_ZV*SUMIFS(TableVerdeelsleutelVkm[LPG],TableVerdeelsleutelVkm[Voertuigtype],"Zware voertuigen")*SUMIFS(TableECFTransport[EnergieConsumptieFactor (PJ per km)],TableECFTransport[Index],CONCATENATE($A7,"_LPG_LPG"))</f>
        <v>0</v>
      </c>
      <c r="F7" s="423"/>
      <c r="G7" s="421">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CS_DIESEL")))*(1-$C$35)</f>
        <v>2.1367906350716549E-2</v>
      </c>
      <c r="H7" s="881">
        <f>(vkm_GW_ZV*SUMIFS(TableVerdeelsleutelVkm[PETROL],TableVerdeelsleutelVkm[Voertuigtype],"Zware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CS_PETROL")))*(1-$C$42)</f>
        <v>5.7337707056601931E-7</v>
      </c>
      <c r="I7" s="421"/>
      <c r="J7" s="421"/>
      <c r="K7" s="421"/>
      <c r="L7" s="421"/>
      <c r="M7" s="421">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CS_DIESEL")))*($C$35)
+(vkm_GW_ZV*SUMIFS(TableVerdeelsleutelVkm[PETROL],TableVerdeelsleutelVkm[Voertuigtype],"Zware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CS_PETROL")))*($C$42)</f>
        <v>9.5080212656503617E-4</v>
      </c>
      <c r="N7" s="421"/>
      <c r="O7" s="421"/>
      <c r="P7" s="422"/>
    </row>
    <row r="8" spans="1:18">
      <c r="A8" s="261" t="s">
        <v>750</v>
      </c>
      <c r="B8" s="421">
        <f>vkm_NGW_PW*SUMIFS(TableVerdeelsleutelVkm[ELECTRIC],TableVerdeelsleutelVkm[Voertuigtype],"Lichte voertuigen")*SUMIFS(TableECFTransport[EnergieConsumptieFactor (PJ per km)],TableECFTransport[Index],CONCATENATE($A8,"_ELECTRIC_ELECTRIC"))
+vkm_NGW_PW*SUMIFS(TableVerdeelsleutelVkm[DIESEL HYBRID PHEV],TableVerdeelsleutelVkm[Voertuigtype],"Lichte voertuigen")*SUMIFS(TableECFTransport[EnergieConsumptieFactor (PJ per km)],TableECFTransport[Index],CONCATENATE($A8,"_DIESEL HYBRID PHEV_ELECTRIC"))
+vkm_NGW_PW*SUMIFS(TableVerdeelsleutelVkm[PETROL HYBRID PHEV],TableVerdeelsleutelVkm[Voertuigtype],"Lichte voertuigen")*SUMIFS(TableECFTransport[EnergieConsumptieFactor (PJ per km)],TableECFTransport[Index],CONCATENATE($A8,"_PETROL HYBRID PHEV_ELECTRIC"))</f>
        <v>2.2430107822871958E-7</v>
      </c>
      <c r="C8" s="421"/>
      <c r="D8" s="423">
        <f>vkm_NGW_PW*SUMIFS(TableVerdeelsleutelVkm[CNG],TableVerdeelsleutelVkm[Voertuigtype],"Lichte voertuigen")*SUMIFS(TableECFTransport[EnergieConsumptieFactor (PJ per km)],TableECFTransport[Index],CONCATENATE($A8,"_CNG_CNG"))
+vkm_NGW_PW*SUMIFS(TableVerdeelsleutelVkm[FUEL CELL H2],TableVerdeelsleutelVkm[Voertuigtype],"Lichte voertuigen")*SUMIFS(TableECFTransport[EnergieConsumptieFactor (PJ per km)],TableECFTransport[Index],CONCATENATE($A8,"_FUEL CELL H2_H2"))</f>
        <v>4.2665924521879845E-7</v>
      </c>
      <c r="E8" s="423">
        <f>vkm_NGW_PW*SUMIFS(TableVerdeelsleutelVkm[LPG],TableVerdeelsleutelVkm[Voertuigtype],"Lichte voertuigen")*SUMIFS(TableECFTransport[EnergieConsumptieFactor (PJ per km)],TableECFTransport[Index],CONCATENATE($A8,"_LPG_LPG"))</f>
        <v>2.6226300419930871E-5</v>
      </c>
      <c r="F8" s="423"/>
      <c r="G8" s="421">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CS_DIESEL")))*(1-$C$35)</f>
        <v>3.852060298175787E-3</v>
      </c>
      <c r="H8" s="881">
        <f>(vkm_NGW_PW*SUMIFS(TableVerdeelsleutelVkm[PETROL],TableVerdeelsleutelVkm[Voertuigtype],"Lichte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CS_PETROL")))*(1-$C$42)</f>
        <v>9.9213557518583136E-4</v>
      </c>
      <c r="I8" s="421"/>
      <c r="J8" s="421"/>
      <c r="K8" s="421"/>
      <c r="L8" s="421"/>
      <c r="M8" s="421">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CS_DIESEL")))*($C$35)
+(vkm_NGW_PW*SUMIFS(TableVerdeelsleutelVkm[PETROL],TableVerdeelsleutelVkm[Voertuigtype],"Lichte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CS_PETROL")))*($C$42)</f>
        <v>2.1684545872888234E-4</v>
      </c>
      <c r="N8" s="421"/>
      <c r="O8" s="421"/>
      <c r="P8" s="422"/>
    </row>
    <row r="9" spans="1:18">
      <c r="A9" s="261" t="s">
        <v>751</v>
      </c>
      <c r="B9" s="421">
        <f>vkm_NGW_ZV*SUMIFS(TableVerdeelsleutelVkm[ELECTRIC],TableVerdeelsleutelVkm[Voertuigtype],"Zware voertuigen")*SUMIFS(TableECFTransport[EnergieConsumptieFactor (PJ per km)],TableECFTransport[Index],CONCATENATE($A9,"_ELECTRIC_ELECTRIC"))
+vkm_NGW_ZV*SUMIFS(TableVerdeelsleutelVkm[DIESEL HYBRID PHEV],TableVerdeelsleutelVkm[Voertuigtype],"Zware voertuigen")*SUMIFS(TableECFTransport[EnergieConsumptieFactor (PJ per km)],TableECFTransport[Index],CONCATENATE($A9,"_DIESEL HYBRID PHEV_ELECTRIC"))
+vkm_NGW_ZV*SUMIFS(TableVerdeelsleutelVkm[PETROL HYBRID PHEV],TableVerdeelsleutelVkm[Voertuigtype],"Zware voertuigen")*SUMIFS(TableECFTransport[EnergieConsumptieFactor (PJ per km)],TableECFTransport[Index],CONCATENATE($A9,"_PETROL HYBRID PHEV_ELECTRIC"))</f>
        <v>6.1424142012521597E-9</v>
      </c>
      <c r="C9" s="421"/>
      <c r="D9" s="423">
        <f>vkm_NGW_ZV*SUMIFS(TableVerdeelsleutelVkm[CNG],TableVerdeelsleutelVkm[Voertuigtype],"Zware voertuigen")*SUMIFS(TableECFTransport[EnergieConsumptieFactor (PJ per km)],TableECFTransport[Index],CONCATENATE($A9,"_CNG_CNG"))</f>
        <v>0</v>
      </c>
      <c r="E9" s="423">
        <f>vkm_NGW_ZV*SUMIFS(TableVerdeelsleutelVkm[LPG],TableVerdeelsleutelVkm[Voertuigtype],"Zware voertuigen")*SUMIFS(TableECFTransport[EnergieConsumptieFactor (PJ per km)],TableECFTransport[Index],CONCATENATE($A9,"_LPG_LPG"))</f>
        <v>0</v>
      </c>
      <c r="F9" s="423"/>
      <c r="G9" s="421">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CS_DIESEL")))*(1-$C$35)</f>
        <v>1.3029794662116957E-3</v>
      </c>
      <c r="H9" s="881">
        <f>(vkm_NGW_ZV*SUMIFS(TableVerdeelsleutelVkm[PETROL],TableVerdeelsleutelVkm[Voertuigtype],"Zware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CS_PETROL")))*(1-$C$42)</f>
        <v>3.2909959129208495E-8</v>
      </c>
      <c r="I9" s="421"/>
      <c r="J9" s="421"/>
      <c r="K9" s="421"/>
      <c r="L9" s="421"/>
      <c r="M9" s="421">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CS_DIESEL")))*($C$35)
+(vkm_NGW_ZV*SUMIFS(TableVerdeelsleutelVkm[PETROL],TableVerdeelsleutelVkm[Voertuigtype],"Zware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CS_PETROL")))*($C$42)</f>
        <v>5.7978241618768443E-5</v>
      </c>
      <c r="N9" s="421"/>
      <c r="O9" s="421"/>
      <c r="P9" s="422"/>
    </row>
    <row r="10" spans="1:18">
      <c r="A10" s="261" t="s">
        <v>752</v>
      </c>
      <c r="B10" s="421">
        <f>vkm_SW_PW*SUMIFS(TableVerdeelsleutelVkm[ELECTRIC],TableVerdeelsleutelVkm[Voertuigtype],"Lichte voertuigen")*SUMIFS(TableECFTransport[EnergieConsumptieFactor (PJ per km)],TableECFTransport[Index],CONCATENATE($A10,"_ELECTRIC_ELECTRIC"))
+vkm_SW_PW*SUMIFS(TableVerdeelsleutelVkm[DIESEL HYBRID PHEV],TableVerdeelsleutelVkm[Voertuigtype],"Lichte voertuigen")*SUMIFS(TableECFTransport[EnergieConsumptieFactor (PJ per km)],TableECFTransport[Index],CONCATENATE($A10,"_DIESEL HYBRID PHEV_ELECTRIC"))
+vkm_SW_PW*SUMIFS(TableVerdeelsleutelVkm[PETROL HYBRID PHEV],TableVerdeelsleutelVkm[Voertuigtype],"Lichte voertuigen")*SUMIFS(TableECFTransport[EnergieConsumptieFactor (PJ per km)],TableECFTransport[Index],CONCATENATE($A10,"_PETROL HYBRID PHEV_ELECTRIC"))</f>
        <v>0</v>
      </c>
      <c r="C10" s="421"/>
      <c r="D10" s="423">
        <f>vkm_SW_PW*SUMIFS(TableVerdeelsleutelVkm[CNG],TableVerdeelsleutelVkm[Voertuigtype],"Lichte voertuigen")*SUMIFS(TableECFTransport[EnergieConsumptieFactor (PJ per km)],TableECFTransport[Index],CONCATENATE($A10,"_CNG_CNG"))
+vkm_SW_PW*SUMIFS(TableVerdeelsleutelVkm[FUEL CELL H2],TableVerdeelsleutelVkm[Voertuigtype],"Lichte voertuigen")*SUMIFS(TableECFTransport[EnergieConsumptieFactor (PJ per km)],TableECFTransport[Index],CONCATENATE($A10,"_FUEL CELL H2_H2"))</f>
        <v>0</v>
      </c>
      <c r="E10" s="423">
        <f>vkm_SW_PW*SUMIFS(TableVerdeelsleutelVkm[LPG],TableVerdeelsleutelVkm[Voertuigtype],"Lichte voertuigen")*SUMIFS(TableECFTransport[EnergieConsumptieFactor (PJ per km)],TableECFTransport[Index],CONCATENATE($A10,"_LPG_LPG"))</f>
        <v>0</v>
      </c>
      <c r="F10" s="423"/>
      <c r="G10" s="421">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CS_DIESEL")))*(1-$C$35)</f>
        <v>0</v>
      </c>
      <c r="H10" s="881">
        <f>(vkm_SW_PW*SUMIFS(TableVerdeelsleutelVkm[PETROL],TableVerdeelsleutelVkm[Voertuigtype],"Lichte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CS_PETROL")))*(1-$C$42)</f>
        <v>0</v>
      </c>
      <c r="I10" s="421"/>
      <c r="J10" s="421"/>
      <c r="K10" s="421"/>
      <c r="L10" s="421"/>
      <c r="M10" s="421">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CS_DIESEL")))*($C$35)
+(vkm_SW_PW*SUMIFS(TableVerdeelsleutelVkm[PETROL],TableVerdeelsleutelVkm[Voertuigtype],"Lichte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CS_PETROL")))*($C$42)</f>
        <v>0</v>
      </c>
      <c r="N10" s="421"/>
      <c r="O10" s="421"/>
      <c r="P10" s="422"/>
    </row>
    <row r="11" spans="1:18">
      <c r="A11" s="4" t="s">
        <v>753</v>
      </c>
      <c r="B11" s="424">
        <f>vkm_SW_ZV*SUMIFS(TableVerdeelsleutelVkm[ELECTRIC],TableVerdeelsleutelVkm[Voertuigtype],"Zware voertuigen")*SUMIFS(TableECFTransport[EnergieConsumptieFactor (PJ per km)],TableECFTransport[Index],CONCATENATE($A11,"_ELECTRIC_ELECTRIC"))
+vkm_SW_ZV*SUMIFS(TableVerdeelsleutelVkm[DIESEL HYBRID PHEV],TableVerdeelsleutelVkm[Voertuigtype],"Zware voertuigen")*SUMIFS(TableECFTransport[EnergieConsumptieFactor (PJ per km)],TableECFTransport[Index],CONCATENATE($A11,"_DIESEL HYBRID PHEV_ELECTRIC"))
+vkm_SW_ZV*SUMIFS(TableVerdeelsleutelVkm[PETROL HYBRID PHEV],TableVerdeelsleutelVkm[Voertuigtype],"Zware voertuigen")*SUMIFS(TableECFTransport[EnergieConsumptieFactor (PJ per km)],TableECFTransport[Index],CONCATENATE($A11,"_PETROL HYBRID PHEV_ELECTRIC"))</f>
        <v>0</v>
      </c>
      <c r="C11" s="424"/>
      <c r="D11" s="425">
        <f>vkm_SW_ZV*SUMIFS(TableVerdeelsleutelVkm[CNG],TableVerdeelsleutelVkm[Voertuigtype],"Zware voertuigen")*SUMIFS(TableECFTransport[EnergieConsumptieFactor (PJ per km)],TableECFTransport[Index],CONCATENATE($A11,"_CNG_CNG"))</f>
        <v>0</v>
      </c>
      <c r="E11" s="425">
        <f>vkm_SW_ZV*SUMIFS(TableVerdeelsleutelVkm[LPG],TableVerdeelsleutelVkm[Voertuigtype],"Zware voertuigen")*SUMIFS(TableECFTransport[EnergieConsumptieFactor (PJ per km)],TableECFTransport[Index],CONCATENATE($A11,"_LPG_LPG"))</f>
        <v>0</v>
      </c>
      <c r="F11" s="425"/>
      <c r="G11" s="424">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CS_DIESEL")))*(1-$C$35)</f>
        <v>0</v>
      </c>
      <c r="H11" s="882">
        <f>(vkm_SW_ZV*SUMIFS(TableVerdeelsleutelVkm[PETROL],TableVerdeelsleutelVkm[Voertuigtype],"Zware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CS_PETROL")))*(1-$C$42)</f>
        <v>0</v>
      </c>
      <c r="I11" s="424"/>
      <c r="J11" s="424"/>
      <c r="K11" s="424"/>
      <c r="L11" s="424"/>
      <c r="M11" s="424">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CS_DIESEL")))*($C$35)
+(vkm_SW_ZV*SUMIFS(TableVerdeelsleutelVkm[PETROL],TableVerdeelsleutelVkm[Voertuigtype],"Zware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CS_PETROL")))*($C$42)</f>
        <v>0</v>
      </c>
      <c r="N11" s="424"/>
      <c r="O11" s="424"/>
      <c r="P11" s="426"/>
    </row>
    <row r="12" spans="1:18">
      <c r="A12" s="326" t="s">
        <v>551</v>
      </c>
      <c r="B12" s="434">
        <f>('Eigen vloot'!B27)*(-1)</f>
        <v>0</v>
      </c>
      <c r="C12" s="434"/>
      <c r="D12" s="434">
        <f>('Eigen vloot'!D27)*(-1)</f>
        <v>0</v>
      </c>
      <c r="E12" s="434">
        <f>('Eigen vloot'!E27)*(-1)</f>
        <v>0</v>
      </c>
      <c r="F12" s="427"/>
      <c r="G12" s="434">
        <f>('Eigen vloot'!G27)*(-1)</f>
        <v>0</v>
      </c>
      <c r="H12" s="434">
        <f>('Eigen vloot'!H27)*(-1)</f>
        <v>0</v>
      </c>
      <c r="I12" s="434"/>
      <c r="J12" s="434"/>
      <c r="K12" s="434"/>
      <c r="L12" s="434"/>
      <c r="M12" s="434">
        <f>('Eigen vloot'!M27)*(-1)</f>
        <v>0</v>
      </c>
      <c r="N12" s="434"/>
      <c r="O12" s="434"/>
      <c r="P12" s="437"/>
    </row>
    <row r="13" spans="1:18">
      <c r="B13" s="12"/>
      <c r="C13" s="56"/>
      <c r="D13" s="56"/>
      <c r="E13" s="56"/>
      <c r="F13" s="56"/>
      <c r="G13" s="12"/>
      <c r="H13" s="12"/>
      <c r="I13" s="11"/>
      <c r="J13" s="12"/>
      <c r="K13" s="12"/>
      <c r="L13" s="12"/>
      <c r="M13" s="12"/>
      <c r="N13" s="12"/>
      <c r="O13" s="12"/>
      <c r="P13" s="12"/>
    </row>
    <row r="14" spans="1:18" s="16" customFormat="1">
      <c r="A14" s="21" t="s">
        <v>331</v>
      </c>
      <c r="B14" s="22">
        <f>((B5)*10^9/3600)+B12</f>
        <v>1.3401269351446785</v>
      </c>
      <c r="C14" s="22"/>
      <c r="D14" s="22">
        <f t="shared" ref="D14:M14" si="0">((D5)*10^9/3600)+D12</f>
        <v>1.5629937052873382</v>
      </c>
      <c r="E14" s="22">
        <f t="shared" si="0"/>
        <v>100.99905543619047</v>
      </c>
      <c r="F14" s="22"/>
      <c r="G14" s="22">
        <f t="shared" si="0"/>
        <v>21988.62657522962</v>
      </c>
      <c r="H14" s="22">
        <f t="shared" si="0"/>
        <v>3799.4544270115739</v>
      </c>
      <c r="I14" s="22"/>
      <c r="J14" s="22"/>
      <c r="K14" s="22"/>
      <c r="L14" s="22"/>
      <c r="M14" s="22">
        <f t="shared" si="0"/>
        <v>1152.434137061915</v>
      </c>
      <c r="N14" s="22"/>
      <c r="O14" s="22"/>
      <c r="P14" s="22"/>
      <c r="R14" s="33"/>
    </row>
    <row r="15" spans="1:18" s="16" customFormat="1">
      <c r="A15" s="43"/>
      <c r="B15" s="55"/>
      <c r="C15" s="55"/>
      <c r="D15" s="55"/>
      <c r="E15" s="55"/>
      <c r="F15" s="55"/>
      <c r="G15" s="55"/>
      <c r="H15" s="55"/>
      <c r="I15" s="55"/>
      <c r="J15" s="55"/>
      <c r="K15" s="55"/>
      <c r="L15" s="55"/>
      <c r="M15" s="55"/>
      <c r="N15" s="55"/>
      <c r="O15" s="55"/>
      <c r="P15" s="55"/>
      <c r="R15" s="33"/>
    </row>
    <row r="16" spans="1:18">
      <c r="A16" s="25" t="s">
        <v>213</v>
      </c>
      <c r="B16" s="57">
        <f ca="1">'EF ele_warmte'!B12</f>
        <v>0.21761604897969369</v>
      </c>
      <c r="C16" s="57">
        <f ca="1">'EF ele_warmte'!B22</f>
        <v>0</v>
      </c>
      <c r="D16" s="26">
        <f>EF_CO2_aardgas</f>
        <v>0.20200000000000001</v>
      </c>
      <c r="E16" s="26">
        <f>EF_VLgas_CO2</f>
        <v>0.22700000000000001</v>
      </c>
      <c r="F16" s="26">
        <f>EF_stookolie_CO2</f>
        <v>0.26700000000000002</v>
      </c>
      <c r="G16" s="26">
        <f>EF_diesel_CO2</f>
        <v>0.26700000000000002</v>
      </c>
      <c r="H16" s="26">
        <f>EF_benzine_CO2</f>
        <v>0.249</v>
      </c>
      <c r="I16" s="26">
        <f>EF_bruinkool_CO2</f>
        <v>0.35099999999999998</v>
      </c>
      <c r="J16" s="26">
        <f>EF_steenkool_CO2</f>
        <v>0.35399999999999998</v>
      </c>
      <c r="K16" s="26">
        <f>EF_anderfossiel_CO2</f>
        <v>0.26400000000000001</v>
      </c>
      <c r="L16" s="57">
        <f>'EF brandstof'!J4</f>
        <v>0</v>
      </c>
      <c r="M16" s="57">
        <f>'EF brandstof'!K4</f>
        <v>0</v>
      </c>
      <c r="N16" s="57">
        <f>'EF brandstof'!L4</f>
        <v>0</v>
      </c>
      <c r="O16" s="58"/>
      <c r="P16" s="58"/>
    </row>
    <row r="17" spans="1:18" s="16" customFormat="1">
      <c r="A17" s="43"/>
      <c r="B17" s="55"/>
      <c r="C17" s="55"/>
      <c r="D17" s="55"/>
      <c r="E17" s="55"/>
      <c r="F17" s="55"/>
      <c r="G17" s="55"/>
      <c r="H17" s="55"/>
      <c r="I17" s="55"/>
      <c r="J17" s="55"/>
      <c r="K17" s="55"/>
      <c r="L17" s="55"/>
      <c r="M17" s="55"/>
      <c r="N17" s="55"/>
      <c r="O17" s="55"/>
      <c r="P17" s="55"/>
      <c r="R17" s="33"/>
    </row>
    <row r="18" spans="1:18" s="16" customFormat="1">
      <c r="A18" s="21" t="s">
        <v>333</v>
      </c>
      <c r="B18" s="24">
        <f ca="1">B14*B16</f>
        <v>0.29163312875745118</v>
      </c>
      <c r="C18" s="24"/>
      <c r="D18" s="24">
        <f t="shared" ref="D18:M18" si="1">D14*D16</f>
        <v>0.31572472846804234</v>
      </c>
      <c r="E18" s="24">
        <f t="shared" si="1"/>
        <v>22.926785584015239</v>
      </c>
      <c r="F18" s="24"/>
      <c r="G18" s="24">
        <f t="shared" si="1"/>
        <v>5870.963295586309</v>
      </c>
      <c r="H18" s="24">
        <f t="shared" si="1"/>
        <v>946.06415232588188</v>
      </c>
      <c r="I18" s="24"/>
      <c r="J18" s="24"/>
      <c r="K18" s="24"/>
      <c r="L18" s="24"/>
      <c r="M18" s="24">
        <f t="shared" si="1"/>
        <v>0</v>
      </c>
      <c r="N18" s="24"/>
      <c r="O18" s="24"/>
      <c r="P18" s="24"/>
    </row>
    <row r="19" spans="1:18" s="16" customFormat="1">
      <c r="A19" s="43"/>
      <c r="B19" s="306"/>
      <c r="C19" s="55"/>
      <c r="D19" s="55"/>
      <c r="E19" s="55"/>
      <c r="F19" s="55"/>
      <c r="G19" s="55"/>
      <c r="H19" s="55"/>
      <c r="I19" s="55"/>
      <c r="J19" s="55"/>
      <c r="K19" s="55"/>
      <c r="L19" s="55"/>
      <c r="M19" s="55"/>
      <c r="N19" s="55"/>
      <c r="O19" s="55"/>
      <c r="P19" s="55"/>
      <c r="R19" s="33"/>
    </row>
    <row r="20" spans="1:18">
      <c r="A20" s="1"/>
      <c r="B20" s="1"/>
      <c r="E20" s="759"/>
    </row>
    <row r="21" spans="1:18">
      <c r="A21" s="890" t="s">
        <v>506</v>
      </c>
      <c r="B21" s="891"/>
      <c r="C21" s="892"/>
      <c r="D21" s="892"/>
      <c r="E21" s="892"/>
      <c r="F21" s="892"/>
      <c r="G21" s="892"/>
      <c r="H21" s="892"/>
      <c r="I21" s="892"/>
      <c r="J21" s="892"/>
      <c r="K21" s="892"/>
      <c r="L21" s="892"/>
      <c r="M21" s="892"/>
      <c r="N21" s="893"/>
    </row>
    <row r="22" spans="1:18">
      <c r="A22" s="259"/>
      <c r="B22" s="260"/>
      <c r="C22" s="44"/>
      <c r="D22" s="44"/>
      <c r="E22" s="44"/>
      <c r="F22" s="44"/>
      <c r="G22" s="44"/>
      <c r="H22" s="44"/>
      <c r="I22" s="44"/>
      <c r="J22" s="44"/>
      <c r="K22" s="44"/>
      <c r="L22" s="44"/>
      <c r="M22" s="44"/>
      <c r="N22" s="174"/>
    </row>
    <row r="23" spans="1:18">
      <c r="A23" s="266" t="s">
        <v>303</v>
      </c>
      <c r="B23" s="894" t="s">
        <v>304</v>
      </c>
      <c r="C23" s="894" t="s">
        <v>758</v>
      </c>
      <c r="D23" s="894" t="s">
        <v>759</v>
      </c>
      <c r="E23" s="894" t="s">
        <v>760</v>
      </c>
      <c r="F23" s="894" t="s">
        <v>717</v>
      </c>
      <c r="G23" s="894" t="s">
        <v>761</v>
      </c>
      <c r="H23" s="894" t="s">
        <v>762</v>
      </c>
      <c r="I23" s="894" t="s">
        <v>118</v>
      </c>
      <c r="J23" s="894" t="s">
        <v>763</v>
      </c>
      <c r="K23" s="894" t="s">
        <v>764</v>
      </c>
      <c r="L23" s="895" t="s">
        <v>765</v>
      </c>
      <c r="M23" s="130" t="s">
        <v>181</v>
      </c>
      <c r="N23" s="267" t="s">
        <v>311</v>
      </c>
    </row>
    <row r="24" spans="1:18">
      <c r="A24" s="33" t="s">
        <v>754</v>
      </c>
      <c r="B24" s="1049">
        <v>6.33583579741309E-5</v>
      </c>
      <c r="C24" s="1049">
        <v>0.7954453963011765</v>
      </c>
      <c r="D24" s="1049"/>
      <c r="E24" s="1049">
        <v>8.2268218439991616E-7</v>
      </c>
      <c r="F24" s="1049"/>
      <c r="G24" s="1049">
        <v>1.9557604420178119E-4</v>
      </c>
      <c r="H24" s="1049"/>
      <c r="I24" s="1049">
        <v>4.6492267261280737E-3</v>
      </c>
      <c r="J24" s="1049">
        <v>0.19793436627861516</v>
      </c>
      <c r="K24" s="1049">
        <v>1.6891905278286837E-3</v>
      </c>
      <c r="L24" s="1049">
        <v>2.2063081891244262E-5</v>
      </c>
      <c r="M24" s="1041" t="s">
        <v>926</v>
      </c>
      <c r="N24" s="880">
        <f>SUM(B24:L24)</f>
        <v>0.99999999999999989</v>
      </c>
    </row>
    <row r="25" spans="1:18">
      <c r="A25" s="33" t="s">
        <v>755</v>
      </c>
      <c r="B25" s="1049"/>
      <c r="C25" s="1049">
        <v>0.99994409948265761</v>
      </c>
      <c r="D25" s="1049"/>
      <c r="E25" s="1049"/>
      <c r="F25" s="1049"/>
      <c r="G25" s="1049">
        <v>1.3112617186036557E-5</v>
      </c>
      <c r="H25" s="1049"/>
      <c r="I25" s="1049"/>
      <c r="J25" s="1049">
        <v>4.2787900156224355E-5</v>
      </c>
      <c r="K25" s="1049"/>
      <c r="L25" s="1049"/>
      <c r="M25" s="1041" t="s">
        <v>926</v>
      </c>
      <c r="N25" s="880">
        <f>SUM(B25:L25)</f>
        <v>0.99999999999999989</v>
      </c>
    </row>
    <row r="26" spans="1:18">
      <c r="A26" s="239"/>
      <c r="B26" s="180"/>
      <c r="C26" s="180"/>
      <c r="D26" s="180"/>
      <c r="E26" s="180"/>
      <c r="F26" s="180"/>
      <c r="G26" s="180"/>
      <c r="H26" s="180"/>
      <c r="I26" s="180"/>
      <c r="J26" s="180"/>
      <c r="K26" s="180"/>
      <c r="L26" s="178"/>
      <c r="M26" s="178"/>
      <c r="N26" s="176"/>
    </row>
    <row r="27" spans="1:18" s="44" customFormat="1"/>
    <row r="28" spans="1:18">
      <c r="A28" s="262" t="s">
        <v>507</v>
      </c>
      <c r="B28" s="263"/>
      <c r="C28" s="263"/>
      <c r="D28" s="263"/>
      <c r="E28" s="263"/>
      <c r="F28" s="263"/>
      <c r="G28" s="263"/>
      <c r="H28" s="263"/>
      <c r="I28" s="263"/>
      <c r="J28" s="263"/>
      <c r="K28" s="263"/>
      <c r="L28" s="264"/>
    </row>
    <row r="29" spans="1:18">
      <c r="A29" s="261"/>
      <c r="B29" s="265"/>
      <c r="C29" s="265"/>
      <c r="D29" s="265"/>
      <c r="E29" s="265"/>
      <c r="F29" s="44"/>
      <c r="G29" s="44"/>
      <c r="H29" s="44"/>
      <c r="I29" s="44"/>
      <c r="J29" s="44"/>
      <c r="K29" s="44"/>
      <c r="L29" s="174"/>
    </row>
    <row r="30" spans="1:18">
      <c r="A30" s="419" t="s">
        <v>201</v>
      </c>
      <c r="B30" s="272" t="s">
        <v>312</v>
      </c>
      <c r="C30" s="876">
        <v>2012</v>
      </c>
      <c r="D30" s="272" t="s">
        <v>313</v>
      </c>
      <c r="E30" s="242" t="s">
        <v>181</v>
      </c>
      <c r="F30" s="269"/>
      <c r="G30" s="242"/>
      <c r="H30" s="242"/>
      <c r="I30" s="242"/>
      <c r="J30" s="242"/>
      <c r="K30" s="242"/>
      <c r="L30" s="270"/>
    </row>
    <row r="31" spans="1:18">
      <c r="A31" s="273" t="s">
        <v>314</v>
      </c>
      <c r="B31" s="274"/>
      <c r="F31" s="54"/>
      <c r="G31" s="44"/>
      <c r="H31" s="44"/>
      <c r="I31" s="44"/>
      <c r="J31" s="44"/>
      <c r="K31" s="44"/>
      <c r="L31" s="174"/>
    </row>
    <row r="32" spans="1:18">
      <c r="A32" s="275" t="s">
        <v>315</v>
      </c>
      <c r="B32" s="276"/>
      <c r="F32" s="54"/>
      <c r="G32" s="44"/>
      <c r="H32" s="44"/>
      <c r="I32" s="44"/>
      <c r="J32" s="44"/>
      <c r="K32" s="44"/>
      <c r="L32" s="174"/>
    </row>
    <row r="33" spans="1:16">
      <c r="A33" s="275" t="s">
        <v>316</v>
      </c>
      <c r="B33" s="277"/>
      <c r="F33" s="54"/>
      <c r="G33" s="44"/>
      <c r="H33" s="44"/>
      <c r="I33" s="44"/>
      <c r="J33" s="44"/>
      <c r="K33" s="44"/>
      <c r="L33" s="174"/>
    </row>
    <row r="34" spans="1:16">
      <c r="A34" s="275" t="s">
        <v>317</v>
      </c>
      <c r="B34" s="277"/>
      <c r="F34" s="54"/>
      <c r="G34" s="44"/>
      <c r="H34" s="44"/>
      <c r="I34" s="44"/>
      <c r="J34" s="44"/>
      <c r="K34" s="44"/>
      <c r="L34" s="174"/>
    </row>
    <row r="35" spans="1:16">
      <c r="A35" s="275" t="s">
        <v>318</v>
      </c>
      <c r="B35" s="277"/>
      <c r="C35" s="279">
        <v>4.2599999999999999E-2</v>
      </c>
      <c r="D35" s="59"/>
      <c r="E35" s="1047" t="s">
        <v>945</v>
      </c>
      <c r="F35" s="54"/>
      <c r="G35" s="44"/>
      <c r="H35" s="44"/>
      <c r="I35" s="44"/>
      <c r="J35" s="44"/>
      <c r="K35" s="44"/>
      <c r="L35" s="174"/>
    </row>
    <row r="36" spans="1:16">
      <c r="A36" s="261"/>
      <c r="B36" s="44"/>
      <c r="C36" s="44"/>
      <c r="D36" s="44"/>
      <c r="E36" s="157"/>
      <c r="F36" s="54"/>
      <c r="G36" s="44"/>
      <c r="H36" s="44"/>
      <c r="I36" s="44"/>
      <c r="J36" s="44"/>
      <c r="K36" s="44"/>
      <c r="L36" s="174"/>
    </row>
    <row r="37" spans="1:16">
      <c r="A37" s="419" t="s">
        <v>119</v>
      </c>
      <c r="B37" s="272" t="s">
        <v>312</v>
      </c>
      <c r="C37" s="876">
        <v>2012</v>
      </c>
      <c r="D37" s="272" t="s">
        <v>313</v>
      </c>
      <c r="E37" s="896" t="s">
        <v>181</v>
      </c>
      <c r="F37" s="282"/>
      <c r="G37" s="266"/>
      <c r="H37" s="266"/>
      <c r="I37" s="266"/>
      <c r="J37" s="266"/>
      <c r="K37" s="266"/>
      <c r="L37" s="267"/>
    </row>
    <row r="38" spans="1:16">
      <c r="A38" s="275" t="s">
        <v>319</v>
      </c>
      <c r="B38" s="276"/>
      <c r="F38" s="278"/>
      <c r="G38" s="59"/>
      <c r="H38" s="59"/>
      <c r="I38" s="59"/>
      <c r="J38" s="59"/>
      <c r="K38" s="59"/>
      <c r="L38" s="280"/>
    </row>
    <row r="39" spans="1:16">
      <c r="A39" s="275" t="s">
        <v>320</v>
      </c>
      <c r="B39" s="276"/>
      <c r="F39" s="278"/>
      <c r="G39" s="59"/>
      <c r="H39" s="59"/>
      <c r="I39" s="59"/>
      <c r="J39" s="59"/>
      <c r="K39" s="59"/>
      <c r="L39" s="280"/>
    </row>
    <row r="40" spans="1:16">
      <c r="A40" s="275" t="s">
        <v>316</v>
      </c>
      <c r="B40" s="277"/>
      <c r="F40" s="59"/>
      <c r="G40" s="59"/>
      <c r="H40" s="59"/>
      <c r="I40" s="59"/>
      <c r="J40" s="59"/>
      <c r="K40" s="59"/>
      <c r="L40" s="280"/>
    </row>
    <row r="41" spans="1:16">
      <c r="A41" s="275" t="s">
        <v>321</v>
      </c>
      <c r="B41" s="277"/>
      <c r="F41" s="59"/>
      <c r="G41" s="59"/>
      <c r="H41" s="59"/>
      <c r="I41" s="59"/>
      <c r="J41" s="59"/>
      <c r="K41" s="59"/>
      <c r="L41" s="280"/>
    </row>
    <row r="42" spans="1:16">
      <c r="A42" s="275" t="s">
        <v>318</v>
      </c>
      <c r="B42" s="277"/>
      <c r="C42" s="279">
        <v>4.3799999999999999E-2</v>
      </c>
      <c r="D42" s="278"/>
      <c r="E42" t="str">
        <f>E35</f>
        <v>Data VMM 2020</v>
      </c>
      <c r="F42" s="59"/>
      <c r="G42" s="281"/>
      <c r="H42" s="59"/>
      <c r="I42" s="59"/>
      <c r="J42" s="59"/>
      <c r="K42" s="59"/>
      <c r="L42" s="280"/>
    </row>
    <row r="43" spans="1:16">
      <c r="A43" s="4"/>
      <c r="B43" s="178"/>
      <c r="C43" s="178"/>
      <c r="D43" s="178"/>
      <c r="E43" s="178"/>
      <c r="F43" s="178"/>
      <c r="G43" s="178"/>
      <c r="H43" s="178"/>
      <c r="I43" s="178"/>
      <c r="J43" s="178"/>
      <c r="K43" s="178"/>
      <c r="L43" s="176"/>
    </row>
    <row r="44" spans="1:16" s="44" customFormat="1"/>
    <row r="45" spans="1:16" s="44" customFormat="1" ht="15.75" thickBot="1">
      <c r="A45" s="178"/>
      <c r="B45" s="178"/>
      <c r="C45" s="178"/>
      <c r="D45" s="178"/>
      <c r="E45" s="178"/>
      <c r="F45" s="178"/>
      <c r="G45" s="178"/>
      <c r="H45" s="178"/>
      <c r="I45" s="178"/>
      <c r="J45" s="178"/>
      <c r="K45" s="178"/>
      <c r="L45" s="178"/>
    </row>
    <row r="46" spans="1:16" s="16" customFormat="1" ht="17.25" thickTop="1" thickBot="1">
      <c r="A46" s="1213" t="s">
        <v>505</v>
      </c>
      <c r="B46" s="1214" t="s">
        <v>552</v>
      </c>
      <c r="C46" s="1215"/>
      <c r="D46" s="1215"/>
      <c r="E46" s="1215"/>
      <c r="F46" s="1215"/>
      <c r="G46" s="1215"/>
      <c r="H46" s="1215"/>
      <c r="I46" s="1215"/>
      <c r="J46" s="1215"/>
      <c r="K46" s="1215"/>
      <c r="L46" s="1215"/>
      <c r="M46" s="1215"/>
      <c r="N46" s="1215"/>
      <c r="O46" s="1215"/>
      <c r="P46" s="1215"/>
    </row>
    <row r="47" spans="1:16" s="16" customFormat="1" ht="15.75" thickTop="1">
      <c r="A47" s="1213"/>
      <c r="B47" s="1216" t="s">
        <v>20</v>
      </c>
      <c r="C47" s="1216" t="s">
        <v>195</v>
      </c>
      <c r="D47" s="1218" t="s">
        <v>196</v>
      </c>
      <c r="E47" s="1219"/>
      <c r="F47" s="1219"/>
      <c r="G47" s="1219"/>
      <c r="H47" s="1219"/>
      <c r="I47" s="1219"/>
      <c r="J47" s="1219"/>
      <c r="K47" s="1220"/>
      <c r="L47" s="1218" t="s">
        <v>197</v>
      </c>
      <c r="M47" s="1219"/>
      <c r="N47" s="1219"/>
      <c r="O47" s="1219"/>
      <c r="P47" s="1220"/>
    </row>
    <row r="48" spans="1:16" s="16" customFormat="1" ht="45">
      <c r="A48" s="1213"/>
      <c r="B48" s="1217"/>
      <c r="C48" s="1217"/>
      <c r="D48" s="13" t="s">
        <v>198</v>
      </c>
      <c r="E48" s="13" t="s">
        <v>199</v>
      </c>
      <c r="F48" s="13" t="s">
        <v>200</v>
      </c>
      <c r="G48" s="13" t="s">
        <v>201</v>
      </c>
      <c r="H48" s="13" t="s">
        <v>119</v>
      </c>
      <c r="I48" s="13" t="s">
        <v>202</v>
      </c>
      <c r="J48" s="13" t="s">
        <v>203</v>
      </c>
      <c r="K48" s="13" t="s">
        <v>204</v>
      </c>
      <c r="L48" s="13" t="s">
        <v>205</v>
      </c>
      <c r="M48" s="13" t="s">
        <v>206</v>
      </c>
      <c r="N48" s="13" t="s">
        <v>207</v>
      </c>
      <c r="O48" s="13" t="s">
        <v>208</v>
      </c>
      <c r="P48" s="13" t="s">
        <v>209</v>
      </c>
    </row>
    <row r="49" spans="1:18" s="16" customFormat="1">
      <c r="A49" s="43"/>
      <c r="B49" s="55"/>
      <c r="C49" s="55"/>
      <c r="D49" s="55"/>
      <c r="E49" s="55"/>
      <c r="F49" s="55"/>
      <c r="G49" s="55"/>
      <c r="H49" s="55"/>
      <c r="I49" s="55"/>
      <c r="J49" s="55"/>
      <c r="K49" s="55"/>
      <c r="L49" s="55"/>
      <c r="M49" s="55"/>
      <c r="N49" s="55"/>
      <c r="O49" s="55"/>
      <c r="P49" s="55"/>
      <c r="R49" s="33"/>
    </row>
    <row r="50" spans="1:18" s="295" customFormat="1">
      <c r="A50" s="294" t="s">
        <v>326</v>
      </c>
      <c r="B50" s="316">
        <f>SUM(B51:B52)</f>
        <v>2.1113020884818112E-5</v>
      </c>
      <c r="C50" s="316">
        <f t="shared" ref="C50:P50" si="2">SUM(C51:C52)</f>
        <v>0</v>
      </c>
      <c r="D50" s="316">
        <f t="shared" si="2"/>
        <v>0</v>
      </c>
      <c r="E50" s="316">
        <f t="shared" si="2"/>
        <v>0</v>
      </c>
      <c r="F50" s="316">
        <f t="shared" si="2"/>
        <v>0</v>
      </c>
      <c r="G50" s="316">
        <f t="shared" si="2"/>
        <v>4.2110336411773398E-3</v>
      </c>
      <c r="H50" s="316">
        <f t="shared" si="2"/>
        <v>0</v>
      </c>
      <c r="I50" s="316">
        <f t="shared" si="2"/>
        <v>0</v>
      </c>
      <c r="J50" s="316">
        <f t="shared" si="2"/>
        <v>0</v>
      </c>
      <c r="K50" s="316">
        <f t="shared" si="2"/>
        <v>0</v>
      </c>
      <c r="L50" s="316">
        <f t="shared" si="2"/>
        <v>0</v>
      </c>
      <c r="M50" s="316">
        <f t="shared" si="2"/>
        <v>1.861232019374512E-4</v>
      </c>
      <c r="N50" s="316">
        <f t="shared" si="2"/>
        <v>0</v>
      </c>
      <c r="O50" s="316">
        <f t="shared" si="2"/>
        <v>0</v>
      </c>
      <c r="P50" s="317">
        <f t="shared" si="2"/>
        <v>0</v>
      </c>
    </row>
    <row r="51" spans="1:18">
      <c r="A51" s="261" t="s">
        <v>325</v>
      </c>
      <c r="B51" s="318">
        <f>vkm_bus
*($B$65*(SUMIFS(TableECFTransport[EnergieConsumptieFactor (PJ per km)],TableECFTransport[Index],"BUS_Niet-genummerde wegen_DIESEL HYBRID PHEV_ELECTRIC")*0.5+SUMIFS(TableECFTransport[EnergieConsumptieFactor (PJ per km)],TableECFTransport[Index],"BUS_Genummerde wegen_DIESEL HYBRID PHEV_ELECTRIC")*0.5))</f>
        <v>2.1113020884818112E-5</v>
      </c>
      <c r="C51" s="319"/>
      <c r="D51" s="319"/>
      <c r="E51" s="319"/>
      <c r="F51" s="319"/>
      <c r="G51" s="318">
        <f>vkm_bus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PHEV_DIESEL")*0.5+SUMIFS(TableECFTransport[EnergieConsumptieFactor (PJ per km)],TableECFTransport[Index],"BUS_Genummerde wegen_DIESEL HYBRID PHEV_DIESEL")*0.5))
*(1-$C$78)</f>
        <v>4.2110336411773398E-3</v>
      </c>
      <c r="H51" s="318"/>
      <c r="I51" s="320"/>
      <c r="J51" s="318"/>
      <c r="K51" s="318"/>
      <c r="L51" s="318"/>
      <c r="M51" s="318">
        <f>vkm_bus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1.861232019374512E-4</v>
      </c>
      <c r="N51" s="318"/>
      <c r="O51" s="318"/>
      <c r="P51" s="321"/>
    </row>
    <row r="52" spans="1:18">
      <c r="A52" s="4" t="s">
        <v>324</v>
      </c>
      <c r="B52" s="322">
        <f>vkm_tram*SUMIFS(TableECFTransport[EnergieConsumptieFactor (PJ per km)],TableECFTransport[Index],"Tram_gemiddeld_Electric_Electric")</f>
        <v>0</v>
      </c>
      <c r="C52" s="323"/>
      <c r="D52" s="323"/>
      <c r="E52" s="323"/>
      <c r="F52" s="323"/>
      <c r="G52" s="322"/>
      <c r="H52" s="322"/>
      <c r="I52" s="324"/>
      <c r="J52" s="322"/>
      <c r="K52" s="322"/>
      <c r="L52" s="322"/>
      <c r="M52" s="322"/>
      <c r="N52" s="322"/>
      <c r="O52" s="322"/>
      <c r="P52" s="325"/>
    </row>
    <row r="53" spans="1:18">
      <c r="B53" s="12"/>
      <c r="C53" s="56"/>
      <c r="D53" s="56"/>
      <c r="E53" s="56"/>
      <c r="F53" s="56"/>
      <c r="G53" s="12"/>
      <c r="H53" s="12"/>
      <c r="I53" s="11"/>
      <c r="J53" s="12"/>
      <c r="K53" s="12"/>
      <c r="L53" s="12"/>
      <c r="M53" s="12"/>
      <c r="N53" s="12"/>
      <c r="O53" s="12"/>
      <c r="P53" s="12"/>
    </row>
    <row r="54" spans="1:18" s="16" customFormat="1">
      <c r="A54" s="21" t="s">
        <v>332</v>
      </c>
      <c r="B54" s="22">
        <f>(B50)*10^9/3600</f>
        <v>5.8647280235605868</v>
      </c>
      <c r="C54" s="22">
        <f t="shared" ref="C54:P54" si="3">(C50)*10^9/3600</f>
        <v>0</v>
      </c>
      <c r="D54" s="22">
        <f t="shared" si="3"/>
        <v>0</v>
      </c>
      <c r="E54" s="22">
        <f t="shared" si="3"/>
        <v>0</v>
      </c>
      <c r="F54" s="22">
        <f t="shared" si="3"/>
        <v>0</v>
      </c>
      <c r="G54" s="22">
        <f t="shared" si="3"/>
        <v>1169.7315669937054</v>
      </c>
      <c r="H54" s="22">
        <f t="shared" si="3"/>
        <v>0</v>
      </c>
      <c r="I54" s="22">
        <f t="shared" si="3"/>
        <v>0</v>
      </c>
      <c r="J54" s="22">
        <f t="shared" si="3"/>
        <v>0</v>
      </c>
      <c r="K54" s="22">
        <f t="shared" si="3"/>
        <v>0</v>
      </c>
      <c r="L54" s="22">
        <f t="shared" si="3"/>
        <v>0</v>
      </c>
      <c r="M54" s="22">
        <f t="shared" si="3"/>
        <v>51.700889427069775</v>
      </c>
      <c r="N54" s="22">
        <f t="shared" si="3"/>
        <v>0</v>
      </c>
      <c r="O54" s="22">
        <f t="shared" si="3"/>
        <v>0</v>
      </c>
      <c r="P54" s="22">
        <f t="shared" si="3"/>
        <v>0</v>
      </c>
      <c r="R54" s="33"/>
    </row>
    <row r="55" spans="1:18" s="33" customFormat="1">
      <c r="A55" s="43"/>
      <c r="B55" s="55"/>
      <c r="C55" s="55"/>
      <c r="D55" s="55"/>
      <c r="E55" s="55"/>
      <c r="F55" s="55"/>
      <c r="G55" s="55"/>
      <c r="H55" s="55"/>
      <c r="I55" s="55"/>
      <c r="J55" s="55"/>
      <c r="K55" s="55"/>
      <c r="L55" s="55"/>
      <c r="M55" s="55"/>
      <c r="N55" s="55"/>
      <c r="O55" s="55"/>
      <c r="P55" s="55"/>
    </row>
    <row r="56" spans="1:18" ht="20.100000000000001" customHeight="1">
      <c r="A56" s="25" t="s">
        <v>213</v>
      </c>
      <c r="B56" s="57">
        <f ca="1">'EF ele_warmte'!B12</f>
        <v>0.21761604897969369</v>
      </c>
      <c r="C56" s="57">
        <f ca="1">'EF ele_warmte'!B22</f>
        <v>0</v>
      </c>
      <c r="D56" s="26">
        <f>EF_CO2_aardgas</f>
        <v>0.20200000000000001</v>
      </c>
      <c r="E56" s="26">
        <f>EF_VLgas_CO2</f>
        <v>0.22700000000000001</v>
      </c>
      <c r="F56" s="26">
        <f>EF_stookolie_CO2</f>
        <v>0.26700000000000002</v>
      </c>
      <c r="G56" s="26">
        <f>EF_diesel_CO2</f>
        <v>0.26700000000000002</v>
      </c>
      <c r="H56" s="26">
        <f>EF_benzine_CO2</f>
        <v>0.249</v>
      </c>
      <c r="I56" s="26">
        <f>EF_bruinkool_CO2</f>
        <v>0.35099999999999998</v>
      </c>
      <c r="J56" s="26">
        <f>EF_steenkool_CO2</f>
        <v>0.35399999999999998</v>
      </c>
      <c r="K56" s="26">
        <f>EF_anderfossiel_CO2</f>
        <v>0.26400000000000001</v>
      </c>
      <c r="L56" s="57">
        <f>'EF brandstof'!J4</f>
        <v>0</v>
      </c>
      <c r="M56" s="57">
        <f>'EF brandstof'!K4</f>
        <v>0</v>
      </c>
      <c r="N56" s="57">
        <f>'EF brandstof'!L4</f>
        <v>0</v>
      </c>
      <c r="O56" s="58"/>
      <c r="P56" s="58"/>
    </row>
    <row r="57" spans="1:18" ht="15" customHeight="1">
      <c r="A57" s="1"/>
      <c r="B57" s="1"/>
    </row>
    <row r="58" spans="1:18" s="16" customFormat="1" ht="15" customHeight="1">
      <c r="A58" s="21" t="s">
        <v>334</v>
      </c>
      <c r="B58" s="24">
        <f ca="1">B54*B56</f>
        <v>1.2762589408277429</v>
      </c>
      <c r="C58" s="24">
        <f t="shared" ref="C58:P58" ca="1" si="4">C54*C56</f>
        <v>0</v>
      </c>
      <c r="D58" s="24">
        <f t="shared" si="4"/>
        <v>0</v>
      </c>
      <c r="E58" s="24">
        <f t="shared" si="4"/>
        <v>0</v>
      </c>
      <c r="F58" s="24">
        <f t="shared" si="4"/>
        <v>0</v>
      </c>
      <c r="G58" s="24">
        <f t="shared" si="4"/>
        <v>312.31832838731935</v>
      </c>
      <c r="H58" s="24">
        <f t="shared" si="4"/>
        <v>0</v>
      </c>
      <c r="I58" s="24">
        <f t="shared" si="4"/>
        <v>0</v>
      </c>
      <c r="J58" s="24">
        <f t="shared" si="4"/>
        <v>0</v>
      </c>
      <c r="K58" s="24">
        <f t="shared" si="4"/>
        <v>0</v>
      </c>
      <c r="L58" s="24">
        <f t="shared" si="4"/>
        <v>0</v>
      </c>
      <c r="M58" s="24">
        <f t="shared" si="4"/>
        <v>0</v>
      </c>
      <c r="N58" s="24">
        <f t="shared" si="4"/>
        <v>0</v>
      </c>
      <c r="O58" s="24">
        <f t="shared" si="4"/>
        <v>0</v>
      </c>
      <c r="P58" s="24">
        <f t="shared" si="4"/>
        <v>0</v>
      </c>
    </row>
    <row r="59" spans="1:18" ht="15" customHeight="1">
      <c r="A59" s="1"/>
      <c r="B59" s="1"/>
    </row>
    <row r="60" spans="1:18" ht="15" customHeight="1">
      <c r="A60" s="1"/>
      <c r="B60" s="1"/>
    </row>
    <row r="61" spans="1:18" ht="15" customHeight="1">
      <c r="A61" s="262" t="s">
        <v>566</v>
      </c>
      <c r="B61" s="263"/>
      <c r="C61" s="264"/>
    </row>
    <row r="62" spans="1:18" s="16" customFormat="1">
      <c r="A62" s="290"/>
      <c r="B62" s="286"/>
      <c r="C62" s="291"/>
    </row>
    <row r="63" spans="1:18">
      <c r="A63" s="292"/>
      <c r="B63" s="134"/>
      <c r="C63" s="293" t="s">
        <v>181</v>
      </c>
    </row>
    <row r="64" spans="1:18">
      <c r="A64" s="284" t="s">
        <v>201</v>
      </c>
      <c r="B64" s="287">
        <f>100%-B65</f>
        <v>0.97840000000000005</v>
      </c>
      <c r="C64" s="174"/>
    </row>
    <row r="65" spans="1:12">
      <c r="A65" s="284" t="s">
        <v>925</v>
      </c>
      <c r="B65" s="1048">
        <v>2.1600000000000001E-2</v>
      </c>
      <c r="C65" s="174" t="s">
        <v>796</v>
      </c>
    </row>
    <row r="66" spans="1:12" s="16" customFormat="1">
      <c r="A66" s="285"/>
      <c r="B66" s="268"/>
      <c r="C66" s="232"/>
    </row>
    <row r="67" spans="1:12">
      <c r="A67" s="288" t="s">
        <v>311</v>
      </c>
      <c r="B67" s="289">
        <f>SUM(B64:B65)</f>
        <v>1</v>
      </c>
      <c r="C67" s="176"/>
    </row>
    <row r="70" spans="1:12">
      <c r="A70" s="262" t="s">
        <v>507</v>
      </c>
      <c r="B70" s="263"/>
      <c r="C70" s="263"/>
      <c r="D70" s="263"/>
      <c r="E70" s="263"/>
      <c r="F70" s="263"/>
      <c r="G70" s="263"/>
      <c r="H70" s="263"/>
      <c r="I70" s="263"/>
      <c r="J70" s="263"/>
      <c r="K70" s="263"/>
      <c r="L70" s="264"/>
    </row>
    <row r="71" spans="1:12">
      <c r="A71" s="417" t="s">
        <v>567</v>
      </c>
    </row>
    <row r="72" spans="1:12">
      <c r="A72" s="261"/>
      <c r="B72" s="265"/>
      <c r="C72" s="265"/>
      <c r="D72" s="265"/>
      <c r="E72" s="265"/>
    </row>
    <row r="73" spans="1:12">
      <c r="A73" s="271"/>
      <c r="B73" s="272" t="s">
        <v>312</v>
      </c>
      <c r="C73" s="876">
        <v>2012</v>
      </c>
      <c r="D73" s="272" t="s">
        <v>313</v>
      </c>
      <c r="E73" s="242" t="s">
        <v>181</v>
      </c>
    </row>
    <row r="74" spans="1:12">
      <c r="A74" t="str">
        <f t="shared" ref="A74:A75" si="5">A31</f>
        <v>diesel</v>
      </c>
      <c r="B74" s="416"/>
    </row>
    <row r="75" spans="1:12">
      <c r="A75" t="str">
        <f t="shared" si="5"/>
        <v>biodiesel</v>
      </c>
      <c r="B75" s="416"/>
    </row>
    <row r="76" spans="1:12">
      <c r="A76" t="str">
        <f>A33</f>
        <v>vol% liter</v>
      </c>
      <c r="B76" s="416"/>
    </row>
    <row r="77" spans="1:12">
      <c r="A77" t="str">
        <f>A34</f>
        <v>gew% kg</v>
      </c>
      <c r="B77" s="416"/>
    </row>
    <row r="78" spans="1:12">
      <c r="A78" t="str">
        <f>A35</f>
        <v>J%</v>
      </c>
      <c r="B78" s="416"/>
      <c r="C78" s="418">
        <f>C35</f>
        <v>4.2599999999999999E-2</v>
      </c>
      <c r="D78" s="416"/>
      <c r="E78" t="str">
        <f>E35</f>
        <v>Data VMM 2020</v>
      </c>
    </row>
    <row r="79" spans="1:12">
      <c r="B79" s="416"/>
      <c r="C79" s="416"/>
      <c r="D79" s="416"/>
    </row>
  </sheetData>
  <mergeCells count="12">
    <mergeCell ref="A46:A48"/>
    <mergeCell ref="B46:P46"/>
    <mergeCell ref="B47:B48"/>
    <mergeCell ref="C47:C48"/>
    <mergeCell ref="D47:K47"/>
    <mergeCell ref="L47:P47"/>
    <mergeCell ref="A1:A3"/>
    <mergeCell ref="B2:B3"/>
    <mergeCell ref="C2:C3"/>
    <mergeCell ref="D2:K2"/>
    <mergeCell ref="L2:P2"/>
    <mergeCell ref="B1:P1"/>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legacyDrawing r:id="rId2"/>
  <tableParts count="1">
    <tablePart r:id="rId3"/>
  </tableParts>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theme="5" tint="-0.249977111117893"/>
  </sheetPr>
  <dimension ref="A1:AA51"/>
  <sheetViews>
    <sheetView showGridLines="0" topLeftCell="B297" zoomScale="65" zoomScaleNormal="65" workbookViewId="0">
      <selection activeCell="M339" sqref="M339"/>
    </sheetView>
  </sheetViews>
  <sheetFormatPr defaultColWidth="9.140625" defaultRowHeight="15"/>
  <cols>
    <col min="1" max="1" width="38" style="605" customWidth="1"/>
    <col min="2" max="2" width="27" style="605" customWidth="1"/>
    <col min="3" max="3" width="25.42578125" style="605" customWidth="1"/>
    <col min="4" max="4" width="41.28515625" style="605" customWidth="1"/>
    <col min="5" max="5" width="27.5703125" style="605" customWidth="1"/>
    <col min="6" max="7" width="18" style="605" customWidth="1"/>
    <col min="8" max="8" width="23.42578125" style="605" customWidth="1"/>
    <col min="9" max="9" width="28.5703125" style="605" customWidth="1"/>
    <col min="10" max="10" width="35.28515625" style="605" customWidth="1"/>
    <col min="11" max="11" width="32.7109375" style="605" customWidth="1"/>
    <col min="12" max="14" width="23.85546875" style="605" customWidth="1"/>
    <col min="15" max="15" width="21.140625" style="605" customWidth="1"/>
    <col min="16" max="16" width="17.5703125" style="605" customWidth="1"/>
    <col min="17" max="17" width="22.85546875" style="605" customWidth="1"/>
    <col min="18" max="18" width="19.140625" style="605" customWidth="1"/>
    <col min="19" max="19" width="24.7109375" style="605" customWidth="1"/>
    <col min="20" max="20" width="9.140625" style="605"/>
    <col min="21" max="21" width="21.140625" style="605" customWidth="1"/>
    <col min="22" max="22" width="14.85546875" style="605" customWidth="1"/>
    <col min="23" max="23" width="16.140625" style="605" customWidth="1"/>
    <col min="24" max="24" width="14.7109375" style="605" customWidth="1"/>
    <col min="25" max="26" width="16.140625" style="605" customWidth="1"/>
    <col min="27" max="27" width="17.28515625" style="605" customWidth="1"/>
    <col min="28" max="28" width="16.85546875" style="605" customWidth="1"/>
    <col min="29" max="16384" width="9.140625" style="605"/>
  </cols>
  <sheetData>
    <row r="1" spans="1:21" s="534" customFormat="1" ht="17.45" customHeight="1" thickTop="1" thickBot="1">
      <c r="A1" s="1221" t="s">
        <v>236</v>
      </c>
      <c r="B1" s="1224" t="s">
        <v>237</v>
      </c>
      <c r="C1" s="1233" t="s">
        <v>238</v>
      </c>
      <c r="D1" s="1234"/>
      <c r="E1" s="1234"/>
      <c r="F1" s="1234"/>
      <c r="G1" s="1234"/>
      <c r="H1" s="1234"/>
      <c r="I1" s="1234"/>
      <c r="J1" s="1234"/>
      <c r="K1" s="1234"/>
      <c r="L1" s="1234"/>
      <c r="M1" s="1234"/>
      <c r="N1" s="1235"/>
      <c r="O1" s="1236" t="s">
        <v>239</v>
      </c>
      <c r="P1" s="1224" t="s">
        <v>554</v>
      </c>
      <c r="Q1" s="1236"/>
      <c r="S1" s="1242"/>
      <c r="T1" s="1242"/>
      <c r="U1" s="1242"/>
    </row>
    <row r="2" spans="1:21" s="534" customFormat="1" ht="15.75" thickBot="1">
      <c r="A2" s="1222"/>
      <c r="B2" s="1222"/>
      <c r="C2" s="1226" t="s">
        <v>196</v>
      </c>
      <c r="D2" s="1227"/>
      <c r="E2" s="1227"/>
      <c r="F2" s="1227"/>
      <c r="G2" s="1228"/>
      <c r="H2" s="1229" t="s">
        <v>240</v>
      </c>
      <c r="I2" s="1231" t="s">
        <v>241</v>
      </c>
      <c r="J2" s="1231" t="s">
        <v>229</v>
      </c>
      <c r="K2" s="1231" t="s">
        <v>242</v>
      </c>
      <c r="L2" s="1231" t="s">
        <v>126</v>
      </c>
      <c r="M2" s="1231" t="s">
        <v>874</v>
      </c>
      <c r="N2" s="1245" t="s">
        <v>875</v>
      </c>
      <c r="O2" s="1237"/>
      <c r="P2" s="1239"/>
      <c r="Q2" s="1237"/>
      <c r="S2" s="1242"/>
      <c r="T2" s="1242"/>
      <c r="U2" s="1242"/>
    </row>
    <row r="3" spans="1:21" s="534" customFormat="1" ht="53.45" customHeight="1" thickBot="1">
      <c r="A3" s="1223"/>
      <c r="B3" s="1225"/>
      <c r="C3" s="535" t="s">
        <v>198</v>
      </c>
      <c r="D3" s="1009" t="s">
        <v>199</v>
      </c>
      <c r="E3" s="536" t="s">
        <v>200</v>
      </c>
      <c r="F3" s="537" t="s">
        <v>202</v>
      </c>
      <c r="G3" s="538" t="s">
        <v>203</v>
      </c>
      <c r="H3" s="1230"/>
      <c r="I3" s="1232"/>
      <c r="J3" s="1232"/>
      <c r="K3" s="1232"/>
      <c r="L3" s="1232"/>
      <c r="M3" s="1232"/>
      <c r="N3" s="1246"/>
      <c r="O3" s="1238"/>
      <c r="P3" s="1225"/>
      <c r="Q3" s="1238"/>
      <c r="S3" s="1242"/>
      <c r="T3" s="1242"/>
      <c r="U3" s="1242"/>
    </row>
    <row r="4" spans="1:21" s="534" customFormat="1" ht="15.75" thickTop="1">
      <c r="A4" s="539" t="s">
        <v>244</v>
      </c>
      <c r="B4" s="540">
        <f>IF(ISERROR(kWh_wind_land),0,kWh_wind_land)</f>
        <v>0</v>
      </c>
      <c r="C4" s="1247"/>
      <c r="D4" s="1250"/>
      <c r="E4" s="1250"/>
      <c r="F4" s="1253"/>
      <c r="G4" s="1256"/>
      <c r="H4" s="1259"/>
      <c r="I4" s="1250"/>
      <c r="J4" s="1250"/>
      <c r="K4" s="1250"/>
      <c r="L4" s="1250"/>
      <c r="M4" s="1250"/>
      <c r="N4" s="967"/>
      <c r="O4" s="541"/>
      <c r="P4" s="1262"/>
      <c r="Q4" s="1263"/>
      <c r="S4" s="1006"/>
      <c r="T4" s="1264"/>
      <c r="U4" s="1264"/>
    </row>
    <row r="5" spans="1:21" s="534" customFormat="1">
      <c r="A5" s="542" t="s">
        <v>245</v>
      </c>
      <c r="B5" s="540">
        <f>IF(ISERROR(kWh_waterkracht),0,kWh_waterkracht)</f>
        <v>0</v>
      </c>
      <c r="C5" s="1248"/>
      <c r="D5" s="1251"/>
      <c r="E5" s="1251"/>
      <c r="F5" s="1254"/>
      <c r="G5" s="1257"/>
      <c r="H5" s="1260"/>
      <c r="I5" s="1251"/>
      <c r="J5" s="1251"/>
      <c r="K5" s="1251"/>
      <c r="L5" s="1251"/>
      <c r="M5" s="1251"/>
      <c r="N5" s="967"/>
      <c r="O5" s="543"/>
      <c r="P5" s="1243"/>
      <c r="Q5" s="1244"/>
      <c r="S5" s="1006"/>
      <c r="T5" s="1264"/>
      <c r="U5" s="1264"/>
    </row>
    <row r="6" spans="1:21" s="534" customFormat="1">
      <c r="A6" s="542" t="s">
        <v>246</v>
      </c>
      <c r="B6" s="540">
        <f>IF(ISERROR((kWh_PV_kleiner_dan_10kW+kWh_PV_groter_dan_10kW)),0,(kWh_PV_kleiner_dan_10kW+kWh_PV_groter_dan_10kW))</f>
        <v>855.55314901024894</v>
      </c>
      <c r="C6" s="1248"/>
      <c r="D6" s="1251"/>
      <c r="E6" s="1251"/>
      <c r="F6" s="1254"/>
      <c r="G6" s="1257"/>
      <c r="H6" s="1260"/>
      <c r="I6" s="1251"/>
      <c r="J6" s="1251"/>
      <c r="K6" s="1251"/>
      <c r="L6" s="1251"/>
      <c r="M6" s="1251"/>
      <c r="N6" s="967"/>
      <c r="O6" s="543"/>
      <c r="P6" s="1243"/>
      <c r="Q6" s="1244"/>
      <c r="S6" s="1006"/>
      <c r="T6" s="1264"/>
      <c r="U6" s="1264"/>
    </row>
    <row r="7" spans="1:21" s="534" customFormat="1">
      <c r="A7" s="542" t="s">
        <v>876</v>
      </c>
      <c r="B7" s="540"/>
      <c r="C7" s="1249"/>
      <c r="D7" s="1252"/>
      <c r="E7" s="1252"/>
      <c r="F7" s="1255"/>
      <c r="G7" s="1258"/>
      <c r="H7" s="1261"/>
      <c r="I7" s="1252"/>
      <c r="J7" s="1252"/>
      <c r="K7" s="1252"/>
      <c r="L7" s="1252"/>
      <c r="M7" s="1252"/>
      <c r="N7" s="968"/>
      <c r="O7" s="543"/>
      <c r="P7" s="1007"/>
      <c r="Q7" s="1008"/>
      <c r="S7" s="1006"/>
      <c r="T7" s="1006"/>
      <c r="U7" s="1006"/>
    </row>
    <row r="8" spans="1:21" s="534" customFormat="1">
      <c r="A8" s="544" t="s">
        <v>247</v>
      </c>
      <c r="B8" s="545">
        <f>N29</f>
        <v>0</v>
      </c>
      <c r="C8" s="546">
        <f>B48</f>
        <v>0</v>
      </c>
      <c r="D8" s="969"/>
      <c r="E8" s="969">
        <f>E48</f>
        <v>0</v>
      </c>
      <c r="F8" s="970"/>
      <c r="G8" s="547"/>
      <c r="H8" s="969">
        <f>I48</f>
        <v>0</v>
      </c>
      <c r="I8" s="969">
        <f>G48+F48</f>
        <v>0</v>
      </c>
      <c r="J8" s="969">
        <f>H48+D48+C48</f>
        <v>0</v>
      </c>
      <c r="K8" s="969"/>
      <c r="L8" s="969"/>
      <c r="M8" s="969"/>
      <c r="N8" s="548"/>
      <c r="O8" s="549">
        <f>C8*$C$12+D8*$D$12+E8*$E$12+F8*$F$12+G8*$G$12+H8*$H$12+I8*$I$12+J8*$J$12</f>
        <v>0</v>
      </c>
      <c r="P8" s="1243"/>
      <c r="Q8" s="1244"/>
      <c r="S8" s="1006"/>
      <c r="T8" s="1264"/>
      <c r="U8" s="1264"/>
    </row>
    <row r="9" spans="1:21" s="534" customFormat="1" ht="17.45" customHeight="1" thickBot="1">
      <c r="A9" s="550" t="s">
        <v>243</v>
      </c>
      <c r="B9" s="971">
        <f>N36+'Eigen informatie GS &amp; warmtenet'!B12</f>
        <v>0</v>
      </c>
      <c r="C9" s="551">
        <f>P36+IF(ISERROR(('Eigen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52">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52">
        <f>S36+IF(ISERROR('Eigen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52">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53">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52">
        <f>W36+IF(ISERROR('Eigen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52">
        <f>(T36+U36)+IF(ISERROR('Eigen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52">
        <f>V36+Q36+R36+IF(ISERROR('Eigen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54">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54">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54"/>
      <c r="N9" s="972"/>
      <c r="O9" s="549">
        <f>C9*$C$12+D9*$D$12+E9*$E$12+F9*$F$12+G9*$G$12+H9*$H$12+I9*$I$12+J9*$J$12</f>
        <v>0</v>
      </c>
      <c r="P9" s="1240"/>
      <c r="Q9" s="1241"/>
      <c r="R9" s="555"/>
      <c r="S9" s="1006"/>
      <c r="T9" s="1264"/>
      <c r="U9" s="1264"/>
    </row>
    <row r="10" spans="1:21" s="534" customFormat="1" ht="16.5" thickTop="1" thickBot="1">
      <c r="A10" s="556" t="s">
        <v>115</v>
      </c>
      <c r="B10" s="557">
        <f>SUM(B4:B9)</f>
        <v>855.55314901024894</v>
      </c>
      <c r="C10" s="558">
        <f t="shared" ref="C10:L10" si="0">SUM(C8:C9)</f>
        <v>0</v>
      </c>
      <c r="D10" s="558">
        <f t="shared" si="0"/>
        <v>0</v>
      </c>
      <c r="E10" s="558">
        <f t="shared" si="0"/>
        <v>0</v>
      </c>
      <c r="F10" s="558">
        <f t="shared" si="0"/>
        <v>0</v>
      </c>
      <c r="G10" s="558">
        <f t="shared" si="0"/>
        <v>0</v>
      </c>
      <c r="H10" s="558">
        <f t="shared" si="0"/>
        <v>0</v>
      </c>
      <c r="I10" s="558">
        <f t="shared" si="0"/>
        <v>0</v>
      </c>
      <c r="J10" s="558">
        <f t="shared" si="0"/>
        <v>0</v>
      </c>
      <c r="K10" s="558">
        <f t="shared" si="0"/>
        <v>0</v>
      </c>
      <c r="L10" s="558">
        <f t="shared" si="0"/>
        <v>0</v>
      </c>
      <c r="M10" s="973"/>
      <c r="N10" s="973"/>
      <c r="O10" s="559">
        <f>SUM(O4:O9)</f>
        <v>0</v>
      </c>
      <c r="P10" s="560"/>
      <c r="R10" s="1004"/>
      <c r="S10" s="1006"/>
      <c r="T10" s="1004"/>
      <c r="U10" s="1004"/>
    </row>
    <row r="11" spans="1:21" s="563" customFormat="1" ht="15.75" thickTop="1">
      <c r="A11" s="561"/>
      <c r="B11" s="562"/>
      <c r="C11" s="562"/>
      <c r="D11" s="562"/>
      <c r="E11" s="562"/>
      <c r="F11" s="562"/>
      <c r="G11" s="562"/>
      <c r="H11" s="562"/>
      <c r="I11" s="562"/>
      <c r="J11" s="562"/>
      <c r="K11" s="562"/>
      <c r="L11" s="562"/>
      <c r="M11" s="562"/>
      <c r="N11" s="562"/>
      <c r="P11" s="562"/>
      <c r="R11" s="562"/>
    </row>
    <row r="12" spans="1:21" s="563" customFormat="1">
      <c r="A12" s="974" t="s">
        <v>285</v>
      </c>
      <c r="B12" s="975"/>
      <c r="C12" s="975">
        <f>EF_CO2_aardgas</f>
        <v>0.20200000000000001</v>
      </c>
      <c r="D12" s="975">
        <f>EF_VLgas_CO2</f>
        <v>0.22700000000000001</v>
      </c>
      <c r="E12" s="975">
        <f>EF_stookolie_CO2</f>
        <v>0.26700000000000002</v>
      </c>
      <c r="F12" s="975">
        <f>EF_bruinkool_CO2</f>
        <v>0.35099999999999998</v>
      </c>
      <c r="G12" s="975">
        <f>EF_steenkool_CO2</f>
        <v>0.35399999999999998</v>
      </c>
      <c r="H12" s="975">
        <f>'EF brandstof'!M4</f>
        <v>0.33</v>
      </c>
      <c r="I12" s="975">
        <f>'EF brandstof'!J4</f>
        <v>0</v>
      </c>
      <c r="J12" s="975">
        <f>'EF brandstof'!L4</f>
        <v>0</v>
      </c>
      <c r="K12" s="975">
        <f>'EF brandstof'!L4</f>
        <v>0</v>
      </c>
      <c r="L12" s="975"/>
      <c r="M12" s="975"/>
      <c r="N12" s="975"/>
      <c r="P12" s="564"/>
      <c r="Q12" s="564"/>
      <c r="R12" s="564"/>
    </row>
    <row r="13" spans="1:21" s="534" customFormat="1" ht="15.75" thickBot="1">
      <c r="A13" s="565"/>
      <c r="B13" s="564"/>
      <c r="C13" s="564"/>
      <c r="D13" s="564"/>
      <c r="E13" s="564"/>
      <c r="F13" s="564"/>
      <c r="G13" s="564"/>
      <c r="H13" s="564"/>
      <c r="I13" s="564"/>
      <c r="J13" s="564"/>
      <c r="K13" s="564"/>
      <c r="L13" s="564"/>
      <c r="M13" s="564"/>
      <c r="N13" s="564"/>
      <c r="O13" s="564"/>
      <c r="P13" s="564"/>
      <c r="Q13" s="564"/>
      <c r="R13" s="564"/>
    </row>
    <row r="14" spans="1:21" s="534" customFormat="1" ht="17.25" thickTop="1" thickBot="1">
      <c r="A14" s="1221" t="s">
        <v>248</v>
      </c>
      <c r="B14" s="1221" t="s">
        <v>249</v>
      </c>
      <c r="C14" s="1265" t="s">
        <v>250</v>
      </c>
      <c r="D14" s="1266"/>
      <c r="E14" s="1266"/>
      <c r="F14" s="1266"/>
      <c r="G14" s="1266"/>
      <c r="H14" s="1266"/>
      <c r="I14" s="1266"/>
      <c r="J14" s="1266"/>
      <c r="K14" s="1266"/>
      <c r="L14" s="1266"/>
      <c r="M14" s="1266"/>
      <c r="N14" s="1267"/>
      <c r="O14" s="1236" t="s">
        <v>239</v>
      </c>
      <c r="P14" s="1224" t="s">
        <v>251</v>
      </c>
      <c r="Q14" s="1236"/>
      <c r="R14" s="1242"/>
      <c r="S14" s="1242"/>
      <c r="T14" s="1242"/>
    </row>
    <row r="15" spans="1:21" s="534" customFormat="1" ht="15.75" customHeight="1" thickBot="1">
      <c r="A15" s="1222"/>
      <c r="B15" s="1222"/>
      <c r="C15" s="1268" t="s">
        <v>196</v>
      </c>
      <c r="D15" s="1269"/>
      <c r="E15" s="1269"/>
      <c r="F15" s="1269"/>
      <c r="G15" s="1270"/>
      <c r="H15" s="1271" t="s">
        <v>240</v>
      </c>
      <c r="I15" s="1271" t="s">
        <v>241</v>
      </c>
      <c r="J15" s="1271" t="s">
        <v>229</v>
      </c>
      <c r="K15" s="1271" t="s">
        <v>252</v>
      </c>
      <c r="L15" s="1271" t="s">
        <v>126</v>
      </c>
      <c r="M15" s="1271" t="s">
        <v>874</v>
      </c>
      <c r="N15" s="1245" t="s">
        <v>875</v>
      </c>
      <c r="O15" s="1237"/>
      <c r="P15" s="1239"/>
      <c r="Q15" s="1237"/>
      <c r="R15" s="1242"/>
      <c r="S15" s="1242"/>
      <c r="T15" s="1242"/>
    </row>
    <row r="16" spans="1:21" s="534" customFormat="1" ht="40.700000000000003" customHeight="1" thickBot="1">
      <c r="A16" s="1223"/>
      <c r="B16" s="1223"/>
      <c r="C16" s="566" t="s">
        <v>198</v>
      </c>
      <c r="D16" s="1009" t="s">
        <v>199</v>
      </c>
      <c r="E16" s="966" t="s">
        <v>200</v>
      </c>
      <c r="F16" s="1009" t="s">
        <v>202</v>
      </c>
      <c r="G16" s="567" t="s">
        <v>203</v>
      </c>
      <c r="H16" s="1230"/>
      <c r="I16" s="1230"/>
      <c r="J16" s="1230"/>
      <c r="K16" s="1230"/>
      <c r="L16" s="1230"/>
      <c r="M16" s="1230"/>
      <c r="N16" s="1246"/>
      <c r="O16" s="1238"/>
      <c r="P16" s="1225"/>
      <c r="Q16" s="1238"/>
      <c r="R16" s="1242"/>
      <c r="S16" s="1242"/>
      <c r="T16" s="1242"/>
    </row>
    <row r="17" spans="1:26" s="534" customFormat="1" ht="15.75" thickTop="1">
      <c r="A17" s="568" t="s">
        <v>247</v>
      </c>
      <c r="B17" s="569">
        <f>O29</f>
        <v>0</v>
      </c>
      <c r="C17" s="570">
        <f>B49</f>
        <v>0</v>
      </c>
      <c r="D17" s="571"/>
      <c r="E17" s="571">
        <f>E49</f>
        <v>0</v>
      </c>
      <c r="F17" s="572"/>
      <c r="G17" s="573"/>
      <c r="H17" s="570">
        <f>I49</f>
        <v>0</v>
      </c>
      <c r="I17" s="571">
        <f>G49+F49</f>
        <v>0</v>
      </c>
      <c r="J17" s="571">
        <f>H49+D49+C49</f>
        <v>0</v>
      </c>
      <c r="K17" s="571"/>
      <c r="L17" s="571"/>
      <c r="M17" s="571"/>
      <c r="N17" s="976"/>
      <c r="O17" s="574">
        <f>C17*$C$22+E17*$E$22+H17*$H$22+I17*$I$22+J17*$J$22+D17*$D$22+F17*$F$22+G17*$G$22+K17*$K$22+L17*$L$22</f>
        <v>0</v>
      </c>
      <c r="P17" s="1280"/>
      <c r="Q17" s="1281"/>
      <c r="R17" s="1005"/>
      <c r="S17" s="1275"/>
      <c r="T17" s="1275"/>
    </row>
    <row r="18" spans="1:26" s="534" customFormat="1">
      <c r="A18" s="575" t="s">
        <v>253</v>
      </c>
      <c r="B18" s="576">
        <f>'Eigen informatie GS &amp; warmtenet'!B32</f>
        <v>0</v>
      </c>
      <c r="C18" s="969">
        <f>'Eigen informatie GS &amp; warmtenet'!B35</f>
        <v>0</v>
      </c>
      <c r="D18" s="969">
        <f>'Eigen informatie GS &amp; warmtenet'!B36</f>
        <v>0</v>
      </c>
      <c r="E18" s="969">
        <f>'Eigen informatie GS &amp; warmtenet'!B37</f>
        <v>0</v>
      </c>
      <c r="F18" s="969">
        <f>'Eigen informatie GS &amp; warmtenet'!B38</f>
        <v>0</v>
      </c>
      <c r="G18" s="969">
        <f>'Eigen informatie GS &amp; warmtenet'!B39</f>
        <v>0</v>
      </c>
      <c r="H18" s="969">
        <f>'Eigen informatie GS &amp; warmtenet'!B40</f>
        <v>0</v>
      </c>
      <c r="I18" s="969">
        <f>'Eigen informatie GS &amp; warmtenet'!B41</f>
        <v>0</v>
      </c>
      <c r="J18" s="969">
        <f>'Eigen informatie GS &amp; warmtenet'!B42</f>
        <v>0</v>
      </c>
      <c r="K18" s="969">
        <f>'Eigen informatie GS &amp; warmtenet'!B43</f>
        <v>0</v>
      </c>
      <c r="L18" s="969">
        <f>'Eigen informatie GS &amp; warmtenet'!B44</f>
        <v>0</v>
      </c>
      <c r="M18" s="969">
        <f>'Eigen informatie GS &amp; warmtenet'!B45</f>
        <v>0</v>
      </c>
      <c r="N18" s="969">
        <f>'Eigen informatie GS &amp; warmtenet'!B46</f>
        <v>0</v>
      </c>
      <c r="O18" s="574">
        <f>C18*$C$22+E18*$E$22+H18*$H$22+I18*$I$22+J18*$J$22+D18*$D$22+F18*$F$22+G18*$G$22+K18*$K$22+L18*$L$22</f>
        <v>0</v>
      </c>
      <c r="P18" s="1276"/>
      <c r="Q18" s="1277"/>
      <c r="R18" s="1006"/>
      <c r="S18" s="1264"/>
      <c r="T18" s="1264"/>
    </row>
    <row r="19" spans="1:26" s="534" customFormat="1" ht="15.75" thickBot="1">
      <c r="A19" s="550" t="s">
        <v>243</v>
      </c>
      <c r="B19" s="576">
        <f>'Eigen informatie GS &amp; warmtenet'!B11</f>
        <v>0</v>
      </c>
      <c r="C19" s="577">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577">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577">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577">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577">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577">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577">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577">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577">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969">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969"/>
      <c r="N19" s="977"/>
      <c r="O19" s="574">
        <f>C19*$C$22+E19*$E$22+H19*$H$22+I19*$I$22+J19*$J$22+D19*$D$22+F19*$F$22+G19*$G$22+K19*$K$22+L19*$L$22</f>
        <v>0</v>
      </c>
      <c r="P19" s="1278"/>
      <c r="Q19" s="1279"/>
      <c r="R19" s="1006"/>
      <c r="S19" s="1264"/>
      <c r="T19" s="1264"/>
    </row>
    <row r="20" spans="1:26" s="534" customFormat="1" ht="16.5" thickTop="1" thickBot="1">
      <c r="A20" s="556" t="s">
        <v>115</v>
      </c>
      <c r="B20" s="557">
        <f>SUM(B17:B19)</f>
        <v>0</v>
      </c>
      <c r="C20" s="557">
        <f>SUM(C17:C19)</f>
        <v>0</v>
      </c>
      <c r="D20" s="557">
        <f t="shared" ref="D20:L20" si="1">SUM(D17:D19)</f>
        <v>0</v>
      </c>
      <c r="E20" s="557">
        <f t="shared" si="1"/>
        <v>0</v>
      </c>
      <c r="F20" s="557">
        <f t="shared" si="1"/>
        <v>0</v>
      </c>
      <c r="G20" s="557">
        <f t="shared" si="1"/>
        <v>0</v>
      </c>
      <c r="H20" s="557">
        <f t="shared" si="1"/>
        <v>0</v>
      </c>
      <c r="I20" s="557">
        <f t="shared" si="1"/>
        <v>0</v>
      </c>
      <c r="J20" s="557">
        <f t="shared" si="1"/>
        <v>0</v>
      </c>
      <c r="K20" s="557">
        <f t="shared" si="1"/>
        <v>0</v>
      </c>
      <c r="L20" s="557">
        <f t="shared" si="1"/>
        <v>0</v>
      </c>
      <c r="M20" s="557"/>
      <c r="N20" s="557"/>
      <c r="O20" s="578">
        <f>SUM(O17:O19)</f>
        <v>0</v>
      </c>
      <c r="P20" s="1272"/>
      <c r="Q20" s="1273"/>
      <c r="R20" s="1006"/>
      <c r="S20" s="1274"/>
      <c r="T20" s="1274"/>
    </row>
    <row r="21" spans="1:26" s="534" customFormat="1" ht="15.75" thickTop="1">
      <c r="A21" s="1005"/>
      <c r="B21" s="1006"/>
      <c r="C21" s="1006"/>
      <c r="D21" s="1006"/>
      <c r="E21" s="1006"/>
      <c r="F21" s="1006"/>
      <c r="G21" s="1006"/>
      <c r="H21" s="1006"/>
      <c r="I21" s="1006"/>
      <c r="J21" s="1006"/>
      <c r="K21" s="1006"/>
      <c r="L21" s="1006"/>
      <c r="M21" s="1006"/>
      <c r="N21" s="1006"/>
      <c r="O21" s="1006"/>
      <c r="P21" s="1004"/>
      <c r="Q21" s="1004"/>
      <c r="R21" s="1006"/>
      <c r="S21" s="1004"/>
      <c r="T21" s="1004"/>
    </row>
    <row r="22" spans="1:26" s="563" customFormat="1">
      <c r="A22" s="974" t="s">
        <v>285</v>
      </c>
      <c r="B22" s="975"/>
      <c r="C22" s="975">
        <f>EF_CO2_aardgas</f>
        <v>0.20200000000000001</v>
      </c>
      <c r="D22" s="975">
        <f>EF_VLgas_CO2</f>
        <v>0.22700000000000001</v>
      </c>
      <c r="E22" s="975">
        <f>EF_stookolie_CO2</f>
        <v>0.26700000000000002</v>
      </c>
      <c r="F22" s="975">
        <f>EF_bruinkool_CO2</f>
        <v>0.35099999999999998</v>
      </c>
      <c r="G22" s="975">
        <f>EF_steenkool_CO2</f>
        <v>0.35399999999999998</v>
      </c>
      <c r="H22" s="975">
        <f>'EF brandstof'!M4</f>
        <v>0.33</v>
      </c>
      <c r="I22" s="975">
        <f>'EF brandstof'!J4</f>
        <v>0</v>
      </c>
      <c r="J22" s="975">
        <f>'EF brandstof'!L4</f>
        <v>0</v>
      </c>
      <c r="K22" s="975">
        <f>'EF brandstof'!L4</f>
        <v>0</v>
      </c>
      <c r="L22" s="975"/>
      <c r="M22" s="975"/>
      <c r="N22" s="975"/>
      <c r="O22" s="564"/>
      <c r="P22" s="564"/>
      <c r="Q22" s="564"/>
      <c r="R22" s="564"/>
      <c r="S22" s="534"/>
    </row>
    <row r="23" spans="1:26" s="563" customFormat="1">
      <c r="A23" s="565"/>
      <c r="B23" s="564"/>
      <c r="C23" s="564"/>
      <c r="D23" s="564"/>
      <c r="E23" s="564"/>
      <c r="F23" s="564"/>
      <c r="G23" s="564"/>
      <c r="H23" s="564"/>
      <c r="I23" s="564"/>
      <c r="J23" s="564"/>
      <c r="K23" s="564"/>
      <c r="L23" s="564"/>
      <c r="M23" s="564"/>
      <c r="N23" s="564"/>
      <c r="O23" s="564"/>
      <c r="P23" s="564"/>
      <c r="Q23" s="564"/>
      <c r="R23" s="564"/>
      <c r="S23" s="534"/>
    </row>
    <row r="24" spans="1:26" s="563" customFormat="1">
      <c r="A24" s="565"/>
      <c r="B24" s="564"/>
      <c r="C24" s="564"/>
      <c r="D24" s="579"/>
      <c r="E24" s="579"/>
      <c r="F24" s="579"/>
      <c r="G24" s="564"/>
      <c r="H24" s="564"/>
      <c r="I24" s="564"/>
      <c r="J24" s="564"/>
      <c r="K24" s="564"/>
      <c r="L24" s="564"/>
      <c r="M24" s="564"/>
      <c r="N24" s="564"/>
      <c r="O24" s="564"/>
      <c r="P24" s="564"/>
      <c r="Q24" s="564"/>
      <c r="R24" s="564"/>
    </row>
    <row r="25" spans="1:26" s="563" customFormat="1">
      <c r="A25" s="565"/>
      <c r="B25" s="564"/>
      <c r="C25" s="564"/>
      <c r="D25" s="579"/>
      <c r="E25" s="579"/>
      <c r="F25" s="579"/>
      <c r="G25" s="564"/>
      <c r="H25" s="564"/>
      <c r="I25" s="564"/>
      <c r="J25" s="564"/>
      <c r="K25" s="564"/>
      <c r="L25" s="564"/>
      <c r="M25" s="564"/>
      <c r="N25" s="564"/>
      <c r="O25" s="564"/>
      <c r="P25" s="564"/>
      <c r="Q25" s="564"/>
      <c r="R25" s="564"/>
    </row>
    <row r="26" spans="1:26" s="534" customFormat="1" ht="15.75" thickBot="1">
      <c r="B26" s="579"/>
      <c r="C26" s="579"/>
      <c r="D26" s="579"/>
      <c r="E26" s="579"/>
      <c r="F26" s="579"/>
      <c r="G26" s="579"/>
      <c r="H26" s="579"/>
      <c r="I26" s="579"/>
      <c r="J26" s="579"/>
      <c r="K26" s="579"/>
      <c r="L26" s="579"/>
      <c r="M26" s="579"/>
      <c r="N26" s="579"/>
      <c r="O26" s="579"/>
      <c r="P26" s="579"/>
      <c r="Q26" s="580"/>
      <c r="R26" s="580"/>
    </row>
    <row r="27" spans="1:26" s="534" customFormat="1" ht="45">
      <c r="A27" s="581" t="s">
        <v>274</v>
      </c>
      <c r="B27" s="626" t="s">
        <v>89</v>
      </c>
      <c r="C27" s="626" t="s">
        <v>90</v>
      </c>
      <c r="D27" s="626" t="s">
        <v>91</v>
      </c>
      <c r="E27" s="626" t="s">
        <v>92</v>
      </c>
      <c r="F27" s="626" t="s">
        <v>93</v>
      </c>
      <c r="G27" s="626" t="s">
        <v>94</v>
      </c>
      <c r="H27" s="626" t="s">
        <v>95</v>
      </c>
      <c r="I27" s="626" t="s">
        <v>96</v>
      </c>
      <c r="J27" s="626" t="s">
        <v>97</v>
      </c>
      <c r="K27" s="626" t="s">
        <v>98</v>
      </c>
      <c r="L27" s="626" t="s">
        <v>99</v>
      </c>
      <c r="M27" s="627" t="s">
        <v>293</v>
      </c>
      <c r="N27" s="627" t="s">
        <v>100</v>
      </c>
      <c r="O27" s="627" t="s">
        <v>101</v>
      </c>
      <c r="P27" s="627" t="s">
        <v>541</v>
      </c>
      <c r="Q27" s="627" t="s">
        <v>102</v>
      </c>
      <c r="R27" s="627" t="s">
        <v>103</v>
      </c>
      <c r="S27" s="627" t="s">
        <v>104</v>
      </c>
      <c r="T27" s="627" t="s">
        <v>105</v>
      </c>
      <c r="U27" s="627" t="s">
        <v>106</v>
      </c>
      <c r="V27" s="627" t="s">
        <v>107</v>
      </c>
      <c r="W27" s="626" t="s">
        <v>108</v>
      </c>
      <c r="X27" s="626" t="s">
        <v>294</v>
      </c>
      <c r="Y27" s="626" t="s">
        <v>109</v>
      </c>
      <c r="Z27" s="628" t="s">
        <v>295</v>
      </c>
    </row>
    <row r="28" spans="1:26" s="583" customFormat="1" ht="12.75">
      <c r="A28" s="582"/>
      <c r="B28" s="777"/>
      <c r="C28" s="777"/>
      <c r="D28" s="630"/>
      <c r="E28" s="629"/>
      <c r="F28" s="629"/>
      <c r="G28" s="629"/>
      <c r="H28" s="629"/>
      <c r="I28" s="629"/>
      <c r="J28" s="776"/>
      <c r="K28" s="776"/>
      <c r="L28" s="629"/>
      <c r="M28" s="629"/>
      <c r="N28" s="629"/>
      <c r="O28" s="629"/>
      <c r="P28" s="629"/>
      <c r="Q28" s="629"/>
      <c r="R28" s="629"/>
      <c r="S28" s="629"/>
      <c r="T28" s="629"/>
      <c r="U28" s="629"/>
      <c r="V28" s="629"/>
      <c r="W28" s="629"/>
      <c r="X28" s="629"/>
      <c r="Y28" s="629"/>
      <c r="Z28" s="631"/>
    </row>
    <row r="29" spans="1:26" s="565" customFormat="1">
      <c r="A29" s="585" t="s">
        <v>275</v>
      </c>
      <c r="B29" s="586"/>
      <c r="C29" s="586"/>
      <c r="D29" s="586"/>
      <c r="E29" s="586"/>
      <c r="F29" s="586"/>
      <c r="G29" s="586"/>
      <c r="H29" s="586"/>
      <c r="I29" s="586"/>
      <c r="J29" s="586"/>
      <c r="K29" s="586"/>
      <c r="L29" s="587"/>
      <c r="M29" s="587">
        <f>SUM(M28:M28)</f>
        <v>0</v>
      </c>
      <c r="N29" s="587">
        <f>SUM(N28:N28)</f>
        <v>0</v>
      </c>
      <c r="O29" s="587">
        <f>SUM(O28:O28)</f>
        <v>0</v>
      </c>
      <c r="P29" s="587">
        <f>SUM(P28:P28)</f>
        <v>0</v>
      </c>
      <c r="Q29" s="587">
        <f>SUM(Q28:Q28)</f>
        <v>0</v>
      </c>
      <c r="R29" s="587">
        <f>SUM(R28:R28)</f>
        <v>0</v>
      </c>
      <c r="S29" s="587">
        <f>SUM(S28:S28)</f>
        <v>0</v>
      </c>
      <c r="T29" s="587">
        <f>SUM(T28:T28)</f>
        <v>0</v>
      </c>
      <c r="U29" s="587">
        <f>SUM(U28:U28)</f>
        <v>0</v>
      </c>
      <c r="V29" s="587">
        <f>SUM(V28:V28)</f>
        <v>0</v>
      </c>
      <c r="W29" s="587">
        <f>SUM(W28:W28)</f>
        <v>0</v>
      </c>
      <c r="X29" s="588"/>
      <c r="Y29" s="588"/>
      <c r="Z29" s="589"/>
    </row>
    <row r="30" spans="1:26" s="565" customFormat="1">
      <c r="A30" s="585" t="s">
        <v>282</v>
      </c>
      <c r="B30" s="586"/>
      <c r="C30" s="586"/>
      <c r="D30" s="586"/>
      <c r="E30" s="586"/>
      <c r="F30" s="586"/>
      <c r="G30" s="586"/>
      <c r="H30" s="586"/>
      <c r="I30" s="586"/>
      <c r="J30" s="586"/>
      <c r="K30" s="586"/>
      <c r="L30" s="587"/>
      <c r="M30" s="587">
        <f>SUMIF($Z$28:$Z$28,"industrie",M28:M28)</f>
        <v>0</v>
      </c>
      <c r="N30" s="587">
        <f>SUMIF($Z$28:$Z$28,"industrie",N28:N28)</f>
        <v>0</v>
      </c>
      <c r="O30" s="587">
        <f>SUMIF($Z$28:$Z$28,"industrie",O28:O28)</f>
        <v>0</v>
      </c>
      <c r="P30" s="587">
        <f>SUMIF($Z$28:$Z$28,"industrie",P28:P28)</f>
        <v>0</v>
      </c>
      <c r="Q30" s="587">
        <f>SUMIF($Z$28:$Z$28,"industrie",Q28:Q28)</f>
        <v>0</v>
      </c>
      <c r="R30" s="587">
        <f>SUMIF($Z$28:$Z$28,"industrie",R28:R28)</f>
        <v>0</v>
      </c>
      <c r="S30" s="587">
        <f>SUMIF($Z$28:$Z$28,"industrie",S28:S28)</f>
        <v>0</v>
      </c>
      <c r="T30" s="587">
        <f>SUMIF($Z$28:$Z$28,"industrie",T28:T28)</f>
        <v>0</v>
      </c>
      <c r="U30" s="587">
        <f>SUMIF($Z$28:$Z$28,"industrie",U28:U28)</f>
        <v>0</v>
      </c>
      <c r="V30" s="587">
        <f>SUMIF($Z$28:$Z$28,"industrie",V28:V28)</f>
        <v>0</v>
      </c>
      <c r="W30" s="587">
        <f>SUMIF($Z$28:$Z$28,"industrie",W28:W28)</f>
        <v>0</v>
      </c>
      <c r="X30" s="588"/>
      <c r="Y30" s="588"/>
      <c r="Z30" s="589"/>
    </row>
    <row r="31" spans="1:26" s="565" customFormat="1">
      <c r="A31" s="585" t="s">
        <v>283</v>
      </c>
      <c r="B31" s="586"/>
      <c r="C31" s="586"/>
      <c r="D31" s="586"/>
      <c r="E31" s="586"/>
      <c r="F31" s="586"/>
      <c r="G31" s="586"/>
      <c r="H31" s="586"/>
      <c r="I31" s="586"/>
      <c r="J31" s="586"/>
      <c r="K31" s="586"/>
      <c r="L31" s="587"/>
      <c r="M31" s="587">
        <f ca="1">SUMIF($Z$28:AC28,"tertiair",M28:M28)</f>
        <v>0</v>
      </c>
      <c r="N31" s="587">
        <f ca="1">SUMIF($Z$28:AD28,"tertiair",N28:N28)</f>
        <v>0</v>
      </c>
      <c r="O31" s="587">
        <f ca="1">SUMIF($Z$28:AE28,"tertiair",O28:O28)</f>
        <v>0</v>
      </c>
      <c r="P31" s="587">
        <f ca="1">SUMIF($Z$28:AF28,"tertiair",P28:P28)</f>
        <v>0</v>
      </c>
      <c r="Q31" s="587">
        <f ca="1">SUMIF($Z$28:AG28,"tertiair",Q28:Q28)</f>
        <v>0</v>
      </c>
      <c r="R31" s="587">
        <f ca="1">SUMIF($Z$28:AH28,"tertiair",R28:R28)</f>
        <v>0</v>
      </c>
      <c r="S31" s="587">
        <f ca="1">SUMIF($Z$28:AI28,"tertiair",S28:S28)</f>
        <v>0</v>
      </c>
      <c r="T31" s="587">
        <f ca="1">SUMIF($Z$28:AJ28,"tertiair",T28:T28)</f>
        <v>0</v>
      </c>
      <c r="U31" s="587">
        <f ca="1">SUMIF($Z$28:AK28,"tertiair",U28:U28)</f>
        <v>0</v>
      </c>
      <c r="V31" s="587">
        <f ca="1">SUMIF($Z$28:AL28,"tertiair",V28:V28)</f>
        <v>0</v>
      </c>
      <c r="W31" s="587">
        <f ca="1">SUMIF($Z$28:AM28,"tertiair",W28:W28)</f>
        <v>0</v>
      </c>
      <c r="X31" s="588"/>
      <c r="Y31" s="588"/>
      <c r="Z31" s="589"/>
    </row>
    <row r="32" spans="1:26" s="565" customFormat="1" ht="15.75" thickBot="1">
      <c r="A32" s="590" t="s">
        <v>284</v>
      </c>
      <c r="B32" s="591"/>
      <c r="C32" s="591"/>
      <c r="D32" s="591"/>
      <c r="E32" s="591"/>
      <c r="F32" s="591"/>
      <c r="G32" s="591"/>
      <c r="H32" s="591"/>
      <c r="I32" s="591"/>
      <c r="J32" s="591"/>
      <c r="K32" s="591"/>
      <c r="L32" s="592"/>
      <c r="M32" s="592">
        <f>SUMIF($Z$28:$Z$28,"landbouw",M28:M28)</f>
        <v>0</v>
      </c>
      <c r="N32" s="592">
        <f>SUMIF($Z$28:$Z$28,"landbouw",N28:N28)</f>
        <v>0</v>
      </c>
      <c r="O32" s="592">
        <f>SUMIF($Z$28:$Z$28,"landbouw",O28:O28)</f>
        <v>0</v>
      </c>
      <c r="P32" s="592">
        <f>SUMIF($Z$28:$Z$28,"landbouw",P28:P28)</f>
        <v>0</v>
      </c>
      <c r="Q32" s="592">
        <f>SUMIF($Z$28:$Z$28,"landbouw",Q28:Q28)</f>
        <v>0</v>
      </c>
      <c r="R32" s="592">
        <f>SUMIF($Z$28:$Z$28,"landbouw",R28:R28)</f>
        <v>0</v>
      </c>
      <c r="S32" s="592">
        <f>SUMIF($Z$28:$Z$28,"landbouw",S28:S28)</f>
        <v>0</v>
      </c>
      <c r="T32" s="592">
        <f>SUMIF($Z$28:$Z$28,"landbouw",T28:T28)</f>
        <v>0</v>
      </c>
      <c r="U32" s="592">
        <f>SUMIF($Z$28:$Z$28,"landbouw",U28:U28)</f>
        <v>0</v>
      </c>
      <c r="V32" s="592">
        <f>SUMIF($Z$28:$Z$28,"landbouw",V28:V28)</f>
        <v>0</v>
      </c>
      <c r="W32" s="592">
        <f>SUMIF($Z$28:$Z$28,"landbouw",W28:W28)</f>
        <v>0</v>
      </c>
      <c r="X32" s="593"/>
      <c r="Y32" s="593"/>
      <c r="Z32" s="594"/>
    </row>
    <row r="33" spans="1:27" s="534" customFormat="1" ht="15.75" thickBot="1">
      <c r="A33" s="595"/>
      <c r="B33" s="596"/>
      <c r="C33" s="596"/>
      <c r="D33" s="596"/>
      <c r="E33" s="596"/>
      <c r="F33" s="596"/>
      <c r="G33" s="596"/>
      <c r="H33" s="596"/>
      <c r="I33" s="596"/>
      <c r="J33" s="596"/>
      <c r="K33" s="596"/>
      <c r="L33" s="579"/>
      <c r="M33" s="579"/>
      <c r="N33" s="579"/>
      <c r="O33" s="580"/>
      <c r="P33" s="580"/>
    </row>
    <row r="34" spans="1:27" s="534" customFormat="1" ht="45">
      <c r="A34" s="597" t="s">
        <v>276</v>
      </c>
      <c r="B34" s="626" t="s">
        <v>89</v>
      </c>
      <c r="C34" s="626" t="s">
        <v>90</v>
      </c>
      <c r="D34" s="626" t="s">
        <v>91</v>
      </c>
      <c r="E34" s="626" t="s">
        <v>92</v>
      </c>
      <c r="F34" s="626" t="s">
        <v>93</v>
      </c>
      <c r="G34" s="626" t="s">
        <v>94</v>
      </c>
      <c r="H34" s="626" t="s">
        <v>95</v>
      </c>
      <c r="I34" s="626" t="s">
        <v>96</v>
      </c>
      <c r="J34" s="626" t="s">
        <v>97</v>
      </c>
      <c r="K34" s="626" t="s">
        <v>98</v>
      </c>
      <c r="L34" s="626" t="s">
        <v>99</v>
      </c>
      <c r="M34" s="627" t="s">
        <v>293</v>
      </c>
      <c r="N34" s="627" t="s">
        <v>100</v>
      </c>
      <c r="O34" s="627" t="s">
        <v>101</v>
      </c>
      <c r="P34" s="627" t="s">
        <v>541</v>
      </c>
      <c r="Q34" s="627" t="s">
        <v>102</v>
      </c>
      <c r="R34" s="627" t="s">
        <v>103</v>
      </c>
      <c r="S34" s="627" t="s">
        <v>104</v>
      </c>
      <c r="T34" s="627" t="s">
        <v>105</v>
      </c>
      <c r="U34" s="627" t="s">
        <v>106</v>
      </c>
      <c r="V34" s="627" t="s">
        <v>107</v>
      </c>
      <c r="W34" s="626" t="s">
        <v>108</v>
      </c>
      <c r="X34" s="626" t="s">
        <v>294</v>
      </c>
      <c r="Y34" s="626" t="s">
        <v>109</v>
      </c>
      <c r="Z34" s="628" t="s">
        <v>295</v>
      </c>
    </row>
    <row r="35" spans="1:27" s="598" customFormat="1" ht="12.75">
      <c r="A35" s="584"/>
      <c r="B35" s="777"/>
      <c r="C35" s="777"/>
      <c r="D35" s="632"/>
      <c r="E35" s="632"/>
      <c r="F35" s="632"/>
      <c r="G35" s="632"/>
      <c r="H35" s="632"/>
      <c r="I35" s="632"/>
      <c r="J35" s="776"/>
      <c r="K35" s="776"/>
      <c r="L35" s="632"/>
      <c r="M35" s="632"/>
      <c r="N35" s="632"/>
      <c r="O35" s="632"/>
      <c r="P35" s="632"/>
      <c r="Q35" s="632"/>
      <c r="R35" s="632"/>
      <c r="S35" s="632"/>
      <c r="T35" s="632"/>
      <c r="U35" s="632"/>
      <c r="V35" s="632"/>
      <c r="W35" s="632"/>
      <c r="X35" s="632"/>
      <c r="Y35" s="632"/>
      <c r="Z35" s="633"/>
    </row>
    <row r="36" spans="1:27" s="565" customFormat="1">
      <c r="A36" s="585" t="s">
        <v>275</v>
      </c>
      <c r="B36" s="586"/>
      <c r="C36" s="586"/>
      <c r="D36" s="586"/>
      <c r="E36" s="586"/>
      <c r="F36" s="586"/>
      <c r="G36" s="586"/>
      <c r="H36" s="586"/>
      <c r="I36" s="586"/>
      <c r="J36" s="586"/>
      <c r="K36" s="586"/>
      <c r="L36" s="587"/>
      <c r="M36" s="587">
        <f>SUM(M35:M35)</f>
        <v>0</v>
      </c>
      <c r="N36" s="587">
        <f>SUM(N35:N35)</f>
        <v>0</v>
      </c>
      <c r="O36" s="587">
        <f>SUM(O35:O35)</f>
        <v>0</v>
      </c>
      <c r="P36" s="587">
        <f>SUM(P35:P35)</f>
        <v>0</v>
      </c>
      <c r="Q36" s="587">
        <f>SUM(Q35:Q35)</f>
        <v>0</v>
      </c>
      <c r="R36" s="587">
        <f>SUM(R35:R35)</f>
        <v>0</v>
      </c>
      <c r="S36" s="587">
        <f>SUM(S35:S35)</f>
        <v>0</v>
      </c>
      <c r="T36" s="587">
        <f>SUM(T35:T35)</f>
        <v>0</v>
      </c>
      <c r="U36" s="587">
        <f>SUM(U35:U35)</f>
        <v>0</v>
      </c>
      <c r="V36" s="587">
        <f>SUM(V35:V35)</f>
        <v>0</v>
      </c>
      <c r="W36" s="587">
        <f>SUM(W35:W35)</f>
        <v>0</v>
      </c>
      <c r="X36" s="588"/>
      <c r="Y36" s="588"/>
      <c r="Z36" s="589"/>
    </row>
    <row r="37" spans="1:27" s="565" customFormat="1">
      <c r="A37" s="585" t="s">
        <v>282</v>
      </c>
      <c r="B37" s="586"/>
      <c r="C37" s="586"/>
      <c r="D37" s="586"/>
      <c r="E37" s="586"/>
      <c r="F37" s="586"/>
      <c r="G37" s="586"/>
      <c r="H37" s="586"/>
      <c r="I37" s="586"/>
      <c r="J37" s="586"/>
      <c r="K37" s="586"/>
      <c r="L37" s="587"/>
      <c r="M37" s="587">
        <f>SUMIF($Z$35:$Z$35,"industrie",M35:M35)</f>
        <v>0</v>
      </c>
      <c r="N37" s="587">
        <f>SUMIF($Z$35:$Z$35,"industrie",N35:N35)</f>
        <v>0</v>
      </c>
      <c r="O37" s="587">
        <f>SUMIF($Z$35:$Z$35,"industrie",O35:O35)</f>
        <v>0</v>
      </c>
      <c r="P37" s="587">
        <f>SUMIF($Z$35:$Z$35,"industrie",P35:P35)</f>
        <v>0</v>
      </c>
      <c r="Q37" s="587">
        <f>SUMIF($Z$35:$Z$35,"industrie",Q35:Q35)</f>
        <v>0</v>
      </c>
      <c r="R37" s="587">
        <f>SUMIF($Z$35:$Z$35,"industrie",R35:R35)</f>
        <v>0</v>
      </c>
      <c r="S37" s="587">
        <f>SUMIF($Z$35:$Z$35,"industrie",S35:S35)</f>
        <v>0</v>
      </c>
      <c r="T37" s="587">
        <f>SUMIF($Z$35:$Z$35,"industrie",T35:T35)</f>
        <v>0</v>
      </c>
      <c r="U37" s="587">
        <f>SUMIF($Z$35:$Z$35,"industrie",U35:U35)</f>
        <v>0</v>
      </c>
      <c r="V37" s="587">
        <f>SUMIF($Z$35:$Z$35,"industrie",V35:V35)</f>
        <v>0</v>
      </c>
      <c r="W37" s="587">
        <f>SUMIF($Z$35:$Z$35,"industrie",W35:W35)</f>
        <v>0</v>
      </c>
      <c r="X37" s="588"/>
      <c r="Y37" s="588"/>
      <c r="Z37" s="589"/>
    </row>
    <row r="38" spans="1:27" s="565" customFormat="1">
      <c r="A38" s="585" t="s">
        <v>283</v>
      </c>
      <c r="B38" s="586"/>
      <c r="C38" s="586"/>
      <c r="D38" s="586"/>
      <c r="E38" s="586"/>
      <c r="F38" s="586"/>
      <c r="G38" s="586"/>
      <c r="H38" s="586"/>
      <c r="I38" s="586"/>
      <c r="J38" s="586"/>
      <c r="K38" s="586"/>
      <c r="L38" s="587"/>
      <c r="M38" s="587">
        <f>SUMIF($Z$35:$Z$36,"tertiair",M35:M36)</f>
        <v>0</v>
      </c>
      <c r="N38" s="587">
        <f>SUMIF($Z$35:$Z$36,"tertiair",N35:N36)</f>
        <v>0</v>
      </c>
      <c r="O38" s="587">
        <f>SUMIF($Z$35:$Z$36,"tertiair",O35:O36)</f>
        <v>0</v>
      </c>
      <c r="P38" s="587">
        <f>SUMIF($Z$35:$Z$36,"tertiair",P35:P36)</f>
        <v>0</v>
      </c>
      <c r="Q38" s="587">
        <f>SUMIF($Z$35:$Z$36,"tertiair",Q35:Q36)</f>
        <v>0</v>
      </c>
      <c r="R38" s="587">
        <f>SUMIF($Z$35:$Z$36,"tertiair",R35:R36)</f>
        <v>0</v>
      </c>
      <c r="S38" s="587">
        <f>SUMIF($Z$35:$Z$36,"tertiair",S35:S36)</f>
        <v>0</v>
      </c>
      <c r="T38" s="587">
        <f>SUMIF($Z$35:$Z$36,"tertiair",T35:T36)</f>
        <v>0</v>
      </c>
      <c r="U38" s="587">
        <f>SUMIF($Z$35:$Z$36,"tertiair",U35:U36)</f>
        <v>0</v>
      </c>
      <c r="V38" s="587">
        <f>SUMIF($Z$35:$Z$36,"tertiair",V35:V36)</f>
        <v>0</v>
      </c>
      <c r="W38" s="587">
        <f>SUMIF($Z$35:$Z$36,"tertiair",W35:W36)</f>
        <v>0</v>
      </c>
      <c r="X38" s="588"/>
      <c r="Y38" s="588"/>
      <c r="Z38" s="589"/>
    </row>
    <row r="39" spans="1:27" s="565" customFormat="1" ht="15.75" thickBot="1">
      <c r="A39" s="590" t="s">
        <v>284</v>
      </c>
      <c r="B39" s="591"/>
      <c r="C39" s="591"/>
      <c r="D39" s="591"/>
      <c r="E39" s="591"/>
      <c r="F39" s="591"/>
      <c r="G39" s="591"/>
      <c r="H39" s="591"/>
      <c r="I39" s="591"/>
      <c r="J39" s="591"/>
      <c r="K39" s="591"/>
      <c r="L39" s="592"/>
      <c r="M39" s="592">
        <f>SUMIF($Z$35:$Z$37,"landbouw",M35:M37)</f>
        <v>0</v>
      </c>
      <c r="N39" s="592">
        <f>SUMIF($Z$35:$Z$37,"landbouw",N35:N37)</f>
        <v>0</v>
      </c>
      <c r="O39" s="592">
        <f>SUMIF($Z$35:$Z$37,"landbouw",O35:O37)</f>
        <v>0</v>
      </c>
      <c r="P39" s="592">
        <f>SUMIF($Z$35:$Z$37,"landbouw",P35:P37)</f>
        <v>0</v>
      </c>
      <c r="Q39" s="592">
        <f>SUMIF($Z$35:$Z$37,"landbouw",Q35:Q37)</f>
        <v>0</v>
      </c>
      <c r="R39" s="592">
        <f>SUMIF($Z$35:$Z$37,"landbouw",R35:R37)</f>
        <v>0</v>
      </c>
      <c r="S39" s="592">
        <f>SUMIF($Z$35:$Z$37,"landbouw",S35:S37)</f>
        <v>0</v>
      </c>
      <c r="T39" s="592">
        <f>SUMIF($Z$35:$Z$37,"landbouw",T35:T37)</f>
        <v>0</v>
      </c>
      <c r="U39" s="592">
        <f>SUMIF($Z$35:$Z$37,"landbouw",U35:U37)</f>
        <v>0</v>
      </c>
      <c r="V39" s="592">
        <f>SUMIF($Z$35:$Z$37,"landbouw",V35:V37)</f>
        <v>0</v>
      </c>
      <c r="W39" s="592">
        <f>SUMIF($Z$35:$Z$37,"landbouw",W35:W37)</f>
        <v>0</v>
      </c>
      <c r="X39" s="593"/>
      <c r="Y39" s="593"/>
      <c r="Z39" s="594"/>
    </row>
    <row r="40" spans="1:27" s="599" customFormat="1">
      <c r="A40" s="595"/>
      <c r="B40" s="579"/>
      <c r="C40" s="579"/>
      <c r="D40" s="579"/>
      <c r="E40" s="579"/>
      <c r="F40" s="579"/>
      <c r="G40" s="579"/>
      <c r="H40" s="579"/>
      <c r="I40" s="579"/>
      <c r="J40" s="579"/>
      <c r="K40" s="579"/>
      <c r="L40" s="579"/>
      <c r="M40" s="579"/>
      <c r="N40" s="579"/>
      <c r="O40" s="579"/>
      <c r="P40" s="579"/>
      <c r="Q40" s="579"/>
      <c r="R40" s="579"/>
      <c r="S40" s="579"/>
      <c r="T40" s="579"/>
      <c r="U40" s="579"/>
      <c r="V40" s="579"/>
      <c r="W40" s="579"/>
      <c r="X40" s="579"/>
      <c r="Y40" s="579"/>
    </row>
    <row r="41" spans="1:27" s="599" customFormat="1" ht="15.75" thickBot="1">
      <c r="A41" s="595"/>
      <c r="B41" s="579"/>
      <c r="C41" s="579"/>
      <c r="D41" s="579"/>
      <c r="E41" s="579"/>
      <c r="F41" s="579"/>
      <c r="G41" s="579"/>
      <c r="H41" s="579"/>
      <c r="I41" s="579"/>
      <c r="J41" s="579"/>
      <c r="K41" s="579"/>
      <c r="L41" s="579"/>
      <c r="M41" s="579"/>
      <c r="N41" s="579"/>
      <c r="O41" s="579"/>
      <c r="P41" s="579"/>
      <c r="Q41" s="579"/>
      <c r="R41" s="579"/>
      <c r="S41" s="579"/>
      <c r="T41" s="579"/>
      <c r="U41" s="579"/>
      <c r="V41" s="579"/>
      <c r="W41" s="579"/>
      <c r="X41" s="579"/>
      <c r="Y41" s="579"/>
      <c r="Z41" s="579"/>
      <c r="AA41" s="579"/>
    </row>
    <row r="42" spans="1:27">
      <c r="A42" s="600" t="s">
        <v>277</v>
      </c>
      <c r="B42" s="601"/>
      <c r="C42" s="601"/>
      <c r="D42" s="601"/>
      <c r="E42" s="601"/>
      <c r="F42" s="601"/>
      <c r="G42" s="601"/>
      <c r="H42" s="601"/>
      <c r="I42" s="602"/>
      <c r="J42" s="603"/>
      <c r="K42" s="603"/>
      <c r="L42" s="604"/>
      <c r="M42" s="604"/>
      <c r="N42" s="604"/>
      <c r="O42" s="604"/>
      <c r="P42" s="604"/>
    </row>
    <row r="43" spans="1:27">
      <c r="A43" s="606"/>
      <c r="B43" s="596"/>
      <c r="C43" s="596"/>
      <c r="D43" s="596"/>
      <c r="E43" s="596"/>
      <c r="F43" s="596"/>
      <c r="G43" s="596"/>
      <c r="H43" s="596"/>
      <c r="I43" s="607"/>
      <c r="J43" s="596"/>
      <c r="K43" s="596"/>
      <c r="L43" s="604"/>
      <c r="M43" s="604"/>
      <c r="N43" s="604"/>
      <c r="O43" s="604"/>
      <c r="P43" s="604"/>
    </row>
    <row r="44" spans="1:27">
      <c r="A44" s="608"/>
      <c r="B44" s="609" t="s">
        <v>278</v>
      </c>
      <c r="C44" s="609" t="s">
        <v>279</v>
      </c>
      <c r="D44" s="609"/>
      <c r="E44" s="609"/>
      <c r="F44" s="609"/>
      <c r="G44" s="609"/>
      <c r="H44" s="609"/>
      <c r="I44" s="610"/>
      <c r="J44" s="609"/>
      <c r="K44" s="609"/>
      <c r="L44" s="609"/>
      <c r="M44" s="609"/>
      <c r="N44" s="609"/>
      <c r="O44" s="609"/>
      <c r="P44" s="604"/>
    </row>
    <row r="45" spans="1:27">
      <c r="A45" s="606" t="s">
        <v>275</v>
      </c>
      <c r="B45" s="611">
        <f>IF(ISERROR(O29/(O29+N29)),0,O29/(O29+N29))</f>
        <v>0</v>
      </c>
      <c r="C45" s="612">
        <f>IF(ISERROR(N29/(O29+N29)),0,N29/(N29+O29))</f>
        <v>0</v>
      </c>
      <c r="D45" s="579"/>
      <c r="E45" s="579"/>
      <c r="F45" s="579"/>
      <c r="G45" s="579"/>
      <c r="H45" s="579"/>
      <c r="I45" s="613"/>
      <c r="J45" s="579"/>
      <c r="K45" s="579"/>
      <c r="L45" s="614"/>
      <c r="M45" s="614"/>
      <c r="N45" s="614"/>
      <c r="O45" s="614"/>
      <c r="P45" s="604"/>
    </row>
    <row r="46" spans="1:27">
      <c r="A46" s="606"/>
      <c r="B46" s="615"/>
      <c r="C46" s="615"/>
      <c r="D46" s="615"/>
      <c r="E46" s="615"/>
      <c r="F46" s="615"/>
      <c r="G46" s="615"/>
      <c r="H46" s="615"/>
      <c r="I46" s="616"/>
      <c r="J46" s="615"/>
      <c r="K46" s="615"/>
      <c r="L46" s="617"/>
      <c r="M46" s="617"/>
      <c r="N46" s="617"/>
      <c r="O46" s="617"/>
      <c r="P46" s="604"/>
    </row>
    <row r="47" spans="1:27" ht="30">
      <c r="A47" s="618"/>
      <c r="B47" s="619" t="s">
        <v>541</v>
      </c>
      <c r="C47" s="619" t="s">
        <v>102</v>
      </c>
      <c r="D47" s="619" t="s">
        <v>103</v>
      </c>
      <c r="E47" s="619" t="s">
        <v>104</v>
      </c>
      <c r="F47" s="619" t="s">
        <v>105</v>
      </c>
      <c r="G47" s="619" t="s">
        <v>106</v>
      </c>
      <c r="H47" s="619" t="s">
        <v>107</v>
      </c>
      <c r="I47" s="620" t="s">
        <v>108</v>
      </c>
      <c r="J47" s="609"/>
      <c r="K47" s="609"/>
      <c r="L47" s="617"/>
      <c r="M47" s="617"/>
      <c r="N47" s="617"/>
      <c r="O47" s="604"/>
      <c r="P47" s="604"/>
    </row>
    <row r="48" spans="1:27">
      <c r="A48" s="608" t="s">
        <v>280</v>
      </c>
      <c r="B48" s="621">
        <f t="shared" ref="B48:I48" si="2">$C$45*P29</f>
        <v>0</v>
      </c>
      <c r="C48" s="621">
        <f t="shared" si="2"/>
        <v>0</v>
      </c>
      <c r="D48" s="621">
        <f t="shared" si="2"/>
        <v>0</v>
      </c>
      <c r="E48" s="621">
        <f t="shared" si="2"/>
        <v>0</v>
      </c>
      <c r="F48" s="621">
        <f t="shared" si="2"/>
        <v>0</v>
      </c>
      <c r="G48" s="621">
        <f t="shared" si="2"/>
        <v>0</v>
      </c>
      <c r="H48" s="621">
        <f t="shared" si="2"/>
        <v>0</v>
      </c>
      <c r="I48" s="622">
        <f t="shared" si="2"/>
        <v>0</v>
      </c>
      <c r="J48" s="579"/>
      <c r="K48" s="579"/>
      <c r="L48" s="617"/>
      <c r="M48" s="617"/>
      <c r="N48" s="617"/>
      <c r="O48" s="604"/>
      <c r="P48" s="604"/>
    </row>
    <row r="49" spans="1:16" ht="15.75" thickBot="1">
      <c r="A49" s="623" t="s">
        <v>281</v>
      </c>
      <c r="B49" s="624">
        <f t="shared" ref="B49:I49" si="3">$B$45*P29</f>
        <v>0</v>
      </c>
      <c r="C49" s="624">
        <f t="shared" si="3"/>
        <v>0</v>
      </c>
      <c r="D49" s="624">
        <f t="shared" si="3"/>
        <v>0</v>
      </c>
      <c r="E49" s="624">
        <f t="shared" si="3"/>
        <v>0</v>
      </c>
      <c r="F49" s="624">
        <f t="shared" si="3"/>
        <v>0</v>
      </c>
      <c r="G49" s="624">
        <f t="shared" si="3"/>
        <v>0</v>
      </c>
      <c r="H49" s="624">
        <f t="shared" si="3"/>
        <v>0</v>
      </c>
      <c r="I49" s="625">
        <f t="shared" si="3"/>
        <v>0</v>
      </c>
      <c r="J49" s="579"/>
      <c r="K49" s="579"/>
      <c r="L49" s="617"/>
      <c r="M49" s="617"/>
      <c r="N49" s="617"/>
      <c r="O49" s="604"/>
      <c r="P49" s="604"/>
    </row>
    <row r="50" spans="1:16">
      <c r="J50" s="563"/>
      <c r="K50" s="563"/>
      <c r="L50" s="563"/>
      <c r="M50" s="563"/>
      <c r="N50" s="563"/>
    </row>
    <row r="51" spans="1:16">
      <c r="J51" s="563"/>
      <c r="K51" s="563"/>
      <c r="L51" s="563"/>
      <c r="M51" s="563"/>
      <c r="N51" s="563"/>
    </row>
  </sheetData>
  <mergeCells count="59">
    <mergeCell ref="P20:Q20"/>
    <mergeCell ref="S20:T20"/>
    <mergeCell ref="S17:T17"/>
    <mergeCell ref="P18:Q18"/>
    <mergeCell ref="S18:T18"/>
    <mergeCell ref="P19:Q19"/>
    <mergeCell ref="S19:T19"/>
    <mergeCell ref="P17:Q17"/>
    <mergeCell ref="T9:U9"/>
    <mergeCell ref="A14:A16"/>
    <mergeCell ref="B14:B16"/>
    <mergeCell ref="C14:N14"/>
    <mergeCell ref="O14:O16"/>
    <mergeCell ref="P14:Q16"/>
    <mergeCell ref="R14:R16"/>
    <mergeCell ref="S14:T16"/>
    <mergeCell ref="C15:G15"/>
    <mergeCell ref="H15:H16"/>
    <mergeCell ref="I15:I16"/>
    <mergeCell ref="J15:J16"/>
    <mergeCell ref="K15:K16"/>
    <mergeCell ref="L15:L16"/>
    <mergeCell ref="M15:M16"/>
    <mergeCell ref="N15:N16"/>
    <mergeCell ref="T5:U5"/>
    <mergeCell ref="P6:Q6"/>
    <mergeCell ref="T6:U6"/>
    <mergeCell ref="P8:Q8"/>
    <mergeCell ref="T8:U8"/>
    <mergeCell ref="T1:U3"/>
    <mergeCell ref="M2:M3"/>
    <mergeCell ref="N2:N3"/>
    <mergeCell ref="C4:C7"/>
    <mergeCell ref="D4:D7"/>
    <mergeCell ref="E4:E7"/>
    <mergeCell ref="F4:F7"/>
    <mergeCell ref="G4:G7"/>
    <mergeCell ref="H4:H7"/>
    <mergeCell ref="I4:I7"/>
    <mergeCell ref="J4:J7"/>
    <mergeCell ref="K4:K7"/>
    <mergeCell ref="L4:L7"/>
    <mergeCell ref="M4:M7"/>
    <mergeCell ref="P4:Q4"/>
    <mergeCell ref="T4:U4"/>
    <mergeCell ref="O1:O3"/>
    <mergeCell ref="P1:Q3"/>
    <mergeCell ref="P9:Q9"/>
    <mergeCell ref="S1:S3"/>
    <mergeCell ref="P5:Q5"/>
    <mergeCell ref="A1:A3"/>
    <mergeCell ref="B1:B3"/>
    <mergeCell ref="C2:G2"/>
    <mergeCell ref="H2:H3"/>
    <mergeCell ref="I2:I3"/>
    <mergeCell ref="C1:N1"/>
    <mergeCell ref="L2:L3"/>
    <mergeCell ref="J2:J3"/>
    <mergeCell ref="K2:K3"/>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tabColor theme="9"/>
  </sheetPr>
  <dimension ref="A1:I25"/>
  <sheetViews>
    <sheetView showGridLines="0" workbookViewId="0"/>
  </sheetViews>
  <sheetFormatPr defaultRowHeight="15"/>
  <cols>
    <col min="1" max="1" width="42.85546875" bestFit="1" customWidth="1"/>
    <col min="2" max="2" width="32.7109375" bestFit="1" customWidth="1"/>
    <col min="3" max="3" width="100.28515625" customWidth="1"/>
    <col min="4" max="4" width="149.85546875" bestFit="1" customWidth="1"/>
    <col min="5" max="5" width="140.5703125" customWidth="1"/>
    <col min="6" max="6" width="57.7109375" bestFit="1" customWidth="1"/>
    <col min="7" max="7" width="12.5703125" bestFit="1" customWidth="1"/>
    <col min="8" max="8" width="36" bestFit="1" customWidth="1"/>
  </cols>
  <sheetData>
    <row r="1" spans="1:9" s="8" customFormat="1">
      <c r="A1" s="349" t="s">
        <v>417</v>
      </c>
      <c r="B1" s="349" t="s">
        <v>424</v>
      </c>
      <c r="C1" s="349" t="s">
        <v>423</v>
      </c>
      <c r="D1" s="349" t="s">
        <v>422</v>
      </c>
      <c r="E1" s="350" t="s">
        <v>418</v>
      </c>
      <c r="F1" s="351" t="s">
        <v>419</v>
      </c>
      <c r="G1" s="351" t="s">
        <v>420</v>
      </c>
      <c r="H1" s="351" t="s">
        <v>421</v>
      </c>
    </row>
    <row r="2" spans="1:9" s="12" customFormat="1">
      <c r="A2" s="1053" t="s">
        <v>912</v>
      </c>
      <c r="B2" s="1054" t="s">
        <v>936</v>
      </c>
      <c r="C2" s="1053" t="s">
        <v>725</v>
      </c>
      <c r="D2" s="1053" t="s">
        <v>793</v>
      </c>
      <c r="E2" s="898"/>
      <c r="F2" s="901" t="s">
        <v>777</v>
      </c>
      <c r="G2" s="901" t="s">
        <v>778</v>
      </c>
      <c r="H2" s="344" t="s">
        <v>779</v>
      </c>
    </row>
    <row r="3" spans="1:9" s="12" customFormat="1">
      <c r="A3" s="1053" t="s">
        <v>945</v>
      </c>
      <c r="B3" s="1054" t="s">
        <v>946</v>
      </c>
      <c r="C3" s="1053" t="s">
        <v>192</v>
      </c>
      <c r="D3" s="1055" t="s">
        <v>947</v>
      </c>
      <c r="E3" s="898"/>
      <c r="F3" s="899" t="s">
        <v>771</v>
      </c>
      <c r="G3" s="899" t="s">
        <v>772</v>
      </c>
      <c r="H3" s="899" t="s">
        <v>773</v>
      </c>
    </row>
    <row r="4" spans="1:9" s="878" customFormat="1">
      <c r="A4" s="897" t="s">
        <v>410</v>
      </c>
      <c r="B4" s="906">
        <v>2013</v>
      </c>
      <c r="C4" s="897" t="s">
        <v>410</v>
      </c>
      <c r="D4" s="897" t="s">
        <v>792</v>
      </c>
      <c r="E4" s="898"/>
      <c r="F4" s="899" t="s">
        <v>774</v>
      </c>
      <c r="G4" s="899" t="s">
        <v>775</v>
      </c>
      <c r="H4" s="899" t="s">
        <v>776</v>
      </c>
    </row>
    <row r="5" spans="1:9">
      <c r="A5" s="340" t="s">
        <v>398</v>
      </c>
      <c r="B5" s="341" t="s">
        <v>658</v>
      </c>
      <c r="C5" s="340" t="s">
        <v>398</v>
      </c>
      <c r="D5" s="340" t="s">
        <v>659</v>
      </c>
      <c r="E5" s="342"/>
      <c r="F5" s="343" t="s">
        <v>400</v>
      </c>
      <c r="G5" s="343" t="s">
        <v>401</v>
      </c>
      <c r="H5" s="344" t="s">
        <v>402</v>
      </c>
    </row>
    <row r="6" spans="1:9">
      <c r="A6" s="340" t="s">
        <v>403</v>
      </c>
      <c r="B6" s="341" t="s">
        <v>661</v>
      </c>
      <c r="C6" s="340" t="s">
        <v>403</v>
      </c>
      <c r="D6" s="340" t="s">
        <v>660</v>
      </c>
      <c r="E6" s="342"/>
      <c r="F6" s="343" t="s">
        <v>405</v>
      </c>
      <c r="G6" s="343" t="s">
        <v>406</v>
      </c>
      <c r="H6" s="344" t="s">
        <v>404</v>
      </c>
    </row>
    <row r="7" spans="1:9">
      <c r="A7" s="345" t="s">
        <v>436</v>
      </c>
      <c r="B7" s="347" t="s">
        <v>437</v>
      </c>
      <c r="C7" s="345" t="s">
        <v>439</v>
      </c>
      <c r="D7" s="345" t="s">
        <v>435</v>
      </c>
      <c r="E7" s="342" t="s">
        <v>438</v>
      </c>
      <c r="F7" s="343"/>
      <c r="G7" s="343"/>
      <c r="H7" s="344"/>
    </row>
    <row r="8" spans="1:9" s="878" customFormat="1">
      <c r="A8" s="345" t="s">
        <v>780</v>
      </c>
      <c r="B8" s="781">
        <v>2013</v>
      </c>
      <c r="C8" s="345" t="s">
        <v>410</v>
      </c>
      <c r="D8" s="345" t="s">
        <v>937</v>
      </c>
      <c r="E8" s="902" t="s">
        <v>781</v>
      </c>
      <c r="F8" s="343"/>
      <c r="G8" s="343"/>
      <c r="H8" s="344"/>
    </row>
    <row r="9" spans="1:9" s="12" customFormat="1">
      <c r="A9" s="897" t="s">
        <v>808</v>
      </c>
      <c r="B9" s="900" t="s">
        <v>811</v>
      </c>
      <c r="C9" s="897" t="s">
        <v>810</v>
      </c>
      <c r="D9" s="897" t="s">
        <v>809</v>
      </c>
      <c r="E9" s="898" t="s">
        <v>807</v>
      </c>
      <c r="F9" s="901"/>
      <c r="G9" s="901"/>
      <c r="H9" s="344"/>
    </row>
    <row r="10" spans="1:9">
      <c r="A10" s="345" t="s">
        <v>635</v>
      </c>
      <c r="B10" s="341" t="s">
        <v>636</v>
      </c>
      <c r="C10" s="345" t="s">
        <v>640</v>
      </c>
      <c r="D10" s="345" t="s">
        <v>641</v>
      </c>
      <c r="E10" s="342"/>
      <c r="F10" s="343" t="s">
        <v>637</v>
      </c>
      <c r="G10" s="343" t="s">
        <v>638</v>
      </c>
      <c r="H10" s="344" t="s">
        <v>639</v>
      </c>
    </row>
    <row r="11" spans="1:9" s="878" customFormat="1">
      <c r="A11" s="897" t="s">
        <v>794</v>
      </c>
      <c r="B11" s="906">
        <v>2017</v>
      </c>
      <c r="C11" s="897" t="s">
        <v>429</v>
      </c>
      <c r="D11" s="897" t="s">
        <v>795</v>
      </c>
      <c r="E11" s="902"/>
      <c r="F11" s="901" t="s">
        <v>777</v>
      </c>
      <c r="G11" s="901" t="s">
        <v>778</v>
      </c>
      <c r="H11" s="344" t="s">
        <v>779</v>
      </c>
    </row>
    <row r="12" spans="1:9" s="11" customFormat="1">
      <c r="A12" s="345" t="s">
        <v>412</v>
      </c>
      <c r="B12" s="341" t="s">
        <v>428</v>
      </c>
      <c r="C12" s="340"/>
      <c r="D12" s="348" t="s">
        <v>427</v>
      </c>
      <c r="E12" s="342"/>
      <c r="F12" s="343"/>
      <c r="G12" s="343"/>
      <c r="H12" s="344"/>
    </row>
    <row r="13" spans="1:9">
      <c r="A13" s="340" t="s">
        <v>390</v>
      </c>
      <c r="B13" s="341" t="s">
        <v>396</v>
      </c>
      <c r="C13" s="340" t="s">
        <v>395</v>
      </c>
      <c r="D13" s="340" t="s">
        <v>397</v>
      </c>
      <c r="E13" s="346" t="s">
        <v>391</v>
      </c>
      <c r="F13" s="343" t="s">
        <v>392</v>
      </c>
      <c r="G13" s="343" t="s">
        <v>393</v>
      </c>
      <c r="H13" s="343" t="s">
        <v>394</v>
      </c>
    </row>
    <row r="14" spans="1:9">
      <c r="A14" s="340" t="s">
        <v>411</v>
      </c>
      <c r="B14" s="341" t="s">
        <v>399</v>
      </c>
      <c r="C14" s="340" t="s">
        <v>411</v>
      </c>
      <c r="D14" s="340" t="s">
        <v>425</v>
      </c>
      <c r="E14" s="342"/>
      <c r="F14" s="343" t="s">
        <v>824</v>
      </c>
      <c r="G14" s="343" t="s">
        <v>825</v>
      </c>
      <c r="H14" s="344" t="s">
        <v>826</v>
      </c>
    </row>
    <row r="15" spans="1:9" s="878" customFormat="1">
      <c r="A15" s="904" t="s">
        <v>786</v>
      </c>
      <c r="B15" s="905" t="s">
        <v>787</v>
      </c>
      <c r="C15" s="904" t="s">
        <v>788</v>
      </c>
      <c r="D15" s="1052" t="s">
        <v>938</v>
      </c>
      <c r="E15" s="675"/>
      <c r="F15" s="901" t="s">
        <v>789</v>
      </c>
      <c r="G15" s="901" t="s">
        <v>790</v>
      </c>
      <c r="H15" s="344" t="s">
        <v>791</v>
      </c>
    </row>
    <row r="16" spans="1:9">
      <c r="A16" s="340" t="s">
        <v>513</v>
      </c>
      <c r="B16" s="341" t="s">
        <v>375</v>
      </c>
      <c r="C16" s="340" t="s">
        <v>373</v>
      </c>
      <c r="D16" s="348" t="s">
        <v>374</v>
      </c>
      <c r="E16" s="342" t="s">
        <v>376</v>
      </c>
      <c r="F16" s="903" t="s">
        <v>782</v>
      </c>
      <c r="G16" s="903" t="s">
        <v>783</v>
      </c>
      <c r="H16" s="344" t="s">
        <v>784</v>
      </c>
      <c r="I16" s="878"/>
    </row>
    <row r="17" spans="1:9" s="878" customFormat="1">
      <c r="A17" s="340" t="s">
        <v>513</v>
      </c>
      <c r="B17" s="341" t="s">
        <v>816</v>
      </c>
      <c r="C17" s="340" t="s">
        <v>820</v>
      </c>
      <c r="D17" s="348" t="s">
        <v>821</v>
      </c>
      <c r="E17" s="342"/>
      <c r="F17" s="903" t="s">
        <v>782</v>
      </c>
      <c r="G17" s="903" t="s">
        <v>783</v>
      </c>
      <c r="H17" s="344" t="s">
        <v>784</v>
      </c>
    </row>
    <row r="18" spans="1:9">
      <c r="A18" s="345" t="s">
        <v>512</v>
      </c>
      <c r="B18" s="347" t="s">
        <v>399</v>
      </c>
      <c r="C18" s="345" t="s">
        <v>429</v>
      </c>
      <c r="D18" s="345" t="s">
        <v>371</v>
      </c>
      <c r="E18" s="342"/>
      <c r="F18" s="899" t="s">
        <v>782</v>
      </c>
      <c r="G18" s="903" t="s">
        <v>783</v>
      </c>
      <c r="H18" s="344" t="s">
        <v>784</v>
      </c>
      <c r="I18" s="878"/>
    </row>
    <row r="19" spans="1:9">
      <c r="A19" s="345" t="s">
        <v>512</v>
      </c>
      <c r="B19" s="843" t="s">
        <v>658</v>
      </c>
      <c r="C19" s="345" t="s">
        <v>429</v>
      </c>
      <c r="D19" s="345" t="s">
        <v>690</v>
      </c>
      <c r="E19" s="342"/>
      <c r="F19" s="899" t="s">
        <v>782</v>
      </c>
      <c r="G19" s="903" t="s">
        <v>785</v>
      </c>
      <c r="H19" s="344" t="s">
        <v>784</v>
      </c>
    </row>
    <row r="20" spans="1:9">
      <c r="A20" s="345" t="s">
        <v>192</v>
      </c>
      <c r="B20" s="781" t="s">
        <v>733</v>
      </c>
      <c r="C20" s="345" t="s">
        <v>430</v>
      </c>
      <c r="D20" s="345" t="s">
        <v>431</v>
      </c>
      <c r="E20" s="342"/>
      <c r="F20" s="343" t="s">
        <v>432</v>
      </c>
      <c r="G20" s="343" t="s">
        <v>433</v>
      </c>
      <c r="H20" s="344" t="s">
        <v>434</v>
      </c>
    </row>
    <row r="21" spans="1:9" s="12" customFormat="1">
      <c r="A21" s="1056" t="s">
        <v>933</v>
      </c>
      <c r="B21" s="1057" t="s">
        <v>934</v>
      </c>
      <c r="C21" s="1056" t="s">
        <v>192</v>
      </c>
      <c r="D21" s="1056" t="s">
        <v>935</v>
      </c>
      <c r="E21" s="898"/>
      <c r="F21" s="899" t="s">
        <v>771</v>
      </c>
      <c r="G21" s="899" t="s">
        <v>772</v>
      </c>
      <c r="H21" s="899" t="s">
        <v>773</v>
      </c>
    </row>
    <row r="22" spans="1:9">
      <c r="A22" s="345" t="s">
        <v>411</v>
      </c>
      <c r="B22" s="341" t="s">
        <v>816</v>
      </c>
      <c r="C22" s="345" t="s">
        <v>411</v>
      </c>
      <c r="D22" s="345" t="s">
        <v>817</v>
      </c>
      <c r="E22" s="342" t="s">
        <v>426</v>
      </c>
      <c r="F22" s="343" t="s">
        <v>827</v>
      </c>
      <c r="G22" s="343" t="s">
        <v>828</v>
      </c>
      <c r="H22" s="344" t="s">
        <v>829</v>
      </c>
    </row>
    <row r="23" spans="1:9" s="878" customFormat="1">
      <c r="A23" s="345" t="s">
        <v>411</v>
      </c>
      <c r="B23" s="341" t="s">
        <v>818</v>
      </c>
      <c r="C23" s="345" t="s">
        <v>411</v>
      </c>
      <c r="D23" s="345" t="s">
        <v>819</v>
      </c>
      <c r="E23" s="342"/>
      <c r="F23" s="343" t="s">
        <v>830</v>
      </c>
      <c r="G23" s="343" t="s">
        <v>831</v>
      </c>
      <c r="H23" s="344" t="s">
        <v>832</v>
      </c>
    </row>
    <row r="24" spans="1:9">
      <c r="A24" s="340" t="s">
        <v>409</v>
      </c>
      <c r="B24" s="341" t="s">
        <v>662</v>
      </c>
      <c r="C24" s="340" t="s">
        <v>409</v>
      </c>
      <c r="D24" s="348" t="s">
        <v>663</v>
      </c>
      <c r="E24" s="342" t="s">
        <v>426</v>
      </c>
      <c r="F24" s="343" t="s">
        <v>833</v>
      </c>
      <c r="G24" s="343" t="s">
        <v>834</v>
      </c>
      <c r="H24" s="344" t="s">
        <v>835</v>
      </c>
    </row>
    <row r="25" spans="1:9" s="878" customFormat="1">
      <c r="A25" s="345" t="s">
        <v>409</v>
      </c>
      <c r="B25" s="341" t="s">
        <v>662</v>
      </c>
      <c r="C25" s="345" t="s">
        <v>409</v>
      </c>
      <c r="D25" s="345" t="s">
        <v>822</v>
      </c>
      <c r="E25" s="342" t="s">
        <v>823</v>
      </c>
      <c r="F25" s="343" t="s">
        <v>833</v>
      </c>
      <c r="G25" s="343" t="s">
        <v>834</v>
      </c>
      <c r="H25" s="344" t="s">
        <v>835</v>
      </c>
    </row>
  </sheetData>
  <hyperlinks>
    <hyperlink ref="H5" r:id="rId1"/>
    <hyperlink ref="H6" r:id="rId2" display="mailto:toon.lenaerts@infrax.be"/>
    <hyperlink ref="H14" r:id="rId3" display="tine.tanghe@vea.be"/>
    <hyperlink ref="E13" r:id="rId4"/>
    <hyperlink ref="H2" r:id="rId5"/>
    <hyperlink ref="H16" r:id="rId6"/>
    <hyperlink ref="H18" r:id="rId7"/>
    <hyperlink ref="H19" r:id="rId8"/>
    <hyperlink ref="H11" r:id="rId9"/>
  </hyperlinks>
  <pageMargins left="0.7" right="0.7" top="0.75" bottom="0.75" header="0.3" footer="0.3"/>
  <pageSetup paperSize="9" orientation="portrait" r:id="rId10"/>
  <ignoredErrors>
    <ignoredError sqref="B7 B12 B9" numberStoredAsText="1"/>
  </ignoredError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9"/>
  <dimension ref="A1:D56"/>
  <sheetViews>
    <sheetView workbookViewId="0"/>
  </sheetViews>
  <sheetFormatPr defaultRowHeight="15"/>
  <cols>
    <col min="2" max="2" width="27.140625" customWidth="1"/>
    <col min="3" max="3" width="150.7109375" bestFit="1" customWidth="1"/>
    <col min="4" max="4" width="36.28515625" bestFit="1" customWidth="1"/>
    <col min="6" max="6" width="28.5703125" bestFit="1" customWidth="1"/>
  </cols>
  <sheetData>
    <row r="1" spans="1:4">
      <c r="A1" s="758" t="s">
        <v>624</v>
      </c>
      <c r="B1" s="758" t="s">
        <v>625</v>
      </c>
      <c r="C1" s="758" t="s">
        <v>627</v>
      </c>
      <c r="D1" s="758" t="s">
        <v>626</v>
      </c>
    </row>
    <row r="2" spans="1:4">
      <c r="A2" t="s">
        <v>644</v>
      </c>
      <c r="B2" s="756">
        <v>41877</v>
      </c>
      <c r="C2" t="s">
        <v>649</v>
      </c>
      <c r="D2" s="771" t="s">
        <v>645</v>
      </c>
    </row>
    <row r="3" spans="1:4">
      <c r="A3" t="s">
        <v>644</v>
      </c>
      <c r="B3" s="756">
        <v>41877</v>
      </c>
      <c r="C3" t="s">
        <v>647</v>
      </c>
      <c r="D3" s="757" t="s">
        <v>646</v>
      </c>
    </row>
    <row r="4" spans="1:4">
      <c r="A4" t="s">
        <v>644</v>
      </c>
      <c r="B4" s="756">
        <v>41877</v>
      </c>
      <c r="C4" t="s">
        <v>648</v>
      </c>
      <c r="D4" s="771" t="s">
        <v>650</v>
      </c>
    </row>
    <row r="5" spans="1:4">
      <c r="A5" t="s">
        <v>644</v>
      </c>
      <c r="B5" s="756">
        <v>41877</v>
      </c>
      <c r="C5" t="s">
        <v>651</v>
      </c>
      <c r="D5" s="757" t="s">
        <v>652</v>
      </c>
    </row>
    <row r="6" spans="1:4">
      <c r="A6" t="s">
        <v>644</v>
      </c>
      <c r="B6" s="756">
        <v>41883</v>
      </c>
      <c r="C6" t="s">
        <v>666</v>
      </c>
      <c r="D6" s="757" t="s">
        <v>667</v>
      </c>
    </row>
    <row r="7" spans="1:4">
      <c r="A7" t="s">
        <v>644</v>
      </c>
      <c r="B7" s="756">
        <v>41885</v>
      </c>
      <c r="C7" t="s">
        <v>682</v>
      </c>
      <c r="D7" s="757" t="s">
        <v>681</v>
      </c>
    </row>
    <row r="8" spans="1:4">
      <c r="A8" t="s">
        <v>644</v>
      </c>
      <c r="B8" s="756">
        <v>41885</v>
      </c>
      <c r="C8" t="s">
        <v>682</v>
      </c>
      <c r="D8" s="757" t="s">
        <v>683</v>
      </c>
    </row>
    <row r="9" spans="1:4">
      <c r="A9" t="s">
        <v>644</v>
      </c>
      <c r="B9" s="756">
        <v>41892</v>
      </c>
      <c r="C9" t="s">
        <v>684</v>
      </c>
      <c r="D9" s="757" t="s">
        <v>685</v>
      </c>
    </row>
    <row r="10" spans="1:4">
      <c r="A10" t="s">
        <v>644</v>
      </c>
      <c r="B10" s="756">
        <v>41892</v>
      </c>
      <c r="C10" t="s">
        <v>686</v>
      </c>
      <c r="D10" s="757" t="s">
        <v>687</v>
      </c>
    </row>
    <row r="11" spans="1:4">
      <c r="A11" t="s">
        <v>644</v>
      </c>
      <c r="B11" s="756">
        <v>41892</v>
      </c>
      <c r="C11" t="s">
        <v>696</v>
      </c>
      <c r="D11" s="757" t="s">
        <v>695</v>
      </c>
    </row>
    <row r="12" spans="1:4">
      <c r="A12" t="s">
        <v>644</v>
      </c>
      <c r="B12" s="871">
        <v>41914</v>
      </c>
      <c r="C12" s="873" t="s">
        <v>703</v>
      </c>
      <c r="D12" s="872" t="s">
        <v>697</v>
      </c>
    </row>
    <row r="13" spans="1:4">
      <c r="A13" t="s">
        <v>644</v>
      </c>
      <c r="B13" s="871">
        <v>41914</v>
      </c>
      <c r="C13" s="873" t="s">
        <v>704</v>
      </c>
      <c r="D13" s="872" t="s">
        <v>698</v>
      </c>
    </row>
    <row r="14" spans="1:4">
      <c r="A14" t="s">
        <v>644</v>
      </c>
      <c r="B14" s="871">
        <v>41914</v>
      </c>
      <c r="C14" s="870" t="s">
        <v>699</v>
      </c>
      <c r="D14" s="872" t="s">
        <v>700</v>
      </c>
    </row>
    <row r="15" spans="1:4">
      <c r="A15" t="s">
        <v>644</v>
      </c>
      <c r="B15" s="871">
        <v>41914</v>
      </c>
      <c r="C15" s="870" t="s">
        <v>701</v>
      </c>
      <c r="D15" s="872" t="s">
        <v>702</v>
      </c>
    </row>
    <row r="16" spans="1:4">
      <c r="A16" t="s">
        <v>644</v>
      </c>
      <c r="B16" s="875">
        <v>41914</v>
      </c>
      <c r="C16" s="874" t="s">
        <v>705</v>
      </c>
      <c r="D16" s="771" t="s">
        <v>706</v>
      </c>
    </row>
    <row r="17" spans="1:4">
      <c r="A17" s="878" t="s">
        <v>644</v>
      </c>
      <c r="B17" s="875">
        <v>41914</v>
      </c>
      <c r="C17" t="s">
        <v>720</v>
      </c>
      <c r="D17" s="877" t="s">
        <v>707</v>
      </c>
    </row>
    <row r="18" spans="1:4">
      <c r="A18" s="878" t="s">
        <v>644</v>
      </c>
      <c r="B18" s="875">
        <v>41914</v>
      </c>
      <c r="C18" t="s">
        <v>708</v>
      </c>
      <c r="D18" s="884" t="s">
        <v>709</v>
      </c>
    </row>
    <row r="19" spans="1:4">
      <c r="A19" s="878" t="s">
        <v>644</v>
      </c>
      <c r="B19" s="875">
        <v>41914</v>
      </c>
      <c r="C19" t="s">
        <v>710</v>
      </c>
      <c r="D19" s="884" t="s">
        <v>711</v>
      </c>
    </row>
    <row r="20" spans="1:4">
      <c r="A20" s="878" t="s">
        <v>644</v>
      </c>
      <c r="B20" s="875">
        <v>41914</v>
      </c>
      <c r="C20" t="s">
        <v>721</v>
      </c>
      <c r="D20" s="884" t="s">
        <v>712</v>
      </c>
    </row>
    <row r="21" spans="1:4">
      <c r="A21" s="878" t="s">
        <v>644</v>
      </c>
      <c r="B21" s="875">
        <v>41914</v>
      </c>
      <c r="C21" t="s">
        <v>713</v>
      </c>
      <c r="D21" s="883" t="s">
        <v>718</v>
      </c>
    </row>
    <row r="22" spans="1:4">
      <c r="A22" s="878" t="s">
        <v>644</v>
      </c>
      <c r="B22" s="875">
        <v>41914</v>
      </c>
      <c r="C22" t="s">
        <v>714</v>
      </c>
      <c r="D22" s="884" t="s">
        <v>715</v>
      </c>
    </row>
    <row r="23" spans="1:4">
      <c r="A23" s="878" t="s">
        <v>644</v>
      </c>
      <c r="B23" s="875">
        <v>41914</v>
      </c>
      <c r="C23" t="s">
        <v>719</v>
      </c>
      <c r="D23" s="884" t="s">
        <v>716</v>
      </c>
    </row>
    <row r="24" spans="1:4">
      <c r="A24" s="878" t="s">
        <v>644</v>
      </c>
      <c r="B24" s="875">
        <v>41925</v>
      </c>
      <c r="C24" t="s">
        <v>722</v>
      </c>
      <c r="D24" s="884" t="s">
        <v>723</v>
      </c>
    </row>
    <row r="25" spans="1:4">
      <c r="A25" t="s">
        <v>644</v>
      </c>
      <c r="B25" s="875">
        <v>41967</v>
      </c>
      <c r="C25" t="s">
        <v>728</v>
      </c>
      <c r="D25" s="883" t="s">
        <v>727</v>
      </c>
    </row>
    <row r="26" spans="1:4">
      <c r="A26" t="s">
        <v>729</v>
      </c>
      <c r="B26" s="875">
        <v>42275</v>
      </c>
      <c r="C26" t="s">
        <v>730</v>
      </c>
      <c r="D26" s="883" t="s">
        <v>736</v>
      </c>
    </row>
    <row r="27" spans="1:4">
      <c r="A27" t="s">
        <v>729</v>
      </c>
      <c r="B27" s="875">
        <v>42275</v>
      </c>
      <c r="C27" t="s">
        <v>731</v>
      </c>
      <c r="D27" s="883" t="s">
        <v>737</v>
      </c>
    </row>
    <row r="28" spans="1:4">
      <c r="A28" t="s">
        <v>729</v>
      </c>
      <c r="B28" s="875">
        <v>42275</v>
      </c>
      <c r="C28" t="s">
        <v>732</v>
      </c>
      <c r="D28" s="883" t="s">
        <v>738</v>
      </c>
    </row>
    <row r="29" spans="1:4">
      <c r="A29" t="s">
        <v>729</v>
      </c>
      <c r="B29" s="875">
        <v>42283</v>
      </c>
      <c r="C29" t="s">
        <v>739</v>
      </c>
      <c r="D29" s="884" t="s">
        <v>740</v>
      </c>
    </row>
    <row r="30" spans="1:4">
      <c r="A30" s="878" t="s">
        <v>756</v>
      </c>
      <c r="B30" s="887">
        <v>42538</v>
      </c>
      <c r="C30" s="887" t="s">
        <v>741</v>
      </c>
      <c r="D30" s="887"/>
    </row>
    <row r="31" spans="1:4">
      <c r="A31" s="878" t="s">
        <v>756</v>
      </c>
      <c r="B31" s="887">
        <v>42538</v>
      </c>
      <c r="C31" s="887" t="s">
        <v>742</v>
      </c>
      <c r="D31" s="888" t="s">
        <v>743</v>
      </c>
    </row>
    <row r="32" spans="1:4">
      <c r="A32" s="878" t="s">
        <v>756</v>
      </c>
      <c r="B32" s="887">
        <v>42538</v>
      </c>
      <c r="C32" s="887" t="s">
        <v>744</v>
      </c>
      <c r="D32" s="889" t="s">
        <v>745</v>
      </c>
    </row>
    <row r="33" spans="1:4">
      <c r="A33" s="878" t="s">
        <v>756</v>
      </c>
      <c r="B33" s="887">
        <v>42538</v>
      </c>
      <c r="C33" s="887" t="s">
        <v>746</v>
      </c>
      <c r="D33" s="888" t="s">
        <v>706</v>
      </c>
    </row>
    <row r="34" spans="1:4">
      <c r="A34" t="s">
        <v>767</v>
      </c>
      <c r="B34" s="756">
        <v>42877</v>
      </c>
      <c r="C34" s="878" t="s">
        <v>813</v>
      </c>
      <c r="D34" s="883" t="s">
        <v>768</v>
      </c>
    </row>
    <row r="35" spans="1:4">
      <c r="A35" s="878" t="s">
        <v>767</v>
      </c>
      <c r="B35" s="756">
        <v>42877</v>
      </c>
      <c r="C35" s="878" t="s">
        <v>814</v>
      </c>
      <c r="D35" s="884" t="s">
        <v>769</v>
      </c>
    </row>
    <row r="36" spans="1:4">
      <c r="A36" s="878" t="s">
        <v>767</v>
      </c>
      <c r="B36" s="756">
        <v>42877</v>
      </c>
      <c r="C36" s="878" t="s">
        <v>815</v>
      </c>
      <c r="D36" s="884" t="s">
        <v>770</v>
      </c>
    </row>
    <row r="37" spans="1:4">
      <c r="A37" t="s">
        <v>797</v>
      </c>
      <c r="B37" s="756">
        <v>43166</v>
      </c>
      <c r="C37" s="887" t="s">
        <v>798</v>
      </c>
      <c r="D37" s="884" t="s">
        <v>799</v>
      </c>
    </row>
    <row r="38" spans="1:4">
      <c r="A38" t="s">
        <v>797</v>
      </c>
      <c r="B38" s="756">
        <v>43166</v>
      </c>
      <c r="C38" s="887" t="s">
        <v>800</v>
      </c>
      <c r="D38" s="883" t="s">
        <v>801</v>
      </c>
    </row>
    <row r="39" spans="1:4">
      <c r="A39" t="s">
        <v>797</v>
      </c>
      <c r="B39" s="756">
        <v>43166</v>
      </c>
      <c r="C39" s="887" t="s">
        <v>802</v>
      </c>
      <c r="D39" s="883" t="s">
        <v>803</v>
      </c>
    </row>
    <row r="40" spans="1:4">
      <c r="A40" t="s">
        <v>797</v>
      </c>
      <c r="B40" s="756">
        <v>43166</v>
      </c>
      <c r="C40" s="887" t="s">
        <v>804</v>
      </c>
      <c r="D40" s="883" t="s">
        <v>805</v>
      </c>
    </row>
    <row r="41" spans="1:4">
      <c r="A41" t="s">
        <v>797</v>
      </c>
      <c r="B41" s="756">
        <v>43278</v>
      </c>
      <c r="C41" s="887" t="s">
        <v>836</v>
      </c>
    </row>
    <row r="42" spans="1:4">
      <c r="A42" t="s">
        <v>838</v>
      </c>
      <c r="B42" s="756">
        <v>43424</v>
      </c>
      <c r="C42" s="887" t="s">
        <v>837</v>
      </c>
    </row>
    <row r="43" spans="1:4">
      <c r="A43" t="s">
        <v>883</v>
      </c>
      <c r="B43" s="756">
        <v>43573</v>
      </c>
      <c r="C43" s="887" t="s">
        <v>884</v>
      </c>
    </row>
    <row r="44" spans="1:4">
      <c r="A44" t="s">
        <v>906</v>
      </c>
      <c r="B44" s="756">
        <v>43678</v>
      </c>
      <c r="C44" s="887" t="s">
        <v>907</v>
      </c>
      <c r="D44" s="883" t="s">
        <v>727</v>
      </c>
    </row>
    <row r="45" spans="1:4">
      <c r="A45" t="s">
        <v>911</v>
      </c>
      <c r="B45" s="1037">
        <v>43930</v>
      </c>
      <c r="C45" s="1043" t="s">
        <v>908</v>
      </c>
      <c r="D45" s="1036" t="s">
        <v>909</v>
      </c>
    </row>
    <row r="46" spans="1:4">
      <c r="A46" s="1035" t="s">
        <v>911</v>
      </c>
      <c r="B46" s="1037">
        <v>43930</v>
      </c>
      <c r="C46" s="1043" t="s">
        <v>910</v>
      </c>
      <c r="D46" s="1036" t="s">
        <v>909</v>
      </c>
    </row>
    <row r="47" spans="1:4">
      <c r="A47" s="1039" t="s">
        <v>911</v>
      </c>
      <c r="B47" s="1040">
        <v>43943</v>
      </c>
      <c r="C47" t="s">
        <v>915</v>
      </c>
      <c r="D47" s="1044" t="s">
        <v>768</v>
      </c>
    </row>
    <row r="48" spans="1:4">
      <c r="A48" s="1043" t="s">
        <v>911</v>
      </c>
      <c r="B48" s="1045">
        <v>43943</v>
      </c>
      <c r="C48" t="s">
        <v>913</v>
      </c>
      <c r="D48" s="1046" t="s">
        <v>769</v>
      </c>
    </row>
    <row r="49" spans="1:4">
      <c r="A49" s="1043" t="s">
        <v>911</v>
      </c>
      <c r="B49" s="1045">
        <v>43943</v>
      </c>
      <c r="C49" t="s">
        <v>914</v>
      </c>
      <c r="D49" s="1046" t="s">
        <v>770</v>
      </c>
    </row>
    <row r="50" spans="1:4">
      <c r="A50" s="1043" t="s">
        <v>911</v>
      </c>
      <c r="B50" s="1045">
        <v>43943</v>
      </c>
      <c r="C50" t="s">
        <v>916</v>
      </c>
      <c r="D50" s="1046" t="s">
        <v>917</v>
      </c>
    </row>
    <row r="51" spans="1:4">
      <c r="A51" t="s">
        <v>911</v>
      </c>
      <c r="B51" s="1045">
        <v>43951</v>
      </c>
      <c r="C51" t="s">
        <v>918</v>
      </c>
      <c r="D51" s="1046" t="s">
        <v>919</v>
      </c>
    </row>
    <row r="52" spans="1:4">
      <c r="A52" t="s">
        <v>921</v>
      </c>
      <c r="B52" s="1045">
        <v>44315</v>
      </c>
      <c r="C52" t="s">
        <v>922</v>
      </c>
      <c r="D52" s="1044" t="s">
        <v>736</v>
      </c>
    </row>
    <row r="53" spans="1:4">
      <c r="A53" s="1058" t="s">
        <v>921</v>
      </c>
      <c r="B53" s="1059">
        <v>44326</v>
      </c>
      <c r="C53" s="1062" t="s">
        <v>939</v>
      </c>
      <c r="D53" s="1061" t="s">
        <v>940</v>
      </c>
    </row>
    <row r="54" spans="1:4">
      <c r="A54" s="1058" t="s">
        <v>921</v>
      </c>
      <c r="B54" s="1059">
        <v>44326</v>
      </c>
      <c r="C54" s="1062" t="s">
        <v>941</v>
      </c>
      <c r="D54" s="1061" t="s">
        <v>942</v>
      </c>
    </row>
    <row r="55" spans="1:4">
      <c r="A55" s="1058" t="s">
        <v>921</v>
      </c>
      <c r="B55" s="1059">
        <v>44326</v>
      </c>
      <c r="C55" s="1062" t="s">
        <v>943</v>
      </c>
      <c r="D55" s="1060" t="s">
        <v>769</v>
      </c>
    </row>
    <row r="56" spans="1:4">
      <c r="A56" s="1058" t="s">
        <v>921</v>
      </c>
      <c r="B56" s="1059">
        <v>44326</v>
      </c>
      <c r="C56" s="1062" t="s">
        <v>944</v>
      </c>
      <c r="D56" s="1061" t="s">
        <v>768</v>
      </c>
    </row>
  </sheetData>
  <hyperlinks>
    <hyperlink ref="D2" location="data!A1" display="data!A1"/>
    <hyperlink ref="D3" location="'EF N2O_CH4 landbouw'!A1" display="'EF N2O_CH4 landbouw'!A1"/>
    <hyperlink ref="D4" location="landbouw!A1" display="landbouw!A1"/>
    <hyperlink ref="D5" location="'ha_N2O bodem landbouw'!A1" display="'ha_N2O bodem landbouw'!A1"/>
    <hyperlink ref="D6" location="'SEAP template'!A1" display="'SEAP template'!A1"/>
    <hyperlink ref="D7" location="'Inventaris 2012'!A1" display="'Inventaris 2012'!A1"/>
    <hyperlink ref="D8" location="'SEAP template'!A1" display="'SEAP template'!A1"/>
    <hyperlink ref="D9" location="'E Balans VL '!A1" display="'E Balans VL '!A1"/>
    <hyperlink ref="D10" location="huishoudens!A1" display="huishoudens!A1"/>
    <hyperlink ref="D11" location="'Eigen gebouwen'!A1" display="'Eigen gebouwen'!A1"/>
    <hyperlink ref="D12" location="transport!C38" display=" transport!C38 "/>
    <hyperlink ref="D13" location="transport!C81" display=" transport!C81 "/>
    <hyperlink ref="D14" location="transport!D35" display=" transport!D35 "/>
    <hyperlink ref="D15" location="transport!D78" display=" transport!D78 "/>
    <hyperlink ref="D16" location="transport!A1" display="transport!A1"/>
    <hyperlink ref="D17" location="transport!K26" display=" transport!K26 "/>
    <hyperlink ref="D18" location="transport!A67" display=" transport!A67 "/>
    <hyperlink ref="D21" location="'ECF transport '!A70" display="'ECF transport '!A70"/>
    <hyperlink ref="D19" location="transport!H6" display=" transport!H6 "/>
    <hyperlink ref="D22" location="transport!H8" display=" transport!H8 "/>
    <hyperlink ref="D20" location="transport!B27" display=" transport!B27 "/>
    <hyperlink ref="D23" location="transport!A1" display=" ECF transport '!A1 "/>
    <hyperlink ref="D24" location="Conversiefactoren!E28" display="Conversiefactoren!E28"/>
    <hyperlink ref="D25" location="'EF ele_warmte'!E28" display="'EF ele_warmte'!E28"/>
    <hyperlink ref="D26" location="'EF N2O_CH4 landbouw'!E28" display="'EF N2O_CH4 landbouw'!E28"/>
    <hyperlink ref="D27" location="'ha_N2O bodem landbouw'!E28" display="'ha_N2O bodem landbouw'!E28"/>
    <hyperlink ref="D26:D28" location="'EF ele_warmte'!E28" display="'EF ele_warmte'!E28"/>
    <hyperlink ref="D28" location="'E Balans VL '!E28" display="'E Balans VL '!E28"/>
    <hyperlink ref="D29" location="transport!F64" display=" ECF transport '!F64"/>
    <hyperlink ref="D31" location="data!A73" display="data!A73"/>
    <hyperlink ref="D32" location="'ECF transport '!A2" display="'ECF transport '!A2"/>
    <hyperlink ref="D33" location="transport!A1" display="transport!A1"/>
    <hyperlink ref="D34" location="'ECF transport '!A1" display="'ECF transport '!A1"/>
    <hyperlink ref="D35" location="transport!A21" display="transport!A21"/>
    <hyperlink ref="D36" location="transport!A28" display="transport!A28"/>
    <hyperlink ref="D37" location="industrie!A1" display="industrie!C35"/>
    <hyperlink ref="D38" location="'SEAP template'!A1" display="'SEAP template'!M33"/>
    <hyperlink ref="D39" location="'openbare verlichting'!A1" display="'openbare verlichting'!B8"/>
    <hyperlink ref="D40" location="'EF ele_warmte'!A1" display="'EF ele_warmte'!A1"/>
    <hyperlink ref="D44" location="'EF ele_warmte'!A1" display="'EF ele_warmte'!A1"/>
    <hyperlink ref="D45" location="data!A1" display="data!A1"/>
    <hyperlink ref="D46" location="data!A1" display="data!A1"/>
    <hyperlink ref="D47" location="'ECF transport '!A1" display="'ECF transport '!A1"/>
    <hyperlink ref="D48" location="transport!A21" display="transport!A21"/>
    <hyperlink ref="D49" location="transport!A28" display="transport!A28"/>
    <hyperlink ref="D50" location="Conversiefactoren!A1" display="Conversiefactoren!A24"/>
    <hyperlink ref="D51" location="huishoudens!A1" display="huishoudens!A1"/>
    <hyperlink ref="D52" location="'EF N2O_CH4 landbouw'!E28" display="'EF N2O_CH4 landbouw'!E28"/>
    <hyperlink ref="D53" location="transport!D6" display="transport!D6"/>
    <hyperlink ref="D54" location="transport!B51" display="transport!B51"/>
    <hyperlink ref="D56" location="'ECF transport '!A1" display="'ECF transport '!A1"/>
    <hyperlink ref="D55" location="transport!A21" display="transport!A2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32</vt:i4>
      </vt:variant>
      <vt:variant>
        <vt:lpstr>Named Ranges</vt:lpstr>
      </vt:variant>
      <vt:variant>
        <vt:i4>212</vt:i4>
      </vt:variant>
    </vt:vector>
  </HeadingPairs>
  <TitlesOfParts>
    <vt:vector size="244" baseType="lpstr">
      <vt:lpstr>LEGENDE</vt:lpstr>
      <vt:lpstr>OUTPUT--&gt;</vt:lpstr>
      <vt:lpstr>SEAP template</vt:lpstr>
      <vt:lpstr>Inventaris 2012</vt:lpstr>
      <vt:lpstr>betrouwbaarheid inventaris</vt:lpstr>
      <vt:lpstr>Lokale energieproductie 2012</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aantalHuishoudens</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aantalWP_NB_NIET_RESIDENTIEEL_EPN</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aantalZB_NB_NIET_RESIDENTIEEL_EPN</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jaar</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selectie</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type</vt:lpstr>
      <vt:lpstr>vkm_bus</vt:lpstr>
      <vt:lpstr>vkm_GW_PW</vt:lpstr>
      <vt:lpstr>vkm_GW_ZV</vt:lpstr>
      <vt:lpstr>vkm_NGW_PW</vt:lpstr>
      <vt:lpstr>vkm_NGW_ZV</vt:lpstr>
      <vt:lpstr>vkm_SW_PW</vt:lpstr>
      <vt:lpstr>vkm_SW_ZV</vt:lpstr>
      <vt:lpstr>vkm_tram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Vanhulsel Marlies</cp:lastModifiedBy>
  <dcterms:created xsi:type="dcterms:W3CDTF">2013-05-17T14:24:21Z</dcterms:created>
  <dcterms:modified xsi:type="dcterms:W3CDTF">2021-06-29T16:36:42Z</dcterms:modified>
</cp:coreProperties>
</file>