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2\3 Werkdocumenten\tool_v2.5\Rapporten_2020\"/>
    </mc:Choice>
  </mc:AlternateContent>
  <xr:revisionPtr revIDLastSave="0" documentId="8_{154C6801-2AAC-4592-B8D1-9E822345DC44}" xr6:coauthVersionLast="47" xr6:coauthVersionMax="47" xr10:uidLastSave="{00000000-0000-0000-0000-000000000000}"/>
  <bookViews>
    <workbookView xWindow="-120" yWindow="-120" windowWidth="29040" windowHeight="15840" tabRatio="598" xr2:uid="{00000000-000D-0000-FFFF-FFFF00000000}"/>
  </bookViews>
  <sheets>
    <sheet name="LEGENDE" sheetId="31" r:id="rId1"/>
    <sheet name="OUTPUT--&gt;" sheetId="53" r:id="rId2"/>
    <sheet name="SEAP template" sheetId="14" r:id="rId3"/>
    <sheet name="Inventaris 2020" sheetId="48" r:id="rId4"/>
    <sheet name="betrouwbaarheid inventaris" sheetId="58" r:id="rId5"/>
    <sheet name="Lokale energieproductie 2020"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DATA--&gt;" sheetId="36" r:id="rId17"/>
    <sheet name="data" sheetId="4" r:id="rId18"/>
    <sheet name="EF N2O_CH4 landbouw" sheetId="7" r:id="rId19"/>
    <sheet name="ha_N2O bodem landbouw" sheetId="21" r:id="rId20"/>
    <sheet name="GWP N2O_CH4" sheetId="47" r:id="rId21"/>
    <sheet name="EF brandstof" sheetId="11" r:id="rId22"/>
    <sheet name="EF ele_warmte" sheetId="6" r:id="rId23"/>
    <sheet name="ECF transport " sheetId="23" r:id="rId24"/>
    <sheet name="E Balans VL " sheetId="5" r:id="rId25"/>
    <sheet name="BEREKENINGEN PER SECTOR --&gt;" sheetId="45" r:id="rId26"/>
    <sheet name="openbare verlichting" sheetId="9" r:id="rId27"/>
    <sheet name="huishoudens" sheetId="13" r:id="rId28"/>
    <sheet name="tertiair" sheetId="15" r:id="rId29"/>
    <sheet name="industrie" sheetId="16" r:id="rId30"/>
    <sheet name="landbouw" sheetId="17" r:id="rId31"/>
    <sheet name="transport" sheetId="22" r:id="rId32"/>
    <sheet name="lokale energieproductie" sheetId="18" r:id="rId33"/>
    <sheet name="BRONNEN --&gt;" sheetId="44" r:id="rId34"/>
    <sheet name="versiebeheer" sheetId="51" r:id="rId35"/>
  </sheets>
  <definedNames>
    <definedName name="_xlnm._FilterDatabase" localSheetId="23" hidden="1">'ECF transport '!#REF!</definedName>
    <definedName name="_Toc352313866" localSheetId="18">'EF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7" i="18" l="1"/>
  <c r="X38" i="18"/>
  <c r="X39" i="18"/>
  <c r="X40" i="18"/>
  <c r="X41" i="18"/>
  <c r="X31" i="18"/>
  <c r="X34" i="18"/>
  <c r="E6" i="17" s="1"/>
  <c r="X33" i="18"/>
  <c r="E13" i="15" s="1"/>
  <c r="X32" i="18"/>
  <c r="E16" i="16" s="1"/>
  <c r="AC25" i="5"/>
  <c r="B31" i="13"/>
  <c r="W25" i="5"/>
  <c r="A34" i="23"/>
  <c r="A35" i="23"/>
  <c r="A36" i="23"/>
  <c r="A37" i="23"/>
  <c r="A38" i="23"/>
  <c r="A39" i="23"/>
  <c r="A40" i="23"/>
  <c r="A41" i="23"/>
  <c r="A42" i="23"/>
  <c r="A43" i="23"/>
  <c r="A44" i="23"/>
  <c r="A45" i="23"/>
  <c r="A46" i="23"/>
  <c r="A47" i="23"/>
  <c r="A48" i="23"/>
  <c r="A49" i="23"/>
  <c r="A50" i="23"/>
  <c r="A51" i="23"/>
  <c r="A52" i="23"/>
  <c r="A53" i="23"/>
  <c r="A54" i="23"/>
  <c r="A55" i="23"/>
  <c r="N25" i="22"/>
  <c r="N24" i="22"/>
  <c r="B26" i="19"/>
  <c r="B46" i="15"/>
  <c r="B38" i="15"/>
  <c r="O5" i="15" s="1"/>
  <c r="D5" i="17"/>
  <c r="D15" i="16"/>
  <c r="D14" i="16"/>
  <c r="D13" i="16"/>
  <c r="D12" i="16"/>
  <c r="D11" i="16"/>
  <c r="D10" i="16"/>
  <c r="D9" i="16"/>
  <c r="D5" i="16" s="1"/>
  <c r="D18" i="16" s="1"/>
  <c r="D8" i="48" s="1"/>
  <c r="D8" i="16"/>
  <c r="D7" i="16"/>
  <c r="D6" i="16"/>
  <c r="D12" i="15"/>
  <c r="D11" i="15"/>
  <c r="D10" i="15"/>
  <c r="D9" i="15"/>
  <c r="D8" i="15"/>
  <c r="D5" i="15" s="1"/>
  <c r="D7" i="15"/>
  <c r="D6" i="15"/>
  <c r="D5" i="13"/>
  <c r="E78" i="22"/>
  <c r="E42" i="22"/>
  <c r="Y25" i="5"/>
  <c r="X25" i="5"/>
  <c r="V25" i="5"/>
  <c r="T25" i="5"/>
  <c r="U25" i="5"/>
  <c r="S25" i="5"/>
  <c r="R25" i="5"/>
  <c r="H25" i="5"/>
  <c r="I25" i="5"/>
  <c r="J25" i="5"/>
  <c r="K25" i="5"/>
  <c r="L25" i="5"/>
  <c r="M25" i="5"/>
  <c r="N25" i="5"/>
  <c r="O25" i="5"/>
  <c r="P25" i="5"/>
  <c r="Q25" i="5"/>
  <c r="G25" i="5"/>
  <c r="F25" i="5"/>
  <c r="D25" i="5"/>
  <c r="E25" i="5"/>
  <c r="C25" i="5"/>
  <c r="P5" i="59"/>
  <c r="P6" i="59"/>
  <c r="P7" i="59"/>
  <c r="P4" i="59"/>
  <c r="M32" i="18"/>
  <c r="E25" i="14"/>
  <c r="E55" i="14" s="1"/>
  <c r="C25" i="14"/>
  <c r="B14" i="48"/>
  <c r="R25" i="14"/>
  <c r="B5" i="17"/>
  <c r="N18" i="18"/>
  <c r="L88" i="14" s="1"/>
  <c r="M18" i="18"/>
  <c r="K88" i="14" s="1"/>
  <c r="K89" i="14"/>
  <c r="K19" i="59"/>
  <c r="L89" i="14"/>
  <c r="L19" i="59" s="1"/>
  <c r="L87" i="14"/>
  <c r="L17" i="59"/>
  <c r="K87" i="14"/>
  <c r="K17" i="59" s="1"/>
  <c r="K77" i="14"/>
  <c r="K9" i="59"/>
  <c r="L77" i="14"/>
  <c r="L9" i="59" s="1"/>
  <c r="L76" i="14"/>
  <c r="K76" i="14"/>
  <c r="B75" i="14"/>
  <c r="B7" i="59"/>
  <c r="L78" i="14"/>
  <c r="L8" i="59"/>
  <c r="L10" i="59"/>
  <c r="B26" i="17"/>
  <c r="H14" i="15"/>
  <c r="H16" i="15"/>
  <c r="G14" i="15"/>
  <c r="G16" i="15"/>
  <c r="B6" i="6"/>
  <c r="A31" i="23"/>
  <c r="A32" i="23"/>
  <c r="A33" i="23"/>
  <c r="A6" i="23"/>
  <c r="A5" i="23"/>
  <c r="A2" i="23"/>
  <c r="A3" i="23"/>
  <c r="A4" i="23"/>
  <c r="D10" i="22"/>
  <c r="A7" i="23"/>
  <c r="A8" i="23"/>
  <c r="A9" i="23"/>
  <c r="A10" i="23"/>
  <c r="A11" i="23"/>
  <c r="A12" i="23"/>
  <c r="A13" i="23"/>
  <c r="A14" i="23"/>
  <c r="A15" i="23"/>
  <c r="A16" i="23"/>
  <c r="A17" i="23"/>
  <c r="A18" i="23"/>
  <c r="A19" i="23"/>
  <c r="A20" i="23"/>
  <c r="A21" i="23"/>
  <c r="A22" i="23"/>
  <c r="A23" i="23"/>
  <c r="A24" i="23"/>
  <c r="A25" i="23"/>
  <c r="A26" i="23"/>
  <c r="A27" i="23"/>
  <c r="A28" i="23"/>
  <c r="A29" i="23"/>
  <c r="A30" i="23"/>
  <c r="B51" i="22"/>
  <c r="B50" i="22" s="1"/>
  <c r="B54" i="22" s="1"/>
  <c r="D6" i="22"/>
  <c r="D8" i="22"/>
  <c r="E7" i="22"/>
  <c r="E11" i="22"/>
  <c r="D9" i="22"/>
  <c r="E9" i="22"/>
  <c r="E8" i="22"/>
  <c r="E10" i="22"/>
  <c r="B11" i="22"/>
  <c r="B10" i="22"/>
  <c r="B9" i="22"/>
  <c r="E6" i="22"/>
  <c r="E5" i="22" s="1"/>
  <c r="B7" i="22"/>
  <c r="B6" i="22"/>
  <c r="D11" i="22"/>
  <c r="B8" i="22"/>
  <c r="B5" i="22" s="1"/>
  <c r="D7" i="22"/>
  <c r="B52" i="22"/>
  <c r="C37" i="22"/>
  <c r="C73" i="22"/>
  <c r="H9" i="22"/>
  <c r="H10" i="22"/>
  <c r="H8" i="22"/>
  <c r="H6" i="22"/>
  <c r="H11" i="22"/>
  <c r="H7" i="22"/>
  <c r="M15" i="19"/>
  <c r="M14" i="15"/>
  <c r="M16" i="15"/>
  <c r="O15" i="19"/>
  <c r="P15" i="19"/>
  <c r="B28" i="17"/>
  <c r="C28" i="17" s="1"/>
  <c r="B27" i="17"/>
  <c r="B31" i="19"/>
  <c r="B24" i="19"/>
  <c r="Q18" i="14"/>
  <c r="P18" i="14"/>
  <c r="O18" i="14"/>
  <c r="M18" i="14"/>
  <c r="L18" i="14"/>
  <c r="K18" i="14"/>
  <c r="J18" i="14"/>
  <c r="G18" i="14"/>
  <c r="D18" i="14"/>
  <c r="P13" i="48"/>
  <c r="O13" i="48"/>
  <c r="N13" i="48"/>
  <c r="L13" i="48"/>
  <c r="K13" i="48"/>
  <c r="J13" i="48"/>
  <c r="I13" i="48"/>
  <c r="F13" i="48"/>
  <c r="C13" i="48"/>
  <c r="R90" i="14"/>
  <c r="R78" i="14"/>
  <c r="R44" i="14"/>
  <c r="Q54" i="14"/>
  <c r="Q56" i="14"/>
  <c r="P54" i="14"/>
  <c r="P56" i="14"/>
  <c r="L54" i="14"/>
  <c r="L56" i="14"/>
  <c r="J54" i="14"/>
  <c r="J56" i="14"/>
  <c r="I54" i="14"/>
  <c r="I56" i="14"/>
  <c r="H54" i="14"/>
  <c r="H56" i="14"/>
  <c r="Q24" i="14"/>
  <c r="Q26" i="14"/>
  <c r="P24" i="14"/>
  <c r="P26" i="14"/>
  <c r="N24" i="14"/>
  <c r="N26" i="14"/>
  <c r="L24" i="14"/>
  <c r="L26" i="14"/>
  <c r="J24" i="14"/>
  <c r="J26" i="14"/>
  <c r="I24" i="14"/>
  <c r="I26" i="14"/>
  <c r="H24" i="14"/>
  <c r="H26" i="14"/>
  <c r="B52" i="13"/>
  <c r="B35" i="19"/>
  <c r="B27" i="19"/>
  <c r="B6" i="13"/>
  <c r="B17" i="17"/>
  <c r="B34" i="17"/>
  <c r="B29" i="17" s="1"/>
  <c r="C29" i="17" s="1"/>
  <c r="B6" i="16"/>
  <c r="W41" i="18"/>
  <c r="V41" i="18"/>
  <c r="U41" i="18"/>
  <c r="T41" i="18"/>
  <c r="S41" i="18"/>
  <c r="R41" i="18"/>
  <c r="Q41" i="18"/>
  <c r="P41" i="18"/>
  <c r="O41" i="18"/>
  <c r="N41" i="18"/>
  <c r="M41" i="18"/>
  <c r="W40" i="18"/>
  <c r="V40" i="18"/>
  <c r="U40" i="18"/>
  <c r="T40" i="18"/>
  <c r="S40" i="18"/>
  <c r="R40" i="18"/>
  <c r="Q40" i="18"/>
  <c r="P40" i="18"/>
  <c r="O40" i="18"/>
  <c r="C13" i="15" s="1"/>
  <c r="C16" i="15" s="1"/>
  <c r="N40" i="18"/>
  <c r="M40" i="18"/>
  <c r="W39" i="18"/>
  <c r="V39" i="18"/>
  <c r="U39" i="18"/>
  <c r="T39" i="18"/>
  <c r="S39" i="18"/>
  <c r="F16" i="16" s="1"/>
  <c r="R39" i="18"/>
  <c r="Q39" i="18"/>
  <c r="P39" i="18"/>
  <c r="O39" i="18"/>
  <c r="C16" i="16" s="1"/>
  <c r="C18" i="16" s="1"/>
  <c r="N39" i="18"/>
  <c r="M39" i="18"/>
  <c r="W38" i="18"/>
  <c r="V38" i="18"/>
  <c r="U38" i="18"/>
  <c r="T38" i="18"/>
  <c r="S38" i="18"/>
  <c r="R38" i="18"/>
  <c r="Q38" i="18"/>
  <c r="P38" i="18"/>
  <c r="O38" i="18"/>
  <c r="B19" i="18" s="1"/>
  <c r="N38" i="18"/>
  <c r="M38" i="18"/>
  <c r="W34" i="18"/>
  <c r="V34" i="18"/>
  <c r="U34" i="18"/>
  <c r="T34" i="18"/>
  <c r="L6" i="17" s="1"/>
  <c r="L5" i="17" s="1"/>
  <c r="L8" i="17" s="1"/>
  <c r="S34" i="18"/>
  <c r="F6" i="17" s="1"/>
  <c r="F8" i="17" s="1"/>
  <c r="G24" i="14" s="1"/>
  <c r="G26" i="14" s="1"/>
  <c r="R34" i="18"/>
  <c r="Q34" i="18"/>
  <c r="P34" i="18"/>
  <c r="D6" i="17" s="1"/>
  <c r="D8" i="17" s="1"/>
  <c r="D12" i="17" s="1"/>
  <c r="O34" i="18"/>
  <c r="N34" i="18"/>
  <c r="M34" i="18"/>
  <c r="W33" i="18"/>
  <c r="V33" i="18"/>
  <c r="U33" i="18"/>
  <c r="T33" i="18"/>
  <c r="S33" i="18"/>
  <c r="R33" i="18"/>
  <c r="Q33" i="18"/>
  <c r="P33" i="18"/>
  <c r="O33" i="18"/>
  <c r="N33" i="18"/>
  <c r="B13" i="15" s="1"/>
  <c r="M33" i="18"/>
  <c r="W32" i="18"/>
  <c r="V32" i="18"/>
  <c r="U32" i="18"/>
  <c r="T32" i="18"/>
  <c r="S32" i="18"/>
  <c r="R32" i="18"/>
  <c r="Q32" i="18"/>
  <c r="P32" i="18"/>
  <c r="D16" i="16"/>
  <c r="O32" i="18"/>
  <c r="N32" i="18"/>
  <c r="W31" i="18"/>
  <c r="V31" i="18"/>
  <c r="U31" i="18"/>
  <c r="T31" i="18"/>
  <c r="S31" i="18"/>
  <c r="R31" i="18"/>
  <c r="Q31" i="18"/>
  <c r="P31" i="18"/>
  <c r="O31" i="18"/>
  <c r="B17" i="18"/>
  <c r="N31" i="18"/>
  <c r="B8" i="18" s="1"/>
  <c r="M31" i="18"/>
  <c r="K22" i="18"/>
  <c r="J22" i="18"/>
  <c r="I22" i="18"/>
  <c r="H22" i="18"/>
  <c r="G22" i="18"/>
  <c r="F22" i="18"/>
  <c r="E22" i="18"/>
  <c r="D22" i="18"/>
  <c r="C22" i="18"/>
  <c r="O18" i="18" s="1"/>
  <c r="L19" i="18"/>
  <c r="O89" i="14" s="1"/>
  <c r="O19" i="59" s="1"/>
  <c r="K19" i="18"/>
  <c r="G19" i="18"/>
  <c r="H89" i="14" s="1"/>
  <c r="H19" i="59" s="1"/>
  <c r="F19" i="18"/>
  <c r="G89" i="14" s="1"/>
  <c r="G19" i="59" s="1"/>
  <c r="L18" i="18"/>
  <c r="O88" i="14"/>
  <c r="O18" i="59" s="1"/>
  <c r="K18" i="18"/>
  <c r="N88" i="14" s="1"/>
  <c r="N18" i="59" s="1"/>
  <c r="J18" i="18"/>
  <c r="J88" i="14" s="1"/>
  <c r="J18" i="59" s="1"/>
  <c r="I18" i="18"/>
  <c r="I88" i="14" s="1"/>
  <c r="I18" i="59" s="1"/>
  <c r="H18" i="18"/>
  <c r="M88" i="14"/>
  <c r="M18" i="59" s="1"/>
  <c r="G18" i="18"/>
  <c r="F18" i="18"/>
  <c r="G88" i="14"/>
  <c r="G18" i="59" s="1"/>
  <c r="G20" i="59" s="1"/>
  <c r="E18" i="18"/>
  <c r="D18" i="18"/>
  <c r="E88" i="14"/>
  <c r="E18" i="59" s="1"/>
  <c r="C18" i="18"/>
  <c r="B18" i="18"/>
  <c r="K12" i="18"/>
  <c r="J12" i="18"/>
  <c r="I12" i="18"/>
  <c r="H12" i="18"/>
  <c r="G12" i="18"/>
  <c r="F12" i="18"/>
  <c r="E12" i="18"/>
  <c r="D12" i="18"/>
  <c r="C12" i="18"/>
  <c r="L9" i="18"/>
  <c r="K9" i="18"/>
  <c r="G9" i="18"/>
  <c r="G10" i="18"/>
  <c r="F9" i="18"/>
  <c r="F10" i="18" s="1"/>
  <c r="B6" i="18"/>
  <c r="B5" i="18"/>
  <c r="B4" i="18"/>
  <c r="B72" i="14" s="1"/>
  <c r="B4" i="59" s="1"/>
  <c r="A78" i="22"/>
  <c r="A77" i="22"/>
  <c r="A76" i="22"/>
  <c r="A75" i="22"/>
  <c r="A74" i="22"/>
  <c r="B64" i="22"/>
  <c r="N56" i="22"/>
  <c r="M56" i="22"/>
  <c r="L56" i="22"/>
  <c r="K56" i="22"/>
  <c r="J56" i="22"/>
  <c r="I56" i="22"/>
  <c r="H56" i="22"/>
  <c r="G56" i="22"/>
  <c r="F56" i="22"/>
  <c r="E56" i="22"/>
  <c r="D56" i="22"/>
  <c r="P50" i="22"/>
  <c r="P54" i="22"/>
  <c r="O50" i="22"/>
  <c r="O54" i="22"/>
  <c r="N50" i="22"/>
  <c r="N54" i="22"/>
  <c r="L50" i="22"/>
  <c r="L54" i="22"/>
  <c r="K50" i="22"/>
  <c r="K54" i="22"/>
  <c r="J50" i="22"/>
  <c r="J54" i="22"/>
  <c r="I50" i="22"/>
  <c r="I54" i="22"/>
  <c r="H50" i="22"/>
  <c r="H54" i="22"/>
  <c r="F50" i="22"/>
  <c r="F54" i="22"/>
  <c r="E50" i="22"/>
  <c r="E54" i="22"/>
  <c r="D50" i="22"/>
  <c r="D54" i="22"/>
  <c r="C50" i="22"/>
  <c r="C54" i="22"/>
  <c r="N16" i="22"/>
  <c r="M16" i="22"/>
  <c r="L16" i="22"/>
  <c r="K16" i="22"/>
  <c r="J16" i="22"/>
  <c r="I16" i="22"/>
  <c r="H16" i="22"/>
  <c r="G16" i="22"/>
  <c r="F16" i="22"/>
  <c r="E16" i="22"/>
  <c r="D16" i="22"/>
  <c r="C27" i="17"/>
  <c r="C26" i="17"/>
  <c r="J5" i="17"/>
  <c r="N10" i="17"/>
  <c r="M10" i="17"/>
  <c r="M12" i="17"/>
  <c r="N54" i="14"/>
  <c r="N56" i="14"/>
  <c r="L10" i="17"/>
  <c r="K10" i="17"/>
  <c r="J10" i="17"/>
  <c r="I10" i="17"/>
  <c r="H10" i="17"/>
  <c r="G10" i="17"/>
  <c r="F10" i="17"/>
  <c r="E10" i="17"/>
  <c r="D10" i="17"/>
  <c r="C6" i="17"/>
  <c r="F5" i="17"/>
  <c r="C5" i="17"/>
  <c r="B8" i="17"/>
  <c r="B51" i="16"/>
  <c r="P5" i="16"/>
  <c r="B45" i="16"/>
  <c r="B43" i="16"/>
  <c r="O5" i="16" s="1"/>
  <c r="B37" i="16"/>
  <c r="C37" i="16"/>
  <c r="F15" i="16" s="1"/>
  <c r="B36" i="16"/>
  <c r="C36" i="16" s="1"/>
  <c r="B35" i="16"/>
  <c r="B34" i="16"/>
  <c r="B12" i="16" s="1"/>
  <c r="B33" i="16"/>
  <c r="C33" i="16" s="1"/>
  <c r="J11" i="16" s="1"/>
  <c r="F11" i="16"/>
  <c r="B32" i="16"/>
  <c r="C32" i="16"/>
  <c r="J10" i="16" s="1"/>
  <c r="B31" i="16"/>
  <c r="C31" i="16" s="1"/>
  <c r="B30" i="16"/>
  <c r="C30" i="16"/>
  <c r="B29" i="16"/>
  <c r="C29" i="16" s="1"/>
  <c r="N20" i="16"/>
  <c r="M20" i="16"/>
  <c r="M22" i="16"/>
  <c r="N43" i="14"/>
  <c r="L20" i="16"/>
  <c r="K20" i="16"/>
  <c r="J20" i="16"/>
  <c r="I20" i="16"/>
  <c r="H20" i="16"/>
  <c r="G20" i="16"/>
  <c r="F20" i="16"/>
  <c r="E20" i="16"/>
  <c r="D20" i="16"/>
  <c r="C5" i="16"/>
  <c r="B40" i="15"/>
  <c r="B32" i="15"/>
  <c r="C32" i="15"/>
  <c r="B31" i="15"/>
  <c r="C31" i="15" s="1"/>
  <c r="N11" i="15" s="1"/>
  <c r="B30" i="15"/>
  <c r="C30" i="15"/>
  <c r="E10" i="15" s="1"/>
  <c r="B29" i="15"/>
  <c r="B28" i="15"/>
  <c r="C28" i="15"/>
  <c r="B27" i="15"/>
  <c r="C27" i="15" s="1"/>
  <c r="F7" i="15"/>
  <c r="B26" i="15"/>
  <c r="C26" i="15"/>
  <c r="E6" i="15" s="1"/>
  <c r="N18" i="15"/>
  <c r="M18" i="15"/>
  <c r="L18" i="15"/>
  <c r="K18" i="15"/>
  <c r="J18" i="15"/>
  <c r="I18" i="15"/>
  <c r="H18" i="15"/>
  <c r="G18" i="15"/>
  <c r="F18" i="15"/>
  <c r="E18" i="15"/>
  <c r="D18" i="15"/>
  <c r="H10" i="14"/>
  <c r="P5" i="15"/>
  <c r="P16" i="15" s="1"/>
  <c r="C5" i="15"/>
  <c r="B60" i="13"/>
  <c r="B37" i="13"/>
  <c r="B54" i="13"/>
  <c r="O5" i="13"/>
  <c r="O8" i="13" s="1"/>
  <c r="P11" i="14" s="1"/>
  <c r="B27" i="13"/>
  <c r="B26" i="13"/>
  <c r="B36" i="13" s="1"/>
  <c r="N10" i="13"/>
  <c r="N17" i="48"/>
  <c r="M10" i="13"/>
  <c r="L10" i="13"/>
  <c r="K10" i="13"/>
  <c r="K17" i="48"/>
  <c r="K32" i="48"/>
  <c r="J10" i="13"/>
  <c r="J17" i="48"/>
  <c r="I10" i="13"/>
  <c r="I17" i="48"/>
  <c r="I32" i="48"/>
  <c r="H10" i="13"/>
  <c r="H17" i="48"/>
  <c r="H32" i="48"/>
  <c r="G10" i="13"/>
  <c r="G17" i="48"/>
  <c r="G32" i="48"/>
  <c r="F10" i="13"/>
  <c r="F17" i="48"/>
  <c r="E10" i="13"/>
  <c r="E17" i="48"/>
  <c r="E32" i="48"/>
  <c r="D10" i="13"/>
  <c r="D17" i="48"/>
  <c r="M8" i="13"/>
  <c r="N11" i="14"/>
  <c r="L8" i="13"/>
  <c r="M11" i="14"/>
  <c r="D8" i="13"/>
  <c r="C5" i="13"/>
  <c r="C8" i="13"/>
  <c r="B5" i="13"/>
  <c r="B8" i="13" s="1"/>
  <c r="B5" i="9"/>
  <c r="B19" i="6"/>
  <c r="B18" i="6"/>
  <c r="C64" i="14"/>
  <c r="B5" i="6"/>
  <c r="C29" i="14"/>
  <c r="N29" i="20"/>
  <c r="M29" i="20"/>
  <c r="L29" i="20"/>
  <c r="K29" i="20"/>
  <c r="J29" i="20"/>
  <c r="I29" i="20"/>
  <c r="H29" i="20"/>
  <c r="G29" i="20"/>
  <c r="F29" i="20"/>
  <c r="E29" i="20"/>
  <c r="D29" i="20"/>
  <c r="H26" i="20"/>
  <c r="G26" i="20"/>
  <c r="E26" i="20"/>
  <c r="E27" i="20"/>
  <c r="E12" i="22"/>
  <c r="D26" i="20"/>
  <c r="D27" i="20"/>
  <c r="D12" i="22"/>
  <c r="B26" i="20"/>
  <c r="B27" i="20"/>
  <c r="B12" i="22"/>
  <c r="N17" i="49"/>
  <c r="M17" i="49"/>
  <c r="L17" i="49"/>
  <c r="K17" i="49"/>
  <c r="J17" i="49"/>
  <c r="I17" i="49"/>
  <c r="F17" i="49"/>
  <c r="E17" i="49"/>
  <c r="D17" i="49"/>
  <c r="B15" i="49"/>
  <c r="B6" i="9"/>
  <c r="N17" i="19"/>
  <c r="M17" i="19"/>
  <c r="M19" i="19"/>
  <c r="N39" i="14"/>
  <c r="L17" i="19"/>
  <c r="K17" i="19"/>
  <c r="J17" i="19"/>
  <c r="I17" i="19"/>
  <c r="F17" i="19"/>
  <c r="E17" i="19"/>
  <c r="D17" i="19"/>
  <c r="P19" i="19"/>
  <c r="Q39" i="14"/>
  <c r="O19" i="19"/>
  <c r="P39" i="14"/>
  <c r="N15" i="19"/>
  <c r="N14" i="15"/>
  <c r="L15" i="19"/>
  <c r="L14" i="15"/>
  <c r="K15" i="19"/>
  <c r="K14" i="15"/>
  <c r="K16" i="15"/>
  <c r="J15" i="19"/>
  <c r="J14" i="15"/>
  <c r="I15" i="19"/>
  <c r="F15" i="19"/>
  <c r="F14" i="15"/>
  <c r="E15" i="19"/>
  <c r="E14" i="15"/>
  <c r="D15" i="19"/>
  <c r="C15" i="19"/>
  <c r="C14" i="15"/>
  <c r="B15" i="19"/>
  <c r="B14" i="15"/>
  <c r="P17" i="48"/>
  <c r="P32" i="48"/>
  <c r="O17" i="48"/>
  <c r="O32"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c r="N87" i="14"/>
  <c r="N17" i="59"/>
  <c r="H87" i="14"/>
  <c r="H17" i="59"/>
  <c r="G87" i="14"/>
  <c r="G17" i="59"/>
  <c r="O76" i="14"/>
  <c r="O8" i="59"/>
  <c r="N76" i="14"/>
  <c r="N8" i="59"/>
  <c r="H76" i="14"/>
  <c r="H8" i="59"/>
  <c r="G76" i="14"/>
  <c r="G8" i="59"/>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B35" i="13"/>
  <c r="C35" i="13" s="1"/>
  <c r="B34" i="13"/>
  <c r="B32" i="13"/>
  <c r="C34" i="13"/>
  <c r="P5" i="13"/>
  <c r="P8" i="13" s="1"/>
  <c r="P4" i="48" s="1"/>
  <c r="J15" i="16"/>
  <c r="J30" i="48"/>
  <c r="J32" i="48"/>
  <c r="F30" i="48"/>
  <c r="F32" i="48"/>
  <c r="N30" i="48"/>
  <c r="N32" i="48"/>
  <c r="O20" i="59"/>
  <c r="K10" i="18"/>
  <c r="N77" i="14"/>
  <c r="N78" i="14" s="1"/>
  <c r="L10" i="18"/>
  <c r="O77" i="14"/>
  <c r="H16" i="14"/>
  <c r="B8" i="9"/>
  <c r="B6" i="48" s="1"/>
  <c r="Q6" i="48" s="1"/>
  <c r="L16" i="16"/>
  <c r="L18" i="16" s="1"/>
  <c r="L8" i="48" s="1"/>
  <c r="M13" i="14"/>
  <c r="I14" i="15"/>
  <c r="I16" i="15"/>
  <c r="J10" i="14" s="1"/>
  <c r="J16" i="14" s="1"/>
  <c r="B13" i="16"/>
  <c r="C35" i="16"/>
  <c r="E54" i="14"/>
  <c r="E9" i="14"/>
  <c r="D14" i="15"/>
  <c r="P18" i="16"/>
  <c r="P22" i="16"/>
  <c r="Q43" i="14" s="1"/>
  <c r="J8" i="17"/>
  <c r="K24" i="14" s="1"/>
  <c r="K26" i="14" s="1"/>
  <c r="N16" i="16"/>
  <c r="N13" i="15"/>
  <c r="F13" i="15"/>
  <c r="D13" i="15"/>
  <c r="B67" i="22"/>
  <c r="M11" i="22"/>
  <c r="G10" i="22"/>
  <c r="M9" i="22"/>
  <c r="M5" i="22" s="1"/>
  <c r="G8" i="22"/>
  <c r="M7" i="22"/>
  <c r="G6" i="22"/>
  <c r="G11" i="22"/>
  <c r="M8" i="22"/>
  <c r="G7" i="22"/>
  <c r="M10" i="22"/>
  <c r="G9" i="22"/>
  <c r="G5" i="22" s="1"/>
  <c r="G14" i="22" s="1"/>
  <c r="M6" i="22"/>
  <c r="B12" i="48"/>
  <c r="Q12" i="48"/>
  <c r="O9" i="14"/>
  <c r="B7" i="15"/>
  <c r="B11" i="15"/>
  <c r="B11" i="16"/>
  <c r="J9" i="14"/>
  <c r="B16" i="16"/>
  <c r="K9" i="14"/>
  <c r="H77" i="14"/>
  <c r="J11" i="48"/>
  <c r="J29" i="48"/>
  <c r="M9" i="14"/>
  <c r="L11" i="48"/>
  <c r="O19" i="14"/>
  <c r="O22" i="14"/>
  <c r="N10" i="48"/>
  <c r="N28" i="48"/>
  <c r="J19" i="14"/>
  <c r="J22" i="14"/>
  <c r="I10" i="48"/>
  <c r="I28" i="48"/>
  <c r="J19" i="19"/>
  <c r="K39" i="14"/>
  <c r="N19" i="19"/>
  <c r="O39" i="14"/>
  <c r="C47" i="18"/>
  <c r="J50" i="18" s="1"/>
  <c r="D8" i="18" s="1"/>
  <c r="I50" i="18"/>
  <c r="H8" i="18" s="1"/>
  <c r="M76" i="14" s="1"/>
  <c r="M8" i="59" s="1"/>
  <c r="C12" i="14"/>
  <c r="R12" i="14"/>
  <c r="I11" i="48"/>
  <c r="I29" i="48"/>
  <c r="N11" i="48"/>
  <c r="N29" i="48"/>
  <c r="L10" i="14"/>
  <c r="L16" i="14" s="1"/>
  <c r="K5" i="48"/>
  <c r="K23" i="48" s="1"/>
  <c r="C18" i="14"/>
  <c r="B13" i="48"/>
  <c r="E18" i="14"/>
  <c r="D13" i="48"/>
  <c r="D31" i="48"/>
  <c r="D31" i="20"/>
  <c r="E48" i="14"/>
  <c r="E19" i="14"/>
  <c r="D10" i="48"/>
  <c r="D28" i="48"/>
  <c r="L4" i="48"/>
  <c r="G20" i="18"/>
  <c r="G9" i="14"/>
  <c r="M4" i="48"/>
  <c r="F11" i="48"/>
  <c r="F29" i="48"/>
  <c r="K19" i="19"/>
  <c r="L39" i="14"/>
  <c r="I19" i="19"/>
  <c r="J39" i="14"/>
  <c r="E31" i="20"/>
  <c r="F48" i="14"/>
  <c r="L12" i="13"/>
  <c r="M41" i="14"/>
  <c r="F18" i="14"/>
  <c r="E13" i="48"/>
  <c r="E31" i="48"/>
  <c r="K20" i="15"/>
  <c r="L40" i="14" s="1"/>
  <c r="L9" i="14"/>
  <c r="K11" i="48"/>
  <c r="K29" i="48"/>
  <c r="D11" i="48"/>
  <c r="D29" i="48"/>
  <c r="F19" i="19"/>
  <c r="G39" i="14"/>
  <c r="L19" i="19"/>
  <c r="M39" i="14"/>
  <c r="M12" i="13"/>
  <c r="N41" i="14"/>
  <c r="C78" i="22"/>
  <c r="M27" i="20"/>
  <c r="M12" i="22"/>
  <c r="H27" i="20"/>
  <c r="N7" i="15"/>
  <c r="C10" i="48"/>
  <c r="D19" i="14"/>
  <c r="D22" i="14"/>
  <c r="H10" i="48"/>
  <c r="H28" i="48"/>
  <c r="I19" i="14"/>
  <c r="L10" i="48"/>
  <c r="M19" i="14"/>
  <c r="M22" i="14"/>
  <c r="L58" i="22"/>
  <c r="M49" i="14"/>
  <c r="M52" i="14"/>
  <c r="E10" i="48"/>
  <c r="E28" i="48"/>
  <c r="E58" i="22"/>
  <c r="F49" i="14"/>
  <c r="F19" i="14"/>
  <c r="J58" i="22"/>
  <c r="K49" i="14"/>
  <c r="K52" i="14"/>
  <c r="K19" i="14"/>
  <c r="K22" i="14"/>
  <c r="J10" i="48"/>
  <c r="J28" i="48"/>
  <c r="O58" i="22"/>
  <c r="P49" i="14"/>
  <c r="P52" i="14"/>
  <c r="O10" i="48"/>
  <c r="O28" i="48"/>
  <c r="P19" i="14"/>
  <c r="P22" i="14"/>
  <c r="G19" i="14"/>
  <c r="G22" i="14"/>
  <c r="F10" i="48"/>
  <c r="F28" i="48"/>
  <c r="L19" i="14"/>
  <c r="L22" i="14"/>
  <c r="K58" i="22"/>
  <c r="L49" i="14"/>
  <c r="L52" i="14"/>
  <c r="K10" i="48"/>
  <c r="K28" i="48"/>
  <c r="Q19" i="14"/>
  <c r="Q22" i="14"/>
  <c r="P58" i="22"/>
  <c r="Q49" i="14"/>
  <c r="Q52" i="14"/>
  <c r="P10" i="48"/>
  <c r="P28" i="48"/>
  <c r="I58" i="22"/>
  <c r="J49" i="14"/>
  <c r="J52" i="14"/>
  <c r="N58" i="22"/>
  <c r="O49" i="14"/>
  <c r="O52" i="14"/>
  <c r="F58" i="22"/>
  <c r="G49" i="14"/>
  <c r="G52" i="14"/>
  <c r="G27" i="20"/>
  <c r="D58" i="22"/>
  <c r="E49" i="14"/>
  <c r="H58" i="22"/>
  <c r="I49" i="14"/>
  <c r="Q9" i="14"/>
  <c r="G5" i="48"/>
  <c r="G23" i="48" s="1"/>
  <c r="O16" i="15"/>
  <c r="M20" i="15"/>
  <c r="N40" i="14" s="1"/>
  <c r="N10" i="14"/>
  <c r="N16" i="14" s="1"/>
  <c r="G20" i="15"/>
  <c r="H40" i="14" s="1"/>
  <c r="H46" i="14" s="1"/>
  <c r="H20" i="15"/>
  <c r="I40" i="14" s="1"/>
  <c r="I46" i="14" s="1"/>
  <c r="I10" i="14"/>
  <c r="I16" i="14"/>
  <c r="B74" i="14"/>
  <c r="B6" i="59" s="1"/>
  <c r="F8" i="16"/>
  <c r="J9" i="16"/>
  <c r="B73" i="14"/>
  <c r="B5" i="59" s="1"/>
  <c r="F6" i="15"/>
  <c r="N10" i="16"/>
  <c r="B8" i="15"/>
  <c r="I20" i="15"/>
  <c r="J40" i="14"/>
  <c r="J46" i="14" s="1"/>
  <c r="J61" i="14" s="1"/>
  <c r="J63" i="14" s="1"/>
  <c r="B9" i="16"/>
  <c r="B10" i="15"/>
  <c r="E9" i="16"/>
  <c r="B6" i="15"/>
  <c r="J10" i="15"/>
  <c r="F10" i="16"/>
  <c r="B15" i="16"/>
  <c r="J6" i="15"/>
  <c r="F10" i="15"/>
  <c r="B12" i="15"/>
  <c r="J12" i="15"/>
  <c r="B7" i="16"/>
  <c r="E10" i="16"/>
  <c r="N14" i="16"/>
  <c r="N11" i="16"/>
  <c r="N6" i="15"/>
  <c r="N10" i="15"/>
  <c r="B8" i="16"/>
  <c r="B10" i="16"/>
  <c r="E11" i="16"/>
  <c r="E15" i="16"/>
  <c r="F7" i="16"/>
  <c r="N15" i="16"/>
  <c r="C34" i="16"/>
  <c r="Q13" i="14"/>
  <c r="E11" i="48"/>
  <c r="E29" i="48"/>
  <c r="F9" i="14"/>
  <c r="D9" i="14"/>
  <c r="E19" i="19"/>
  <c r="F39" i="14"/>
  <c r="C11" i="48"/>
  <c r="D19" i="19"/>
  <c r="E39" i="14"/>
  <c r="C9" i="14"/>
  <c r="B11" i="48"/>
  <c r="E14" i="22"/>
  <c r="D5" i="22"/>
  <c r="D14" i="22" s="1"/>
  <c r="B14" i="22"/>
  <c r="P11" i="48"/>
  <c r="P29" i="48"/>
  <c r="H5" i="48"/>
  <c r="O11" i="48"/>
  <c r="P9" i="14"/>
  <c r="M5" i="48"/>
  <c r="G29" i="48"/>
  <c r="C11" i="14"/>
  <c r="B4" i="48"/>
  <c r="E30" i="48"/>
  <c r="I31" i="48"/>
  <c r="I27" i="48"/>
  <c r="I30" i="48"/>
  <c r="K27" i="48"/>
  <c r="O30" i="48"/>
  <c r="K22" i="48"/>
  <c r="G22" i="48"/>
  <c r="M17" i="48"/>
  <c r="K30" i="48"/>
  <c r="F5" i="13"/>
  <c r="F8" i="13"/>
  <c r="I22" i="48"/>
  <c r="G30" i="48"/>
  <c r="H25" i="48"/>
  <c r="L17" i="48"/>
  <c r="L32" i="48"/>
  <c r="H22" i="48"/>
  <c r="K25" i="48"/>
  <c r="K26" i="48"/>
  <c r="Q11" i="14"/>
  <c r="P12" i="13"/>
  <c r="Q41" i="14" s="1"/>
  <c r="D12" i="13"/>
  <c r="E41" i="14" s="1"/>
  <c r="D4" i="48"/>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O12" i="13"/>
  <c r="P41" i="14" s="1"/>
  <c r="P25" i="48"/>
  <c r="E5" i="17"/>
  <c r="C8" i="17"/>
  <c r="G25" i="48"/>
  <c r="I25" i="48"/>
  <c r="G90" i="14"/>
  <c r="D88" i="14"/>
  <c r="D18" i="59" s="1"/>
  <c r="H88" i="14"/>
  <c r="H18" i="59" s="1"/>
  <c r="F88" i="14"/>
  <c r="L20" i="18"/>
  <c r="G77" i="14"/>
  <c r="O90" i="14"/>
  <c r="D11" i="14"/>
  <c r="C4" i="48"/>
  <c r="N46" i="14"/>
  <c r="G51" i="22"/>
  <c r="G50" i="22" s="1"/>
  <c r="G54" i="22"/>
  <c r="M51" i="22"/>
  <c r="M50" i="22" s="1"/>
  <c r="M54" i="22" s="1"/>
  <c r="I5" i="48"/>
  <c r="K33" i="48"/>
  <c r="J27" i="14"/>
  <c r="M24" i="48"/>
  <c r="M32" i="48"/>
  <c r="K15" i="48"/>
  <c r="H78" i="14"/>
  <c r="H9" i="59"/>
  <c r="H10" i="59" s="1"/>
  <c r="N9" i="59"/>
  <c r="G78" i="14"/>
  <c r="G9" i="59"/>
  <c r="G10" i="59"/>
  <c r="O78" i="14"/>
  <c r="O9" i="59"/>
  <c r="O10" i="59" s="1"/>
  <c r="P22" i="48"/>
  <c r="L26" i="48"/>
  <c r="L22" i="16"/>
  <c r="M43" i="14" s="1"/>
  <c r="D10" i="14"/>
  <c r="B88" i="14"/>
  <c r="B18" i="59" s="1"/>
  <c r="L46" i="14"/>
  <c r="L61" i="14"/>
  <c r="L27" i="14"/>
  <c r="P8" i="48"/>
  <c r="P26" i="48"/>
  <c r="D22" i="16"/>
  <c r="E43" i="14" s="1"/>
  <c r="G31" i="20"/>
  <c r="H48" i="14"/>
  <c r="G12" i="22"/>
  <c r="E8" i="17"/>
  <c r="O18" i="16"/>
  <c r="O22" i="16"/>
  <c r="P43" i="14" s="1"/>
  <c r="N5" i="13"/>
  <c r="N8" i="13" s="1"/>
  <c r="N4" i="48" s="1"/>
  <c r="H13" i="48"/>
  <c r="H31" i="48"/>
  <c r="H12" i="22"/>
  <c r="E5" i="13"/>
  <c r="E8" i="13"/>
  <c r="E12" i="13" s="1"/>
  <c r="F41" i="14" s="1"/>
  <c r="L12" i="17"/>
  <c r="M54" i="14" s="1"/>
  <c r="M56" i="14" s="1"/>
  <c r="E24" i="14"/>
  <c r="E26" i="14"/>
  <c r="B9" i="48"/>
  <c r="E50" i="18"/>
  <c r="E8" i="18" s="1"/>
  <c r="F76" i="14"/>
  <c r="F8" i="59" s="1"/>
  <c r="F7" i="48"/>
  <c r="F25" i="48"/>
  <c r="D50" i="18"/>
  <c r="M29" i="48"/>
  <c r="F12" i="17"/>
  <c r="G54" i="14" s="1"/>
  <c r="G56" i="14" s="1"/>
  <c r="C51" i="18"/>
  <c r="C50" i="18"/>
  <c r="J8" i="18" s="1"/>
  <c r="J76" i="14" s="1"/>
  <c r="E51" i="18"/>
  <c r="E17" i="18" s="1"/>
  <c r="F87" i="14" s="1"/>
  <c r="G51" i="18"/>
  <c r="D7" i="48"/>
  <c r="D25" i="48" s="1"/>
  <c r="H50" i="18"/>
  <c r="G50" i="18"/>
  <c r="D51" i="18"/>
  <c r="L28" i="48"/>
  <c r="H51" i="18"/>
  <c r="I51" i="18"/>
  <c r="H17" i="18"/>
  <c r="F51" i="18"/>
  <c r="F50" i="18"/>
  <c r="I8" i="18" s="1"/>
  <c r="B50" i="18"/>
  <c r="L31" i="48"/>
  <c r="L24" i="48"/>
  <c r="L22" i="48"/>
  <c r="M23" i="48"/>
  <c r="M22" i="48"/>
  <c r="I18" i="14"/>
  <c r="D9" i="48"/>
  <c r="D27" i="48" s="1"/>
  <c r="D13" i="14"/>
  <c r="F20" i="14"/>
  <c r="F22" i="14"/>
  <c r="L30" i="48"/>
  <c r="B20" i="18"/>
  <c r="C7" i="48"/>
  <c r="D24" i="14"/>
  <c r="D26" i="14" s="1"/>
  <c r="L29" i="48"/>
  <c r="M31" i="20"/>
  <c r="N48" i="14"/>
  <c r="N18" i="14"/>
  <c r="M13" i="48"/>
  <c r="M31" i="48"/>
  <c r="H31" i="20"/>
  <c r="I48" i="14"/>
  <c r="G13" i="48"/>
  <c r="G31" i="48"/>
  <c r="H18" i="14"/>
  <c r="M14" i="22"/>
  <c r="M9" i="48" s="1"/>
  <c r="H5" i="22"/>
  <c r="H14" i="22" s="1"/>
  <c r="P20" i="15"/>
  <c r="Q40" i="14"/>
  <c r="Q46" i="14" s="1"/>
  <c r="Q61" i="14" s="1"/>
  <c r="Q10" i="14"/>
  <c r="Q16" i="14"/>
  <c r="Q27" i="14" s="1"/>
  <c r="P5" i="48"/>
  <c r="F13" i="16"/>
  <c r="E13" i="16"/>
  <c r="N13" i="16"/>
  <c r="J13" i="16"/>
  <c r="Q11" i="48"/>
  <c r="R9" i="14"/>
  <c r="O29" i="48"/>
  <c r="H23" i="48"/>
  <c r="L27" i="48"/>
  <c r="M30" i="48"/>
  <c r="M26" i="48"/>
  <c r="M25" i="48"/>
  <c r="J5" i="13"/>
  <c r="J8" i="13"/>
  <c r="C5" i="48"/>
  <c r="I23" i="48"/>
  <c r="I33" i="48"/>
  <c r="I15" i="48"/>
  <c r="E13" i="14"/>
  <c r="F17" i="59"/>
  <c r="O8" i="48"/>
  <c r="O26" i="48"/>
  <c r="P13" i="14"/>
  <c r="E12" i="17"/>
  <c r="F54" i="14" s="1"/>
  <c r="F56" i="14"/>
  <c r="C8" i="18"/>
  <c r="D76" i="14"/>
  <c r="D8" i="59" s="1"/>
  <c r="D16" i="14"/>
  <c r="D27" i="14" s="1"/>
  <c r="D26" i="48"/>
  <c r="C20" i="14"/>
  <c r="I17" i="18"/>
  <c r="I87" i="14" s="1"/>
  <c r="E18" i="22"/>
  <c r="F50" i="14" s="1"/>
  <c r="F52" i="14" s="1"/>
  <c r="E9" i="48"/>
  <c r="I76" i="14"/>
  <c r="I8" i="59" s="1"/>
  <c r="R18" i="14"/>
  <c r="Q13" i="48"/>
  <c r="I20" i="14"/>
  <c r="I22" i="14" s="1"/>
  <c r="I27" i="14" s="1"/>
  <c r="L63" i="14"/>
  <c r="Q63" i="14"/>
  <c r="E4" i="48"/>
  <c r="E22" i="48" s="1"/>
  <c r="F11" i="14"/>
  <c r="I17" i="59"/>
  <c r="E27" i="48"/>
  <c r="B20" i="6"/>
  <c r="G18" i="22"/>
  <c r="H50" i="14" s="1"/>
  <c r="E56" i="14"/>
  <c r="M27" i="48" l="1"/>
  <c r="N22" i="48"/>
  <c r="J8" i="59"/>
  <c r="Q9" i="48"/>
  <c r="O8" i="18"/>
  <c r="M58" i="22"/>
  <c r="N49" i="14" s="1"/>
  <c r="N52" i="14" s="1"/>
  <c r="N61" i="14" s="1"/>
  <c r="N19" i="14"/>
  <c r="M10" i="48"/>
  <c r="M28" i="48" s="1"/>
  <c r="J4" i="48"/>
  <c r="J12" i="13"/>
  <c r="K41" i="14" s="1"/>
  <c r="M18" i="22"/>
  <c r="N50" i="14" s="1"/>
  <c r="N20" i="14"/>
  <c r="D22" i="48"/>
  <c r="G11" i="14"/>
  <c r="F4" i="48"/>
  <c r="F12" i="13"/>
  <c r="G41" i="14" s="1"/>
  <c r="J12" i="16"/>
  <c r="E12" i="16"/>
  <c r="F12" i="16"/>
  <c r="K11" i="14"/>
  <c r="N12" i="16"/>
  <c r="M87" i="14"/>
  <c r="N12" i="13"/>
  <c r="O41" i="14" s="1"/>
  <c r="O11" i="14"/>
  <c r="F24" i="14"/>
  <c r="F26" i="14" s="1"/>
  <c r="E7" i="48"/>
  <c r="E25" i="48" s="1"/>
  <c r="P33" i="48"/>
  <c r="H19" i="14"/>
  <c r="H22" i="14" s="1"/>
  <c r="H27" i="14" s="1"/>
  <c r="G58" i="22"/>
  <c r="H49" i="14" s="1"/>
  <c r="H52" i="14" s="1"/>
  <c r="H61" i="14" s="1"/>
  <c r="G10" i="48"/>
  <c r="G28" i="48" s="1"/>
  <c r="E76" i="14"/>
  <c r="G9" i="48"/>
  <c r="G27" i="48" s="1"/>
  <c r="G33" i="48" s="1"/>
  <c r="H20" i="14"/>
  <c r="C8" i="48"/>
  <c r="C19" i="14"/>
  <c r="B10" i="48"/>
  <c r="K18" i="59"/>
  <c r="K20" i="59" s="1"/>
  <c r="K90" i="14"/>
  <c r="P15" i="48"/>
  <c r="P23" i="48"/>
  <c r="H18" i="22"/>
  <c r="I50" i="14" s="1"/>
  <c r="I52" i="14" s="1"/>
  <c r="I61" i="14" s="1"/>
  <c r="I63" i="14" s="1"/>
  <c r="H9" i="48"/>
  <c r="O5" i="48"/>
  <c r="O23" i="48" s="1"/>
  <c r="O20" i="15"/>
  <c r="P40" i="14" s="1"/>
  <c r="P46" i="14" s="1"/>
  <c r="P61" i="14" s="1"/>
  <c r="P63" i="14" s="1"/>
  <c r="P10" i="14"/>
  <c r="P16" i="14" s="1"/>
  <c r="P27" i="14" s="1"/>
  <c r="B76" i="14"/>
  <c r="Q88" i="14"/>
  <c r="P18" i="59" s="1"/>
  <c r="H90" i="14"/>
  <c r="F18" i="59"/>
  <c r="C88" i="14"/>
  <c r="C18" i="59" s="1"/>
  <c r="J17" i="18"/>
  <c r="D18" i="22"/>
  <c r="E50" i="14" s="1"/>
  <c r="E52" i="14" s="1"/>
  <c r="E20" i="14"/>
  <c r="E22" i="14" s="1"/>
  <c r="N7" i="16"/>
  <c r="E7" i="16"/>
  <c r="J7" i="16"/>
  <c r="J12" i="17"/>
  <c r="K54" i="14" s="1"/>
  <c r="K56" i="14" s="1"/>
  <c r="J7" i="48"/>
  <c r="J25" i="48" s="1"/>
  <c r="N8" i="15"/>
  <c r="E8" i="15"/>
  <c r="J8" i="15"/>
  <c r="F8" i="15"/>
  <c r="L7" i="48"/>
  <c r="L25" i="48" s="1"/>
  <c r="M24" i="14"/>
  <c r="M26" i="14" s="1"/>
  <c r="D16" i="15"/>
  <c r="F20" i="18"/>
  <c r="N90" i="14"/>
  <c r="B14" i="16"/>
  <c r="B5" i="16" s="1"/>
  <c r="B18" i="16" s="1"/>
  <c r="J11" i="15"/>
  <c r="O4" i="48"/>
  <c r="E11" i="15"/>
  <c r="N8" i="16"/>
  <c r="E8" i="16"/>
  <c r="J8" i="16"/>
  <c r="B7" i="48"/>
  <c r="C24" i="14"/>
  <c r="L13" i="15"/>
  <c r="L16" i="15" s="1"/>
  <c r="C56" i="18"/>
  <c r="B9" i="18"/>
  <c r="K8" i="59"/>
  <c r="K10" i="59" s="1"/>
  <c r="K78" i="14"/>
  <c r="L18" i="59"/>
  <c r="L90" i="14"/>
  <c r="H20" i="59"/>
  <c r="C29" i="15"/>
  <c r="B9" i="15"/>
  <c r="B5" i="15" s="1"/>
  <c r="B16" i="15" s="1"/>
  <c r="J14" i="16"/>
  <c r="E14" i="16"/>
  <c r="N89" i="14"/>
  <c r="N19" i="59" s="1"/>
  <c r="N20" i="59" s="1"/>
  <c r="K20" i="18"/>
  <c r="N6" i="17"/>
  <c r="N5" i="17" s="1"/>
  <c r="N8" i="17" s="1"/>
  <c r="G15" i="48"/>
  <c r="F14" i="16"/>
  <c r="F11" i="15"/>
  <c r="N10" i="59"/>
  <c r="J7" i="15"/>
  <c r="E7" i="15"/>
  <c r="N12" i="15"/>
  <c r="F12" i="15"/>
  <c r="E12" i="15"/>
  <c r="F9" i="16"/>
  <c r="F5" i="16" s="1"/>
  <c r="F18" i="16" s="1"/>
  <c r="N9" i="16"/>
  <c r="L20" i="59"/>
  <c r="J51" i="18"/>
  <c r="D17" i="18" s="1"/>
  <c r="B51" i="18"/>
  <c r="C17" i="18" s="1"/>
  <c r="B33" i="13"/>
  <c r="B56" i="18"/>
  <c r="D14" i="48"/>
  <c r="C13" i="14" l="1"/>
  <c r="B8" i="48"/>
  <c r="D87" i="14"/>
  <c r="O17" i="18"/>
  <c r="F8" i="48"/>
  <c r="F26" i="48" s="1"/>
  <c r="F22" i="16"/>
  <c r="G43" i="14" s="1"/>
  <c r="G13" i="14"/>
  <c r="N7" i="48"/>
  <c r="N25" i="48" s="1"/>
  <c r="O24" i="14"/>
  <c r="O26" i="14" s="1"/>
  <c r="N12" i="17"/>
  <c r="O54" i="14" s="1"/>
  <c r="O56" i="14" s="1"/>
  <c r="B10" i="18"/>
  <c r="Q7" i="48"/>
  <c r="J5" i="16"/>
  <c r="J18" i="16" s="1"/>
  <c r="B8" i="59"/>
  <c r="C15" i="48"/>
  <c r="E8" i="59"/>
  <c r="C76" i="14"/>
  <c r="Q76" i="14"/>
  <c r="R20" i="14"/>
  <c r="Q14" i="48"/>
  <c r="D32" i="48"/>
  <c r="E87" i="14"/>
  <c r="B5" i="48"/>
  <c r="C10" i="14"/>
  <c r="D59" i="18"/>
  <c r="H59" i="18"/>
  <c r="E59" i="18"/>
  <c r="E9" i="18" s="1"/>
  <c r="I59" i="18"/>
  <c r="H9" i="18" s="1"/>
  <c r="F59" i="18"/>
  <c r="J59" i="18"/>
  <c r="D9" i="18" s="1"/>
  <c r="B59" i="18"/>
  <c r="C9" i="18" s="1"/>
  <c r="C59" i="18"/>
  <c r="G59" i="18"/>
  <c r="I9" i="18" s="1"/>
  <c r="O22" i="48"/>
  <c r="O33" i="48" s="1"/>
  <c r="O15" i="48"/>
  <c r="E5" i="16"/>
  <c r="E18" i="16" s="1"/>
  <c r="H15" i="48"/>
  <c r="H27" i="48"/>
  <c r="H33" i="48" s="1"/>
  <c r="Q10" i="48"/>
  <c r="F22" i="48"/>
  <c r="J22" i="48"/>
  <c r="M33" i="48"/>
  <c r="D60" i="18"/>
  <c r="G60" i="18"/>
  <c r="I60" i="18"/>
  <c r="H19" i="18" s="1"/>
  <c r="B60" i="18"/>
  <c r="C19" i="18" s="1"/>
  <c r="E60" i="18"/>
  <c r="E19" i="18" s="1"/>
  <c r="H60" i="18"/>
  <c r="J60" i="18"/>
  <c r="D19" i="18" s="1"/>
  <c r="E89" i="14" s="1"/>
  <c r="E19" i="59" s="1"/>
  <c r="C60" i="18"/>
  <c r="F60" i="18"/>
  <c r="J9" i="15"/>
  <c r="J5" i="15" s="1"/>
  <c r="J16" i="15" s="1"/>
  <c r="N9" i="15"/>
  <c r="N5" i="15" s="1"/>
  <c r="N16" i="15" s="1"/>
  <c r="F9" i="15"/>
  <c r="F5" i="15" s="1"/>
  <c r="F16" i="15" s="1"/>
  <c r="E9" i="15"/>
  <c r="E5" i="15" s="1"/>
  <c r="E16" i="15" s="1"/>
  <c r="L20" i="15"/>
  <c r="M40" i="14" s="1"/>
  <c r="M46" i="14" s="1"/>
  <c r="M61" i="14" s="1"/>
  <c r="M63" i="14" s="1"/>
  <c r="L5" i="48"/>
  <c r="M10" i="14"/>
  <c r="M16" i="14" s="1"/>
  <c r="M27" i="14" s="1"/>
  <c r="D5" i="48"/>
  <c r="D20" i="15"/>
  <c r="E40" i="14" s="1"/>
  <c r="E46" i="14" s="1"/>
  <c r="E61" i="14" s="1"/>
  <c r="E10" i="14"/>
  <c r="E16" i="14" s="1"/>
  <c r="E27" i="14" s="1"/>
  <c r="N5" i="16"/>
  <c r="N18" i="16" s="1"/>
  <c r="J87" i="14"/>
  <c r="C22" i="14"/>
  <c r="R19" i="14"/>
  <c r="R22" i="14" s="1"/>
  <c r="H63" i="14"/>
  <c r="M17" i="59"/>
  <c r="Q4" i="48"/>
  <c r="R11" i="14"/>
  <c r="M15" i="48"/>
  <c r="C26" i="14"/>
  <c r="R24" i="14"/>
  <c r="R26" i="14" s="1"/>
  <c r="N22" i="14"/>
  <c r="N27" i="14" s="1"/>
  <c r="N63" i="14" s="1"/>
  <c r="J5" i="48" l="1"/>
  <c r="K10" i="14"/>
  <c r="J20" i="15"/>
  <c r="K40" i="14" s="1"/>
  <c r="E5" i="48"/>
  <c r="E20" i="15"/>
  <c r="F40" i="14" s="1"/>
  <c r="F10" i="14"/>
  <c r="G10" i="14"/>
  <c r="G16" i="14" s="1"/>
  <c r="G27" i="14" s="1"/>
  <c r="F5" i="48"/>
  <c r="F20" i="15"/>
  <c r="G40" i="14" s="1"/>
  <c r="G46" i="14" s="1"/>
  <c r="G61" i="14" s="1"/>
  <c r="N20" i="15"/>
  <c r="O40" i="14" s="1"/>
  <c r="O10" i="14"/>
  <c r="N5" i="48"/>
  <c r="D23" i="48"/>
  <c r="D33" i="48" s="1"/>
  <c r="D15" i="48"/>
  <c r="F89" i="14"/>
  <c r="E20" i="18"/>
  <c r="D77" i="14"/>
  <c r="C10" i="18"/>
  <c r="F77" i="14"/>
  <c r="E10" i="18"/>
  <c r="C16" i="14"/>
  <c r="R10" i="14"/>
  <c r="E17" i="59"/>
  <c r="E20" i="59" s="1"/>
  <c r="E90" i="14"/>
  <c r="P8" i="59"/>
  <c r="J22" i="16"/>
  <c r="K43" i="14" s="1"/>
  <c r="K13" i="14"/>
  <c r="J8" i="48"/>
  <c r="J26" i="48" s="1"/>
  <c r="N8" i="48"/>
  <c r="N26" i="48" s="1"/>
  <c r="N22" i="16"/>
  <c r="O43" i="14" s="1"/>
  <c r="O13" i="14"/>
  <c r="D89" i="14"/>
  <c r="E77" i="14"/>
  <c r="D10" i="18"/>
  <c r="J9" i="18"/>
  <c r="O9" i="18" s="1"/>
  <c r="O10" i="18" s="1"/>
  <c r="B15" i="48"/>
  <c r="C8" i="59"/>
  <c r="C20" i="18"/>
  <c r="C27" i="14"/>
  <c r="B3" i="6" s="1"/>
  <c r="L23" i="48"/>
  <c r="L33" i="48" s="1"/>
  <c r="L15" i="48"/>
  <c r="M89" i="14"/>
  <c r="H20" i="18"/>
  <c r="F13" i="14"/>
  <c r="E8" i="48"/>
  <c r="E26" i="48" s="1"/>
  <c r="E22" i="16"/>
  <c r="F43" i="14" s="1"/>
  <c r="I77" i="14"/>
  <c r="I10" i="18"/>
  <c r="J17" i="59"/>
  <c r="B87" i="14"/>
  <c r="E63" i="14"/>
  <c r="J19" i="18"/>
  <c r="I19" i="18"/>
  <c r="M77" i="14"/>
  <c r="H10" i="18"/>
  <c r="D20" i="18"/>
  <c r="C87" i="14"/>
  <c r="D17" i="59"/>
  <c r="Q87" i="14"/>
  <c r="R13" i="14"/>
  <c r="D19" i="59" l="1"/>
  <c r="Q89" i="14"/>
  <c r="P19" i="59" s="1"/>
  <c r="E23" i="48"/>
  <c r="E33" i="48" s="1"/>
  <c r="E15" i="48"/>
  <c r="C17" i="59"/>
  <c r="M9" i="59"/>
  <c r="M10" i="59" s="1"/>
  <c r="M78" i="14"/>
  <c r="M19" i="59"/>
  <c r="M20" i="59" s="1"/>
  <c r="M90" i="14"/>
  <c r="Q5" i="48"/>
  <c r="E9" i="59"/>
  <c r="E10" i="59" s="1"/>
  <c r="E78" i="14"/>
  <c r="R16" i="14"/>
  <c r="R27" i="14" s="1"/>
  <c r="F19" i="59"/>
  <c r="F20" i="59" s="1"/>
  <c r="F90" i="14"/>
  <c r="O16" i="14"/>
  <c r="O27" i="14" s="1"/>
  <c r="K46" i="14"/>
  <c r="K61" i="14" s="1"/>
  <c r="K63" i="14" s="1"/>
  <c r="J89" i="14"/>
  <c r="J20" i="18"/>
  <c r="F9" i="59"/>
  <c r="F10" i="59" s="1"/>
  <c r="F78" i="14"/>
  <c r="F23" i="48"/>
  <c r="F33" i="48" s="1"/>
  <c r="F15" i="48"/>
  <c r="D90" i="14"/>
  <c r="B17" i="59"/>
  <c r="O46" i="14"/>
  <c r="O61" i="14" s="1"/>
  <c r="O63" i="14" s="1"/>
  <c r="F16" i="14"/>
  <c r="F27" i="14" s="1"/>
  <c r="K16" i="14"/>
  <c r="K27" i="14" s="1"/>
  <c r="D20" i="59"/>
  <c r="I9" i="59"/>
  <c r="I10" i="59" s="1"/>
  <c r="I78" i="14"/>
  <c r="N23" i="48"/>
  <c r="N33" i="48" s="1"/>
  <c r="N15" i="48"/>
  <c r="P17" i="59"/>
  <c r="P20" i="59" s="1"/>
  <c r="I89" i="14"/>
  <c r="C89" i="14" s="1"/>
  <c r="I20" i="18"/>
  <c r="Q8" i="48"/>
  <c r="J77" i="14"/>
  <c r="J10" i="18"/>
  <c r="O19" i="18"/>
  <c r="O20" i="18" s="1"/>
  <c r="D9" i="59"/>
  <c r="D10" i="59" s="1"/>
  <c r="Q77" i="14"/>
  <c r="D78" i="14"/>
  <c r="C77" i="14"/>
  <c r="G63" i="14"/>
  <c r="F46" i="14"/>
  <c r="F61" i="14" s="1"/>
  <c r="J23" i="48"/>
  <c r="J33" i="48" s="1"/>
  <c r="J15" i="48"/>
  <c r="C19" i="59" l="1"/>
  <c r="C90" i="14"/>
  <c r="C9" i="59"/>
  <c r="C10" i="59" s="1"/>
  <c r="C78" i="14"/>
  <c r="J19" i="59"/>
  <c r="J20" i="59" s="1"/>
  <c r="J90" i="14"/>
  <c r="Q15" i="48"/>
  <c r="C20" i="59"/>
  <c r="F63" i="14"/>
  <c r="P9" i="59"/>
  <c r="P10" i="59" s="1"/>
  <c r="Q78" i="14"/>
  <c r="B9" i="6" s="1"/>
  <c r="J9" i="59"/>
  <c r="J10" i="59" s="1"/>
  <c r="J78" i="14"/>
  <c r="I19" i="59"/>
  <c r="I20" i="59" s="1"/>
  <c r="I90" i="14"/>
  <c r="B89" i="14"/>
  <c r="Q90" i="14"/>
  <c r="B17" i="6" s="1"/>
  <c r="B22" i="6" s="1"/>
  <c r="B77" i="14"/>
  <c r="B9" i="59" l="1"/>
  <c r="B10" i="59" s="1"/>
  <c r="B78" i="14"/>
  <c r="B4" i="6" s="1"/>
  <c r="B12" i="6" s="1"/>
  <c r="C17" i="19"/>
  <c r="C19" i="19" s="1"/>
  <c r="D39" i="14" s="1"/>
  <c r="C56" i="22"/>
  <c r="C58" i="22" s="1"/>
  <c r="D49" i="14" s="1"/>
  <c r="D52" i="14" s="1"/>
  <c r="C20" i="16"/>
  <c r="C22" i="16" s="1"/>
  <c r="D43" i="14" s="1"/>
  <c r="C22" i="59"/>
  <c r="C10" i="13"/>
  <c r="C16" i="22"/>
  <c r="C10" i="17"/>
  <c r="C12" i="17" s="1"/>
  <c r="D54" i="14" s="1"/>
  <c r="D56" i="14" s="1"/>
  <c r="C29" i="20"/>
  <c r="C17" i="49"/>
  <c r="C18" i="15"/>
  <c r="C20" i="15" s="1"/>
  <c r="D40" i="14" s="1"/>
  <c r="B19" i="59"/>
  <c r="B20" i="59" s="1"/>
  <c r="B90" i="14"/>
  <c r="B18" i="15" l="1"/>
  <c r="B20" i="15" s="1"/>
  <c r="B56" i="22"/>
  <c r="B58" i="22" s="1"/>
  <c r="C49" i="14" s="1"/>
  <c r="R49" i="14" s="1"/>
  <c r="B20" i="16"/>
  <c r="B22" i="16" s="1"/>
  <c r="C43" i="14" s="1"/>
  <c r="R43" i="14" s="1"/>
  <c r="B10" i="13"/>
  <c r="C55" i="14"/>
  <c r="R55" i="14" s="1"/>
  <c r="B10" i="17"/>
  <c r="B12" i="17" s="1"/>
  <c r="C54" i="14" s="1"/>
  <c r="B29" i="20"/>
  <c r="B31" i="20" s="1"/>
  <c r="C48" i="14" s="1"/>
  <c r="B17" i="19"/>
  <c r="B19" i="19" s="1"/>
  <c r="C39" i="14" s="1"/>
  <c r="B16" i="22"/>
  <c r="B18" i="22" s="1"/>
  <c r="C50" i="14" s="1"/>
  <c r="R50" i="14" s="1"/>
  <c r="C12" i="59"/>
  <c r="B10" i="9"/>
  <c r="B12" i="9" s="1"/>
  <c r="B17" i="49"/>
  <c r="B19" i="49" s="1"/>
  <c r="C42" i="14" s="1"/>
  <c r="R42" i="14" s="1"/>
  <c r="C17" i="48"/>
  <c r="C12" i="13"/>
  <c r="D41" i="14" s="1"/>
  <c r="D46" i="14" s="1"/>
  <c r="D61" i="14" s="1"/>
  <c r="D63" i="14" s="1"/>
  <c r="C52" i="14" l="1"/>
  <c r="R48" i="14"/>
  <c r="R52" i="14" s="1"/>
  <c r="C56" i="14"/>
  <c r="R54" i="14"/>
  <c r="R56" i="14" s="1"/>
  <c r="C27" i="48"/>
  <c r="C31" i="48"/>
  <c r="C24" i="48"/>
  <c r="C29" i="48"/>
  <c r="C30" i="48"/>
  <c r="C23" i="48"/>
  <c r="C22" i="48"/>
  <c r="C32" i="48"/>
  <c r="C25" i="48"/>
  <c r="C28" i="48"/>
  <c r="C26" i="48"/>
  <c r="C40" i="14"/>
  <c r="R40" i="14" s="1"/>
  <c r="R39" i="14"/>
  <c r="B17" i="48"/>
  <c r="B12" i="13"/>
  <c r="C41" i="14" s="1"/>
  <c r="R41" i="14" s="1"/>
  <c r="B32" i="48" l="1"/>
  <c r="Q32" i="48" s="1"/>
  <c r="B29" i="48"/>
  <c r="Q29" i="48" s="1"/>
  <c r="B22" i="48"/>
  <c r="B27" i="48"/>
  <c r="Q27" i="48" s="1"/>
  <c r="B31" i="48"/>
  <c r="Q31" i="48" s="1"/>
  <c r="B24" i="48"/>
  <c r="Q24" i="48" s="1"/>
  <c r="B30" i="48"/>
  <c r="Q30" i="48" s="1"/>
  <c r="B25" i="48"/>
  <c r="Q25" i="48" s="1"/>
  <c r="B28" i="48"/>
  <c r="Q28" i="48" s="1"/>
  <c r="B23" i="48"/>
  <c r="Q23" i="48" s="1"/>
  <c r="B26" i="48"/>
  <c r="Q26" i="48" s="1"/>
  <c r="C33" i="48"/>
  <c r="C46" i="14"/>
  <c r="C61" i="14" s="1"/>
  <c r="C63" i="14" s="1"/>
  <c r="R46" i="14"/>
  <c r="R61" i="14" s="1"/>
  <c r="Q22" i="48" l="1"/>
  <c r="Q33" i="48" s="1"/>
  <c r="B33"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Aernouts Kristien</author>
  </authors>
  <commentList>
    <comment ref="Z25" authorId="0" shapeId="0" xr:uid="{00000000-0006-0000-1600-000001000000}">
      <text>
        <r>
          <rPr>
            <b/>
            <sz val="9"/>
            <color indexed="81"/>
            <rFont val="Tahoma"/>
            <family val="2"/>
          </rPr>
          <t>Aernouts Kristien:</t>
        </r>
        <r>
          <rPr>
            <sz val="9"/>
            <color indexed="81"/>
            <rFont val="Tahoma"/>
            <family val="2"/>
          </rPr>
          <t xml:space="preserve">
netto afname
</t>
        </r>
      </text>
    </comment>
    <comment ref="Z26" authorId="0" shapeId="0" xr:uid="{00000000-0006-0000-1600-00000200000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900-000001000000}">
      <text>
        <r>
          <rPr>
            <b/>
            <sz val="9"/>
            <color indexed="81"/>
            <rFont val="Tahoma"/>
            <family val="2"/>
          </rPr>
          <t>meynaere:</t>
        </r>
        <r>
          <rPr>
            <sz val="9"/>
            <color indexed="81"/>
            <rFont val="Tahoma"/>
            <family val="2"/>
          </rPr>
          <t xml:space="preserve">
vanaf 2018: x0,903:  bovenste verbrandingswaarde =&gt;onderste verbrandingswaarde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A00-00000100000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xr:uid="{00000000-0006-0000-1A00-000002000000}">
      <text>
        <r>
          <rPr>
            <b/>
            <sz val="9"/>
            <color indexed="81"/>
            <rFont val="Tahoma"/>
            <family val="2"/>
          </rPr>
          <t>meynaere:</t>
        </r>
        <r>
          <rPr>
            <sz val="9"/>
            <color indexed="81"/>
            <rFont val="Tahoma"/>
            <family val="2"/>
          </rPr>
          <t xml:space="preserve">
lichte en zware stookolie</t>
        </r>
      </text>
    </comment>
    <comment ref="J3" authorId="0" shapeId="0" xr:uid="{00000000-0006-0000-1A00-00000300000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B00-00000100000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xr:uid="{00000000-0006-0000-1B00-000002000000}">
      <text>
        <r>
          <rPr>
            <b/>
            <sz val="9"/>
            <color indexed="81"/>
            <rFont val="Tahoma"/>
            <family val="2"/>
          </rPr>
          <t>Aernouts Kristien:</t>
        </r>
        <r>
          <rPr>
            <sz val="9"/>
            <color indexed="81"/>
            <rFont val="Tahoma"/>
            <family val="2"/>
          </rPr>
          <t xml:space="preserve">
lichte en zware stookolie</t>
        </r>
      </text>
    </comment>
    <comment ref="J3" authorId="0" shapeId="0" xr:uid="{00000000-0006-0000-1B00-00000300000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C00-00000100000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xr:uid="{00000000-0006-0000-1C00-000002000000}">
      <text>
        <r>
          <rPr>
            <b/>
            <sz val="9"/>
            <color indexed="81"/>
            <rFont val="Tahoma"/>
            <family val="2"/>
          </rPr>
          <t>meynaere:</t>
        </r>
        <r>
          <rPr>
            <sz val="9"/>
            <color indexed="81"/>
            <rFont val="Tahoma"/>
            <family val="2"/>
          </rPr>
          <t xml:space="preserve">
lichte en zware stookolie</t>
        </r>
      </text>
    </comment>
    <comment ref="G3" authorId="0" shapeId="0" xr:uid="{00000000-0006-0000-1C00-000003000000}">
      <text>
        <r>
          <rPr>
            <b/>
            <sz val="9"/>
            <color indexed="81"/>
            <rFont val="Tahoma"/>
            <family val="2"/>
          </rPr>
          <t>meynaere:</t>
        </r>
        <r>
          <rPr>
            <sz val="9"/>
            <color indexed="81"/>
            <rFont val="Tahoma"/>
            <family val="2"/>
          </rPr>
          <t xml:space="preserve">
cf. stookolie</t>
        </r>
      </text>
    </comment>
    <comment ref="J3" authorId="0" shapeId="0" xr:uid="{00000000-0006-0000-1C00-000004000000}">
      <text>
        <r>
          <rPr>
            <b/>
            <sz val="9"/>
            <color indexed="81"/>
            <rFont val="Tahoma"/>
            <family val="2"/>
          </rPr>
          <t>meynaere:</t>
        </r>
        <r>
          <rPr>
            <sz val="9"/>
            <color indexed="81"/>
            <rFont val="Tahoma"/>
            <family val="2"/>
          </rPr>
          <t xml:space="preserve">
kolen en cokes</t>
        </r>
      </text>
    </comment>
    <comment ref="L5" authorId="1" shapeId="0" xr:uid="{00000000-0006-0000-1C00-000005000000}">
      <text>
        <r>
          <rPr>
            <b/>
            <sz val="9"/>
            <color indexed="81"/>
            <rFont val="Tahoma"/>
            <family val="2"/>
          </rPr>
          <t>Aernouts Kristien:</t>
        </r>
        <r>
          <rPr>
            <sz val="9"/>
            <color indexed="81"/>
            <rFont val="Tahoma"/>
            <family val="2"/>
          </rPr>
          <t xml:space="preserve">
idem biomassa</t>
        </r>
      </text>
    </comment>
    <comment ref="N5" authorId="1" shapeId="0" xr:uid="{00000000-0006-0000-1C00-00000600000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A9" authorId="0" shapeId="0" xr:uid="{00000000-0006-0000-1E00-000001000000}">
      <text>
        <r>
          <rPr>
            <b/>
            <sz val="9"/>
            <color indexed="81"/>
            <rFont val="Tahoma"/>
            <family val="2"/>
          </rPr>
          <t>meynaere:</t>
        </r>
        <r>
          <rPr>
            <sz val="9"/>
            <color indexed="81"/>
            <rFont val="Tahoma"/>
            <family val="2"/>
          </rPr>
          <t xml:space="preserve">
incl. afvalverbranding gekoppeld aan warmtenet</t>
        </r>
      </text>
    </comment>
    <comment ref="A19" authorId="0" shapeId="0" xr:uid="{00000000-0006-0000-1E00-000002000000}">
      <text>
        <r>
          <rPr>
            <b/>
            <sz val="9"/>
            <color indexed="81"/>
            <rFont val="Tahoma"/>
            <family val="2"/>
          </rPr>
          <t>meynaere:</t>
        </r>
        <r>
          <rPr>
            <sz val="9"/>
            <color indexed="81"/>
            <rFont val="Tahoma"/>
            <family val="2"/>
          </rPr>
          <t xml:space="preserve">
incl. afvalverbranding gekoppeld aan warmtenet</t>
        </r>
      </text>
    </comment>
  </commentList>
</comments>
</file>

<file path=xl/sharedStrings.xml><?xml version="1.0" encoding="utf-8"?>
<sst xmlns="http://schemas.openxmlformats.org/spreadsheetml/2006/main" count="2343" uniqueCount="830">
  <si>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</si>
  <si>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</si>
  <si>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</si>
  <si>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</si>
  <si>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</si>
  <si>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</si>
  <si>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</si>
  <si>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</si>
  <si>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</si>
  <si>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</si>
  <si>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</si>
  <si>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</si>
  <si>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</si>
  <si>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</si>
  <si>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</si>
  <si>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</si>
  <si>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</si>
  <si>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</si>
  <si>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</si>
  <si>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</si>
  <si>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</si>
  <si>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</si>
  <si>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</si>
  <si>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</si>
  <si>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</si>
  <si>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</si>
  <si>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</si>
  <si>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</si>
  <si>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</si>
  <si>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</si>
  <si>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</si>
  <si>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</si>
  <si>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</si>
  <si>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</si>
  <si>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</si>
  <si>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</si>
  <si>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</si>
  <si>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</si>
  <si>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</si>
  <si>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</si>
  <si>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</si>
  <si>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</si>
  <si>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</si>
  <si>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</si>
  <si>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</si>
  <si>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</si>
  <si>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</si>
  <si>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</si>
  <si>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</si>
  <si>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</si>
  <si>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</si>
  <si>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</si>
  <si>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</si>
  <si>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</si>
  <si>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</si>
  <si>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</si>
  <si>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</si>
  <si>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</si>
  <si>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</si>
  <si>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</si>
  <si>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</si>
  <si>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</si>
  <si>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</si>
  <si>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</si>
  <si>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</si>
  <si>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</si>
  <si>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</si>
  <si>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</si>
  <si>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</si>
  <si>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</si>
  <si>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</si>
  <si>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</si>
  <si>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</si>
  <si>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</si>
  <si>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</si>
  <si>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</si>
  <si>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</si>
  <si>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</si>
  <si>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</si>
  <si>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</si>
  <si>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</si>
  <si>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</si>
  <si>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</si>
  <si>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</si>
  <si>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</si>
  <si>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</si>
  <si>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</si>
  <si>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</si>
  <si>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</si>
  <si>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</si>
  <si>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</si>
  <si>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Technologie</t>
  </si>
  <si>
    <t>technologie2</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</si>
  <si>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</si>
  <si>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</si>
  <si>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</si>
  <si>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</si>
  <si>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</si>
  <si>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</si>
  <si>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</si>
  <si>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</si>
  <si>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</si>
  <si>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</si>
  <si>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</si>
  <si>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</si>
  <si>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</si>
  <si>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</si>
  <si>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</si>
  <si>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</si>
  <si>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</si>
  <si>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</si>
  <si>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</si>
  <si>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</si>
  <si>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</si>
  <si>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</si>
  <si>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</si>
  <si>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</si>
  <si>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</si>
  <si>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</si>
  <si>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</si>
  <si>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</si>
  <si>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</si>
  <si>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</si>
  <si>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</si>
  <si>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</si>
  <si>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</si>
  <si>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</si>
  <si>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</si>
  <si>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</si>
  <si>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</si>
  <si>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</si>
  <si>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</si>
  <si>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</si>
  <si>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</si>
  <si>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</si>
  <si>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</si>
  <si>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</si>
  <si>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</si>
  <si>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</si>
  <si>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</si>
  <si>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</si>
  <si>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</si>
  <si>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</si>
  <si>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</si>
  <si>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</si>
  <si>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</si>
  <si>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</si>
  <si>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</si>
  <si>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</si>
  <si>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</si>
  <si>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</si>
  <si>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</si>
  <si>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</si>
  <si>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</si>
  <si>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</si>
  <si>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</si>
  <si>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</si>
  <si>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</si>
  <si>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</si>
  <si>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</si>
  <si>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</si>
  <si>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</si>
  <si>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</si>
  <si>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</si>
  <si>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</si>
  <si>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</si>
  <si>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</si>
  <si>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</si>
  <si>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</si>
  <si>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</si>
  <si>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</si>
  <si>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</si>
  <si>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</si>
  <si>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</si>
  <si>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</si>
  <si>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</si>
  <si>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</si>
  <si>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</si>
  <si>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</si>
  <si>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</si>
  <si>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</si>
  <si>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</si>
  <si>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</si>
  <si>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</si>
  <si>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</si>
  <si>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</si>
  <si>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</si>
  <si>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</si>
  <si>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</si>
  <si>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</si>
  <si>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</si>
  <si>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</si>
  <si>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</si>
  <si>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</si>
  <si>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</si>
  <si>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</si>
  <si>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</si>
  <si>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</si>
  <si>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</si>
  <si>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</si>
  <si>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</si>
  <si>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</si>
  <si>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</si>
  <si>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</si>
  <si>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</si>
  <si>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</si>
  <si>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</si>
  <si>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</si>
  <si>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</si>
  <si>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zie verder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</si>
  <si>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</si>
  <si>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</si>
  <si>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</si>
  <si>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</si>
  <si>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</si>
  <si>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</si>
  <si>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</si>
  <si>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</si>
  <si>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</si>
  <si>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</si>
  <si>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</si>
  <si>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</si>
  <si>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</si>
  <si>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</si>
  <si>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</si>
  <si>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</si>
  <si>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</si>
  <si>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</si>
  <si>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</si>
  <si>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</si>
  <si>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</si>
  <si>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</si>
  <si>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</si>
  <si>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</si>
  <si>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</si>
  <si>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</si>
  <si>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</si>
  <si>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</si>
  <si>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</si>
  <si>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</si>
  <si>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</si>
  <si>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</si>
  <si>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</si>
  <si>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</si>
  <si>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</si>
  <si>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</si>
  <si>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</si>
  <si>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</si>
  <si>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</si>
  <si>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</si>
  <si>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</si>
  <si>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</si>
  <si>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</si>
  <si>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</si>
  <si>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</si>
  <si>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</si>
  <si>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</si>
  <si>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</si>
  <si>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</si>
  <si>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</si>
  <si>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</si>
  <si>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</si>
  <si>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</si>
  <si>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</si>
  <si>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</si>
  <si>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</si>
  <si>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</si>
  <si>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</si>
  <si>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</si>
  <si>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</si>
  <si>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</si>
  <si>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</si>
  <si>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</si>
  <si>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</si>
  <si>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</si>
  <si>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</si>
  <si>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</si>
  <si>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</si>
  <si>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</si>
  <si>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</si>
  <si>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</si>
  <si>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</si>
  <si>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</si>
  <si>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</si>
  <si>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</si>
  <si>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</si>
  <si>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</si>
  <si>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</si>
  <si>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</si>
  <si>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</si>
  <si>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</si>
  <si>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</si>
  <si>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</si>
  <si>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</si>
  <si>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</si>
  <si>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</si>
  <si>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</si>
  <si>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</si>
  <si>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</si>
  <si>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</si>
  <si>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</si>
  <si>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</si>
  <si>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</si>
  <si>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</si>
  <si>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</si>
  <si>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</si>
  <si>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</si>
  <si>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</si>
  <si>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</si>
  <si>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</si>
  <si>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</si>
  <si>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</si>
  <si>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</si>
  <si>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</si>
  <si>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</si>
  <si>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</si>
  <si>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</si>
  <si>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</si>
  <si>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</si>
  <si>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</si>
  <si>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</si>
  <si>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</si>
  <si>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</si>
  <si>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</si>
  <si>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</si>
  <si>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</si>
  <si>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</si>
  <si>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</si>
  <si>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</si>
  <si>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</si>
  <si>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</si>
  <si>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</si>
  <si>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</si>
  <si>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</si>
  <si>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</si>
  <si>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</si>
  <si>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</si>
  <si>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</si>
  <si>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</si>
  <si>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</si>
  <si>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</si>
  <si>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</si>
  <si>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</si>
  <si>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</si>
  <si>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</si>
  <si>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</si>
  <si>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</si>
  <si>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</si>
  <si>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</si>
  <si>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</si>
  <si>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</si>
  <si>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</si>
  <si>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</si>
  <si>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</si>
  <si>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</si>
  <si>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</si>
  <si>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</si>
  <si>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</si>
  <si>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</si>
  <si>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</si>
  <si>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</si>
  <si>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</si>
  <si>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</si>
  <si>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</si>
  <si>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</si>
  <si>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</si>
  <si>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</si>
  <si>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</si>
  <si>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</si>
  <si>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</si>
  <si>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</si>
  <si>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</si>
  <si>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</si>
  <si>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</si>
  <si>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</si>
  <si>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</si>
  <si>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De Lijn</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</si>
  <si>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</si>
  <si>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</si>
  <si>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</si>
  <si>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</si>
  <si>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</si>
  <si>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</si>
  <si>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</si>
  <si>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</si>
  <si>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</si>
  <si>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</si>
  <si>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</si>
  <si>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</si>
  <si>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</si>
  <si>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</si>
  <si>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</si>
  <si>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</si>
  <si>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</si>
  <si>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</si>
  <si>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</si>
  <si>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</si>
  <si>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</si>
  <si>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</si>
  <si>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</si>
  <si>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</si>
  <si>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</si>
  <si>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</si>
  <si>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</si>
  <si>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</si>
  <si>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</si>
  <si>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</si>
  <si>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</si>
  <si>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</si>
  <si>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</si>
  <si>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</si>
  <si>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</si>
  <si>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</si>
  <si>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</si>
  <si>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</si>
  <si>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</si>
  <si>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</si>
  <si>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</si>
  <si>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</si>
  <si>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</si>
  <si>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</si>
  <si>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</si>
  <si>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</si>
  <si>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</si>
  <si>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</si>
  <si>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</si>
  <si>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</si>
  <si>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</si>
  <si>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</si>
  <si>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</si>
  <si>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</si>
  <si>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</si>
  <si>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</si>
  <si>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</si>
  <si>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</si>
  <si>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</si>
  <si>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</si>
  <si>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</si>
  <si>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</si>
  <si>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</si>
  <si>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</si>
  <si>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</si>
  <si>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</si>
  <si>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</si>
  <si>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</si>
  <si>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</si>
  <si>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</si>
  <si>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</si>
  <si>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</si>
  <si>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</si>
  <si>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</si>
  <si>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</si>
  <si>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</si>
  <si>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</si>
  <si>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</si>
  <si>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</si>
  <si>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</si>
  <si>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</si>
  <si>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</si>
  <si>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</si>
  <si>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</si>
  <si>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</si>
  <si>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</si>
  <si>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</si>
  <si>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</si>
  <si>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</si>
  <si>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</si>
  <si>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</si>
  <si>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</si>
  <si>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</si>
  <si>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</si>
  <si>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Inventaris hernieuwbare energie</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</si>
  <si>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</si>
  <si>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</si>
  <si>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</si>
  <si>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</si>
  <si>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</si>
  <si>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</si>
  <si>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</si>
  <si>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</si>
  <si>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</si>
  <si>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</si>
  <si>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</si>
  <si>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</si>
  <si>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</si>
  <si>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</si>
  <si>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</si>
  <si>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TOTAAL eigen vloot (MWh)</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</si>
  <si>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</si>
  <si>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</si>
  <si>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</si>
  <si>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</si>
  <si>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</si>
  <si>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</si>
  <si>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</si>
  <si>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</si>
  <si>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</si>
  <si>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</si>
  <si>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</si>
  <si>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</si>
  <si>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</si>
  <si>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</si>
  <si>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</si>
  <si>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</si>
  <si>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</si>
  <si>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</si>
  <si>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</si>
  <si>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</si>
  <si>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</si>
  <si>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</si>
  <si>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</si>
  <si>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</si>
  <si>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</si>
  <si>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</si>
  <si>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</si>
  <si>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</si>
  <si>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</si>
  <si>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</si>
  <si>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</si>
  <si>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</si>
  <si>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</si>
  <si>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</si>
  <si>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</si>
  <si>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</si>
  <si>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</si>
  <si>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</si>
  <si>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</si>
  <si>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</si>
  <si>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</si>
  <si>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</si>
  <si>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</si>
  <si>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</si>
  <si>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</si>
  <si>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</si>
  <si>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</si>
  <si>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</si>
  <si>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</si>
  <si>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</si>
  <si>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</si>
  <si>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</si>
  <si>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</si>
  <si>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correctie voor aandeel biobrandstof</t>
  </si>
  <si>
    <t xml:space="preserve">sheet wordt als waarden gekopieerd in de maatregelen tool </t>
  </si>
  <si>
    <t>emissiefactoren</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</si>
  <si>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</si>
  <si>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</si>
  <si>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</si>
  <si>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</si>
  <si>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</si>
  <si>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</si>
  <si>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</si>
  <si>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</si>
  <si>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</si>
  <si>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</si>
  <si>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</si>
  <si>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</si>
  <si>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</si>
  <si>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</si>
  <si>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</si>
  <si>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</si>
  <si>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</si>
  <si>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</si>
  <si>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</si>
  <si>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</si>
  <si>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</si>
  <si>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</si>
  <si>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</si>
  <si>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</si>
  <si>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</si>
  <si>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</si>
  <si>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</si>
  <si>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</si>
  <si>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</si>
  <si>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</si>
  <si>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</si>
  <si>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</si>
  <si>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</si>
  <si>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</si>
  <si>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</si>
  <si>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</si>
  <si>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</si>
  <si>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</si>
  <si>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</si>
  <si>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</si>
  <si>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</si>
  <si>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</si>
  <si>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</si>
  <si>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</si>
  <si>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</si>
  <si>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</si>
  <si>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</si>
  <si>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</si>
  <si>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</si>
  <si>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</si>
  <si>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</si>
  <si>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</si>
  <si>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</si>
  <si>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</si>
  <si>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</si>
  <si>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</si>
  <si>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</si>
  <si>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</si>
  <si>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</si>
  <si>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</si>
  <si>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</si>
  <si>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</si>
  <si>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</si>
  <si>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Kaat Jespers</t>
  </si>
  <si>
    <t>Wilfrid Degroot</t>
  </si>
  <si>
    <t>015 / 408 791</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</si>
  <si>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</si>
  <si>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</si>
  <si>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</si>
  <si>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</si>
  <si>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</si>
  <si>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</si>
  <si>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</si>
  <si>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</si>
  <si>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</si>
  <si>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</si>
  <si>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</si>
  <si>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</si>
  <si>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</si>
  <si>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</si>
  <si>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</si>
  <si>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</si>
  <si>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</si>
  <si>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</si>
  <si>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</si>
  <si>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</si>
  <si>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K. Jespers</t>
  </si>
  <si>
    <t>Aantal zonnecollectoren en warmtepompen per gemeente, indienjaar en functie uit EPB</t>
  </si>
  <si>
    <t>Lieven Van Lieshout</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</si>
  <si>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</si>
  <si>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</si>
  <si>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</si>
  <si>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</si>
  <si>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</si>
  <si>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</si>
  <si>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</si>
  <si>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</si>
  <si>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</si>
  <si>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</si>
  <si>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</si>
  <si>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</si>
  <si>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geen informatie beschikbaar</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</si>
  <si>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</si>
  <si>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</si>
  <si>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</si>
  <si>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</si>
  <si>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</si>
  <si>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Verbruik aangeleverd door netbeheerders</t>
  </si>
  <si>
    <t>niet van toepassing</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</si>
  <si>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</si>
  <si>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</si>
  <si>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</si>
  <si>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</si>
  <si>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</si>
  <si>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</si>
  <si>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</si>
  <si>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</si>
  <si>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</si>
  <si>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</si>
  <si>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</si>
  <si>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</si>
  <si>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</si>
  <si>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</si>
  <si>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</si>
  <si>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</si>
  <si>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</si>
  <si>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</si>
  <si>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</si>
  <si>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</si>
  <si>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</si>
  <si>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</si>
  <si>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</si>
  <si>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</si>
  <si>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</si>
  <si>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</si>
  <si>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</si>
  <si>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</si>
  <si>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</si>
  <si>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Fluvius</t>
  </si>
  <si>
    <t>Cathérine Vanthienen</t>
  </si>
  <si>
    <t>02 / 553 46 22</t>
  </si>
  <si>
    <t>02 / 553 46 09</t>
  </si>
  <si>
    <t>VITO Inventaris hernieuwbare energie (januari 2019) (gemiddelde 2011 - 2017)</t>
  </si>
  <si>
    <t>VITO Inventaris hernieuwbare energie (januari 2019)</t>
  </si>
  <si>
    <t>COPERT 5 standaardwaardes</t>
  </si>
  <si>
    <t>standaardwaardes in COPERT-tool</t>
  </si>
  <si>
    <t>Rita Van Dievoort</t>
  </si>
  <si>
    <t>Rita.VanDievoort@vlm.be</t>
  </si>
  <si>
    <t>Konijnen</t>
  </si>
  <si>
    <t>Nertsen</t>
  </si>
  <si>
    <t xml:space="preserve">EF N2O en CH4 per dier </t>
  </si>
  <si>
    <t>EF N2O_CH4 landbouw'!A1</t>
  </si>
  <si>
    <t>ha_N2O bodem landbouw'!A1</t>
  </si>
  <si>
    <t>ha cultuurgrond en N2O emissies bodem Vlaanderen</t>
  </si>
  <si>
    <t>NIET RESIDENTIEEL EPN</t>
  </si>
  <si>
    <t>Vermogen PV per gemeente en per jaar</t>
  </si>
  <si>
    <t>Vermogen windturbines per gemeente en per jaar</t>
  </si>
  <si>
    <t>gemiddelde vermogen en productie zonneboilers en warmtepompen Vlaanderen</t>
  </si>
  <si>
    <t>januari 2019</t>
  </si>
  <si>
    <t>totale netto elektriciteitsproductie PV, waterkracht en windturbines in Vlaanderen</t>
  </si>
  <si>
    <t>betrouwbaarheid inventaris</t>
  </si>
  <si>
    <t>betrouwbaarheid productie</t>
  </si>
  <si>
    <t>betrouwbaarheid cijfers inventaris</t>
  </si>
  <si>
    <t>lokale productie van elektriciteit en warmte</t>
  </si>
  <si>
    <t>betrouwbaarheid cijfers lokale energieproductie</t>
  </si>
  <si>
    <t>De Lijn (2021)</t>
  </si>
  <si>
    <t>Fuel Cell H2</t>
  </si>
  <si>
    <t>H2</t>
  </si>
  <si>
    <t>Diesel Hybrid PHEV</t>
  </si>
  <si>
    <t>Petrol Hybrid PHEV</t>
  </si>
  <si>
    <t>Petrol Hybrid CS</t>
  </si>
  <si>
    <t>Data VMM 2021</t>
  </si>
  <si>
    <t>Diesel hybride</t>
  </si>
  <si>
    <t>COPERT 5.4</t>
  </si>
  <si>
    <t>transport!D6</t>
  </si>
  <si>
    <t>transport!B51</t>
  </si>
  <si>
    <t>tabblad transport: toevoegen berekening voor deel elektriciteit van hybride bussen (PHEV)</t>
  </si>
  <si>
    <t>tabblad transport: toevoegen berekening voor licht vervoer op Fuel Cell H2</t>
  </si>
  <si>
    <t>ECF transport '!A1</t>
  </si>
  <si>
    <t>tabblad transport: toevoegen cijfers hybride bussen De Lijn</t>
  </si>
  <si>
    <t>transport!B65</t>
  </si>
  <si>
    <t>transport!A21</t>
  </si>
  <si>
    <t>transport!A28</t>
  </si>
  <si>
    <t>VEKA</t>
  </si>
  <si>
    <t>Energiebalans Vlaanderen</t>
  </si>
  <si>
    <t>22 januari 2020</t>
  </si>
  <si>
    <t>kaat.jespers@vlaanderen.be</t>
  </si>
  <si>
    <t>https://www.energiesparen.be/energiestatistieken</t>
  </si>
  <si>
    <t>Energiebalans Vlaanderen niet-ETS</t>
  </si>
  <si>
    <t>E Balans VL '!A1</t>
  </si>
  <si>
    <t>kolen HV</t>
  </si>
  <si>
    <t>aardgas HV</t>
  </si>
  <si>
    <t>but/prop</t>
  </si>
  <si>
    <t>elektriciteit HV</t>
  </si>
  <si>
    <t>biomassa</t>
  </si>
  <si>
    <t>aardgas (excl. 5% afnamepunten aardgas enkel koken)</t>
  </si>
  <si>
    <t>%verdeling bijverwarming</t>
  </si>
  <si>
    <t>%verdeling  hoofdverwarming (excl. afnamepunten aardgas - 5% enkel koken; warmtepomp)</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</si>
  <si>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2020.
</t>
  </si>
  <si>
    <r>
      <t>sheet met resultaten inventaris voor</t>
    </r>
    <r>
      <rPr>
        <b/>
        <sz val="11"/>
        <color rgb="FF009999"/>
        <rFont val="Calibri"/>
        <family val="2"/>
        <scheme val="minor"/>
      </rPr>
      <t xml:space="preserve"> 2020</t>
    </r>
    <r>
      <rPr>
        <sz val="11"/>
        <color theme="1"/>
        <rFont val="Calibri"/>
        <family val="2"/>
        <scheme val="minor"/>
      </rPr>
      <t>, weergegeven in SEAP template</t>
    </r>
  </si>
  <si>
    <t>Energiebalans Vlaanderen voor 2020 voor sector huishoudens, tertiair, industrie (niet-ETS) en landbouw</t>
  </si>
  <si>
    <t>verdeling energiedragers Vlaanderen 2020</t>
  </si>
  <si>
    <t>2020_01</t>
  </si>
  <si>
    <t>versie: 2020_01</t>
  </si>
  <si>
    <t>Bron: CH4 vee-model (VMM, januari 2022)</t>
  </si>
  <si>
    <t>Bron: N2O-model (VMM, januari 2022)</t>
  </si>
  <si>
    <t>VMM (januari 2022)</t>
  </si>
  <si>
    <t>Mestbank (2022)</t>
  </si>
  <si>
    <t>januari 2022</t>
  </si>
  <si>
    <t xml:space="preserve">emissiefactoren niet-energiegerelateerde emissies CH4 en N2O voor 2020 uit rekenmodellen VMM </t>
  </si>
  <si>
    <t>februari 2022</t>
  </si>
  <si>
    <t>https://www.vlm.be/nl/themas/waterkwaliteit/Mestbank/Achtergrond/cijfers-en-studies/gemeentestatistieken_mestbank/Paginas/default.aspx</t>
  </si>
  <si>
    <t>april 2021</t>
  </si>
  <si>
    <t>https://www.fluvius.be/nl/thema/open-data/verbruiksgegevens-per-sector?app-refresh=1652793226341</t>
  </si>
  <si>
    <t>https://statistieken.vlaanderen.be/QvAJAXZfc/notoolbar.htm?document=SVR%2FSV-Demografie-ProjectiesHuishoudens-20180226.qvw&amp;host=QVS%40cwv100154&amp;anonymous=true</t>
  </si>
  <si>
    <t>Statistiek Vlaanderen</t>
  </si>
  <si>
    <t>Vooruitzichten private huishoudens</t>
  </si>
  <si>
    <t>MWh hoofdverw/hh (2020)</t>
  </si>
  <si>
    <t>aantallen 2020 voor hoofdverwarming</t>
  </si>
  <si>
    <t>aantallen 2020 voor bijverwarming</t>
  </si>
  <si>
    <t>MWh bijverwarming/hh (2020)</t>
  </si>
  <si>
    <t>VITO Energiebalans Vlaanderen (december 2021)</t>
  </si>
  <si>
    <t>Energiebalans Vlaanderen 1990 - 2020</t>
  </si>
  <si>
    <t>december 2021</t>
  </si>
  <si>
    <t xml:space="preserve">Energiebalans Vlaanderen (december 2021) 
</t>
  </si>
  <si>
    <t>aantal huishoudens 2020</t>
  </si>
  <si>
    <t>aantal afnemers aardgas 2020</t>
  </si>
  <si>
    <t>vloeibaar gas (MWh)</t>
  </si>
  <si>
    <t>voor ingave in SEAP (WKK)</t>
  </si>
  <si>
    <t>voor ingave in SEAP (niet-WKK)</t>
  </si>
  <si>
    <t>SEAP template met inventaris voor 2020</t>
  </si>
  <si>
    <t>Inventaris 2020'!A1</t>
  </si>
  <si>
    <t>Lokale energieproductie 2020</t>
  </si>
  <si>
    <t>informatie over eigen organisatie zelf invullen; default waardes zonneboilers en warmtepompen  kunnen vervangen worden door eigen waardes</t>
  </si>
  <si>
    <t>zowel warmteleveringen uit productie eigen grondgebied als buiten het grondgebied (geïmporteerde warmteproductie)!</t>
  </si>
  <si>
    <t>input voor maatregelen tool</t>
  </si>
  <si>
    <t>Verbruik ingeschat op  basis van inschatting aantal huishoudens op vloeibaar gas en gemiddeld verbruik van vloeibaar gas per huishouden; aantal huishoudens op vloeibaar gas wordt ingeschat op basis van het totaal aantal huishoudens, aantal afnemers van aardgas, aantal warmtepompen en de procentuele verdeling over energiedragers voor huishoudens uit de Energiebalans Vlaanderen</t>
  </si>
  <si>
    <t>Verbruik ingeschat op  basis van inschatting aantal huishoudens op stookolie en gemiddeld verbruik van stookolie per huishouden; aantal huishoudens op stookolie wordt in geschat op basis van het totaal aantal huishoudens, aantal afnemers van aardgas, aantal warmtepompen en de procentuele verdeling over energiedragers voor huishoudens uit de Energiebalans Vlaanderen</t>
  </si>
  <si>
    <t>Verbruik ingeschat op  basis van inschatting aantal huishoudens op steenkool en gemiddeld verbruik van steenkool per huishouden; aantal huishoudens op steenkool wordt ingeschat op basis van het totaal aantal huishoudens, aantal afnemers voor aardgas, aantal warmtepompen en de procentuele verdeling over energiedragers voor huishoudens uit de Energiebalans Vlaanderen</t>
  </si>
  <si>
    <t>Verbruik ingeschat op  basis van inschatting aantal huishoudens op hout en gemiddeld verbruik van hout per huishouden; aantal huishoudens op hout wordt ingeschat op basis van het totaal aantal huishoudens,  aantal afnemers van aardgas, aantal warmtepompen en de procentuele verdeling over energiedragers voor huishoudens uit de Energiebalans Vlaanderen</t>
  </si>
  <si>
    <t>Verbruik aangeleverd door netbeheerders, vermeerderd met lokaal geproduceerde elektriciteit WKK/motoren; lokale productie is gebaseerd op installatiespecifieke gegevens, geaggregeerd per sector en gemeente (excl. niet-ETS, installaties met brandstofinput &gt; 20 Mwe)</t>
  </si>
  <si>
    <t>Lokaal geproduceerde warmte WKK/motoren; lokale productie is gebaseerd op installatiespecifieke gegevens, geaggregeerd per sector en gemeente (excl. niet-ETS, installaties met brandstofinput &gt; 20 Mwe);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</si>
  <si>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 door WKK/motoren</t>
  </si>
  <si>
    <t>Herschaling verbruik stookolie in Vlaanderen a rato van het elektriciteitsverbruik; verminderd met verbruik stookolie voor lokale productie van elektriciteit en/of warmte door WKK/motoren</t>
  </si>
  <si>
    <t>Herschaling verbruik biomassa in Vlaanderen a rato van het elektriciteitsverbruik; verminderd met verbruik biomassa voor lokale productie van elektriciteit en/of warmte door WKK/motoren</t>
  </si>
  <si>
    <t>Verbruik aangeleverd door netbeheerders, vermeerderd met lokaal geproduceerde elektriciteit WKK/motoren;lokale productie is gebaseerd op installatiespecifieke gegevens, geaggregeerd per sector en gemeente (excl. niet-ETS, installaties met brandstofinput &gt; 20 Mwe)</t>
  </si>
  <si>
    <r>
      <t xml:space="preserve">Inschatting energieverbruik op basis van het aantal voertuigkilometers per voertuigtechnologie en energieconsumptiefactor per voertuigtechnologie; voertuigkilometers worden ingeschat met het mobiliteitsmodel </t>
    </r>
    <r>
      <rPr>
        <sz val="11"/>
        <color rgb="FFFF0000"/>
        <rFont val="Calibri"/>
        <family val="2"/>
        <scheme val="minor"/>
      </rPr>
      <t xml:space="preserve">PROMOVIA dat verkeerstellingen (voornamelijk op snelwegen) herschaald op basis van lokale parameters (bv. werkgelegenheidsgraad); </t>
    </r>
    <r>
      <rPr>
        <sz val="11"/>
        <rFont val="Calibri"/>
        <family val="2"/>
        <scheme val="minor"/>
      </rPr>
      <t>energieconsumptiefactoren komen uit COPERT; verdeling van de voertuigkilometers per voertuigtechnologie gaat uit van de samenstelling van de Vlaamse vloot</t>
    </r>
  </si>
  <si>
    <r>
      <t xml:space="preserve">Inschatting energieverbruik op basis van het aantal voertuigkilometers per voertuigtechnologie en energieconsumptiefactor per voertuigtechnologie; </t>
    </r>
    <r>
      <rPr>
        <sz val="11"/>
        <color rgb="FFFF0000"/>
        <rFont val="Calibri"/>
        <family val="2"/>
        <scheme val="minor"/>
      </rPr>
      <t>voertuigkilometers worden ingeschat met het mobiliteitsmodel PROMOVIA dat verkeerstellingen (voornamelijk op snelwegen) herschaald op basis van lokale parameters (bv. werkgelegenheidsgraad);</t>
    </r>
    <r>
      <rPr>
        <sz val="11"/>
        <rFont val="Calibri"/>
        <family val="2"/>
        <scheme val="minor"/>
      </rPr>
      <t xml:space="preserve">   energieconsumptiefactoren komen uit COPERT; verdeling van de voertuigkilometers per voertuigtechnologie gaat uit van de samenstelling van de Vlaamse vloot</t>
    </r>
  </si>
  <si>
    <r>
      <t xml:space="preserve">Inschatting energieverbruik op basis van het aantal voertuigkilometers per voertuigtechnologie en energieconsumptiefactor per voertuigtechnologie; </t>
    </r>
    <r>
      <rPr>
        <sz val="11"/>
        <color rgb="FFFF0000"/>
        <rFont val="Calibri"/>
        <family val="2"/>
        <scheme val="minor"/>
      </rPr>
      <t>voertuigkilometers worden ingeschat met het mobiliteitsmodel PROMOVIA dat verkeerstellingen (voornamelijk op snelwegen) herschaald op basis van lokale parameters (bv. werkgelegenheidsgraad)</t>
    </r>
    <r>
      <rPr>
        <sz val="11"/>
        <rFont val="Calibri"/>
        <family val="2"/>
        <scheme val="minor"/>
      </rPr>
      <t>;  energieconsumptiefactoren komen uit COPERT; verdeling van de voertuigkilometers per voertuigtechnologie gaat uit van de samenstelling van de Vlaamse vloot</t>
    </r>
  </si>
  <si>
    <r>
      <t xml:space="preserve">inschatting energieverbruik op basis van het aantal voertuigkilometers per voertuigtechnologie en energieconsumptiefactor per voertuigtechnologie; verbruik wordt gecorrigeerd voor aandeel biobrandstof; </t>
    </r>
    <r>
      <rPr>
        <sz val="11"/>
        <color rgb="FFFF0000"/>
        <rFont val="Calibri"/>
        <family val="2"/>
        <scheme val="minor"/>
      </rPr>
      <t>voertuigkilometers worden ingeschat met het mobiliteitsmodel PROMOVIA dat verkeerstellingen (voornamelijk op snelwegen) herschaald op basis van lokale parameters (bv. werkgelegenheidsgraad)</t>
    </r>
    <r>
      <rPr>
        <sz val="11"/>
        <rFont val="Calibri"/>
        <family val="2"/>
        <scheme val="minor"/>
      </rPr>
      <t>;  energieconsumptiefactoren komen uit COPERT; verdeling van de voertuigkilometers per voertuigtechnologie gaat uit van de samenstelling van de Vlaamse vloot</t>
    </r>
  </si>
  <si>
    <r>
      <t xml:space="preserve">Inschatting energieverbruik op basis van het aantal voertuigkilometers per voertuigtechnologie en energieconsumptiefactor per voertuigtechnologie; verbruik wordt gecorrigeerd voor aandeel biobrandstof; </t>
    </r>
    <r>
      <rPr>
        <sz val="11"/>
        <color rgb="FFFF0000"/>
        <rFont val="Calibri"/>
        <family val="2"/>
        <scheme val="minor"/>
      </rPr>
      <t>voertuigkilometers worden ingeschat met het mobiliteitsmodel PROMOVIA dat verkeerstellingen (voornamelijk op snelwegen) herschaald op basis van lokale parameters (bv. werkgelegenheidsgraad)</t>
    </r>
    <r>
      <rPr>
        <sz val="11"/>
        <rFont val="Calibri"/>
        <family val="2"/>
        <scheme val="minor"/>
      </rPr>
      <t>; energieconsumptiefactoren komen uit COPERT;  verdeling van de voertuigkilometers per voertuigtechnologie gaat uit van de samenstelling van de Vlaamse vloot</t>
    </r>
  </si>
  <si>
    <r>
      <t xml:space="preserve">Inschatting energieverbruik op basis van het aantal voertuigkilometers per voertuigtechnologie en energieconsumptiefactor per voertuigtechnologie; </t>
    </r>
    <r>
      <rPr>
        <sz val="11"/>
        <color rgb="FFFF0000"/>
        <rFont val="Calibri"/>
        <family val="2"/>
        <scheme val="minor"/>
      </rPr>
      <t>voertuigkilometers worden ingeschat met het mobiliteitsmodel PROMOVIA dat verkeerstellingen (voornamelijk op snelwegen) herschaald op basis van lokale parameters (bv. werkgelegenheidsgraad)</t>
    </r>
    <r>
      <rPr>
        <sz val="11"/>
        <rFont val="Calibri"/>
        <family val="2"/>
        <scheme val="minor"/>
      </rPr>
      <t>; energieconsumptiefactoren komen uit COPERT; verdeling van de voertuigkilometers per voertuigtechnologie gaat uit van de samenstelling van de Vlaamse vloot</t>
    </r>
  </si>
  <si>
    <t>herschaling Vlaamse productie op basis van het aandeel van het totaal gemeentespecifiek vermogen in totaal vermogen Vlaanderen</t>
  </si>
  <si>
    <t>31 mei 2022</t>
  </si>
  <si>
    <t>Nadine Dufait</t>
  </si>
  <si>
    <t>02 / 553 46 12</t>
  </si>
  <si>
    <t>nadine.dufait@vlaanderen.be</t>
  </si>
  <si>
    <t>catherine.vanthienen@vlaanderen.be</t>
  </si>
  <si>
    <t>lieven.vanlieshout@vlaanderen.be</t>
  </si>
  <si>
    <t>23 mei 2022</t>
  </si>
  <si>
    <t>17 maart 2022</t>
  </si>
  <si>
    <t>02 / 553 15 62 </t>
  </si>
  <si>
    <t>28 februari 2022</t>
  </si>
  <si>
    <t>correctie voor lokale energieproductie  (WKK en niet-WKK))</t>
  </si>
  <si>
    <t>correctie voor lokale energieproductie  (WKK en niet-WKK)</t>
  </si>
  <si>
    <t>energieverbruik en energieproductie WKK en niet-WKK, installatiespecifieke gegevens geaggregeerd per sector en gemeente</t>
  </si>
  <si>
    <t>energieproductie WKK en niet-WKK, installatiespecifieke gegevens geaggregeerd per sector en gemeente</t>
  </si>
  <si>
    <t>energieverbruik WKK en niet-WKK, installatiespecifieke gegevens geaggregeerd per sector en gemeente</t>
  </si>
  <si>
    <r>
      <rPr>
        <b/>
        <u val="singleAccounting"/>
        <sz val="11"/>
        <color rgb="FFFF0000"/>
        <rFont val="Calibri"/>
        <family val="2"/>
        <scheme val="minor"/>
      </rPr>
      <t>voor 2020</t>
    </r>
    <r>
      <rPr>
        <b/>
        <sz val="11"/>
        <color rgb="FFFF0000"/>
        <rFont val="Calibri"/>
        <family val="2"/>
        <scheme val="minor"/>
      </rPr>
      <t xml:space="preserve">: enkel invullen voor afvalverbrandingsinstallaties gekoppeld aan een warmtenet; andere afvalverbrandingsinstallaties werden </t>
    </r>
    <r>
      <rPr>
        <b/>
        <u val="singleAccounting"/>
        <sz val="11"/>
        <color rgb="FFFF0000"/>
        <rFont val="Calibri"/>
        <family val="2"/>
        <scheme val="minor"/>
      </rPr>
      <t>voor 2020</t>
    </r>
    <r>
      <rPr>
        <b/>
        <sz val="11"/>
        <color rgb="FFFF0000"/>
        <rFont val="Calibri"/>
        <family val="2"/>
        <scheme val="minor"/>
      </rPr>
      <t xml:space="preserve"> reeds meegenomen in rekenblad "lokale energieproductie"</t>
    </r>
  </si>
  <si>
    <r>
      <t xml:space="preserve">5. Warmteleveringen uit </t>
    </r>
    <r>
      <rPr>
        <b/>
        <u val="singleAccounting"/>
        <sz val="11"/>
        <color theme="1"/>
        <rFont val="Calibri"/>
        <family val="2"/>
        <scheme val="minor"/>
      </rPr>
      <t xml:space="preserve">warmtenetten </t>
    </r>
    <r>
      <rPr>
        <b/>
        <sz val="11"/>
        <color theme="1"/>
        <rFont val="Calibri"/>
        <family val="2"/>
        <scheme val="minor"/>
      </rPr>
      <t xml:space="preserve">per sector </t>
    </r>
  </si>
  <si>
    <t>niet-WKK</t>
  </si>
  <si>
    <t>tabblad ECF transport: ECF o.b.v. doorrekening COPERT 5.5 door VMM (2022)</t>
  </si>
  <si>
    <t xml:space="preserve">tabblad transport: '% Biobrandstoffen' obv doorrekening COPERT 5.5 door VMM (2022) </t>
  </si>
  <si>
    <t xml:space="preserve">tabblad transport: 'Verdeelsleutel voertuigkm over voertuigtechnologie' o.b.v. doorrekening COPERT 5.5 door VMM (2022) </t>
  </si>
  <si>
    <t>Jaarverslag van De Lijn 2020</t>
  </si>
  <si>
    <t>"fuel sold" - gerapporteerde brandstofverkopen voor wegtransport voor 2020</t>
  </si>
  <si>
    <t>Data VMM 2022</t>
  </si>
  <si>
    <t>VMM 2022, COPERT 5.5</t>
  </si>
  <si>
    <t>wilfrid.degroot@delijn.be</t>
  </si>
  <si>
    <t>voorjaar 2022</t>
  </si>
  <si>
    <t/>
  </si>
  <si>
    <t>COPERT 5.5 doorrekening voor wegtransport voor 2011-2020</t>
  </si>
  <si>
    <t>Bron: VMM 2022, COPERT 5.5</t>
  </si>
  <si>
    <t>33011</t>
  </si>
  <si>
    <t>IEPER</t>
  </si>
  <si>
    <t>waterkracht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</si>
</sst>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_-* #,##0.0000\ [$€]_-;\-* #,##0.0000\ [$€]_-;_-* &quot;-&quot;??\ [$€]_-;_-@_-"/>
    <numFmt numFmtId="179" formatCode="#,##0.00_ ;\-#,##0.00\ "/>
    <numFmt numFmtId="180" formatCode="#,##0.000000"/>
    <numFmt numFmtId="181" formatCode="0.0%"/>
    <numFmt numFmtId="182" formatCode="_-* #,##0_-;\-* #,##0_-;_-* &quot;-&quot;??_-;_-@_-"/>
  </numFmts>
  <fonts count="136">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color rgb="FF0000FF"/>
      <name val="Calibri"/>
      <family val="2"/>
    </font>
    <font>
      <b/>
      <sz val="11"/>
      <color rgb="FFFFFFFF"/>
      <name val="Calibri"/>
      <family val="2"/>
    </font>
    <font>
      <sz val="11"/>
      <color rgb="FF000000"/>
      <name val="Calibri"/>
      <family val="2"/>
    </font>
    <font>
      <u/>
      <sz val="11"/>
      <color theme="1"/>
      <name val="Calibri"/>
      <family val="2"/>
    </font>
    <font>
      <sz val="8"/>
      <name val="Calibri"/>
      <family val="2"/>
      <scheme val="minor"/>
    </font>
    <font>
      <u/>
      <sz val="11"/>
      <color rgb="FFFF0000"/>
      <name val="Calibri"/>
      <family val="2"/>
    </font>
    <font>
      <b/>
      <u val="singleAccounting"/>
      <sz val="11"/>
      <color rgb="FFFF0000"/>
      <name val="Calibri"/>
      <family val="2"/>
      <scheme val="minor"/>
    </font>
    <font>
      <b/>
      <u val="singleAccounting"/>
      <sz val="11"/>
      <color theme="1"/>
      <name val="Calibri"/>
      <family val="2"/>
      <scheme val="minor"/>
    </font>
    <font>
      <u/>
      <sz val="11"/>
      <name val="Calibri"/>
      <family val="2"/>
    </font>
  </fonts>
  <fills count="67">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
      <patternFill patternType="solid">
        <fgColor rgb="FF92D050"/>
        <bgColor indexed="64"/>
      </patternFill>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DADCDD"/>
      </left>
      <right style="thin">
        <color rgb="FFDADCDD"/>
      </right>
      <top style="thin">
        <color rgb="FFDADCDD"/>
      </top>
      <bottom style="thin">
        <color rgb="FFDADCDD"/>
      </bottom>
      <diagonal/>
    </border>
    <border>
      <left style="thin">
        <color auto="1"/>
      </left>
      <right style="thin">
        <color auto="1"/>
      </right>
      <top style="thin">
        <color auto="1"/>
      </top>
      <bottom style="thin">
        <color auto="1"/>
      </bottom>
      <diagonal/>
    </border>
    <border>
      <left style="medium">
        <color indexed="64"/>
      </left>
      <right style="thin">
        <color rgb="FF009999"/>
      </right>
      <top/>
      <bottom/>
      <diagonal/>
    </border>
    <border>
      <left/>
      <right/>
      <top/>
      <bottom style="thin">
        <color rgb="FF3FC6CD"/>
      </bottom>
      <diagonal/>
    </border>
  </borders>
  <cellStyleXfs count="20732">
    <xf numFmtId="172" fontId="0" fillId="0" borderId="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3" fillId="0" borderId="0"/>
    <xf numFmtId="0" fontId="2" fillId="0" borderId="0" applyNumberFormat="0" applyFill="0" applyBorder="0" applyAlignment="0" applyProtection="0"/>
    <xf numFmtId="0" fontId="104" fillId="0" borderId="175" applyNumberFormat="0" applyFill="0" applyAlignment="0" applyProtection="0"/>
    <xf numFmtId="0" fontId="105" fillId="26" borderId="0" applyNumberFormat="0" applyBorder="0" applyAlignment="0" applyProtection="0"/>
    <xf numFmtId="0" fontId="103" fillId="27" borderId="0" applyNumberFormat="0" applyBorder="0" applyAlignment="0" applyProtection="0"/>
    <xf numFmtId="9" fontId="103"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7" fontId="5" fillId="0" borderId="0" applyFont="0" applyFill="0" applyBorder="0" applyAlignment="0" applyProtection="0"/>
    <xf numFmtId="0" fontId="115" fillId="0" borderId="175" applyNumberFormat="0" applyFill="0" applyAlignment="0" applyProtection="0"/>
    <xf numFmtId="0" fontId="116" fillId="31" borderId="0" applyNumberFormat="0" applyBorder="0" applyAlignment="0" applyProtection="0"/>
    <xf numFmtId="0" fontId="117" fillId="32" borderId="0" applyNumberFormat="0" applyBorder="0" applyAlignment="0" applyProtection="0"/>
    <xf numFmtId="0" fontId="118" fillId="33" borderId="198" applyNumberFormat="0" applyAlignment="0" applyProtection="0"/>
    <xf numFmtId="0" fontId="119" fillId="34" borderId="199" applyNumberFormat="0" applyAlignment="0" applyProtection="0"/>
    <xf numFmtId="0" fontId="120" fillId="34" borderId="198" applyNumberFormat="0" applyAlignment="0" applyProtection="0"/>
    <xf numFmtId="0" fontId="121" fillId="0" borderId="200" applyNumberFormat="0" applyFill="0" applyAlignment="0" applyProtection="0"/>
    <xf numFmtId="0" fontId="40" fillId="35" borderId="201" applyNumberFormat="0" applyAlignment="0" applyProtection="0"/>
    <xf numFmtId="0" fontId="6" fillId="0" borderId="0" applyNumberFormat="0" applyFill="0" applyBorder="0" applyAlignment="0" applyProtection="0"/>
    <xf numFmtId="0" fontId="5" fillId="36" borderId="202" applyNumberFormat="0" applyFont="0" applyAlignment="0" applyProtection="0"/>
    <xf numFmtId="0" fontId="122" fillId="0" borderId="0" applyNumberFormat="0" applyFill="0" applyBorder="0" applyAlignment="0" applyProtection="0"/>
    <xf numFmtId="0" fontId="7" fillId="0" borderId="203"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70" fontId="17" fillId="0" borderId="181">
      <alignment vertical="center"/>
    </xf>
    <xf numFmtId="170" fontId="17" fillId="0" borderId="181">
      <alignment vertical="center"/>
    </xf>
    <xf numFmtId="170" fontId="17" fillId="0" borderId="181">
      <alignment vertical="center"/>
    </xf>
    <xf numFmtId="173" fontId="24" fillId="8" borderId="181">
      <alignment horizontal="right" vertical="center"/>
    </xf>
    <xf numFmtId="173" fontId="24" fillId="8" borderId="181">
      <alignment horizontal="right" vertical="center"/>
    </xf>
    <xf numFmtId="173" fontId="24" fillId="8" borderId="181">
      <alignment horizontal="right" vertical="center"/>
    </xf>
    <xf numFmtId="173" fontId="1" fillId="9" borderId="181">
      <alignment horizontal="right" vertical="center"/>
    </xf>
    <xf numFmtId="173" fontId="1" fillId="9" borderId="181">
      <alignment horizontal="right" vertical="center"/>
    </xf>
    <xf numFmtId="173" fontId="1" fillId="9" borderId="181">
      <alignment horizontal="right" vertical="center"/>
    </xf>
    <xf numFmtId="4" fontId="27" fillId="0" borderId="181" applyFill="0" applyBorder="0" applyProtection="0">
      <alignment horizontal="right" vertical="center"/>
    </xf>
    <xf numFmtId="172" fontId="35" fillId="1" borderId="204" applyNumberFormat="0" applyProtection="0">
      <alignment horizontal="left" vertical="top"/>
    </xf>
    <xf numFmtId="172" fontId="5" fillId="0" borderId="0"/>
    <xf numFmtId="0" fontId="123"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69" fontId="5" fillId="0" borderId="0" applyFont="0" applyFill="0" applyBorder="0" applyAlignment="0" applyProtection="0"/>
    <xf numFmtId="0" fontId="103" fillId="0" borderId="0"/>
    <xf numFmtId="173" fontId="1" fillId="9" borderId="181">
      <alignment horizontal="right" vertical="center"/>
    </xf>
    <xf numFmtId="173" fontId="1" fillId="9" borderId="181">
      <alignment horizontal="right" vertical="center"/>
    </xf>
    <xf numFmtId="173" fontId="1" fillId="9" borderId="181">
      <alignment horizontal="right" vertical="center"/>
    </xf>
    <xf numFmtId="172" fontId="5" fillId="0" borderId="0"/>
    <xf numFmtId="172"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5" applyNumberFormat="0" applyFont="0" applyFill="0" applyBorder="0" applyProtection="0">
      <alignment horizontal="left" vertical="center" indent="2"/>
    </xf>
    <xf numFmtId="49" fontId="27" fillId="0" borderId="206" applyNumberFormat="0" applyFont="0" applyFill="0" applyBorder="0" applyProtection="0">
      <alignment horizontal="left" vertical="center" indent="5"/>
    </xf>
    <xf numFmtId="4" fontId="124" fillId="0" borderId="13" applyFill="0" applyBorder="0" applyProtection="0">
      <alignment horizontal="right" vertical="center"/>
    </xf>
    <xf numFmtId="0" fontId="125"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5"/>
    <xf numFmtId="0" fontId="10" fillId="0" borderId="0"/>
    <xf numFmtId="0" fontId="10" fillId="0" borderId="0"/>
    <xf numFmtId="0" fontId="5" fillId="0" borderId="0"/>
    <xf numFmtId="4" fontId="27" fillId="0" borderId="205" applyFill="0" applyBorder="0" applyProtection="0">
      <alignment horizontal="right" vertical="center"/>
    </xf>
    <xf numFmtId="49" fontId="124" fillId="0" borderId="205" applyNumberFormat="0" applyFill="0" applyBorder="0" applyProtection="0">
      <alignment horizontal="left" vertical="center"/>
    </xf>
    <xf numFmtId="0" fontId="27" fillId="0" borderId="205" applyNumberFormat="0" applyFill="0" applyAlignment="0" applyProtection="0"/>
    <xf numFmtId="0" fontId="126" fillId="61" borderId="0" applyNumberFormat="0" applyFont="0" applyBorder="0" applyAlignment="0" applyProtection="0"/>
    <xf numFmtId="4" fontId="10" fillId="0" borderId="0"/>
    <xf numFmtId="177" fontId="27" fillId="62" borderId="205"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70" fontId="17" fillId="0" borderId="205">
      <alignment vertical="center"/>
    </xf>
    <xf numFmtId="170" fontId="17" fillId="0" borderId="205">
      <alignment vertical="center"/>
    </xf>
    <xf numFmtId="170" fontId="17" fillId="0" borderId="205">
      <alignment vertical="center"/>
    </xf>
    <xf numFmtId="173" fontId="24" fillId="8" borderId="205">
      <alignment horizontal="right" vertical="center"/>
    </xf>
    <xf numFmtId="173" fontId="24" fillId="8" borderId="205">
      <alignment horizontal="right" vertical="center"/>
    </xf>
    <xf numFmtId="173" fontId="24" fillId="8"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0" fontId="5" fillId="0" borderId="0"/>
    <xf numFmtId="172" fontId="35" fillId="1" borderId="23" applyNumberFormat="0" applyProtection="0">
      <alignment horizontal="left" vertical="top"/>
    </xf>
    <xf numFmtId="0" fontId="5" fillId="0" borderId="0"/>
    <xf numFmtId="0" fontId="5" fillId="0" borderId="0"/>
    <xf numFmtId="0" fontId="5" fillId="0" borderId="0"/>
    <xf numFmtId="0" fontId="5" fillId="0" borderId="0"/>
    <xf numFmtId="173" fontId="1" fillId="9" borderId="207">
      <alignment horizontal="right" vertical="center"/>
    </xf>
    <xf numFmtId="170" fontId="17" fillId="0" borderId="207">
      <alignmen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49" fontId="124" fillId="0" borderId="207" applyNumberFormat="0" applyFill="0" applyBorder="0" applyProtection="0">
      <alignment horizontal="left" vertical="center"/>
    </xf>
    <xf numFmtId="173" fontId="1" fillId="9" borderId="207">
      <alignment horizontal="right" vertical="center"/>
    </xf>
    <xf numFmtId="170" fontId="17" fillId="0" borderId="207">
      <alignment vertical="center"/>
    </xf>
    <xf numFmtId="4" fontId="27" fillId="0" borderId="207" applyFill="0" applyBorder="0" applyProtection="0">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7" fontId="27" fillId="62" borderId="207" applyNumberFormat="0" applyFont="0" applyBorder="0" applyAlignment="0" applyProtection="0">
      <alignment horizontal="right" vertical="center"/>
    </xf>
    <xf numFmtId="0" fontId="27" fillId="0" borderId="207" applyNumberFormat="0" applyFill="0" applyAlignment="0" applyProtection="0"/>
    <xf numFmtId="173" fontId="24" fillId="8" borderId="207">
      <alignment horizontal="right" vertical="center"/>
    </xf>
    <xf numFmtId="170" fontId="17" fillId="0" borderId="207">
      <alignment vertical="center"/>
    </xf>
    <xf numFmtId="0" fontId="27" fillId="0" borderId="207" applyNumberFormat="0" applyFill="0" applyAlignment="0" applyProtection="0"/>
    <xf numFmtId="49" fontId="124" fillId="0" borderId="207" applyNumberFormat="0" applyFill="0" applyBorder="0" applyProtection="0">
      <alignment horizontal="lef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0" fontId="27" fillId="0" borderId="207" applyNumberFormat="0" applyFill="0" applyAlignment="0" applyProtection="0"/>
    <xf numFmtId="173" fontId="24" fillId="8" borderId="207">
      <alignment horizontal="right" vertical="center"/>
    </xf>
    <xf numFmtId="173" fontId="24" fillId="8" borderId="207">
      <alignment horizontal="right" vertical="center"/>
    </xf>
    <xf numFmtId="170" fontId="17" fillId="0" borderId="207">
      <alignment vertical="center"/>
    </xf>
    <xf numFmtId="173" fontId="1" fillId="9" borderId="207">
      <alignment horizontal="right" vertical="center"/>
    </xf>
    <xf numFmtId="173" fontId="1" fillId="9" borderId="207">
      <alignment horizontal="right" vertical="center"/>
    </xf>
    <xf numFmtId="170" fontId="17" fillId="0" borderId="207">
      <alignment vertical="center"/>
    </xf>
    <xf numFmtId="173" fontId="1" fillId="9" borderId="207">
      <alignment horizontal="right" vertical="center"/>
    </xf>
    <xf numFmtId="167" fontId="5" fillId="0" borderId="0" applyFont="0" applyFill="0" applyBorder="0" applyAlignment="0" applyProtection="0"/>
    <xf numFmtId="170" fontId="17" fillId="0" borderId="207">
      <alignment vertical="center"/>
    </xf>
    <xf numFmtId="173" fontId="1" fillId="9" borderId="207">
      <alignment horizontal="right" vertical="center"/>
    </xf>
    <xf numFmtId="172" fontId="35" fillId="1" borderId="209" applyNumberFormat="0" applyProtection="0">
      <alignment horizontal="left" vertical="top"/>
    </xf>
    <xf numFmtId="170" fontId="17" fillId="0" borderId="207">
      <alignment vertical="center"/>
    </xf>
    <xf numFmtId="170" fontId="17" fillId="0" borderId="207">
      <alignment vertical="center"/>
    </xf>
    <xf numFmtId="173" fontId="1" fillId="9" borderId="207">
      <alignment horizontal="right" vertical="center"/>
    </xf>
    <xf numFmtId="170" fontId="17" fillId="0" borderId="207">
      <alignment vertical="center"/>
    </xf>
    <xf numFmtId="170" fontId="17" fillId="0" borderId="207">
      <alignmen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07" applyFill="0" applyBorder="0" applyProtection="0">
      <alignment horizontal="right" vertical="center"/>
    </xf>
    <xf numFmtId="177" fontId="27" fillId="62" borderId="208" applyNumberFormat="0" applyFont="0" applyBorder="0" applyAlignment="0" applyProtection="0">
      <alignment horizontal="right" vertical="center"/>
    </xf>
    <xf numFmtId="173" fontId="1" fillId="9" borderId="207">
      <alignment horizontal="right" vertical="center"/>
    </xf>
    <xf numFmtId="170" fontId="17" fillId="0" borderId="205">
      <alignment vertical="center"/>
    </xf>
    <xf numFmtId="170" fontId="17" fillId="0" borderId="205">
      <alignment vertical="center"/>
    </xf>
    <xf numFmtId="170" fontId="17" fillId="0" borderId="205">
      <alignment vertical="center"/>
    </xf>
    <xf numFmtId="173" fontId="24" fillId="8" borderId="205">
      <alignment horizontal="right" vertical="center"/>
    </xf>
    <xf numFmtId="173" fontId="24" fillId="8" borderId="205">
      <alignment horizontal="right" vertical="center"/>
    </xf>
    <xf numFmtId="173" fontId="24" fillId="8"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4" fontId="27" fillId="0" borderId="205" applyFill="0" applyBorder="0" applyProtection="0">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124" fillId="0" borderId="207" applyNumberFormat="0" applyFill="0" applyBorder="0" applyProtection="0">
      <alignment horizontal="left" vertical="center"/>
    </xf>
    <xf numFmtId="0" fontId="27" fillId="0" borderId="207" applyNumberFormat="0" applyFill="0" applyAlignment="0" applyProtection="0"/>
    <xf numFmtId="173" fontId="1" fillId="9" borderId="207">
      <alignment horizontal="right" vertical="center"/>
    </xf>
    <xf numFmtId="173" fontId="24" fillId="8" borderId="207">
      <alignment horizontal="right" vertical="center"/>
    </xf>
    <xf numFmtId="173" fontId="1" fillId="9" borderId="207">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7" fontId="27" fillId="62" borderId="207" applyNumberFormat="0" applyFont="0" applyBorder="0" applyAlignment="0" applyProtection="0">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2"/>
    </xf>
    <xf numFmtId="173" fontId="1" fillId="9"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2" fontId="35" fillId="1" borderId="209" applyNumberFormat="0" applyProtection="0">
      <alignment horizontal="left" vertical="top"/>
    </xf>
    <xf numFmtId="173" fontId="1" fillId="9" borderId="207">
      <alignment horizontal="right" vertical="center"/>
    </xf>
    <xf numFmtId="173" fontId="24" fillId="8" borderId="207">
      <alignment horizontal="right" vertical="center"/>
    </xf>
    <xf numFmtId="173" fontId="1" fillId="9" borderId="207">
      <alignment horizontal="right" vertical="center"/>
    </xf>
    <xf numFmtId="173" fontId="1" fillId="9" borderId="205">
      <alignment horizontal="right" vertical="center"/>
    </xf>
    <xf numFmtId="49" fontId="27" fillId="0" borderId="205" applyNumberFormat="0" applyFont="0" applyFill="0" applyBorder="0" applyProtection="0">
      <alignment horizontal="left" vertical="center" indent="2"/>
    </xf>
    <xf numFmtId="173" fontId="1" fillId="9" borderId="205">
      <alignment horizontal="right" vertical="center"/>
    </xf>
    <xf numFmtId="4" fontId="27" fillId="0" borderId="205" applyFill="0" applyBorder="0" applyProtection="0">
      <alignment horizontal="right" vertical="center"/>
    </xf>
    <xf numFmtId="173" fontId="1" fillId="9" borderId="205">
      <alignment horizontal="right" vertical="center"/>
    </xf>
    <xf numFmtId="173" fontId="1" fillId="9" borderId="205">
      <alignment horizontal="right" vertical="center"/>
    </xf>
    <xf numFmtId="173" fontId="24" fillId="8" borderId="205">
      <alignment horizontal="right" vertical="center"/>
    </xf>
    <xf numFmtId="172" fontId="35" fillId="1" borderId="204" applyNumberFormat="0" applyProtection="0">
      <alignment horizontal="left" vertical="top"/>
    </xf>
    <xf numFmtId="173" fontId="1" fillId="9" borderId="205">
      <alignment horizontal="right" vertical="center"/>
    </xf>
    <xf numFmtId="49" fontId="27" fillId="0" borderId="205" applyNumberFormat="0" applyFont="0" applyFill="0" applyBorder="0" applyProtection="0">
      <alignment horizontal="left" vertical="center" indent="2"/>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24" fillId="8" borderId="205">
      <alignment horizontal="right" vertical="center"/>
    </xf>
    <xf numFmtId="0" fontId="27" fillId="0" borderId="205" applyNumberFormat="0" applyFill="0" applyAlignment="0" applyProtection="0"/>
    <xf numFmtId="173" fontId="1" fillId="9" borderId="205">
      <alignment horizontal="right" vertical="center"/>
    </xf>
    <xf numFmtId="49" fontId="124" fillId="0" borderId="205" applyNumberFormat="0" applyFill="0" applyBorder="0" applyProtection="0">
      <alignment horizontal="left" vertical="center"/>
    </xf>
    <xf numFmtId="173" fontId="24" fillId="8" borderId="205">
      <alignment horizontal="right" vertical="center"/>
    </xf>
    <xf numFmtId="4" fontId="27" fillId="0" borderId="205" applyFill="0" applyBorder="0" applyProtection="0">
      <alignment horizontal="right" vertical="center"/>
    </xf>
    <xf numFmtId="173" fontId="24" fillId="8" borderId="205">
      <alignment horizontal="right" vertical="center"/>
    </xf>
    <xf numFmtId="170" fontId="17" fillId="0" borderId="205">
      <alignment vertical="center"/>
    </xf>
    <xf numFmtId="0" fontId="27" fillId="0" borderId="205" applyNumberFormat="0" applyFill="0" applyAlignment="0" applyProtection="0"/>
    <xf numFmtId="177" fontId="27" fillId="62" borderId="205" applyNumberFormat="0" applyFont="0" applyBorder="0" applyAlignment="0" applyProtection="0">
      <alignment horizontal="right" vertical="center"/>
    </xf>
    <xf numFmtId="170" fontId="17" fillId="0" borderId="205">
      <alignment vertical="center"/>
    </xf>
    <xf numFmtId="170" fontId="17" fillId="0" borderId="205">
      <alignment vertical="center"/>
    </xf>
    <xf numFmtId="172" fontId="35" fillId="1" borderId="204" applyNumberFormat="0" applyProtection="0">
      <alignment horizontal="left" vertical="top"/>
    </xf>
    <xf numFmtId="170" fontId="17" fillId="0" borderId="205">
      <alignment vertical="center"/>
    </xf>
    <xf numFmtId="173" fontId="24" fillId="8" borderId="205">
      <alignment horizontal="right" vertical="center"/>
    </xf>
    <xf numFmtId="177" fontId="27" fillId="62" borderId="205" applyNumberFormat="0" applyFont="0" applyBorder="0" applyAlignment="0" applyProtection="0">
      <alignment horizontal="right" vertical="center"/>
    </xf>
    <xf numFmtId="173" fontId="1" fillId="9" borderId="205">
      <alignment horizontal="right" vertical="center"/>
    </xf>
    <xf numFmtId="173" fontId="1" fillId="9" borderId="205">
      <alignment horizontal="right" vertical="center"/>
    </xf>
    <xf numFmtId="170" fontId="17" fillId="0" borderId="205">
      <alignmen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2" fontId="35" fillId="1" borderId="204" applyNumberFormat="0" applyProtection="0">
      <alignment horizontal="left" vertical="top"/>
    </xf>
    <xf numFmtId="49" fontId="124" fillId="0" borderId="205" applyNumberFormat="0" applyFill="0" applyBorder="0" applyProtection="0">
      <alignment horizontal="left" vertical="center"/>
    </xf>
    <xf numFmtId="170" fontId="17" fillId="0" borderId="205">
      <alignment vertical="center"/>
    </xf>
    <xf numFmtId="173" fontId="24" fillId="8" borderId="205">
      <alignment horizontal="right" vertical="center"/>
    </xf>
    <xf numFmtId="170" fontId="17" fillId="0" borderId="205">
      <alignment vertical="center"/>
    </xf>
    <xf numFmtId="173" fontId="24" fillId="8" borderId="205">
      <alignment horizontal="right" vertical="center"/>
    </xf>
    <xf numFmtId="170" fontId="17" fillId="0" borderId="205">
      <alignment vertical="center"/>
    </xf>
    <xf numFmtId="4" fontId="27" fillId="0" borderId="205" applyFill="0" applyBorder="0" applyProtection="0">
      <alignment horizontal="right" vertical="center"/>
    </xf>
    <xf numFmtId="173" fontId="1" fillId="9" borderId="205">
      <alignment horizontal="right" vertical="center"/>
    </xf>
    <xf numFmtId="173" fontId="1" fillId="9" borderId="205">
      <alignment horizontal="right" vertical="center"/>
    </xf>
    <xf numFmtId="173" fontId="24" fillId="8" borderId="205">
      <alignment horizontal="right" vertical="center"/>
    </xf>
    <xf numFmtId="170" fontId="17" fillId="0" borderId="205">
      <alignment vertical="center"/>
    </xf>
    <xf numFmtId="173" fontId="24" fillId="8"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4" fontId="27" fillId="0" borderId="205" applyFill="0" applyBorder="0" applyProtection="0">
      <alignment horizontal="right" vertical="center"/>
    </xf>
    <xf numFmtId="177" fontId="27" fillId="62" borderId="205" applyNumberFormat="0" applyFont="0" applyBorder="0" applyAlignment="0" applyProtection="0">
      <alignment horizontal="right" vertical="center"/>
    </xf>
    <xf numFmtId="49" fontId="27" fillId="0" borderId="205" applyNumberFormat="0" applyFont="0" applyFill="0" applyBorder="0" applyProtection="0">
      <alignment horizontal="left" vertical="center" indent="2"/>
    </xf>
    <xf numFmtId="173" fontId="1" fillId="9" borderId="205">
      <alignment horizontal="right" vertical="center"/>
    </xf>
    <xf numFmtId="173" fontId="1" fillId="9" borderId="205">
      <alignment horizontal="right" vertical="center"/>
    </xf>
    <xf numFmtId="173" fontId="1" fillId="9" borderId="205">
      <alignment horizontal="right" vertical="center"/>
    </xf>
    <xf numFmtId="0" fontId="27" fillId="0" borderId="205" applyNumberFormat="0" applyFill="0" applyAlignment="0" applyProtection="0"/>
    <xf numFmtId="170" fontId="17" fillId="0" borderId="205">
      <alignment vertical="center"/>
    </xf>
    <xf numFmtId="172" fontId="35" fillId="1" borderId="23" applyNumberFormat="0" applyProtection="0">
      <alignment horizontal="left" vertical="top"/>
    </xf>
    <xf numFmtId="167" fontId="5" fillId="0" borderId="0" applyFont="0" applyFill="0" applyBorder="0" applyAlignment="0" applyProtection="0"/>
    <xf numFmtId="170" fontId="17" fillId="0" borderId="205">
      <alignment vertical="center"/>
    </xf>
    <xf numFmtId="49" fontId="124" fillId="0" borderId="205" applyNumberFormat="0" applyFill="0" applyBorder="0" applyProtection="0">
      <alignment horizontal="left" vertical="center"/>
    </xf>
    <xf numFmtId="173" fontId="24" fillId="8" borderId="205">
      <alignment horizontal="right" vertical="center"/>
    </xf>
    <xf numFmtId="173" fontId="24" fillId="8" borderId="205">
      <alignment horizontal="right" vertical="center"/>
    </xf>
    <xf numFmtId="170" fontId="17" fillId="0" borderId="205">
      <alignment vertical="center"/>
    </xf>
    <xf numFmtId="170" fontId="17" fillId="0" borderId="205">
      <alignment vertical="center"/>
    </xf>
    <xf numFmtId="170" fontId="17" fillId="0" borderId="205">
      <alignment vertical="center"/>
    </xf>
    <xf numFmtId="173" fontId="24" fillId="8" borderId="205">
      <alignment horizontal="right" vertical="center"/>
    </xf>
    <xf numFmtId="173" fontId="24" fillId="8" borderId="205">
      <alignment horizontal="right" vertical="center"/>
    </xf>
    <xf numFmtId="173" fontId="24" fillId="8"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1" fillId="9" borderId="205">
      <alignment horizontal="right" vertical="center"/>
    </xf>
    <xf numFmtId="173" fontId="24" fillId="8" borderId="205">
      <alignment horizontal="right" vertical="center"/>
    </xf>
    <xf numFmtId="4" fontId="27" fillId="0" borderId="205" applyFill="0" applyBorder="0" applyProtection="0">
      <alignment horizontal="right" vertical="center"/>
    </xf>
    <xf numFmtId="170" fontId="17" fillId="0" borderId="205">
      <alignment vertical="center"/>
    </xf>
    <xf numFmtId="172" fontId="35" fillId="1" borderId="23"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7">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1" fillId="9" borderId="207">
      <alignment horizontal="righ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7">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4"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2" fontId="35" fillId="1" borderId="204" applyNumberFormat="0" applyProtection="0">
      <alignment horizontal="left" vertical="top"/>
    </xf>
    <xf numFmtId="172" fontId="35" fillId="1" borderId="209" applyNumberFormat="0" applyProtection="0">
      <alignment horizontal="left" vertical="top"/>
    </xf>
    <xf numFmtId="173" fontId="1" fillId="9" borderId="207">
      <alignment horizontal="right" vertical="center"/>
    </xf>
    <xf numFmtId="173" fontId="1" fillId="9"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4" fontId="27" fillId="0" borderId="207" applyFill="0" applyBorder="0" applyProtection="0">
      <alignment horizontal="right" vertical="center"/>
    </xf>
    <xf numFmtId="170" fontId="17" fillId="0" borderId="207">
      <alignment vertical="center"/>
    </xf>
    <xf numFmtId="173" fontId="24" fillId="8" borderId="207">
      <alignment horizontal="right" vertical="center"/>
    </xf>
    <xf numFmtId="173" fontId="24" fillId="8" borderId="207">
      <alignment horizontal="right" vertical="center"/>
    </xf>
    <xf numFmtId="49" fontId="124" fillId="0" borderId="207" applyNumberFormat="0" applyFill="0" applyBorder="0" applyProtection="0">
      <alignment horizontal="left" vertical="center"/>
    </xf>
    <xf numFmtId="170" fontId="17" fillId="0" borderId="207">
      <alignmen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7" fontId="27" fillId="62" borderId="207" applyNumberFormat="0" applyFont="0" applyBorder="0" applyAlignment="0" applyProtection="0">
      <alignment horizontal="right" vertical="center"/>
    </xf>
    <xf numFmtId="49" fontId="124" fillId="0" borderId="207" applyNumberFormat="0" applyFill="0" applyBorder="0" applyProtection="0">
      <alignment horizontal="left" vertical="center"/>
    </xf>
    <xf numFmtId="170" fontId="17" fillId="0" borderId="207">
      <alignment vertical="center"/>
    </xf>
    <xf numFmtId="173" fontId="1" fillId="9"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24" fillId="8" borderId="207">
      <alignment horizontal="right" vertical="center"/>
    </xf>
    <xf numFmtId="0" fontId="27" fillId="0" borderId="207" applyNumberFormat="0" applyFill="0" applyAlignment="0" applyProtection="0"/>
    <xf numFmtId="0" fontId="27" fillId="0" borderId="207" applyNumberFormat="0" applyFill="0" applyAlignment="0" applyProtection="0"/>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49" fontId="124" fillId="0" borderId="207" applyNumberFormat="0" applyFill="0" applyBorder="0" applyProtection="0">
      <alignment horizontal="left" vertical="center"/>
    </xf>
    <xf numFmtId="170" fontId="17" fillId="0" borderId="207">
      <alignment vertical="center"/>
    </xf>
    <xf numFmtId="4" fontId="27" fillId="0" borderId="207" applyFill="0" applyBorder="0" applyProtection="0">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2" fontId="35" fillId="1" borderId="209" applyNumberFormat="0" applyProtection="0">
      <alignment horizontal="left" vertical="top"/>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2" fontId="35" fillId="1" borderId="209" applyNumberFormat="0" applyProtection="0">
      <alignment horizontal="left" vertical="top"/>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4" fontId="27" fillId="0" borderId="207" applyFill="0" applyBorder="0" applyProtection="0">
      <alignment horizontal="right" vertical="center"/>
    </xf>
    <xf numFmtId="49" fontId="124" fillId="0" borderId="207" applyNumberFormat="0" applyFill="0" applyBorder="0" applyProtection="0">
      <alignment horizontal="left" vertical="center"/>
    </xf>
    <xf numFmtId="0" fontId="27" fillId="0" borderId="207" applyNumberFormat="0" applyFill="0" applyAlignment="0" applyProtection="0"/>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7" fontId="27" fillId="62" borderId="207" applyNumberFormat="0" applyFont="0" applyBorder="0" applyAlignment="0" applyProtection="0">
      <alignment horizontal="right" vertical="center"/>
    </xf>
    <xf numFmtId="173" fontId="24" fillId="8" borderId="207">
      <alignment horizontal="right" vertical="center"/>
    </xf>
    <xf numFmtId="177" fontId="27" fillId="62" borderId="207" applyNumberFormat="0" applyFont="0" applyBorder="0" applyAlignment="0" applyProtection="0">
      <alignment horizontal="right" vertical="center"/>
    </xf>
    <xf numFmtId="4" fontId="27" fillId="0" borderId="207" applyFill="0" applyBorder="0" applyProtection="0">
      <alignment horizontal="right" vertical="center"/>
    </xf>
    <xf numFmtId="170" fontId="17" fillId="0" borderId="207">
      <alignment vertical="center"/>
    </xf>
    <xf numFmtId="173" fontId="1" fillId="9"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24" fillId="8" borderId="207">
      <alignment horizontal="right" vertical="center"/>
    </xf>
    <xf numFmtId="177" fontId="27" fillId="62" borderId="207" applyNumberFormat="0" applyFont="0" applyBorder="0" applyAlignment="0" applyProtection="0">
      <alignment horizontal="right" vertical="center"/>
    </xf>
    <xf numFmtId="173" fontId="1" fillId="9" borderId="207">
      <alignment horizontal="right" vertical="center"/>
    </xf>
    <xf numFmtId="49" fontId="124" fillId="0" borderId="207" applyNumberFormat="0" applyFill="0" applyBorder="0" applyProtection="0">
      <alignment horizontal="left" vertical="center"/>
    </xf>
    <xf numFmtId="170" fontId="17" fillId="0" borderId="207">
      <alignment vertical="center"/>
    </xf>
    <xf numFmtId="177" fontId="27" fillId="62" borderId="207" applyNumberFormat="0" applyFont="0" applyBorder="0" applyAlignment="0" applyProtection="0">
      <alignment horizontal="right" vertical="center"/>
    </xf>
    <xf numFmtId="0" fontId="5" fillId="0" borderId="0"/>
    <xf numFmtId="173" fontId="1" fillId="9" borderId="207">
      <alignment horizontal="right" vertical="center"/>
    </xf>
    <xf numFmtId="170" fontId="17" fillId="0" borderId="207">
      <alignment vertical="center"/>
    </xf>
    <xf numFmtId="173" fontId="1" fillId="9" borderId="207">
      <alignment horizontal="right" vertical="center"/>
    </xf>
    <xf numFmtId="173" fontId="1" fillId="9" borderId="207">
      <alignment horizontal="right" vertical="center"/>
    </xf>
    <xf numFmtId="170" fontId="17" fillId="0" borderId="207">
      <alignment vertical="center"/>
    </xf>
    <xf numFmtId="173" fontId="1" fillId="9" borderId="207">
      <alignment horizontal="righ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0" fontId="27" fillId="0" borderId="207" applyNumberFormat="0" applyFill="0" applyAlignment="0" applyProtection="0"/>
    <xf numFmtId="173" fontId="1" fillId="9" borderId="207">
      <alignment horizontal="right" vertical="center"/>
    </xf>
    <xf numFmtId="172" fontId="35" fillId="1" borderId="209" applyNumberFormat="0" applyProtection="0">
      <alignment horizontal="left" vertical="top"/>
    </xf>
    <xf numFmtId="173" fontId="1" fillId="9" borderId="207">
      <alignment horizontal="right" vertical="center"/>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49" fontId="27" fillId="0" borderId="207" applyNumberFormat="0" applyFont="0" applyFill="0" applyBorder="0" applyProtection="0">
      <alignment horizontal="left" vertical="center" indent="2"/>
    </xf>
    <xf numFmtId="173" fontId="24" fillId="8"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24" fillId="8" borderId="207">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0" fontId="27" fillId="0" borderId="207" applyNumberFormat="0" applyFill="0" applyAlignment="0" applyProtection="0"/>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7" fontId="27" fillId="62" borderId="207" applyNumberFormat="0" applyFont="0" applyBorder="0" applyAlignment="0" applyProtection="0">
      <alignment horizontal="right" vertical="center"/>
    </xf>
    <xf numFmtId="170" fontId="17" fillId="0" borderId="207">
      <alignment vertical="center"/>
    </xf>
    <xf numFmtId="173" fontId="1" fillId="9"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173" fontId="24" fillId="8" borderId="207">
      <alignment horizontal="right" vertical="center"/>
    </xf>
    <xf numFmtId="170" fontId="17" fillId="0" borderId="207">
      <alignmen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24" fillId="8" borderId="207">
      <alignment horizontal="right" vertical="center"/>
    </xf>
    <xf numFmtId="0" fontId="27" fillId="0" borderId="207" applyNumberFormat="0" applyFill="0" applyAlignment="0" applyProtection="0"/>
    <xf numFmtId="172" fontId="35" fillId="1" borderId="209" applyNumberFormat="0" applyProtection="0">
      <alignment horizontal="left" vertical="top"/>
    </xf>
    <xf numFmtId="173" fontId="24" fillId="8" borderId="207">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0" fontId="5" fillId="0" borderId="0"/>
    <xf numFmtId="170" fontId="17" fillId="0" borderId="207">
      <alignment vertical="center"/>
    </xf>
    <xf numFmtId="49" fontId="27" fillId="0" borderId="207" applyNumberFormat="0" applyFont="0" applyFill="0" applyBorder="0" applyProtection="0">
      <alignment horizontal="left" vertical="center" indent="2"/>
    </xf>
    <xf numFmtId="4" fontId="27" fillId="0" borderId="207" applyFill="0" applyBorder="0" applyProtection="0">
      <alignment horizontal="right" vertical="center"/>
    </xf>
    <xf numFmtId="170" fontId="17" fillId="0" borderId="207">
      <alignment vertical="center"/>
    </xf>
    <xf numFmtId="173" fontId="1" fillId="9"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49" fontId="124" fillId="0" borderId="207" applyNumberFormat="0" applyFill="0" applyBorder="0" applyProtection="0">
      <alignment horizontal="left" vertical="center"/>
    </xf>
    <xf numFmtId="173" fontId="24" fillId="8" borderId="207">
      <alignment horizontal="right" vertical="center"/>
    </xf>
    <xf numFmtId="170" fontId="17" fillId="0" borderId="207">
      <alignment vertical="center"/>
    </xf>
    <xf numFmtId="172" fontId="35" fillId="1" borderId="209" applyNumberFormat="0" applyProtection="0">
      <alignment horizontal="left" vertical="top"/>
    </xf>
    <xf numFmtId="170" fontId="17" fillId="0" borderId="207">
      <alignmen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49" fontId="124" fillId="0" borderId="207" applyNumberFormat="0" applyFill="0" applyBorder="0" applyProtection="0">
      <alignment horizontal="left" vertical="center"/>
    </xf>
    <xf numFmtId="172" fontId="35" fillId="1" borderId="209" applyNumberFormat="0" applyProtection="0">
      <alignment horizontal="left" vertical="top"/>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0" fontId="27" fillId="0" borderId="207" applyNumberFormat="0" applyFill="0" applyAlignment="0" applyProtection="0"/>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2"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172" fontId="35" fillId="1" borderId="209" applyNumberFormat="0" applyProtection="0">
      <alignment horizontal="left" vertical="top"/>
    </xf>
    <xf numFmtId="49" fontId="124" fillId="0" borderId="207" applyNumberFormat="0" applyFill="0" applyBorder="0" applyProtection="0">
      <alignment horizontal="left" vertical="center"/>
    </xf>
    <xf numFmtId="4" fontId="27" fillId="0" borderId="207" applyFill="0" applyBorder="0" applyProtection="0">
      <alignment horizontal="righ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9" fontId="124" fillId="0" borderId="207" applyNumberFormat="0" applyFill="0" applyBorder="0" applyProtection="0">
      <alignment horizontal="left" vertical="center"/>
    </xf>
    <xf numFmtId="173" fontId="1" fillId="9" borderId="207">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0" fontId="17" fillId="0" borderId="207">
      <alignmen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2" fontId="35" fillId="1" borderId="209" applyNumberFormat="0" applyProtection="0">
      <alignment horizontal="left" vertical="top"/>
    </xf>
    <xf numFmtId="173" fontId="24" fillId="8" borderId="207">
      <alignment horizontal="right" vertical="center"/>
    </xf>
    <xf numFmtId="0" fontId="27" fillId="0" borderId="207" applyNumberFormat="0" applyFill="0" applyAlignment="0" applyProtection="0"/>
    <xf numFmtId="4" fontId="27" fillId="0" borderId="207" applyFill="0" applyBorder="0" applyProtection="0">
      <alignment horizontal="right" vertical="center"/>
    </xf>
    <xf numFmtId="170" fontId="17" fillId="0" borderId="207">
      <alignment vertical="center"/>
    </xf>
    <xf numFmtId="173" fontId="1" fillId="9" borderId="207">
      <alignment horizontal="righ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0" fontId="17" fillId="0" borderId="207">
      <alignment vertical="center"/>
    </xf>
    <xf numFmtId="173" fontId="1" fillId="9" borderId="207">
      <alignment horizontal="right" vertical="center"/>
    </xf>
    <xf numFmtId="172" fontId="35" fillId="1" borderId="209" applyNumberFormat="0" applyProtection="0">
      <alignment horizontal="left" vertical="top"/>
    </xf>
    <xf numFmtId="4" fontId="27" fillId="0" borderId="207" applyFill="0" applyBorder="0" applyProtection="0">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3" fontId="1" fillId="9" borderId="207">
      <alignment horizontal="right" vertical="center"/>
    </xf>
    <xf numFmtId="173" fontId="24" fillId="8"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3" fontId="1" fillId="9" borderId="207">
      <alignment horizontal="right" vertical="center"/>
    </xf>
    <xf numFmtId="173" fontId="1" fillId="9" borderId="207">
      <alignment horizontal="right" vertical="center"/>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170" fontId="17" fillId="0" borderId="207">
      <alignment vertical="center"/>
    </xf>
    <xf numFmtId="49" fontId="124" fillId="0" borderId="207" applyNumberFormat="0" applyFill="0" applyBorder="0" applyProtection="0">
      <alignment horizontal="left" vertical="center"/>
    </xf>
    <xf numFmtId="4" fontId="27" fillId="0" borderId="207" applyFill="0" applyBorder="0" applyProtection="0">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0" fontId="27" fillId="0" borderId="207" applyNumberFormat="0" applyFill="0" applyAlignment="0" applyProtection="0"/>
    <xf numFmtId="172" fontId="35" fillId="1" borderId="209" applyNumberFormat="0" applyProtection="0">
      <alignment horizontal="left" vertical="top"/>
    </xf>
    <xf numFmtId="173" fontId="1" fillId="9" borderId="207">
      <alignment horizontal="right" vertical="center"/>
    </xf>
    <xf numFmtId="172" fontId="35" fillId="1" borderId="209" applyNumberFormat="0" applyProtection="0">
      <alignment horizontal="left" vertical="top"/>
    </xf>
    <xf numFmtId="170" fontId="17" fillId="0" borderId="207">
      <alignment vertical="center"/>
    </xf>
    <xf numFmtId="173" fontId="24" fillId="8" borderId="207">
      <alignment horizontal="right" vertical="center"/>
    </xf>
    <xf numFmtId="173" fontId="24" fillId="8" borderId="207">
      <alignment horizontal="right" vertical="center"/>
    </xf>
    <xf numFmtId="170" fontId="17" fillId="0" borderId="207">
      <alignment vertical="center"/>
    </xf>
    <xf numFmtId="170" fontId="17" fillId="0" borderId="207">
      <alignment vertical="center"/>
    </xf>
    <xf numFmtId="170" fontId="17" fillId="0" borderId="207">
      <alignmen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7" fontId="27" fillId="62" borderId="207" applyNumberFormat="0" applyFont="0" applyBorder="0" applyAlignment="0" applyProtection="0">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173" fontId="1" fillId="9" borderId="207">
      <alignment horizontal="right" vertical="center"/>
    </xf>
    <xf numFmtId="177" fontId="27" fillId="62" borderId="207" applyNumberFormat="0" applyFont="0" applyBorder="0" applyAlignment="0" applyProtection="0">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0" fontId="17" fillId="0" borderId="207">
      <alignment vertical="center"/>
    </xf>
    <xf numFmtId="173" fontId="24" fillId="8" borderId="207">
      <alignment horizontal="right" vertical="center"/>
    </xf>
    <xf numFmtId="172" fontId="35" fillId="1" borderId="209" applyNumberFormat="0" applyProtection="0">
      <alignment horizontal="left" vertical="top"/>
    </xf>
    <xf numFmtId="173" fontId="1" fillId="9" borderId="207">
      <alignment horizontal="right" vertical="center"/>
    </xf>
    <xf numFmtId="0" fontId="27" fillId="0" borderId="207" applyNumberFormat="0" applyFill="0" applyAlignment="0" applyProtection="0"/>
    <xf numFmtId="172"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 fontId="27" fillId="0" borderId="207" applyFill="0" applyBorder="0" applyProtection="0">
      <alignment horizontal="right" vertical="center"/>
    </xf>
    <xf numFmtId="172" fontId="35" fillId="1" borderId="209" applyNumberFormat="0" applyProtection="0">
      <alignment horizontal="left" vertical="top"/>
    </xf>
    <xf numFmtId="173" fontId="1" fillId="9" borderId="207">
      <alignment horizontal="right" vertical="center"/>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2" fontId="5" fillId="0" borderId="0"/>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49" fontId="27" fillId="0" borderId="207" applyNumberFormat="0" applyFont="0" applyFill="0" applyBorder="0" applyProtection="0">
      <alignment horizontal="left" vertical="center" indent="2"/>
    </xf>
    <xf numFmtId="170" fontId="17" fillId="0" borderId="207">
      <alignment vertical="center"/>
    </xf>
    <xf numFmtId="172" fontId="35" fillId="1" borderId="209" applyNumberFormat="0" applyProtection="0">
      <alignment horizontal="left" vertical="top"/>
    </xf>
    <xf numFmtId="170" fontId="17" fillId="0" borderId="207">
      <alignment vertical="center"/>
    </xf>
    <xf numFmtId="170" fontId="17" fillId="0" borderId="207">
      <alignmen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2" fontId="35" fillId="1" borderId="209" applyNumberFormat="0" applyProtection="0">
      <alignment horizontal="left" vertical="top"/>
    </xf>
    <xf numFmtId="173" fontId="24" fillId="8" borderId="207">
      <alignment horizontal="right" vertical="center"/>
    </xf>
    <xf numFmtId="173" fontId="1" fillId="9" borderId="207">
      <alignment horizontal="right" vertical="center"/>
    </xf>
    <xf numFmtId="49" fontId="124" fillId="0" borderId="207" applyNumberFormat="0" applyFill="0" applyBorder="0" applyProtection="0">
      <alignment horizontal="left" vertical="center"/>
    </xf>
    <xf numFmtId="173" fontId="1" fillId="9" borderId="207">
      <alignment horizontal="right" vertical="center"/>
    </xf>
    <xf numFmtId="173" fontId="24" fillId="8" borderId="207">
      <alignment horizontal="right" vertical="center"/>
    </xf>
    <xf numFmtId="173" fontId="1" fillId="9" borderId="207">
      <alignment horizontal="right" vertical="center"/>
    </xf>
    <xf numFmtId="49" fontId="124" fillId="0" borderId="207" applyNumberFormat="0" applyFill="0" applyBorder="0" applyProtection="0">
      <alignment horizontal="left" vertical="center"/>
    </xf>
    <xf numFmtId="177" fontId="27" fillId="62" borderId="207" applyNumberFormat="0" applyFont="0" applyBorder="0" applyAlignment="0" applyProtection="0">
      <alignment horizontal="right" vertical="center"/>
    </xf>
    <xf numFmtId="0" fontId="27" fillId="0" borderId="207" applyNumberFormat="0" applyFill="0" applyAlignment="0" applyProtection="0"/>
    <xf numFmtId="170" fontId="17" fillId="0" borderId="207">
      <alignment vertical="center"/>
    </xf>
    <xf numFmtId="172" fontId="35" fillId="1" borderId="209" applyNumberFormat="0" applyProtection="0">
      <alignment horizontal="left" vertical="top"/>
    </xf>
    <xf numFmtId="173" fontId="24" fillId="8" borderId="207">
      <alignment horizontal="righ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49" fontId="124" fillId="0" borderId="207" applyNumberFormat="0" applyFill="0" applyBorder="0" applyProtection="0">
      <alignment horizontal="lef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2" fontId="35" fillId="1" borderId="209" applyNumberFormat="0" applyProtection="0">
      <alignment horizontal="left" vertical="top"/>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173" fontId="24" fillId="8" borderId="207">
      <alignment horizontal="right" vertical="center"/>
    </xf>
    <xf numFmtId="170" fontId="17" fillId="0" borderId="207">
      <alignment vertical="center"/>
    </xf>
    <xf numFmtId="170" fontId="17" fillId="0" borderId="207">
      <alignmen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2" fontId="35" fillId="1" borderId="209" applyNumberFormat="0" applyProtection="0">
      <alignment horizontal="left" vertical="top"/>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2" fontId="5" fillId="0" borderId="0"/>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9" fontId="124" fillId="0" borderId="207" applyNumberFormat="0" applyFill="0" applyBorder="0" applyProtection="0">
      <alignment horizontal="left" vertical="center"/>
    </xf>
    <xf numFmtId="172" fontId="35" fillId="1" borderId="209" applyNumberFormat="0" applyProtection="0">
      <alignment horizontal="left" vertical="top"/>
    </xf>
    <xf numFmtId="173" fontId="1" fillId="9" borderId="207">
      <alignment horizontal="right" vertical="center"/>
    </xf>
    <xf numFmtId="173" fontId="1" fillId="9" borderId="207">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2" fontId="35" fillId="1" borderId="209" applyNumberFormat="0" applyProtection="0">
      <alignment horizontal="left" vertical="top"/>
    </xf>
    <xf numFmtId="173" fontId="24" fillId="8" borderId="207">
      <alignment horizontal="right" vertical="center"/>
    </xf>
    <xf numFmtId="49" fontId="124" fillId="0" borderId="207" applyNumberFormat="0" applyFill="0" applyBorder="0" applyProtection="0">
      <alignment horizontal="left" vertical="center"/>
    </xf>
    <xf numFmtId="177" fontId="27" fillId="62" borderId="207" applyNumberFormat="0" applyFont="0" applyBorder="0" applyAlignment="0" applyProtection="0">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2" fontId="35" fillId="1" borderId="209" applyNumberFormat="0" applyProtection="0">
      <alignment horizontal="left" vertical="top"/>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0" fontId="27" fillId="0" borderId="207" applyNumberFormat="0" applyFill="0" applyAlignment="0" applyProtection="0"/>
    <xf numFmtId="170" fontId="17" fillId="0" borderId="207">
      <alignment vertical="center"/>
    </xf>
    <xf numFmtId="173" fontId="1" fillId="9" borderId="207">
      <alignment horizontal="right" vertical="center"/>
    </xf>
    <xf numFmtId="4" fontId="27" fillId="0" borderId="207" applyFill="0" applyBorder="0" applyProtection="0">
      <alignment horizontal="right" vertical="center"/>
    </xf>
    <xf numFmtId="49" fontId="27" fillId="0" borderId="207" applyNumberFormat="0" applyFont="0" applyFill="0" applyBorder="0" applyProtection="0">
      <alignment horizontal="left" vertical="center" indent="2"/>
    </xf>
    <xf numFmtId="172"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170" fontId="17" fillId="0" borderId="207">
      <alignment vertical="center"/>
    </xf>
    <xf numFmtId="0" fontId="27" fillId="0" borderId="207" applyNumberFormat="0" applyFill="0" applyAlignment="0" applyProtection="0"/>
    <xf numFmtId="172" fontId="35" fillId="1" borderId="209" applyNumberFormat="0" applyProtection="0">
      <alignment horizontal="left" vertical="top"/>
    </xf>
    <xf numFmtId="172" fontId="35" fillId="1" borderId="209" applyNumberFormat="0" applyProtection="0">
      <alignment horizontal="left" vertical="top"/>
    </xf>
    <xf numFmtId="177" fontId="27" fillId="62" borderId="207" applyNumberFormat="0" applyFont="0" applyBorder="0" applyAlignment="0" applyProtection="0">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9" fontId="27" fillId="0" borderId="207" applyNumberFormat="0" applyFont="0" applyFill="0" applyBorder="0" applyProtection="0">
      <alignment horizontal="left" vertical="center" indent="2"/>
    </xf>
    <xf numFmtId="170" fontId="17" fillId="0" borderId="207">
      <alignmen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173" fontId="24" fillId="8" borderId="207">
      <alignment horizontal="right" vertical="center"/>
    </xf>
    <xf numFmtId="170" fontId="17" fillId="0" borderId="207">
      <alignment vertical="center"/>
    </xf>
    <xf numFmtId="0" fontId="27" fillId="0" borderId="207" applyNumberFormat="0" applyFill="0" applyAlignment="0" applyProtection="0"/>
    <xf numFmtId="173" fontId="1" fillId="9" borderId="207">
      <alignment horizontal="right" vertical="center"/>
    </xf>
    <xf numFmtId="173" fontId="1" fillId="9" borderId="207">
      <alignment horizontal="right" vertical="center"/>
    </xf>
    <xf numFmtId="170" fontId="17" fillId="0" borderId="207">
      <alignment vertical="center"/>
    </xf>
    <xf numFmtId="172" fontId="35" fillId="1" borderId="209" applyNumberFormat="0" applyProtection="0">
      <alignment horizontal="left" vertical="top"/>
    </xf>
    <xf numFmtId="173" fontId="24" fillId="8" borderId="207">
      <alignment horizontal="right" vertical="center"/>
    </xf>
    <xf numFmtId="173" fontId="1" fillId="9" borderId="207">
      <alignment horizontal="right" vertical="center"/>
    </xf>
    <xf numFmtId="170" fontId="17" fillId="0" borderId="207">
      <alignment vertical="center"/>
    </xf>
    <xf numFmtId="173" fontId="24" fillId="8" borderId="207">
      <alignment horizontal="right" vertical="center"/>
    </xf>
    <xf numFmtId="173" fontId="24" fillId="8" borderId="207">
      <alignment horizontal="right" vertical="center"/>
    </xf>
    <xf numFmtId="49" fontId="124" fillId="0" borderId="207" applyNumberFormat="0" applyFill="0" applyBorder="0" applyProtection="0">
      <alignment horizontal="left" vertical="center"/>
    </xf>
    <xf numFmtId="177" fontId="27" fillId="62" borderId="207" applyNumberFormat="0" applyFont="0" applyBorder="0" applyAlignment="0" applyProtection="0">
      <alignment horizontal="right" vertical="center"/>
    </xf>
    <xf numFmtId="0" fontId="27" fillId="0" borderId="207" applyNumberFormat="0" applyFill="0" applyAlignment="0" applyProtection="0"/>
    <xf numFmtId="170" fontId="17" fillId="0" borderId="207">
      <alignment vertical="center"/>
    </xf>
    <xf numFmtId="172" fontId="35" fillId="1" borderId="209" applyNumberFormat="0" applyProtection="0">
      <alignment horizontal="left" vertical="top"/>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0" fontId="17" fillId="0" borderId="207">
      <alignmen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49" fontId="124" fillId="0" borderId="207" applyNumberFormat="0" applyFill="0" applyBorder="0" applyProtection="0">
      <alignment horizontal="left" vertical="center"/>
    </xf>
    <xf numFmtId="170" fontId="17" fillId="0" borderId="207">
      <alignment vertical="center"/>
    </xf>
    <xf numFmtId="4" fontId="27" fillId="0" borderId="207" applyFill="0" applyBorder="0" applyProtection="0">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2" fontId="35" fillId="1" borderId="209" applyNumberFormat="0" applyProtection="0">
      <alignment horizontal="left" vertical="top"/>
    </xf>
    <xf numFmtId="173" fontId="24" fillId="8"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0" fontId="17" fillId="0" borderId="207">
      <alignment vertical="center"/>
    </xf>
    <xf numFmtId="170" fontId="17" fillId="0" borderId="207">
      <alignmen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2" fontId="35" fillId="1" borderId="209" applyNumberFormat="0" applyProtection="0">
      <alignment horizontal="left" vertical="top"/>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2" fontId="35" fillId="1" borderId="209" applyNumberFormat="0" applyProtection="0">
      <alignment horizontal="left" vertical="top"/>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3" fontId="1" fillId="9" borderId="207">
      <alignment horizontal="right" vertical="center"/>
    </xf>
    <xf numFmtId="49" fontId="124" fillId="0" borderId="207" applyNumberFormat="0" applyFill="0" applyBorder="0" applyProtection="0">
      <alignment horizontal="left" vertical="center"/>
    </xf>
    <xf numFmtId="173" fontId="24" fillId="8" borderId="207">
      <alignment horizontal="right" vertical="center"/>
    </xf>
    <xf numFmtId="4" fontId="27" fillId="0" borderId="207" applyFill="0" applyBorder="0" applyProtection="0">
      <alignment horizontal="right" vertical="center"/>
    </xf>
    <xf numFmtId="173" fontId="24" fillId="8" borderId="207">
      <alignment horizontal="right" vertical="center"/>
    </xf>
    <xf numFmtId="170" fontId="17" fillId="0" borderId="207">
      <alignment vertical="center"/>
    </xf>
    <xf numFmtId="177" fontId="27" fillId="62" borderId="207" applyNumberFormat="0" applyFont="0" applyBorder="0" applyAlignment="0" applyProtection="0">
      <alignment horizontal="right" vertical="center"/>
    </xf>
    <xf numFmtId="170" fontId="17" fillId="0" borderId="207">
      <alignment vertical="center"/>
    </xf>
    <xf numFmtId="170" fontId="17" fillId="0" borderId="207">
      <alignmen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2" fontId="35" fillId="1" borderId="209" applyNumberFormat="0" applyProtection="0">
      <alignment horizontal="left" vertical="top"/>
    </xf>
    <xf numFmtId="173" fontId="24" fillId="8" borderId="207">
      <alignment horizontal="right" vertical="center"/>
    </xf>
    <xf numFmtId="4" fontId="27" fillId="0" borderId="207" applyFill="0" applyBorder="0" applyProtection="0">
      <alignment horizontal="right" vertical="center"/>
    </xf>
    <xf numFmtId="173" fontId="1" fillId="9" borderId="207">
      <alignment horizontal="right" vertical="center"/>
    </xf>
    <xf numFmtId="173" fontId="1" fillId="9" borderId="207">
      <alignment horizontal="right" vertical="center"/>
    </xf>
    <xf numFmtId="173" fontId="24" fillId="8" borderId="207">
      <alignment horizontal="right" vertical="center"/>
    </xf>
    <xf numFmtId="170" fontId="17" fillId="0" borderId="207">
      <alignment vertical="center"/>
    </xf>
    <xf numFmtId="173" fontId="24" fillId="8" borderId="207">
      <alignment horizontal="right" vertical="center"/>
    </xf>
    <xf numFmtId="173" fontId="1" fillId="9" borderId="207">
      <alignment horizontal="right" vertical="center"/>
    </xf>
    <xf numFmtId="4" fontId="27" fillId="0" borderId="207" applyFill="0" applyBorder="0" applyProtection="0">
      <alignment horizontal="right" vertical="center"/>
    </xf>
    <xf numFmtId="177"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3" fontId="1" fillId="9" borderId="207">
      <alignment horizontal="right" vertical="center"/>
    </xf>
    <xf numFmtId="173" fontId="1" fillId="9" borderId="207">
      <alignment horizontal="right" vertical="center"/>
    </xf>
    <xf numFmtId="173" fontId="1" fillId="9" borderId="207">
      <alignment horizontal="right" vertical="center"/>
    </xf>
    <xf numFmtId="0" fontId="27" fillId="0" borderId="207" applyNumberFormat="0" applyFill="0" applyAlignment="0" applyProtection="0"/>
    <xf numFmtId="170" fontId="17" fillId="0" borderId="207">
      <alignment vertical="center"/>
    </xf>
    <xf numFmtId="170" fontId="17" fillId="0" borderId="207">
      <alignment vertical="center"/>
    </xf>
    <xf numFmtId="49" fontId="124" fillId="0" borderId="207" applyNumberFormat="0" applyFill="0" applyBorder="0" applyProtection="0">
      <alignment horizontal="left" vertical="center"/>
    </xf>
    <xf numFmtId="170" fontId="17" fillId="0" borderId="207">
      <alignment vertical="center"/>
    </xf>
    <xf numFmtId="170" fontId="17" fillId="0" borderId="207">
      <alignment vertical="center"/>
    </xf>
    <xf numFmtId="170" fontId="17" fillId="0" borderId="207">
      <alignment vertical="center"/>
    </xf>
    <xf numFmtId="173" fontId="24" fillId="8" borderId="207">
      <alignment horizontal="right" vertical="center"/>
    </xf>
    <xf numFmtId="173" fontId="24" fillId="8" borderId="207">
      <alignment horizontal="right" vertical="center"/>
    </xf>
    <xf numFmtId="173" fontId="24" fillId="8"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3" fontId="1" fillId="9" borderId="207">
      <alignment horizontal="right" vertical="center"/>
    </xf>
    <xf numFmtId="170" fontId="17" fillId="0" borderId="210">
      <alignment vertical="center"/>
    </xf>
    <xf numFmtId="170" fontId="17" fillId="0" borderId="210">
      <alignment vertical="center"/>
    </xf>
    <xf numFmtId="170" fontId="17" fillId="0" borderId="210">
      <alignment vertical="center"/>
    </xf>
    <xf numFmtId="173" fontId="24" fillId="8" borderId="210">
      <alignment horizontal="right" vertical="center"/>
    </xf>
    <xf numFmtId="173" fontId="24" fillId="8" borderId="210">
      <alignment horizontal="right" vertical="center"/>
    </xf>
    <xf numFmtId="173" fontId="24" fillId="8" borderId="210">
      <alignment horizontal="right" vertical="center"/>
    </xf>
    <xf numFmtId="173" fontId="1" fillId="9" borderId="210">
      <alignment horizontal="right" vertical="center"/>
    </xf>
    <xf numFmtId="173" fontId="1" fillId="9" borderId="210">
      <alignment horizontal="right" vertical="center"/>
    </xf>
    <xf numFmtId="173" fontId="1" fillId="9" borderId="210">
      <alignment horizontal="right" vertical="center"/>
    </xf>
    <xf numFmtId="4" fontId="27" fillId="0" borderId="210" applyFill="0" applyBorder="0" applyProtection="0">
      <alignment horizontal="right" vertical="center"/>
    </xf>
    <xf numFmtId="173" fontId="1" fillId="9" borderId="210">
      <alignment horizontal="right" vertical="center"/>
    </xf>
    <xf numFmtId="173" fontId="1" fillId="9" borderId="210">
      <alignment horizontal="right" vertical="center"/>
    </xf>
    <xf numFmtId="173" fontId="1" fillId="9" borderId="210">
      <alignment horizontal="right" vertical="center"/>
    </xf>
    <xf numFmtId="167" fontId="5" fillId="0" borderId="0" applyFont="0" applyFill="0" applyBorder="0" applyAlignment="0" applyProtection="0"/>
    <xf numFmtId="170" fontId="17" fillId="0" borderId="210">
      <alignment vertical="center"/>
    </xf>
    <xf numFmtId="170" fontId="17" fillId="0" borderId="210">
      <alignment vertical="center"/>
    </xf>
    <xf numFmtId="170" fontId="17" fillId="0" borderId="210">
      <alignment vertical="center"/>
    </xf>
    <xf numFmtId="173" fontId="24" fillId="8" borderId="210">
      <alignment horizontal="right" vertical="center"/>
    </xf>
    <xf numFmtId="173" fontId="24" fillId="8" borderId="210">
      <alignment horizontal="right" vertical="center"/>
    </xf>
    <xf numFmtId="173" fontId="24" fillId="8" borderId="210">
      <alignment horizontal="right" vertical="center"/>
    </xf>
    <xf numFmtId="173" fontId="1" fillId="9" borderId="210">
      <alignment horizontal="right" vertical="center"/>
    </xf>
    <xf numFmtId="173" fontId="1" fillId="9" borderId="210">
      <alignment horizontal="right" vertical="center"/>
    </xf>
    <xf numFmtId="173" fontId="1" fillId="9" borderId="210">
      <alignment horizontal="right" vertical="center"/>
    </xf>
    <xf numFmtId="4" fontId="27" fillId="0" borderId="210" applyFill="0" applyBorder="0" applyProtection="0">
      <alignment horizontal="right" vertical="center"/>
    </xf>
    <xf numFmtId="173" fontId="1" fillId="9" borderId="210">
      <alignment horizontal="right" vertical="center"/>
    </xf>
    <xf numFmtId="173" fontId="1" fillId="9" borderId="210">
      <alignment horizontal="right" vertical="center"/>
    </xf>
    <xf numFmtId="173" fontId="1" fillId="9" borderId="210">
      <alignment horizontal="right" vertical="center"/>
    </xf>
    <xf numFmtId="173" fontId="1" fillId="9" borderId="210">
      <alignment horizontal="right" vertical="center"/>
    </xf>
    <xf numFmtId="173" fontId="24" fillId="8" borderId="210">
      <alignment horizontal="right" vertical="center"/>
    </xf>
    <xf numFmtId="173" fontId="24" fillId="8" borderId="210">
      <alignment horizontal="right" vertical="center"/>
    </xf>
    <xf numFmtId="173" fontId="24" fillId="8" borderId="210">
      <alignment horizontal="right" vertical="center"/>
    </xf>
    <xf numFmtId="173" fontId="1" fillId="9" borderId="210">
      <alignment horizontal="right" vertical="center"/>
    </xf>
    <xf numFmtId="173" fontId="24" fillId="8" borderId="210">
      <alignment horizontal="right" vertical="center"/>
    </xf>
    <xf numFmtId="173" fontId="24" fillId="8" borderId="210">
      <alignment horizontal="right" vertical="center"/>
    </xf>
    <xf numFmtId="173" fontId="1" fillId="9" borderId="210">
      <alignment horizontal="right" vertical="center"/>
    </xf>
    <xf numFmtId="173" fontId="1" fillId="9" borderId="210">
      <alignment horizontal="right" vertical="center"/>
    </xf>
    <xf numFmtId="170" fontId="17" fillId="0" borderId="210">
      <alignment vertical="center"/>
    </xf>
    <xf numFmtId="170" fontId="17" fillId="0" borderId="210">
      <alignment vertical="center"/>
    </xf>
    <xf numFmtId="173" fontId="1" fillId="9" borderId="210">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4" fontId="27" fillId="0" borderId="210" applyFill="0" applyBorder="0" applyProtection="0">
      <alignment horizontal="right" vertical="center"/>
    </xf>
    <xf numFmtId="173" fontId="1" fillId="9" borderId="208">
      <alignment horizontal="right" vertical="center"/>
    </xf>
    <xf numFmtId="173" fontId="1" fillId="9" borderId="210">
      <alignment horizontal="right" vertical="center"/>
    </xf>
    <xf numFmtId="173" fontId="1" fillId="9" borderId="210">
      <alignment horizontal="right" vertical="center"/>
    </xf>
    <xf numFmtId="173" fontId="1" fillId="9" borderId="210">
      <alignment horizontal="right" vertical="center"/>
    </xf>
    <xf numFmtId="0" fontId="27" fillId="0" borderId="208" applyNumberFormat="0" applyFill="0" applyAlignment="0" applyProtection="0"/>
    <xf numFmtId="4" fontId="27" fillId="0" borderId="210" applyFill="0" applyBorder="0" applyProtection="0">
      <alignment horizontal="right" vertical="center"/>
    </xf>
    <xf numFmtId="173" fontId="1" fillId="9" borderId="210">
      <alignment horizontal="right" vertical="center"/>
    </xf>
    <xf numFmtId="173" fontId="1" fillId="9" borderId="210">
      <alignment horizontal="right" vertical="center"/>
    </xf>
    <xf numFmtId="170" fontId="17" fillId="0" borderId="210">
      <alignment vertical="center"/>
    </xf>
    <xf numFmtId="173" fontId="1" fillId="9" borderId="210">
      <alignment horizontal="right" vertical="center"/>
    </xf>
    <xf numFmtId="173" fontId="1" fillId="9" borderId="208">
      <alignment horizontal="right" vertical="center"/>
    </xf>
    <xf numFmtId="170" fontId="17" fillId="0" borderId="208">
      <alignment vertical="center"/>
    </xf>
    <xf numFmtId="167" fontId="5" fillId="0" borderId="0" applyFont="0" applyFill="0" applyBorder="0" applyAlignment="0" applyProtection="0"/>
    <xf numFmtId="173" fontId="1" fillId="9" borderId="210">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3" fontId="24" fillId="8" borderId="21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10">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173" fontId="1" fillId="9"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0" fontId="17" fillId="0" borderId="208">
      <alignment vertical="center"/>
    </xf>
    <xf numFmtId="4" fontId="27" fillId="0" borderId="208" applyFill="0" applyBorder="0" applyProtection="0">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0" fontId="27" fillId="0" borderId="208" applyNumberFormat="0" applyFill="0" applyAlignment="0" applyProtection="0"/>
    <xf numFmtId="173" fontId="1" fillId="9" borderId="208">
      <alignment horizontal="right" vertical="center"/>
    </xf>
    <xf numFmtId="49" fontId="27" fillId="0" borderId="208" applyNumberFormat="0" applyFont="0" applyFill="0" applyBorder="0" applyProtection="0">
      <alignment horizontal="left" vertical="center" indent="2"/>
    </xf>
    <xf numFmtId="170" fontId="17" fillId="0" borderId="210">
      <alignmen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0" fontId="27" fillId="0" borderId="208" applyNumberFormat="0" applyFill="0" applyAlignment="0" applyProtection="0"/>
    <xf numFmtId="170" fontId="17" fillId="0" borderId="208">
      <alignmen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173" fontId="1" fillId="9" borderId="208">
      <alignment horizontal="right" vertical="center"/>
    </xf>
    <xf numFmtId="170" fontId="17" fillId="0" borderId="208">
      <alignment vertical="center"/>
    </xf>
    <xf numFmtId="49" fontId="27" fillId="0" borderId="208" applyNumberFormat="0" applyFont="0" applyFill="0" applyBorder="0" applyProtection="0">
      <alignment horizontal="left" vertical="center" indent="2"/>
    </xf>
    <xf numFmtId="170" fontId="17" fillId="0" borderId="208">
      <alignmen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10">
      <alignment vertical="center"/>
    </xf>
    <xf numFmtId="173" fontId="24" fillId="8"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3" fontId="1" fillId="9" borderId="208">
      <alignment horizontal="right" vertical="center"/>
    </xf>
    <xf numFmtId="172" fontId="35" fillId="1" borderId="209" applyNumberFormat="0" applyProtection="0">
      <alignment horizontal="left" vertical="top"/>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2" fontId="35" fillId="1" borderId="209" applyNumberFormat="0" applyProtection="0">
      <alignment horizontal="left" vertical="top"/>
    </xf>
    <xf numFmtId="173" fontId="1" fillId="9" borderId="208">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0" fontId="27" fillId="0" borderId="208" applyNumberFormat="0" applyFill="0" applyAlignment="0" applyProtection="0"/>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49" fontId="27" fillId="0" borderId="208" applyNumberFormat="0" applyFont="0" applyFill="0" applyBorder="0" applyProtection="0">
      <alignment horizontal="left" vertical="center" indent="2"/>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7" fontId="27" fillId="62" borderId="208" applyNumberFormat="0" applyFont="0" applyBorder="0" applyAlignment="0" applyProtection="0">
      <alignment horizontal="righ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172" fontId="35" fillId="1" borderId="209" applyNumberFormat="0" applyProtection="0">
      <alignment horizontal="left" vertical="top"/>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3" fontId="24" fillId="8"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3" fontId="1" fillId="9"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2" fontId="35" fillId="1" borderId="209" applyNumberFormat="0" applyProtection="0">
      <alignment horizontal="left" vertical="top"/>
    </xf>
    <xf numFmtId="0" fontId="27" fillId="0" borderId="208" applyNumberFormat="0" applyFill="0" applyAlignment="0" applyProtection="0"/>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0" fontId="27" fillId="0" borderId="208" applyNumberFormat="0" applyFill="0" applyAlignment="0" applyProtection="0"/>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3"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0" fontId="17" fillId="0" borderId="208">
      <alignmen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0" fontId="27" fillId="0" borderId="208" applyNumberFormat="0" applyFill="0" applyAlignment="0" applyProtection="0"/>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0" fontId="17" fillId="0" borderId="208">
      <alignment vertical="center"/>
    </xf>
    <xf numFmtId="0" fontId="27" fillId="0" borderId="208" applyNumberFormat="0" applyFill="0" applyAlignment="0" applyProtection="0"/>
    <xf numFmtId="172" fontId="35" fillId="1" borderId="209" applyNumberFormat="0" applyProtection="0">
      <alignment horizontal="left" vertical="top"/>
    </xf>
    <xf numFmtId="172" fontId="35" fillId="1" borderId="209" applyNumberFormat="0" applyProtection="0">
      <alignment horizontal="left" vertical="top"/>
    </xf>
    <xf numFmtId="173" fontId="1" fillId="9" borderId="208">
      <alignment horizontal="right" vertical="center"/>
    </xf>
    <xf numFmtId="177" fontId="27" fillId="62" borderId="208" applyNumberFormat="0" applyFont="0" applyBorder="0" applyAlignment="0" applyProtection="0">
      <alignment horizontal="right" vertical="center"/>
    </xf>
    <xf numFmtId="172" fontId="35" fillId="1" borderId="209" applyNumberFormat="0" applyProtection="0">
      <alignment horizontal="left" vertical="top"/>
    </xf>
    <xf numFmtId="49" fontId="124" fillId="0" borderId="208" applyNumberFormat="0" applyFill="0" applyBorder="0" applyProtection="0">
      <alignment horizontal="lef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172" fontId="35" fillId="1" borderId="209" applyNumberFormat="0" applyProtection="0">
      <alignment horizontal="left" vertical="top"/>
    </xf>
    <xf numFmtId="173" fontId="1" fillId="9"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24" fillId="8"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2" fontId="35" fillId="1" borderId="209" applyNumberFormat="0" applyProtection="0">
      <alignment horizontal="left" vertical="top"/>
    </xf>
    <xf numFmtId="173" fontId="24" fillId="8"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170" fontId="17" fillId="0" borderId="208">
      <alignment vertical="center"/>
    </xf>
    <xf numFmtId="172" fontId="35" fillId="1" borderId="209" applyNumberFormat="0" applyProtection="0">
      <alignment horizontal="left" vertical="top"/>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0" fontId="27" fillId="0" borderId="208" applyNumberFormat="0" applyFill="0" applyAlignment="0" applyProtection="0"/>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2" fontId="35" fillId="1" borderId="209" applyNumberFormat="0" applyProtection="0">
      <alignment horizontal="left" vertical="top"/>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0" fontId="17" fillId="0" borderId="208">
      <alignmen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2" fontId="35" fillId="1" borderId="209" applyNumberFormat="0" applyProtection="0">
      <alignment horizontal="left" vertical="top"/>
    </xf>
    <xf numFmtId="4" fontId="27" fillId="0" borderId="208" applyFill="0" applyBorder="0" applyProtection="0">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2" fontId="35" fillId="1" borderId="209" applyNumberFormat="0" applyProtection="0">
      <alignment horizontal="left" vertical="top"/>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2" fontId="35" fillId="1" borderId="209" applyNumberFormat="0" applyProtection="0">
      <alignment horizontal="left" vertical="top"/>
    </xf>
    <xf numFmtId="173" fontId="1" fillId="9" borderId="208">
      <alignment horizontal="right" vertical="center"/>
    </xf>
    <xf numFmtId="0" fontId="27" fillId="0" borderId="208" applyNumberFormat="0" applyFill="0" applyAlignment="0" applyProtection="0"/>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2" fontId="35" fillId="1" borderId="209" applyNumberFormat="0" applyProtection="0">
      <alignment horizontal="left" vertical="top"/>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2" fontId="35" fillId="1" borderId="209" applyNumberFormat="0" applyProtection="0">
      <alignment horizontal="left" vertical="top"/>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0" fontId="27" fillId="0" borderId="208" applyNumberFormat="0" applyFill="0" applyAlignment="0" applyProtection="0"/>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0" fontId="17" fillId="0" borderId="208">
      <alignment vertical="center"/>
    </xf>
    <xf numFmtId="0" fontId="27" fillId="0" borderId="208" applyNumberFormat="0" applyFill="0" applyAlignment="0" applyProtection="0"/>
    <xf numFmtId="172" fontId="35" fillId="1" borderId="209" applyNumberFormat="0" applyProtection="0">
      <alignment horizontal="left" vertical="top"/>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0" fontId="27" fillId="0" borderId="208" applyNumberFormat="0" applyFill="0" applyAlignment="0" applyProtection="0"/>
    <xf numFmtId="173" fontId="1" fillId="9" borderId="208">
      <alignment horizontal="right" vertical="center"/>
    </xf>
    <xf numFmtId="173" fontId="1" fillId="9" borderId="208">
      <alignment horizontal="right" vertical="center"/>
    </xf>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0" fontId="17" fillId="0" borderId="208">
      <alignment vertical="center"/>
    </xf>
    <xf numFmtId="4" fontId="27" fillId="0" borderId="208" applyFill="0" applyBorder="0" applyProtection="0">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3" fontId="24" fillId="8" borderId="208">
      <alignment horizontal="right" vertical="center"/>
    </xf>
    <xf numFmtId="170" fontId="17" fillId="0" borderId="208">
      <alignmen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3" fontId="24" fillId="8" borderId="208">
      <alignment horizontal="right" vertical="center"/>
    </xf>
    <xf numFmtId="173" fontId="24" fillId="8"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67" fontId="5" fillId="0" borderId="0" applyFont="0" applyFill="0" applyBorder="0" applyAlignment="0" applyProtection="0"/>
    <xf numFmtId="170" fontId="17" fillId="0" borderId="208">
      <alignmen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3" fontId="1" fillId="9" borderId="208">
      <alignment horizontal="right" vertical="center"/>
    </xf>
    <xf numFmtId="170" fontId="17" fillId="0" borderId="208">
      <alignment vertical="center"/>
    </xf>
    <xf numFmtId="170" fontId="17" fillId="0" borderId="208">
      <alignmen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0" fontId="27" fillId="0" borderId="208" applyNumberFormat="0" applyFill="0" applyAlignment="0" applyProtection="0"/>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3" fontId="1" fillId="9"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2" fontId="35" fillId="1" borderId="209" applyNumberFormat="0" applyProtection="0">
      <alignment horizontal="left" vertical="top"/>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0" fontId="17" fillId="0" borderId="208">
      <alignmen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172" fontId="35" fillId="1" borderId="209" applyNumberFormat="0" applyProtection="0">
      <alignment horizontal="left" vertical="top"/>
    </xf>
    <xf numFmtId="173" fontId="1" fillId="9"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24" fillId="8"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24" fillId="8" borderId="208">
      <alignment horizontal="right" vertical="center"/>
    </xf>
    <xf numFmtId="0" fontId="27" fillId="0" borderId="208" applyNumberFormat="0" applyFill="0" applyAlignment="0" applyProtection="0"/>
    <xf numFmtId="172" fontId="35" fillId="1" borderId="209" applyNumberFormat="0" applyProtection="0">
      <alignment horizontal="left" vertical="top"/>
    </xf>
    <xf numFmtId="173" fontId="24" fillId="8"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170" fontId="17" fillId="0" borderId="208">
      <alignment vertical="center"/>
    </xf>
    <xf numFmtId="172" fontId="35" fillId="1" borderId="209" applyNumberFormat="0" applyProtection="0">
      <alignment horizontal="left" vertical="top"/>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0" fontId="27" fillId="0" borderId="208" applyNumberFormat="0" applyFill="0" applyAlignment="0" applyProtection="0"/>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2" fontId="35" fillId="1" borderId="209" applyNumberFormat="0" applyProtection="0">
      <alignment horizontal="left" vertical="top"/>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0" fontId="17" fillId="0" borderId="208">
      <alignmen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2" fontId="35" fillId="1" borderId="209" applyNumberFormat="0" applyProtection="0">
      <alignment horizontal="left" vertical="top"/>
    </xf>
    <xf numFmtId="4" fontId="27" fillId="0" borderId="208" applyFill="0" applyBorder="0" applyProtection="0">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2" fontId="35" fillId="1" borderId="209" applyNumberFormat="0" applyProtection="0">
      <alignment horizontal="left" vertical="top"/>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2" fontId="35" fillId="1" borderId="209" applyNumberFormat="0" applyProtection="0">
      <alignment horizontal="left" vertical="top"/>
    </xf>
    <xf numFmtId="173" fontId="1" fillId="9" borderId="208">
      <alignment horizontal="right" vertical="center"/>
    </xf>
    <xf numFmtId="0" fontId="27" fillId="0" borderId="208" applyNumberFormat="0" applyFill="0" applyAlignment="0" applyProtection="0"/>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2" fontId="35" fillId="1" borderId="209" applyNumberFormat="0" applyProtection="0">
      <alignment horizontal="left" vertical="top"/>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2" fontId="35" fillId="1" borderId="209" applyNumberFormat="0" applyProtection="0">
      <alignment horizontal="left" vertical="top"/>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0" fontId="27" fillId="0" borderId="208" applyNumberFormat="0" applyFill="0" applyAlignment="0" applyProtection="0"/>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0" fontId="17" fillId="0" borderId="208">
      <alignment vertical="center"/>
    </xf>
    <xf numFmtId="0" fontId="27" fillId="0" borderId="208" applyNumberFormat="0" applyFill="0" applyAlignment="0" applyProtection="0"/>
    <xf numFmtId="172" fontId="35" fillId="1" borderId="209" applyNumberFormat="0" applyProtection="0">
      <alignment horizontal="left" vertical="top"/>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0" fontId="27" fillId="0" borderId="208" applyNumberFormat="0" applyFill="0" applyAlignment="0" applyProtection="0"/>
    <xf numFmtId="173" fontId="1" fillId="9" borderId="208">
      <alignment horizontal="right" vertical="center"/>
    </xf>
    <xf numFmtId="173" fontId="1" fillId="9" borderId="208">
      <alignment horizontal="right" vertical="center"/>
    </xf>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5" fillId="0" borderId="0"/>
    <xf numFmtId="0" fontId="1" fillId="0" borderId="0"/>
    <xf numFmtId="0" fontId="127" fillId="0" borderId="0"/>
    <xf numFmtId="0" fontId="128" fillId="63" borderId="211">
      <alignment horizontal="center"/>
    </xf>
    <xf numFmtId="0" fontId="129" fillId="64" borderId="211"/>
    <xf numFmtId="0" fontId="129" fillId="65" borderId="211"/>
    <xf numFmtId="0" fontId="103" fillId="0" borderId="0"/>
    <xf numFmtId="0" fontId="128" fillId="63" borderId="211">
      <alignment horizontal="center"/>
    </xf>
    <xf numFmtId="0" fontId="129" fillId="64" borderId="211"/>
    <xf numFmtId="0" fontId="129" fillId="65" borderId="211"/>
    <xf numFmtId="0" fontId="5" fillId="0" borderId="0"/>
    <xf numFmtId="0" fontId="103" fillId="0" borderId="0"/>
    <xf numFmtId="9" fontId="103" fillId="0" borderId="0" applyFont="0" applyFill="0" applyBorder="0" applyAlignment="0" applyProtection="0"/>
    <xf numFmtId="0" fontId="5" fillId="0" borderId="0"/>
    <xf numFmtId="0" fontId="5" fillId="0" borderId="0"/>
    <xf numFmtId="0" fontId="127" fillId="0" borderId="0"/>
    <xf numFmtId="173" fontId="24" fillId="8" borderId="212">
      <alignment horizontal="right" vertical="center"/>
    </xf>
    <xf numFmtId="0" fontId="127" fillId="0" borderId="0"/>
    <xf numFmtId="0" fontId="127" fillId="0" borderId="0"/>
    <xf numFmtId="0" fontId="127" fillId="0" borderId="0"/>
    <xf numFmtId="0" fontId="5" fillId="0" borderId="0"/>
    <xf numFmtId="173" fontId="24" fillId="8"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0" fontId="5" fillId="0" borderId="0"/>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7" fontId="27" fillId="62" borderId="212" applyNumberFormat="0" applyFont="0" applyBorder="0" applyAlignment="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0" fontId="27" fillId="0" borderId="212" applyNumberFormat="0" applyFill="0" applyAlignment="0" applyProtection="0"/>
    <xf numFmtId="49" fontId="124" fillId="0" borderId="212" applyNumberFormat="0" applyFill="0" applyBorder="0" applyProtection="0">
      <alignment horizontal="lef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0" fontId="27" fillId="0" borderId="212" applyNumberFormat="0" applyFill="0" applyAlignment="0" applyProtection="0"/>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177" fontId="27" fillId="62" borderId="212" applyNumberFormat="0" applyFont="0" applyBorder="0" applyAlignment="0" applyProtection="0">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67" fontId="5" fillId="0" borderId="0" applyFont="0" applyFill="0" applyBorder="0" applyAlignment="0" applyProtection="0"/>
    <xf numFmtId="172" fontId="35" fillId="1" borderId="209" applyNumberFormat="0" applyProtection="0">
      <alignment horizontal="left" vertical="top"/>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 fontId="27" fillId="0" borderId="212" applyFill="0" applyBorder="0" applyProtection="0">
      <alignment horizontal="right" vertical="center"/>
    </xf>
    <xf numFmtId="173" fontId="24" fillId="8" borderId="208">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24" fillId="8" borderId="208">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08">
      <alignment horizontal="right" vertical="center"/>
    </xf>
    <xf numFmtId="170" fontId="17" fillId="0" borderId="212">
      <alignment vertical="center"/>
    </xf>
    <xf numFmtId="170" fontId="17" fillId="0" borderId="212">
      <alignment vertical="center"/>
    </xf>
    <xf numFmtId="4" fontId="27" fillId="0" borderId="208" applyFill="0" applyBorder="0" applyProtection="0">
      <alignment horizontal="right" vertical="center"/>
    </xf>
    <xf numFmtId="170" fontId="17" fillId="0" borderId="208">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24" fillId="8" borderId="208">
      <alignment horizontal="righ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3" fontId="24" fillId="8"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08">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0" fontId="17" fillId="0" borderId="212">
      <alignment vertical="center"/>
    </xf>
    <xf numFmtId="170" fontId="17" fillId="0" borderId="208">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08">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08">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08">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3" fontId="1" fillId="9" borderId="212">
      <alignment horizontal="righ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08">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 fontId="27" fillId="0" borderId="212" applyFill="0" applyBorder="0" applyProtection="0">
      <alignment horizontal="right" vertical="center"/>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173" fontId="1" fillId="9" borderId="212">
      <alignment horizontal="right" vertical="center"/>
    </xf>
    <xf numFmtId="0" fontId="103" fillId="0" borderId="0"/>
    <xf numFmtId="170" fontId="17" fillId="0" borderId="212">
      <alignmen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0" fontId="5" fillId="0" borderId="0"/>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0" fontId="27" fillId="0" borderId="212" applyNumberFormat="0" applyFill="0" applyAlignment="0" applyProtection="0"/>
    <xf numFmtId="173" fontId="24" fillId="8" borderId="212">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2" fontId="35" fillId="1" borderId="23" applyNumberFormat="0" applyProtection="0">
      <alignment horizontal="left" vertical="top"/>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2" fontId="35" fillId="1" borderId="23" applyNumberFormat="0" applyProtection="0">
      <alignment horizontal="left" vertical="top"/>
    </xf>
    <xf numFmtId="172" fontId="35" fillId="1" borderId="23" applyNumberFormat="0" applyProtection="0">
      <alignment horizontal="left" vertical="top"/>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7" fontId="27" fillId="62" borderId="212" applyNumberFormat="0" applyFont="0" applyBorder="0" applyAlignment="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2" fontId="35" fillId="1" borderId="23" applyNumberFormat="0" applyProtection="0">
      <alignment horizontal="left" vertical="top"/>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7" fontId="27" fillId="62" borderId="212" applyNumberFormat="0" applyFont="0" applyBorder="0" applyAlignment="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0" fontId="27" fillId="0" borderId="212" applyNumberFormat="0" applyFill="0" applyAlignment="0" applyProtection="0"/>
    <xf numFmtId="4" fontId="27" fillId="0" borderId="212" applyFill="0" applyBorder="0" applyProtection="0">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0" fontId="27" fillId="0" borderId="212" applyNumberFormat="0" applyFill="0" applyAlignment="0" applyProtection="0"/>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3" fontId="24" fillId="8"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0" fontId="17" fillId="0" borderId="212">
      <alignmen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4" fontId="27" fillId="0" borderId="212" applyFill="0" applyBorder="0" applyProtection="0">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2" fontId="35" fillId="1" borderId="23" applyNumberFormat="0" applyProtection="0">
      <alignment horizontal="left" vertical="top"/>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49" fontId="27" fillId="0" borderId="212" applyNumberFormat="0" applyFont="0" applyFill="0" applyBorder="0" applyProtection="0">
      <alignment horizontal="left" vertical="center" indent="2"/>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4" fontId="27" fillId="0" borderId="212" applyFill="0" applyBorder="0" applyProtection="0">
      <alignment horizontal="righ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2" fontId="35" fillId="1" borderId="23" applyNumberFormat="0" applyProtection="0">
      <alignment horizontal="left" vertical="top"/>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0" fontId="17" fillId="0" borderId="212">
      <alignmen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0" fontId="27" fillId="0" borderId="212" applyNumberFormat="0" applyFill="0" applyAlignment="0" applyProtection="0"/>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4" fontId="27" fillId="0" borderId="212" applyFill="0" applyBorder="0" applyProtection="0">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27" fillId="0" borderId="212" applyNumberFormat="0" applyFont="0" applyFill="0" applyBorder="0" applyProtection="0">
      <alignment horizontal="left" vertical="center" indent="2"/>
    </xf>
    <xf numFmtId="177" fontId="27" fillId="62" borderId="212" applyNumberFormat="0" applyFont="0" applyBorder="0" applyAlignment="0" applyProtection="0">
      <alignment horizontal="right" vertical="center"/>
    </xf>
    <xf numFmtId="173" fontId="24" fillId="8" borderId="212">
      <alignment horizontal="right" vertical="center"/>
    </xf>
    <xf numFmtId="0" fontId="27" fillId="0" borderId="212" applyNumberFormat="0" applyFill="0" applyAlignment="0" applyProtection="0"/>
    <xf numFmtId="0" fontId="27" fillId="0" borderId="212" applyNumberFormat="0" applyFill="0" applyAlignment="0" applyProtection="0"/>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173" fontId="24" fillId="8" borderId="212">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2" fontId="35" fillId="1" borderId="209" applyNumberFormat="0" applyProtection="0">
      <alignment horizontal="left" vertical="top"/>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2" fontId="35" fillId="1" borderId="209" applyNumberFormat="0" applyProtection="0">
      <alignment horizontal="left" vertical="top"/>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0" fontId="27" fillId="0" borderId="212" applyNumberFormat="0" applyFill="0" applyAlignment="0" applyProtection="0"/>
    <xf numFmtId="49" fontId="124" fillId="0" borderId="212" applyNumberFormat="0" applyFill="0" applyBorder="0" applyProtection="0">
      <alignment horizontal="left" vertical="center"/>
    </xf>
    <xf numFmtId="167" fontId="5" fillId="0" borderId="0" applyFont="0" applyFill="0" applyBorder="0" applyAlignment="0" applyProtection="0"/>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3" fontId="1" fillId="9" borderId="212">
      <alignment horizontal="right" vertical="center"/>
    </xf>
    <xf numFmtId="177" fontId="27" fillId="62" borderId="208" applyNumberFormat="0" applyFont="0" applyBorder="0" applyAlignment="0" applyProtection="0">
      <alignment horizontal="righ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2" fontId="35" fillId="1" borderId="23" applyNumberFormat="0" applyProtection="0">
      <alignment horizontal="left" vertical="top"/>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49" fontId="27" fillId="0" borderId="208"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2" fontId="35" fillId="1" borderId="209" applyNumberFormat="0" applyProtection="0">
      <alignment horizontal="left" vertical="top"/>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2" fontId="35" fillId="1" borderId="209" applyNumberFormat="0" applyProtection="0">
      <alignment horizontal="left" vertical="top"/>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0" fontId="17" fillId="0" borderId="208">
      <alignmen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2" fontId="35" fillId="1" borderId="209" applyNumberFormat="0" applyProtection="0">
      <alignment horizontal="left" vertical="top"/>
    </xf>
    <xf numFmtId="49" fontId="124" fillId="0" borderId="208" applyNumberFormat="0" applyFill="0" applyBorder="0" applyProtection="0">
      <alignment horizontal="left" vertical="center"/>
    </xf>
    <xf numFmtId="170" fontId="17" fillId="0" borderId="208">
      <alignmen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08">
      <alignment horizontal="right" vertical="center"/>
    </xf>
    <xf numFmtId="4" fontId="27" fillId="0" borderId="212"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9" fontId="124" fillId="0" borderId="212" applyNumberFormat="0" applyFill="0" applyBorder="0" applyProtection="0">
      <alignment horizontal="left" vertical="center"/>
    </xf>
    <xf numFmtId="172" fontId="35" fillId="1" borderId="209" applyNumberFormat="0" applyProtection="0">
      <alignment horizontal="left" vertical="top"/>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2" fontId="35" fillId="1" borderId="209" applyNumberFormat="0" applyProtection="0">
      <alignment horizontal="left" vertical="top"/>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2" fontId="35" fillId="1" borderId="209" applyNumberFormat="0" applyProtection="0">
      <alignment horizontal="left" vertical="top"/>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2" fontId="35" fillId="1" borderId="209" applyNumberFormat="0" applyProtection="0">
      <alignment horizontal="left" vertical="top"/>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2" fontId="35" fillId="1" borderId="209" applyNumberFormat="0" applyProtection="0">
      <alignment horizontal="left" vertical="top"/>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2" fontId="35" fillId="1" borderId="209" applyNumberFormat="0" applyProtection="0">
      <alignment horizontal="left" vertical="top"/>
    </xf>
    <xf numFmtId="177" fontId="27" fillId="62" borderId="212" applyNumberFormat="0" applyFont="0" applyBorder="0" applyAlignment="0" applyProtection="0">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2" fontId="35" fillId="1" borderId="209" applyNumberFormat="0" applyProtection="0">
      <alignment horizontal="left" vertical="top"/>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172" fontId="35" fillId="1" borderId="23" applyNumberFormat="0" applyProtection="0">
      <alignment horizontal="left" vertical="top"/>
    </xf>
    <xf numFmtId="170" fontId="17" fillId="0" borderId="212">
      <alignment vertical="center"/>
    </xf>
    <xf numFmtId="4" fontId="27" fillId="0" borderId="212" applyFill="0" applyBorder="0" applyProtection="0">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2" fontId="35" fillId="1" borderId="209" applyNumberFormat="0" applyProtection="0">
      <alignment horizontal="left" vertical="top"/>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0" fontId="27" fillId="0" borderId="212" applyNumberFormat="0" applyFill="0" applyAlignment="0" applyProtection="0"/>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172" fontId="35" fillId="1" borderId="209" applyNumberFormat="0" applyProtection="0">
      <alignment horizontal="left" vertical="top"/>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09"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3" fontId="1" fillId="9"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3" fontId="24" fillId="8" borderId="212">
      <alignment horizontal="righ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2" fontId="35" fillId="1" borderId="23" applyNumberFormat="0" applyProtection="0">
      <alignment horizontal="left" vertical="top"/>
    </xf>
    <xf numFmtId="173" fontId="1" fillId="9" borderId="212">
      <alignment horizontal="right" vertical="center"/>
    </xf>
    <xf numFmtId="0" fontId="27" fillId="0" borderId="212" applyNumberFormat="0" applyFill="0" applyAlignment="0" applyProtection="0"/>
    <xf numFmtId="170" fontId="17" fillId="0" borderId="212">
      <alignment vertical="center"/>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3" fontId="1" fillId="9" borderId="212">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3" fontId="24" fillId="8" borderId="212">
      <alignment horizontal="right" vertical="center"/>
    </xf>
    <xf numFmtId="167" fontId="5" fillId="0" borderId="0" applyFont="0" applyFill="0" applyBorder="0" applyAlignment="0" applyProtection="0"/>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12">
      <alignment horizontal="right" vertical="center"/>
    </xf>
    <xf numFmtId="0" fontId="129" fillId="65" borderId="211"/>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0" fontId="17" fillId="0" borderId="208">
      <alignment vertical="center"/>
    </xf>
    <xf numFmtId="4" fontId="27" fillId="0" borderId="208" applyFill="0" applyBorder="0" applyProtection="0">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3" fontId="24" fillId="8" borderId="208">
      <alignment horizontal="right" vertical="center"/>
    </xf>
    <xf numFmtId="170" fontId="17" fillId="0" borderId="208">
      <alignmen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3" fontId="24" fillId="8" borderId="208">
      <alignment horizontal="right" vertical="center"/>
    </xf>
    <xf numFmtId="173" fontId="24" fillId="8"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67" fontId="5" fillId="0" borderId="0" applyFont="0" applyFill="0" applyBorder="0" applyAlignment="0" applyProtection="0"/>
    <xf numFmtId="170" fontId="17" fillId="0" borderId="208">
      <alignment vertical="center"/>
    </xf>
    <xf numFmtId="173" fontId="1" fillId="9"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0" fontId="17" fillId="0" borderId="208">
      <alignment vertical="center"/>
    </xf>
    <xf numFmtId="170" fontId="17" fillId="0" borderId="208">
      <alignmen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0" fontId="27" fillId="0" borderId="208" applyNumberFormat="0" applyFill="0" applyAlignment="0" applyProtection="0"/>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3" fontId="1" fillId="9"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67" fontId="5" fillId="0" borderId="0" applyFont="0" applyFill="0" applyBorder="0" applyAlignment="0" applyProtection="0"/>
    <xf numFmtId="170" fontId="17" fillId="0" borderId="208">
      <alignment vertical="center"/>
    </xf>
    <xf numFmtId="49" fontId="124" fillId="0" borderId="208" applyNumberFormat="0" applyFill="0" applyBorder="0" applyProtection="0">
      <alignment horizontal="lef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173" fontId="24" fillId="8" borderId="208">
      <alignment horizontal="right" vertical="center"/>
    </xf>
    <xf numFmtId="0" fontId="27" fillId="0" borderId="208" applyNumberFormat="0" applyFill="0" applyAlignment="0" applyProtection="0"/>
    <xf numFmtId="173" fontId="24" fillId="8"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0" fontId="17" fillId="0" borderId="208">
      <alignmen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3" fontId="1" fillId="9"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0" fontId="27" fillId="0" borderId="208" applyNumberFormat="0" applyFill="0" applyAlignment="0" applyProtection="0"/>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0" fontId="129" fillId="64" borderId="211"/>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0" fontId="17" fillId="0" borderId="208">
      <alignmen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0" fontId="27" fillId="0" borderId="208" applyNumberFormat="0" applyFill="0" applyAlignment="0" applyProtection="0"/>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0" fontId="1" fillId="0" borderId="0"/>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67" fontId="5" fillId="0" borderId="0" applyFont="0" applyFill="0" applyBorder="0" applyAlignment="0" applyProtection="0"/>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3" fontId="24" fillId="8"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2" fontId="35" fillId="1" borderId="23" applyNumberFormat="0" applyProtection="0">
      <alignment horizontal="left" vertical="top"/>
    </xf>
    <xf numFmtId="49" fontId="27" fillId="0" borderId="208" applyNumberFormat="0" applyFont="0" applyFill="0" applyBorder="0" applyProtection="0">
      <alignment horizontal="left" vertical="center" indent="2"/>
    </xf>
    <xf numFmtId="173" fontId="1" fillId="9" borderId="212">
      <alignment horizontal="righ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173" fontId="1" fillId="9" borderId="212">
      <alignment horizontal="right" vertical="center"/>
    </xf>
    <xf numFmtId="173" fontId="1" fillId="9" borderId="212">
      <alignment horizontal="right" vertical="center"/>
    </xf>
    <xf numFmtId="170" fontId="17" fillId="0" borderId="208">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3" fontId="1" fillId="9" borderId="212">
      <alignment horizontal="righ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3" fontId="1" fillId="9" borderId="208">
      <alignment horizontal="right" vertical="center"/>
    </xf>
    <xf numFmtId="172" fontId="35" fillId="1" borderId="23" applyNumberFormat="0" applyProtection="0">
      <alignment horizontal="left" vertical="top"/>
    </xf>
    <xf numFmtId="173" fontId="24" fillId="8" borderId="208">
      <alignment horizontal="right" vertical="center"/>
    </xf>
    <xf numFmtId="173" fontId="24" fillId="8" borderId="212">
      <alignment horizontal="right" vertical="center"/>
    </xf>
    <xf numFmtId="170" fontId="17" fillId="0" borderId="212">
      <alignment vertical="center"/>
    </xf>
    <xf numFmtId="170" fontId="17" fillId="0" borderId="208">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 fontId="27" fillId="0" borderId="208" applyFill="0" applyBorder="0" applyProtection="0">
      <alignment horizontal="right" vertical="center"/>
    </xf>
    <xf numFmtId="172" fontId="35" fillId="1" borderId="23" applyNumberFormat="0" applyProtection="0">
      <alignment horizontal="left" vertical="top"/>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24" fillId="8" borderId="212">
      <alignment horizontal="right" vertical="center"/>
    </xf>
    <xf numFmtId="0" fontId="27" fillId="0" borderId="208" applyNumberFormat="0" applyFill="0" applyAlignment="0" applyProtection="0"/>
    <xf numFmtId="173" fontId="1" fillId="9" borderId="208">
      <alignment horizontal="right" vertical="center"/>
    </xf>
    <xf numFmtId="170" fontId="17" fillId="0" borderId="212">
      <alignment vertical="center"/>
    </xf>
    <xf numFmtId="170" fontId="17" fillId="0" borderId="208">
      <alignmen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7" fontId="27" fillId="62" borderId="208" applyNumberFormat="0" applyFont="0" applyBorder="0" applyAlignment="0" applyProtection="0">
      <alignment horizontal="right" vertical="center"/>
    </xf>
    <xf numFmtId="173" fontId="1" fillId="9" borderId="212">
      <alignment horizontal="righ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173" fontId="1" fillId="9" borderId="208">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08">
      <alignment horizontal="right" vertical="center"/>
    </xf>
    <xf numFmtId="49" fontId="27" fillId="0" borderId="212"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12">
      <alignment horizontal="right" vertical="center"/>
    </xf>
    <xf numFmtId="173" fontId="24" fillId="8" borderId="212">
      <alignment horizontal="right" vertical="center"/>
    </xf>
    <xf numFmtId="173" fontId="1" fillId="9" borderId="208">
      <alignment horizontal="right" vertical="center"/>
    </xf>
    <xf numFmtId="173" fontId="24" fillId="8" borderId="212">
      <alignment horizontal="right" vertical="center"/>
    </xf>
    <xf numFmtId="173" fontId="1" fillId="9" borderId="208">
      <alignment horizontal="right" vertical="center"/>
    </xf>
    <xf numFmtId="170" fontId="17" fillId="0" borderId="212">
      <alignment vertical="center"/>
    </xf>
    <xf numFmtId="4" fontId="27" fillId="0" borderId="208" applyFill="0" applyBorder="0" applyProtection="0">
      <alignment horizontal="right" vertical="center"/>
    </xf>
    <xf numFmtId="173" fontId="24" fillId="8" borderId="212">
      <alignment horizontal="right" vertical="center"/>
    </xf>
    <xf numFmtId="172" fontId="35" fillId="1" borderId="209" applyNumberFormat="0" applyProtection="0">
      <alignment horizontal="left" vertical="top"/>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08">
      <alignment horizontal="right" vertical="center"/>
    </xf>
    <xf numFmtId="172" fontId="35" fillId="1" borderId="209" applyNumberFormat="0" applyProtection="0">
      <alignment horizontal="left" vertical="top"/>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12">
      <alignment vertical="center"/>
    </xf>
    <xf numFmtId="170" fontId="17" fillId="0" borderId="208">
      <alignmen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173" fontId="1" fillId="9" borderId="208">
      <alignment horizontal="right" vertical="center"/>
    </xf>
    <xf numFmtId="173" fontId="1" fillId="9" borderId="212">
      <alignment horizontal="right" vertical="center"/>
    </xf>
    <xf numFmtId="4" fontId="27" fillId="0" borderId="208" applyFill="0" applyBorder="0" applyProtection="0">
      <alignment horizontal="right" vertical="center"/>
    </xf>
    <xf numFmtId="49" fontId="27" fillId="0" borderId="212" applyNumberFormat="0" applyFont="0" applyFill="0" applyBorder="0" applyProtection="0">
      <alignment horizontal="left" vertical="center" indent="2"/>
    </xf>
    <xf numFmtId="173" fontId="24" fillId="8" borderId="208">
      <alignment horizontal="right" vertical="center"/>
    </xf>
    <xf numFmtId="173" fontId="24" fillId="8" borderId="212">
      <alignment horizontal="right" vertical="center"/>
    </xf>
    <xf numFmtId="173" fontId="24" fillId="8" borderId="208">
      <alignment horizontal="right" vertical="center"/>
    </xf>
    <xf numFmtId="173" fontId="1" fillId="9" borderId="208">
      <alignment horizontal="right" vertical="center"/>
    </xf>
    <xf numFmtId="170" fontId="17" fillId="0" borderId="212">
      <alignmen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3" fontId="1" fillId="9" borderId="212">
      <alignment horizontal="right" vertical="center"/>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4" fontId="27" fillId="0" borderId="208" applyFill="0" applyBorder="0" applyProtection="0">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27" fillId="0" borderId="208"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24" fillId="8" borderId="212">
      <alignment horizontal="right" vertical="center"/>
    </xf>
    <xf numFmtId="170" fontId="17" fillId="0" borderId="212">
      <alignment vertical="center"/>
    </xf>
    <xf numFmtId="173" fontId="1" fillId="9" borderId="208">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12">
      <alignment horizontal="right" vertical="center"/>
    </xf>
    <xf numFmtId="170" fontId="17" fillId="0" borderId="208">
      <alignment vertical="center"/>
    </xf>
    <xf numFmtId="172" fontId="35" fillId="1" borderId="209" applyNumberFormat="0" applyProtection="0">
      <alignment horizontal="left" vertical="top"/>
    </xf>
    <xf numFmtId="170" fontId="17" fillId="0" borderId="212">
      <alignment vertical="center"/>
    </xf>
    <xf numFmtId="173" fontId="24" fillId="8" borderId="212">
      <alignment horizontal="right" vertical="center"/>
    </xf>
    <xf numFmtId="170" fontId="17" fillId="0" borderId="208">
      <alignmen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0" fontId="27" fillId="0" borderId="208" applyNumberFormat="0" applyFill="0" applyAlignment="0" applyProtection="0"/>
    <xf numFmtId="49" fontId="124" fillId="0" borderId="212"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172" fontId="35" fillId="1" borderId="209" applyNumberFormat="0" applyProtection="0">
      <alignment horizontal="left" vertical="top"/>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0" fontId="17" fillId="0" borderId="212">
      <alignment vertical="center"/>
    </xf>
    <xf numFmtId="4" fontId="27" fillId="0" borderId="208" applyFill="0" applyBorder="0" applyProtection="0">
      <alignment horizontal="right" vertical="center"/>
    </xf>
    <xf numFmtId="173" fontId="1" fillId="9" borderId="212">
      <alignment horizontal="right" vertical="center"/>
    </xf>
    <xf numFmtId="49" fontId="124" fillId="0" borderId="208" applyNumberFormat="0" applyFill="0" applyBorder="0" applyProtection="0">
      <alignment horizontal="left" vertical="center"/>
    </xf>
    <xf numFmtId="173" fontId="1" fillId="9" borderId="212">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2" fontId="35" fillId="1" borderId="209"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0" fontId="27" fillId="0" borderId="212" applyNumberFormat="0" applyFill="0" applyAlignment="0" applyProtection="0"/>
    <xf numFmtId="4" fontId="27" fillId="0" borderId="212" applyFill="0" applyBorder="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2" fontId="35" fillId="1" borderId="23" applyNumberFormat="0" applyProtection="0">
      <alignment horizontal="left" vertical="top"/>
    </xf>
    <xf numFmtId="173" fontId="1" fillId="9" borderId="212">
      <alignment horizontal="right" vertical="center"/>
    </xf>
    <xf numFmtId="4" fontId="27" fillId="0" borderId="212" applyFill="0" applyBorder="0" applyProtection="0">
      <alignment horizontal="right" vertical="center"/>
    </xf>
    <xf numFmtId="0" fontId="27" fillId="0" borderId="208" applyNumberFormat="0" applyFill="0" applyAlignment="0" applyProtection="0"/>
    <xf numFmtId="173" fontId="1" fillId="9" borderId="212">
      <alignment horizontal="right" vertical="center"/>
    </xf>
    <xf numFmtId="49" fontId="27" fillId="0" borderId="212"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1" fillId="9" borderId="208">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173" fontId="1" fillId="9" borderId="212">
      <alignment horizontal="right" vertical="center"/>
    </xf>
    <xf numFmtId="4" fontId="27" fillId="0" borderId="212" applyFill="0" applyBorder="0" applyProtection="0">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08">
      <alignment horizontal="right" vertical="center"/>
    </xf>
    <xf numFmtId="173" fontId="24" fillId="8" borderId="208">
      <alignment horizontal="right" vertical="center"/>
    </xf>
    <xf numFmtId="170" fontId="17" fillId="0" borderId="208">
      <alignmen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2" fontId="35" fillId="1" borderId="209" applyNumberFormat="0" applyProtection="0">
      <alignment horizontal="left" vertical="top"/>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2" fontId="35" fillId="1" borderId="209" applyNumberFormat="0" applyProtection="0">
      <alignment horizontal="left" vertical="top"/>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0" fontId="27" fillId="0" borderId="212" applyNumberFormat="0" applyFill="0" applyAlignment="0" applyProtection="0"/>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4" fontId="27" fillId="0" borderId="212" applyFill="0" applyBorder="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9" fontId="27" fillId="0" borderId="208"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08">
      <alignment vertical="center"/>
    </xf>
    <xf numFmtId="173" fontId="1" fillId="9" borderId="212">
      <alignment horizontal="right" vertical="center"/>
    </xf>
    <xf numFmtId="4" fontId="27" fillId="0" borderId="212" applyFill="0" applyBorder="0" applyProtection="0">
      <alignment horizontal="right" vertical="center"/>
    </xf>
    <xf numFmtId="177" fontId="27" fillId="62" borderId="208" applyNumberFormat="0" applyFont="0" applyBorder="0" applyAlignment="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3" fontId="24" fillId="8" borderId="212">
      <alignment horizontal="right" vertical="center"/>
    </xf>
    <xf numFmtId="49" fontId="27" fillId="0" borderId="212" applyNumberFormat="0" applyFont="0" applyFill="0" applyBorder="0" applyProtection="0">
      <alignment horizontal="left" vertical="center" indent="2"/>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24" fillId="8" borderId="208">
      <alignment horizontal="right" vertical="center"/>
    </xf>
    <xf numFmtId="173" fontId="1" fillId="9" borderId="212">
      <alignment horizontal="right" vertical="center"/>
    </xf>
    <xf numFmtId="173" fontId="24" fillId="8" borderId="208">
      <alignment horizontal="right" vertical="center"/>
    </xf>
    <xf numFmtId="172" fontId="35" fillId="1" borderId="209" applyNumberFormat="0" applyProtection="0">
      <alignment horizontal="left" vertical="top"/>
    </xf>
    <xf numFmtId="0" fontId="27" fillId="0" borderId="208" applyNumberFormat="0" applyFill="0" applyAlignment="0" applyProtection="0"/>
    <xf numFmtId="173" fontId="24" fillId="8" borderId="212">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12">
      <alignmen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0" fontId="27" fillId="0" borderId="212" applyNumberFormat="0" applyFill="0" applyAlignment="0" applyProtection="0"/>
    <xf numFmtId="173" fontId="1" fillId="9" borderId="208">
      <alignment horizontal="right" vertical="center"/>
    </xf>
    <xf numFmtId="173" fontId="1" fillId="9" borderId="208">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0" fontId="17" fillId="0" borderId="208">
      <alignment vertical="center"/>
    </xf>
    <xf numFmtId="173" fontId="1" fillId="9" borderId="212">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0" fontId="27" fillId="0" borderId="212" applyNumberFormat="0" applyFill="0" applyAlignment="0" applyProtection="0"/>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12">
      <alignment horizontal="right" vertical="center"/>
    </xf>
    <xf numFmtId="173" fontId="1" fillId="9" borderId="212">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2" fontId="35" fillId="1" borderId="209" applyNumberFormat="0" applyProtection="0">
      <alignment horizontal="left" vertical="top"/>
    </xf>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09" applyNumberFormat="0" applyProtection="0">
      <alignment horizontal="left" vertical="top"/>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2" fontId="35" fillId="1" borderId="209" applyNumberFormat="0" applyProtection="0">
      <alignment horizontal="left" vertical="top"/>
    </xf>
    <xf numFmtId="170" fontId="17" fillId="0" borderId="212">
      <alignment vertical="center"/>
    </xf>
    <xf numFmtId="172" fontId="35" fillId="1" borderId="23" applyNumberFormat="0" applyProtection="0">
      <alignment horizontal="left" vertical="top"/>
    </xf>
    <xf numFmtId="170" fontId="17" fillId="0" borderId="212">
      <alignment vertical="center"/>
    </xf>
    <xf numFmtId="0" fontId="27" fillId="0" borderId="212" applyNumberFormat="0" applyFill="0" applyAlignment="0" applyProtection="0"/>
    <xf numFmtId="170" fontId="17" fillId="0" borderId="212">
      <alignment vertical="center"/>
    </xf>
    <xf numFmtId="173" fontId="24" fillId="8"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0" fontId="17" fillId="0" borderId="212">
      <alignment vertical="center"/>
    </xf>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49" fontId="124" fillId="0" borderId="212" applyNumberFormat="0" applyFill="0" applyBorder="0" applyProtection="0">
      <alignment horizontal="lef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3" fontId="24" fillId="8" borderId="212">
      <alignment horizontal="righ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0" fontId="27" fillId="0" borderId="212" applyNumberFormat="0" applyFill="0" applyAlignment="0" applyProtection="0"/>
    <xf numFmtId="0" fontId="27" fillId="0" borderId="212" applyNumberFormat="0" applyFill="0" applyAlignment="0" applyProtection="0"/>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24" fillId="8" borderId="208">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0" fontId="17" fillId="0" borderId="208">
      <alignment vertical="center"/>
    </xf>
    <xf numFmtId="0" fontId="27" fillId="0" borderId="208" applyNumberFormat="0" applyFill="0" applyAlignment="0" applyProtection="0"/>
    <xf numFmtId="172" fontId="35" fillId="1" borderId="209" applyNumberFormat="0" applyProtection="0">
      <alignment horizontal="left" vertical="top"/>
    </xf>
    <xf numFmtId="172" fontId="35" fillId="1" borderId="209" applyNumberFormat="0" applyProtection="0">
      <alignment horizontal="left" vertical="top"/>
    </xf>
    <xf numFmtId="173" fontId="1" fillId="9" borderId="208">
      <alignment horizontal="right" vertical="center"/>
    </xf>
    <xf numFmtId="177" fontId="27" fillId="62" borderId="208" applyNumberFormat="0" applyFont="0" applyBorder="0" applyAlignment="0" applyProtection="0">
      <alignment horizontal="right" vertical="center"/>
    </xf>
    <xf numFmtId="172" fontId="35" fillId="1" borderId="209" applyNumberFormat="0" applyProtection="0">
      <alignment horizontal="left" vertical="top"/>
    </xf>
    <xf numFmtId="49" fontId="124" fillId="0" borderId="208" applyNumberFormat="0" applyFill="0" applyBorder="0" applyProtection="0">
      <alignment horizontal="lef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0" fontId="17" fillId="0" borderId="212">
      <alignment vertical="center"/>
    </xf>
    <xf numFmtId="0" fontId="27" fillId="0" borderId="208" applyNumberFormat="0" applyFill="0" applyAlignment="0" applyProtection="0"/>
    <xf numFmtId="173" fontId="1" fillId="9" borderId="208">
      <alignment horizontal="right" vertical="center"/>
    </xf>
    <xf numFmtId="172" fontId="35" fillId="1" borderId="209" applyNumberFormat="0" applyProtection="0">
      <alignment horizontal="left" vertical="top"/>
    </xf>
    <xf numFmtId="173" fontId="1" fillId="9"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24" fillId="8" borderId="208">
      <alignment horizontal="right" vertical="center"/>
    </xf>
    <xf numFmtId="170" fontId="17" fillId="0" borderId="208">
      <alignment vertical="center"/>
    </xf>
    <xf numFmtId="173" fontId="1" fillId="9" borderId="212">
      <alignment horizontal="righ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2" fontId="35" fillId="1" borderId="209" applyNumberFormat="0" applyProtection="0">
      <alignment horizontal="left" vertical="top"/>
    </xf>
    <xf numFmtId="173" fontId="24" fillId="8"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170" fontId="17" fillId="0" borderId="208">
      <alignment vertical="center"/>
    </xf>
    <xf numFmtId="172" fontId="35" fillId="1" borderId="209" applyNumberFormat="0" applyProtection="0">
      <alignment horizontal="left" vertical="top"/>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12">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2" fontId="35" fillId="1" borderId="209" applyNumberFormat="0" applyProtection="0">
      <alignment horizontal="left" vertical="top"/>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2" fontId="35" fillId="1" borderId="209" applyNumberFormat="0" applyProtection="0">
      <alignment horizontal="left" vertical="top"/>
    </xf>
    <xf numFmtId="172" fontId="35" fillId="1" borderId="209" applyNumberFormat="0" applyProtection="0">
      <alignment horizontal="left" vertical="top"/>
    </xf>
    <xf numFmtId="173" fontId="1" fillId="9" borderId="212">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0" fontId="17" fillId="0" borderId="208">
      <alignment vertical="center"/>
    </xf>
    <xf numFmtId="173" fontId="1" fillId="9" borderId="212">
      <alignment horizontal="righ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2" fontId="35" fillId="1" borderId="209" applyNumberFormat="0" applyProtection="0">
      <alignment horizontal="left" vertical="top"/>
    </xf>
    <xf numFmtId="4" fontId="27" fillId="0" borderId="208" applyFill="0" applyBorder="0" applyProtection="0">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24" fillId="8"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2" fontId="35" fillId="1" borderId="209" applyNumberFormat="0" applyProtection="0">
      <alignment horizontal="left" vertical="top"/>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0" fontId="17" fillId="0" borderId="212">
      <alignmen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12">
      <alignment horizontal="right" vertical="center"/>
    </xf>
    <xf numFmtId="170" fontId="17" fillId="0" borderId="208">
      <alignment vertical="center"/>
    </xf>
    <xf numFmtId="173" fontId="24" fillId="8" borderId="208">
      <alignment horizontal="right" vertical="center"/>
    </xf>
    <xf numFmtId="172" fontId="35" fillId="1" borderId="209" applyNumberFormat="0" applyProtection="0">
      <alignment horizontal="left" vertical="top"/>
    </xf>
    <xf numFmtId="173" fontId="1" fillId="9" borderId="212">
      <alignment horizontal="right" vertical="center"/>
    </xf>
    <xf numFmtId="0" fontId="27" fillId="0" borderId="208" applyNumberFormat="0" applyFill="0" applyAlignment="0" applyProtection="0"/>
    <xf numFmtId="172" fontId="35" fillId="1" borderId="209" applyNumberFormat="0" applyProtection="0">
      <alignment horizontal="left" vertical="top"/>
    </xf>
    <xf numFmtId="170" fontId="17" fillId="0" borderId="212">
      <alignmen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2" fontId="35" fillId="1" borderId="209" applyNumberFormat="0" applyProtection="0">
      <alignment horizontal="left" vertical="top"/>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2" fontId="35" fillId="1" borderId="209" applyNumberFormat="0" applyProtection="0">
      <alignment horizontal="left" vertical="top"/>
    </xf>
    <xf numFmtId="170" fontId="17" fillId="0" borderId="212">
      <alignment vertical="center"/>
    </xf>
    <xf numFmtId="170" fontId="17" fillId="0" borderId="212">
      <alignment vertical="center"/>
    </xf>
    <xf numFmtId="49" fontId="124" fillId="0" borderId="208"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0" fontId="27" fillId="0" borderId="208" applyNumberFormat="0" applyFill="0" applyAlignment="0" applyProtection="0"/>
    <xf numFmtId="173" fontId="1" fillId="9" borderId="212">
      <alignment horizontal="right" vertical="center"/>
    </xf>
    <xf numFmtId="172" fontId="35" fillId="1" borderId="209" applyNumberFormat="0" applyProtection="0">
      <alignment horizontal="left" vertical="top"/>
    </xf>
    <xf numFmtId="173" fontId="1" fillId="9" borderId="212">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12">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2" fontId="35" fillId="1" borderId="209" applyNumberFormat="0" applyProtection="0">
      <alignment horizontal="left" vertical="top"/>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0" fontId="27" fillId="0" borderId="208" applyNumberFormat="0" applyFill="0" applyAlignment="0" applyProtection="0"/>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08" applyNumberFormat="0" applyFont="0" applyFill="0" applyBorder="0" applyProtection="0">
      <alignment horizontal="left" vertical="center" indent="2"/>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0" fontId="17" fillId="0" borderId="208">
      <alignment vertical="center"/>
    </xf>
    <xf numFmtId="0" fontId="27" fillId="0" borderId="208" applyNumberFormat="0" applyFill="0" applyAlignment="0" applyProtection="0"/>
    <xf numFmtId="172" fontId="35" fillId="1" borderId="209" applyNumberFormat="0" applyProtection="0">
      <alignment horizontal="left" vertical="top"/>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0" fontId="27" fillId="0" borderId="212" applyNumberFormat="0" applyFill="0" applyAlignment="0" applyProtection="0"/>
    <xf numFmtId="49" fontId="27" fillId="0" borderId="208"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27" fillId="0" borderId="208" applyNumberFormat="0" applyFont="0" applyFill="0" applyBorder="0" applyProtection="0">
      <alignment horizontal="left" vertical="center" indent="2"/>
    </xf>
    <xf numFmtId="173" fontId="1" fillId="9" borderId="212">
      <alignment horizontal="right" vertical="center"/>
    </xf>
    <xf numFmtId="170" fontId="17" fillId="0" borderId="208">
      <alignment vertical="center"/>
    </xf>
    <xf numFmtId="0" fontId="27" fillId="0" borderId="208" applyNumberFormat="0" applyFill="0" applyAlignment="0" applyProtection="0"/>
    <xf numFmtId="170" fontId="17" fillId="0" borderId="212">
      <alignment vertical="center"/>
    </xf>
    <xf numFmtId="170" fontId="17" fillId="0" borderId="212">
      <alignment vertical="center"/>
    </xf>
    <xf numFmtId="173" fontId="1" fillId="9" borderId="212">
      <alignment horizontal="right" vertical="center"/>
    </xf>
    <xf numFmtId="172" fontId="35" fillId="1" borderId="209" applyNumberFormat="0" applyProtection="0">
      <alignment horizontal="left" vertical="top"/>
    </xf>
    <xf numFmtId="173" fontId="24" fillId="8" borderId="208">
      <alignment horizontal="right" vertical="center"/>
    </xf>
    <xf numFmtId="173" fontId="1" fillId="9" borderId="212">
      <alignment horizontal="right" vertical="center"/>
    </xf>
    <xf numFmtId="170" fontId="17" fillId="0" borderId="212">
      <alignment vertical="center"/>
    </xf>
    <xf numFmtId="173" fontId="24" fillId="8" borderId="208">
      <alignment horizontal="right" vertical="center"/>
    </xf>
    <xf numFmtId="173" fontId="1" fillId="9" borderId="212">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3" fontId="24" fillId="8" borderId="208">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3" fontId="24" fillId="8" borderId="212">
      <alignment horizontal="right" vertical="center"/>
    </xf>
    <xf numFmtId="173" fontId="24" fillId="8" borderId="212">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9" fontId="124" fillId="0" borderId="212" applyNumberFormat="0" applyFill="0" applyBorder="0" applyProtection="0">
      <alignment horizontal="lef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2" fontId="35" fillId="1" borderId="209" applyNumberFormat="0" applyProtection="0">
      <alignment horizontal="left" vertical="top"/>
    </xf>
    <xf numFmtId="172" fontId="35" fillId="1" borderId="23" applyNumberFormat="0" applyProtection="0">
      <alignment horizontal="left" vertical="top"/>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0" fontId="17" fillId="0" borderId="208">
      <alignment vertical="center"/>
    </xf>
    <xf numFmtId="4" fontId="27" fillId="0" borderId="208" applyFill="0" applyBorder="0" applyProtection="0">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3" fontId="24" fillId="8" borderId="208">
      <alignment horizontal="right" vertical="center"/>
    </xf>
    <xf numFmtId="170" fontId="17" fillId="0" borderId="208">
      <alignmen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3" fontId="24" fillId="8" borderId="208">
      <alignment horizontal="right" vertical="center"/>
    </xf>
    <xf numFmtId="173" fontId="24" fillId="8"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67" fontId="5" fillId="0" borderId="0" applyFont="0" applyFill="0" applyBorder="0" applyAlignment="0" applyProtection="0"/>
    <xf numFmtId="170" fontId="17" fillId="0" borderId="208">
      <alignment vertical="center"/>
    </xf>
    <xf numFmtId="173" fontId="1" fillId="9"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0" fontId="17" fillId="0" borderId="208">
      <alignment vertical="center"/>
    </xf>
    <xf numFmtId="170" fontId="17" fillId="0" borderId="208">
      <alignmen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0" fontId="27" fillId="0" borderId="208" applyNumberFormat="0" applyFill="0" applyAlignment="0" applyProtection="0"/>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3" fontId="1" fillId="9"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2" fontId="35" fillId="1" borderId="209" applyNumberFormat="0" applyProtection="0">
      <alignment horizontal="left" vertical="top"/>
    </xf>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24" fillId="8" borderId="212">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08">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0" fontId="17" fillId="0" borderId="208">
      <alignment vertical="center"/>
    </xf>
    <xf numFmtId="173" fontId="24" fillId="8" borderId="208">
      <alignment horizontal="right" vertical="center"/>
    </xf>
    <xf numFmtId="170" fontId="17" fillId="0" borderId="208">
      <alignmen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0" fontId="27" fillId="0" borderId="212" applyNumberFormat="0" applyFill="0" applyAlignment="0" applyProtection="0"/>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0" fontId="17" fillId="0" borderId="208">
      <alignment vertical="center"/>
    </xf>
    <xf numFmtId="172" fontId="35" fillId="1" borderId="209" applyNumberFormat="0" applyProtection="0">
      <alignment horizontal="left" vertical="top"/>
    </xf>
    <xf numFmtId="173" fontId="1" fillId="9" borderId="208">
      <alignment horizontal="right" vertical="center"/>
    </xf>
    <xf numFmtId="173" fontId="1" fillId="9"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24" fillId="8"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173" fontId="24" fillId="8" borderId="208">
      <alignment horizontal="right" vertical="center"/>
    </xf>
    <xf numFmtId="0" fontId="27" fillId="0" borderId="208" applyNumberFormat="0" applyFill="0" applyAlignment="0" applyProtection="0"/>
    <xf numFmtId="173" fontId="24" fillId="8"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49" fontId="124" fillId="0" borderId="208" applyNumberFormat="0" applyFill="0" applyBorder="0" applyProtection="0">
      <alignment horizontal="lef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0" fontId="17" fillId="0" borderId="208">
      <alignmen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24" fillId="8"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49" fontId="124" fillId="0" borderId="208" applyNumberFormat="0" applyFill="0" applyBorder="0" applyProtection="0">
      <alignment horizontal="left" vertical="center"/>
    </xf>
    <xf numFmtId="4" fontId="27" fillId="0" borderId="208" applyFill="0" applyBorder="0" applyProtection="0">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3" fontId="1" fillId="9"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2" fontId="35" fillId="1" borderId="209" applyNumberFormat="0" applyProtection="0">
      <alignment horizontal="left" vertical="top"/>
    </xf>
    <xf numFmtId="173" fontId="1" fillId="9" borderId="208">
      <alignment horizontal="right" vertical="center"/>
    </xf>
    <xf numFmtId="0" fontId="27" fillId="0" borderId="208" applyNumberFormat="0" applyFill="0" applyAlignment="0" applyProtection="0"/>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3" fontId="24" fillId="8"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0" fontId="128" fillId="63" borderId="211">
      <alignment horizont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2" fontId="35" fillId="1" borderId="209" applyNumberFormat="0" applyProtection="0">
      <alignment horizontal="left" vertical="top"/>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2" fontId="35" fillId="1" borderId="209" applyNumberFormat="0" applyProtection="0">
      <alignment horizontal="left" vertical="top"/>
    </xf>
    <xf numFmtId="173" fontId="24" fillId="8"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124" fillId="0" borderId="208" applyNumberFormat="0" applyFill="0" applyBorder="0" applyProtection="0">
      <alignment horizontal="lef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0" fontId="17" fillId="0" borderId="208">
      <alignment vertical="center"/>
    </xf>
    <xf numFmtId="0" fontId="27" fillId="0" borderId="208" applyNumberFormat="0" applyFill="0" applyAlignment="0" applyProtection="0"/>
    <xf numFmtId="177" fontId="27" fillId="62" borderId="208" applyNumberFormat="0" applyFont="0" applyBorder="0" applyAlignment="0" applyProtection="0">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9" fontId="27" fillId="0" borderId="208" applyNumberFormat="0" applyFont="0" applyFill="0" applyBorder="0" applyProtection="0">
      <alignment horizontal="left" vertical="center" indent="2"/>
    </xf>
    <xf numFmtId="170" fontId="17" fillId="0" borderId="208">
      <alignmen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173" fontId="24" fillId="8" borderId="208">
      <alignment horizontal="right" vertical="center"/>
    </xf>
    <xf numFmtId="170" fontId="17" fillId="0" borderId="208">
      <alignment vertical="center"/>
    </xf>
    <xf numFmtId="0" fontId="27" fillId="0" borderId="208" applyNumberFormat="0" applyFill="0" applyAlignment="0" applyProtection="0"/>
    <xf numFmtId="173" fontId="1" fillId="9"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0" fontId="17" fillId="0" borderId="208">
      <alignment vertical="center"/>
    </xf>
    <xf numFmtId="173" fontId="24" fillId="8" borderId="208">
      <alignment horizontal="right" vertical="center"/>
    </xf>
    <xf numFmtId="173" fontId="24" fillId="8" borderId="208">
      <alignment horizontal="right" vertical="center"/>
    </xf>
    <xf numFmtId="49" fontId="124" fillId="0" borderId="208" applyNumberFormat="0" applyFill="0" applyBorder="0" applyProtection="0">
      <alignment horizontal="left" vertical="center"/>
    </xf>
    <xf numFmtId="177" fontId="27" fillId="62" borderId="208" applyNumberFormat="0" applyFont="0" applyBorder="0" applyAlignment="0" applyProtection="0">
      <alignment horizontal="right" vertical="center"/>
    </xf>
    <xf numFmtId="0" fontId="27" fillId="0" borderId="208" applyNumberFormat="0" applyFill="0" applyAlignment="0" applyProtection="0"/>
    <xf numFmtId="170" fontId="17" fillId="0" borderId="208">
      <alignment vertical="center"/>
    </xf>
    <xf numFmtId="173" fontId="1" fillId="9" borderId="212">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0" fontId="17" fillId="0" borderId="208">
      <alignmen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49" fontId="124" fillId="0" borderId="208" applyNumberFormat="0" applyFill="0" applyBorder="0" applyProtection="0">
      <alignment horizontal="left" vertical="center"/>
    </xf>
    <xf numFmtId="170"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3" fontId="1" fillId="9" borderId="208">
      <alignment horizontal="right" vertical="center"/>
    </xf>
    <xf numFmtId="49" fontId="124" fillId="0" borderId="208" applyNumberFormat="0" applyFill="0" applyBorder="0" applyProtection="0">
      <alignment horizontal="left" vertical="center"/>
    </xf>
    <xf numFmtId="173" fontId="24" fillId="8" borderId="208">
      <alignment horizontal="right" vertical="center"/>
    </xf>
    <xf numFmtId="4" fontId="27" fillId="0" borderId="208" applyFill="0" applyBorder="0" applyProtection="0">
      <alignment horizontal="right" vertical="center"/>
    </xf>
    <xf numFmtId="173" fontId="24" fillId="8" borderId="208">
      <alignment horizontal="right" vertical="center"/>
    </xf>
    <xf numFmtId="170" fontId="17" fillId="0" borderId="208">
      <alignment vertical="center"/>
    </xf>
    <xf numFmtId="177" fontId="27" fillId="62" borderId="208" applyNumberFormat="0" applyFont="0" applyBorder="0" applyAlignment="0" applyProtection="0">
      <alignment horizontal="right" vertical="center"/>
    </xf>
    <xf numFmtId="170" fontId="17" fillId="0" borderId="208">
      <alignment vertical="center"/>
    </xf>
    <xf numFmtId="170" fontId="17" fillId="0" borderId="208">
      <alignmen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4" fontId="27" fillId="0" borderId="208" applyFill="0" applyBorder="0" applyProtection="0">
      <alignment horizontal="right" vertical="center"/>
    </xf>
    <xf numFmtId="173" fontId="1" fillId="9" borderId="208">
      <alignment horizontal="right" vertical="center"/>
    </xf>
    <xf numFmtId="173" fontId="1" fillId="9" borderId="208">
      <alignment horizontal="right" vertical="center"/>
    </xf>
    <xf numFmtId="173" fontId="24" fillId="8" borderId="208">
      <alignment horizontal="right" vertical="center"/>
    </xf>
    <xf numFmtId="170" fontId="17" fillId="0" borderId="208">
      <alignment vertical="center"/>
    </xf>
    <xf numFmtId="173" fontId="24" fillId="8" borderId="208">
      <alignment horizontal="right" vertical="center"/>
    </xf>
    <xf numFmtId="173" fontId="1" fillId="9" borderId="208">
      <alignment horizontal="right" vertical="center"/>
    </xf>
    <xf numFmtId="4" fontId="27" fillId="0" borderId="208" applyFill="0" applyBorder="0" applyProtection="0">
      <alignment horizontal="right" vertical="center"/>
    </xf>
    <xf numFmtId="177"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27" fillId="0" borderId="208" applyNumberFormat="0" applyFill="0" applyAlignment="0" applyProtection="0"/>
    <xf numFmtId="170" fontId="17" fillId="0" borderId="208">
      <alignment vertical="center"/>
    </xf>
    <xf numFmtId="170" fontId="17" fillId="0" borderId="208">
      <alignment vertical="center"/>
    </xf>
    <xf numFmtId="49" fontId="124" fillId="0" borderId="208" applyNumberFormat="0" applyFill="0" applyBorder="0" applyProtection="0">
      <alignment horizontal="left" vertical="center"/>
    </xf>
    <xf numFmtId="170" fontId="17" fillId="0" borderId="208">
      <alignment vertical="center"/>
    </xf>
    <xf numFmtId="170" fontId="17" fillId="0" borderId="208">
      <alignment vertical="center"/>
    </xf>
    <xf numFmtId="170" fontId="17" fillId="0" borderId="208">
      <alignment vertical="center"/>
    </xf>
    <xf numFmtId="173" fontId="24" fillId="8" borderId="208">
      <alignment horizontal="right" vertical="center"/>
    </xf>
    <xf numFmtId="173" fontId="24" fillId="8" borderId="208">
      <alignment horizontal="right" vertical="center"/>
    </xf>
    <xf numFmtId="173" fontId="24" fillId="8"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173" fontId="1" fillId="9" borderId="208">
      <alignment horizontal="right" vertical="center"/>
    </xf>
    <xf numFmtId="0" fontId="1" fillId="0" borderId="0"/>
    <xf numFmtId="173" fontId="1" fillId="9" borderId="212">
      <alignment horizontal="right" vertical="center"/>
    </xf>
    <xf numFmtId="0" fontId="103" fillId="0" borderId="0"/>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0" fontId="27" fillId="0" borderId="212" applyNumberFormat="0" applyFill="0" applyAlignment="0" applyProtection="0"/>
    <xf numFmtId="170" fontId="17" fillId="0" borderId="212">
      <alignmen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49" fontId="27" fillId="0" borderId="212" applyNumberFormat="0" applyFont="0" applyFill="0" applyBorder="0" applyProtection="0">
      <alignment horizontal="left" vertical="center" indent="2"/>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0" fontId="27" fillId="0" borderId="212" applyNumberFormat="0" applyFill="0" applyAlignment="0" applyProtection="0"/>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4" fillId="0" borderId="212" applyNumberFormat="0" applyFill="0" applyBorder="0" applyProtection="0">
      <alignment horizontal="left" vertical="center"/>
    </xf>
    <xf numFmtId="0" fontId="27" fillId="0" borderId="212" applyNumberFormat="0" applyFill="0" applyAlignment="0" applyProtection="0"/>
    <xf numFmtId="172" fontId="35" fillId="1" borderId="23" applyNumberFormat="0" applyProtection="0">
      <alignment horizontal="left" vertical="top"/>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2" fontId="35" fillId="1" borderId="23" applyNumberFormat="0" applyProtection="0">
      <alignment horizontal="left" vertical="top"/>
    </xf>
    <xf numFmtId="172" fontId="35" fillId="1" borderId="23" applyNumberFormat="0" applyProtection="0">
      <alignment horizontal="left" vertical="top"/>
    </xf>
    <xf numFmtId="173" fontId="1" fillId="9" borderId="212">
      <alignment horizontal="right" vertical="center"/>
    </xf>
    <xf numFmtId="177" fontId="27" fillId="62" borderId="212" applyNumberFormat="0" applyFont="0" applyBorder="0" applyAlignment="0" applyProtection="0">
      <alignment horizontal="right" vertical="center"/>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2" fontId="35" fillId="1" borderId="23" applyNumberFormat="0" applyProtection="0">
      <alignment horizontal="left" vertical="top"/>
    </xf>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172" fontId="35" fillId="1" borderId="23" applyNumberFormat="0" applyProtection="0">
      <alignment horizontal="left" vertical="top"/>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0" fontId="27" fillId="0" borderId="212" applyNumberFormat="0" applyFill="0" applyAlignment="0" applyProtection="0"/>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2" fontId="35" fillId="1" borderId="23" applyNumberFormat="0" applyProtection="0">
      <alignment horizontal="left" vertical="top"/>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2" fontId="35" fillId="1" borderId="23" applyNumberFormat="0" applyProtection="0">
      <alignment horizontal="left" vertical="top"/>
    </xf>
    <xf numFmtId="172" fontId="35" fillId="1" borderId="23" applyNumberFormat="0" applyProtection="0">
      <alignment horizontal="left" vertical="top"/>
    </xf>
    <xf numFmtId="170" fontId="17" fillId="0" borderId="212">
      <alignmen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2" fontId="35" fillId="1" borderId="23" applyNumberFormat="0" applyProtection="0">
      <alignment horizontal="left" vertical="top"/>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0" fontId="27" fillId="0" borderId="212" applyNumberFormat="0" applyFill="0" applyAlignment="0" applyProtection="0"/>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2" fontId="35" fillId="1" borderId="23" applyNumberFormat="0" applyProtection="0">
      <alignment horizontal="left" vertical="top"/>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2" fontId="35" fillId="1" borderId="23" applyNumberFormat="0" applyProtection="0">
      <alignment horizontal="left" vertical="top"/>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2" fontId="35" fillId="1" borderId="23" applyNumberFormat="0" applyProtection="0">
      <alignment horizontal="left" vertical="top"/>
    </xf>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0" fontId="27" fillId="0" borderId="212" applyNumberFormat="0" applyFill="0" applyAlignment="0" applyProtection="0"/>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2" fontId="35" fillId="1" borderId="23" applyNumberFormat="0" applyProtection="0">
      <alignment horizontal="left" vertical="top"/>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3" fontId="24" fillId="8" borderId="212">
      <alignment horizontal="right" vertical="center"/>
    </xf>
    <xf numFmtId="170" fontId="17" fillId="0" borderId="212">
      <alignmen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173" fontId="24" fillId="8"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0" fontId="17" fillId="0" borderId="212">
      <alignmen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0" fontId="27" fillId="0" borderId="212" applyNumberFormat="0" applyFill="0" applyAlignment="0" applyProtection="0"/>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3" fontId="1" fillId="9"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0" fontId="17" fillId="0" borderId="212">
      <alignment vertical="center"/>
    </xf>
    <xf numFmtId="172" fontId="35" fillId="1" borderId="23" applyNumberFormat="0" applyProtection="0">
      <alignment horizontal="left" vertical="top"/>
    </xf>
    <xf numFmtId="173" fontId="1" fillId="9" borderId="212">
      <alignment horizontal="right" vertical="center"/>
    </xf>
    <xf numFmtId="173" fontId="1" fillId="9"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0" fontId="27" fillId="0" borderId="212" applyNumberFormat="0" applyFill="0" applyAlignment="0" applyProtection="0"/>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24" fillId="8"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173" fontId="24" fillId="8" borderId="212">
      <alignment horizontal="right" vertical="center"/>
    </xf>
    <xf numFmtId="0" fontId="27" fillId="0" borderId="212" applyNumberFormat="0" applyFill="0" applyAlignment="0" applyProtection="0"/>
    <xf numFmtId="173" fontId="24" fillId="8"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49" fontId="124" fillId="0" borderId="212" applyNumberFormat="0" applyFill="0" applyBorder="0" applyProtection="0">
      <alignment horizontal="lef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0" fontId="17" fillId="0" borderId="212">
      <alignmen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49" fontId="124" fillId="0" borderId="212" applyNumberFormat="0" applyFill="0" applyBorder="0" applyProtection="0">
      <alignment horizontal="left" vertical="center"/>
    </xf>
    <xf numFmtId="4" fontId="27" fillId="0" borderId="212" applyFill="0" applyBorder="0" applyProtection="0">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2" fontId="35" fillId="1" borderId="23" applyNumberFormat="0" applyProtection="0">
      <alignment horizontal="left" vertical="top"/>
    </xf>
    <xf numFmtId="173"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24" fillId="8"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2" fontId="35" fillId="1" borderId="23" applyNumberFormat="0" applyProtection="0">
      <alignment horizontal="left" vertical="top"/>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35" fillId="1" borderId="23" applyNumberFormat="0" applyProtection="0">
      <alignment horizontal="left" vertical="top"/>
    </xf>
    <xf numFmtId="173" fontId="24" fillId="8"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124" fillId="0" borderId="212" applyNumberFormat="0" applyFill="0" applyBorder="0" applyProtection="0">
      <alignment horizontal="lef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0" fontId="17" fillId="0" borderId="212">
      <alignment vertical="center"/>
    </xf>
    <xf numFmtId="0" fontId="27" fillId="0" borderId="212" applyNumberFormat="0" applyFill="0" applyAlignment="0" applyProtection="0"/>
    <xf numFmtId="177" fontId="27" fillId="62" borderId="212" applyNumberFormat="0" applyFont="0" applyBorder="0" applyAlignment="0" applyProtection="0">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9" fontId="27" fillId="0" borderId="212" applyNumberFormat="0" applyFont="0" applyFill="0" applyBorder="0" applyProtection="0">
      <alignment horizontal="left" vertical="center" indent="2"/>
    </xf>
    <xf numFmtId="170" fontId="17" fillId="0" borderId="212">
      <alignmen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173" fontId="24" fillId="8" borderId="212">
      <alignment horizontal="right" vertical="center"/>
    </xf>
    <xf numFmtId="170" fontId="17" fillId="0" borderId="212">
      <alignment vertical="center"/>
    </xf>
    <xf numFmtId="0" fontId="27" fillId="0" borderId="212" applyNumberFormat="0" applyFill="0" applyAlignment="0" applyProtection="0"/>
    <xf numFmtId="173" fontId="1" fillId="9"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0" fontId="17" fillId="0" borderId="212">
      <alignment vertical="center"/>
    </xf>
    <xf numFmtId="173" fontId="24" fillId="8" borderId="212">
      <alignment horizontal="right" vertical="center"/>
    </xf>
    <xf numFmtId="173" fontId="24" fillId="8" borderId="212">
      <alignment horizontal="right" vertical="center"/>
    </xf>
    <xf numFmtId="49" fontId="124" fillId="0" borderId="212" applyNumberFormat="0" applyFill="0" applyBorder="0" applyProtection="0">
      <alignment horizontal="left" vertical="center"/>
    </xf>
    <xf numFmtId="177" fontId="27" fillId="62" borderId="212" applyNumberFormat="0" applyFont="0" applyBorder="0" applyAlignment="0" applyProtection="0">
      <alignment horizontal="right" vertical="center"/>
    </xf>
    <xf numFmtId="0" fontId="27" fillId="0" borderId="212" applyNumberFormat="0" applyFill="0" applyAlignment="0" applyProtection="0"/>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0" fontId="17" fillId="0" borderId="212">
      <alignmen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49" fontId="124" fillId="0" borderId="212" applyNumberFormat="0" applyFill="0" applyBorder="0" applyProtection="0">
      <alignment horizontal="left" vertical="center"/>
    </xf>
    <xf numFmtId="170"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3" fontId="1" fillId="9" borderId="212">
      <alignment horizontal="right" vertical="center"/>
    </xf>
    <xf numFmtId="49" fontId="124" fillId="0" borderId="212" applyNumberFormat="0" applyFill="0" applyBorder="0" applyProtection="0">
      <alignment horizontal="left" vertical="center"/>
    </xf>
    <xf numFmtId="173" fontId="24" fillId="8" borderId="212">
      <alignment horizontal="right" vertical="center"/>
    </xf>
    <xf numFmtId="4" fontId="27" fillId="0" borderId="212" applyFill="0" applyBorder="0" applyProtection="0">
      <alignment horizontal="right" vertical="center"/>
    </xf>
    <xf numFmtId="173" fontId="24" fillId="8" borderId="212">
      <alignment horizontal="right" vertical="center"/>
    </xf>
    <xf numFmtId="170" fontId="17" fillId="0" borderId="212">
      <alignment vertical="center"/>
    </xf>
    <xf numFmtId="177" fontId="27" fillId="62" borderId="212" applyNumberFormat="0" applyFont="0" applyBorder="0" applyAlignment="0" applyProtection="0">
      <alignment horizontal="right" vertical="center"/>
    </xf>
    <xf numFmtId="170" fontId="17" fillId="0" borderId="212">
      <alignment vertical="center"/>
    </xf>
    <xf numFmtId="170" fontId="17" fillId="0" borderId="212">
      <alignmen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4" fontId="27" fillId="0" borderId="212" applyFill="0" applyBorder="0" applyProtection="0">
      <alignment horizontal="right" vertical="center"/>
    </xf>
    <xf numFmtId="173" fontId="1" fillId="9" borderId="212">
      <alignment horizontal="right" vertical="center"/>
    </xf>
    <xf numFmtId="173" fontId="1" fillId="9" borderId="212">
      <alignment horizontal="right" vertical="center"/>
    </xf>
    <xf numFmtId="173" fontId="24" fillId="8" borderId="212">
      <alignment horizontal="right" vertical="center"/>
    </xf>
    <xf numFmtId="170" fontId="17" fillId="0" borderId="212">
      <alignment vertical="center"/>
    </xf>
    <xf numFmtId="173" fontId="24" fillId="8" borderId="212">
      <alignment horizontal="right" vertical="center"/>
    </xf>
    <xf numFmtId="173" fontId="1" fillId="9" borderId="212">
      <alignment horizontal="right" vertical="center"/>
    </xf>
    <xf numFmtId="4" fontId="27" fillId="0" borderId="212" applyFill="0" applyBorder="0" applyProtection="0">
      <alignment horizontal="right" vertical="center"/>
    </xf>
    <xf numFmtId="177"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3" fontId="1" fillId="9" borderId="212">
      <alignment horizontal="right" vertical="center"/>
    </xf>
    <xf numFmtId="173" fontId="1" fillId="9" borderId="212">
      <alignment horizontal="right" vertical="center"/>
    </xf>
    <xf numFmtId="173" fontId="1" fillId="9" borderId="212">
      <alignment horizontal="right" vertical="center"/>
    </xf>
    <xf numFmtId="0" fontId="27" fillId="0" borderId="212" applyNumberFormat="0" applyFill="0" applyAlignment="0" applyProtection="0"/>
    <xf numFmtId="170" fontId="17" fillId="0" borderId="212">
      <alignment vertical="center"/>
    </xf>
    <xf numFmtId="170" fontId="17" fillId="0" borderId="212">
      <alignment vertical="center"/>
    </xf>
    <xf numFmtId="49" fontId="124" fillId="0" borderId="212" applyNumberFormat="0" applyFill="0" applyBorder="0" applyProtection="0">
      <alignment horizontal="left" vertical="center"/>
    </xf>
    <xf numFmtId="170" fontId="17" fillId="0" borderId="212">
      <alignment vertical="center"/>
    </xf>
    <xf numFmtId="170" fontId="17" fillId="0" borderId="212">
      <alignment vertical="center"/>
    </xf>
    <xf numFmtId="170" fontId="17" fillId="0" borderId="212">
      <alignment vertical="center"/>
    </xf>
    <xf numFmtId="173" fontId="24" fillId="8" borderId="212">
      <alignment horizontal="right" vertical="center"/>
    </xf>
    <xf numFmtId="173" fontId="24" fillId="8" borderId="212">
      <alignment horizontal="right" vertical="center"/>
    </xf>
    <xf numFmtId="173" fontId="24" fillId="8"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3" fontId="1" fillId="9" borderId="212">
      <alignment horizontal="right" vertical="center"/>
    </xf>
    <xf numFmtId="172" fontId="4" fillId="0" borderId="2" applyNumberFormat="0" applyFill="0" applyAlignment="0" applyProtection="0"/>
  </cellStyleXfs>
  <cellXfs count="1293">
    <xf numFmtId="172" fontId="0" fillId="0" borderId="0" xfId="0"/>
    <xf numFmtId="172" fontId="4" fillId="0" borderId="0" xfId="1"/>
    <xf numFmtId="170" fontId="13" fillId="0" borderId="0" xfId="3"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5"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1"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1" fillId="23" borderId="6" xfId="3" applyNumberFormat="1" applyFont="1" applyFill="1" applyBorder="1" applyAlignment="1">
      <alignment horizontal="center"/>
    </xf>
    <xf numFmtId="170" fontId="11" fillId="23" borderId="6" xfId="3" quotePrefix="1" applyNumberFormat="1" applyFont="1" applyFill="1" applyBorder="1" applyAlignment="1">
      <alignment horizontal="center"/>
    </xf>
    <xf numFmtId="170" fontId="12" fillId="23" borderId="5" xfId="3" applyNumberFormat="1" applyFont="1" applyFill="1" applyBorder="1" applyAlignment="1">
      <alignment horizontal="center"/>
    </xf>
    <xf numFmtId="170" fontId="12" fillId="23" borderId="5"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1" fillId="23" borderId="9" xfId="3" applyNumberFormat="1" applyFont="1" applyFill="1" applyBorder="1" applyAlignment="1">
      <alignment horizontal="center"/>
    </xf>
    <xf numFmtId="170" fontId="11" fillId="23" borderId="0"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1" fillId="23" borderId="9"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1" fillId="23" borderId="12" xfId="3" applyNumberFormat="1" applyFont="1" applyFill="1" applyBorder="1" applyAlignment="1">
      <alignment horizontal="center"/>
    </xf>
    <xf numFmtId="170" fontId="11" fillId="23" borderId="13" xfId="3" applyNumberFormat="1" applyFont="1" applyFill="1" applyBorder="1" applyAlignment="1">
      <alignment horizontal="center"/>
    </xf>
    <xf numFmtId="170" fontId="11" fillId="23" borderId="12" xfId="3" quotePrefix="1" applyNumberFormat="1" applyFont="1" applyFill="1" applyBorder="1" applyAlignment="1">
      <alignment horizontal="center"/>
    </xf>
    <xf numFmtId="170" fontId="11" fillId="23" borderId="13" xfId="3" quotePrefix="1" applyNumberFormat="1" applyFont="1" applyFill="1" applyBorder="1" applyAlignment="1">
      <alignment horizontal="center"/>
    </xf>
    <xf numFmtId="170" fontId="12"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48" applyBorder="1" applyAlignment="1" applyProtection="1">
      <alignment vertical="top"/>
    </xf>
    <xf numFmtId="172" fontId="0" fillId="0" borderId="119" xfId="0" applyBorder="1"/>
    <xf numFmtId="172" fontId="86" fillId="0" borderId="118" xfId="0" applyFont="1" applyBorder="1"/>
    <xf numFmtId="172" fontId="17"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48" applyBorder="1" applyAlignment="1" applyProtection="1">
      <alignment vertical="top"/>
    </xf>
    <xf numFmtId="172" fontId="7" fillId="0" borderId="111" xfId="0" applyFont="1" applyBorder="1"/>
    <xf numFmtId="172" fontId="72" fillId="0" borderId="80" xfId="148" applyBorder="1" applyAlignment="1" applyProtection="1"/>
    <xf numFmtId="172" fontId="72" fillId="0" borderId="80" xfId="148" quotePrefix="1" applyBorder="1" applyAlignment="1" applyProtection="1"/>
    <xf numFmtId="172" fontId="7" fillId="0" borderId="115" xfId="0" applyFont="1" applyBorder="1"/>
    <xf numFmtId="170" fontId="11" fillId="0" borderId="5" xfId="3" applyNumberFormat="1" applyFont="1" applyFill="1" applyBorder="1" applyAlignment="1">
      <alignment horizontal="center"/>
    </xf>
    <xf numFmtId="170" fontId="11" fillId="0" borderId="5" xfId="3" quotePrefix="1" applyNumberFormat="1" applyFont="1" applyFill="1" applyBorder="1" applyAlignment="1">
      <alignment horizontal="center"/>
    </xf>
    <xf numFmtId="170" fontId="12" fillId="0" borderId="5" xfId="3" applyNumberFormat="1" applyFont="1" applyFill="1" applyBorder="1" applyAlignment="1">
      <alignment horizontal="center"/>
    </xf>
    <xf numFmtId="170" fontId="11" fillId="0" borderId="4" xfId="3" applyNumberFormat="1" applyFont="1" applyFill="1" applyBorder="1" applyAlignment="1">
      <alignment horizontal="center"/>
    </xf>
    <xf numFmtId="170" fontId="11" fillId="0" borderId="0" xfId="3" quotePrefix="1" applyNumberFormat="1" applyFont="1" applyFill="1" applyBorder="1" applyAlignment="1">
      <alignment horizontal="center"/>
    </xf>
    <xf numFmtId="170" fontId="11" fillId="0" borderId="0" xfId="3" applyNumberFormat="1" applyFont="1" applyFill="1" applyBorder="1" applyAlignment="1">
      <alignment horizontal="center"/>
    </xf>
    <xf numFmtId="170" fontId="12" fillId="0" borderId="0" xfId="3"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5" applyFont="1" applyFill="1" applyBorder="1" applyAlignment="1">
      <alignment wrapText="1"/>
    </xf>
    <xf numFmtId="172" fontId="42" fillId="0" borderId="7" xfId="5" applyFont="1" applyFill="1" applyBorder="1" applyAlignment="1">
      <alignment wrapText="1"/>
    </xf>
    <xf numFmtId="172" fontId="6" fillId="0" borderId="8" xfId="0" applyFont="1" applyBorder="1"/>
    <xf numFmtId="172" fontId="0" fillId="0" borderId="8" xfId="0" applyBorder="1"/>
    <xf numFmtId="172" fontId="17" fillId="0" borderId="10" xfId="5"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5"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48"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48" quotePrefix="1" applyBorder="1" applyAlignment="1" applyProtection="1"/>
    <xf numFmtId="172" fontId="7" fillId="23" borderId="3" xfId="0" applyFont="1" applyFill="1" applyBorder="1"/>
    <xf numFmtId="172" fontId="41" fillId="23" borderId="3" xfId="5"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5"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3"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5"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5" applyFont="1" applyFill="1" applyBorder="1" applyAlignment="1">
      <alignment wrapText="1"/>
    </xf>
    <xf numFmtId="172" fontId="0" fillId="0" borderId="7" xfId="0" applyFill="1" applyBorder="1"/>
    <xf numFmtId="172" fontId="0" fillId="0" borderId="8" xfId="0" applyFill="1" applyBorder="1"/>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5" applyFont="1" applyFill="1" applyBorder="1" applyAlignment="1">
      <alignment wrapText="1"/>
    </xf>
    <xf numFmtId="172" fontId="18" fillId="0" borderId="149" xfId="0" applyFont="1" applyFill="1" applyBorder="1"/>
    <xf numFmtId="172" fontId="41" fillId="0" borderId="151" xfId="5"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1" applyBorder="1"/>
    <xf numFmtId="172" fontId="4" fillId="0" borderId="0" xfId="1" applyBorder="1"/>
    <xf numFmtId="172" fontId="0" fillId="0" borderId="152" xfId="0" applyBorder="1"/>
    <xf numFmtId="172" fontId="45" fillId="23" borderId="3" xfId="1" applyFont="1" applyFill="1" applyBorder="1"/>
    <xf numFmtId="172" fontId="45" fillId="23" borderId="5" xfId="1"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2"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1" applyFont="1" applyFill="1" applyBorder="1"/>
    <xf numFmtId="172" fontId="24" fillId="0" borderId="8" xfId="0" applyFont="1" applyFill="1" applyBorder="1"/>
    <xf numFmtId="172" fontId="24" fillId="0" borderId="149" xfId="1" applyFont="1" applyBorder="1"/>
    <xf numFmtId="172" fontId="24" fillId="0" borderId="151" xfId="0" applyFont="1" applyBorder="1"/>
    <xf numFmtId="172" fontId="7" fillId="0" borderId="3" xfId="0" applyFont="1" applyFill="1" applyBorder="1"/>
    <xf numFmtId="172" fontId="7" fillId="0" borderId="0" xfId="0" applyFont="1" applyFill="1"/>
    <xf numFmtId="172" fontId="24" fillId="0" borderId="8" xfId="0" applyFont="1" applyBorder="1"/>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5"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0" fillId="0" borderId="0" xfId="0" applyNumberFormat="1"/>
    <xf numFmtId="0" fontId="24" fillId="23" borderId="52" xfId="0" applyNumberFormat="1" applyFont="1" applyFill="1" applyBorder="1"/>
    <xf numFmtId="0" fontId="24" fillId="23" borderId="161"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1" applyNumberFormat="1" applyFont="1" applyFill="1" applyBorder="1"/>
    <xf numFmtId="176" fontId="24" fillId="3" borderId="12" xfId="0" applyNumberFormat="1" applyFont="1" applyFill="1" applyBorder="1"/>
    <xf numFmtId="176" fontId="24" fillId="3" borderId="12" xfId="1"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3" xfId="0" applyBorder="1"/>
    <xf numFmtId="172" fontId="0" fillId="0" borderId="163" xfId="0" applyBorder="1" applyAlignment="1">
      <alignment horizontal="justify" wrapText="1"/>
    </xf>
    <xf numFmtId="172" fontId="0" fillId="0" borderId="162"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3"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0" fillId="0" borderId="0" xfId="0" applyNumberFormat="1"/>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7"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8"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59"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78"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1"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4"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5"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7" xfId="0" applyNumberFormat="1" applyFont="1" applyFill="1" applyBorder="1" applyAlignment="1"/>
    <xf numFmtId="1" fontId="61" fillId="0" borderId="167"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4" xfId="0" applyNumberFormat="1" applyFont="1" applyFill="1" applyBorder="1" applyAlignment="1"/>
    <xf numFmtId="1" fontId="59" fillId="18" borderId="168" xfId="0" applyNumberFormat="1" applyFont="1" applyFill="1" applyBorder="1" applyAlignment="1"/>
    <xf numFmtId="1" fontId="59" fillId="18" borderId="101" xfId="0" applyNumberFormat="1" applyFont="1" applyFill="1" applyBorder="1" applyAlignment="1">
      <alignment vertical="center"/>
    </xf>
    <xf numFmtId="1" fontId="61" fillId="0" borderId="169"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0"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1"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2" xfId="0" applyNumberFormat="1" applyFont="1" applyFill="1" applyBorder="1" applyAlignment="1">
      <alignment horizontal="center" vertical="center" wrapText="1"/>
    </xf>
    <xf numFmtId="1" fontId="58" fillId="12" borderId="173"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4"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2" applyNumberFormat="1" applyFont="1" applyBorder="1" applyAlignment="1">
      <alignment horizontal="center"/>
    </xf>
    <xf numFmtId="170" fontId="7" fillId="0" borderId="146" xfId="2" applyNumberFormat="1" applyFont="1" applyBorder="1" applyAlignment="1">
      <alignment horizontal="center"/>
    </xf>
    <xf numFmtId="170" fontId="14" fillId="0" borderId="145" xfId="2" applyNumberFormat="1" applyFont="1" applyBorder="1" applyAlignment="1">
      <alignment horizontal="center"/>
    </xf>
    <xf numFmtId="174" fontId="7" fillId="0" borderId="143" xfId="2" applyNumberFormat="1" applyFont="1" applyBorder="1" applyAlignment="1">
      <alignment horizontal="center"/>
    </xf>
    <xf numFmtId="174" fontId="7" fillId="0" borderId="148" xfId="2" applyNumberFormat="1" applyFont="1" applyBorder="1" applyAlignment="1">
      <alignment horizontal="center"/>
    </xf>
    <xf numFmtId="174" fontId="14" fillId="0" borderId="143" xfId="2" applyNumberFormat="1" applyFont="1" applyBorder="1" applyAlignment="1">
      <alignment horizontal="center"/>
    </xf>
    <xf numFmtId="170" fontId="5" fillId="2" borderId="0" xfId="2" applyNumberFormat="1" applyFill="1" applyBorder="1" applyAlignment="1">
      <alignment horizontal="center"/>
    </xf>
    <xf numFmtId="170" fontId="7" fillId="0" borderId="9" xfId="2" applyNumberFormat="1" applyFont="1" applyBorder="1" applyAlignment="1">
      <alignment horizontal="center"/>
    </xf>
    <xf numFmtId="170" fontId="15" fillId="2" borderId="0" xfId="2" applyNumberFormat="1" applyFont="1" applyFill="1" applyBorder="1" applyAlignment="1">
      <alignment horizontal="center"/>
    </xf>
    <xf numFmtId="170" fontId="5" fillId="2" borderId="121" xfId="2" applyNumberFormat="1" applyFill="1" applyBorder="1" applyAlignment="1">
      <alignment horizontal="center"/>
    </xf>
    <xf numFmtId="170" fontId="7" fillId="0" borderId="150" xfId="2" applyNumberFormat="1" applyFont="1" applyBorder="1" applyAlignment="1">
      <alignment horizontal="center"/>
    </xf>
    <xf numFmtId="170" fontId="15" fillId="2" borderId="121" xfId="2" applyNumberFormat="1" applyFont="1" applyFill="1" applyBorder="1" applyAlignment="1">
      <alignment horizontal="center"/>
    </xf>
    <xf numFmtId="170" fontId="7" fillId="0" borderId="143" xfId="2" applyNumberFormat="1" applyFont="1" applyBorder="1" applyAlignment="1">
      <alignment horizontal="center"/>
    </xf>
    <xf numFmtId="170" fontId="7" fillId="0" borderId="148" xfId="2" applyNumberFormat="1" applyFont="1" applyBorder="1" applyAlignment="1">
      <alignment horizontal="center"/>
    </xf>
    <xf numFmtId="170" fontId="14"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7" fillId="0" borderId="0" xfId="2" applyNumberFormat="1" applyFont="1" applyBorder="1" applyAlignment="1">
      <alignment horizontal="center"/>
    </xf>
    <xf numFmtId="174" fontId="7" fillId="0" borderId="0" xfId="2" applyNumberFormat="1" applyFont="1" applyBorder="1" applyAlignment="1">
      <alignment horizontal="center"/>
    </xf>
    <xf numFmtId="170" fontId="14" fillId="0" borderId="0" xfId="2" applyNumberFormat="1" applyFont="1" applyBorder="1" applyAlignment="1">
      <alignment horizontal="center"/>
    </xf>
    <xf numFmtId="174" fontId="7" fillId="0" borderId="9" xfId="2" applyNumberFormat="1" applyFont="1" applyBorder="1" applyAlignment="1">
      <alignment horizontal="center"/>
    </xf>
    <xf numFmtId="174" fontId="7"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7" fillId="0" borderId="13" xfId="2" applyNumberFormat="1" applyFont="1" applyBorder="1" applyAlignment="1">
      <alignment horizontal="center"/>
    </xf>
    <xf numFmtId="170" fontId="5" fillId="2" borderId="12" xfId="2" applyNumberFormat="1" applyFill="1" applyBorder="1" applyAlignment="1">
      <alignment horizontal="center"/>
    </xf>
    <xf numFmtId="170"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49" applyNumberFormat="1" applyFont="1" applyFill="1"/>
    <xf numFmtId="172" fontId="102" fillId="0" borderId="0" xfId="148" applyFont="1" applyAlignment="1" applyProtection="1"/>
    <xf numFmtId="0" fontId="24"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2" fontId="0" fillId="0" borderId="0" xfId="0" applyNumberFormat="1" applyFill="1"/>
    <xf numFmtId="14" fontId="0" fillId="0" borderId="0" xfId="0" applyNumberFormat="1" applyFill="1"/>
    <xf numFmtId="179" fontId="23" fillId="0" borderId="0" xfId="0" applyNumberFormat="1" applyFont="1" applyBorder="1"/>
    <xf numFmtId="179" fontId="6" fillId="0" borderId="0" xfId="0" applyNumberFormat="1" applyFont="1"/>
    <xf numFmtId="179" fontId="0" fillId="0" borderId="0" xfId="0" applyNumberFormat="1"/>
    <xf numFmtId="179" fontId="24" fillId="0" borderId="0" xfId="0" applyNumberFormat="1" applyFont="1"/>
    <xf numFmtId="179" fontId="80" fillId="0" borderId="0" xfId="0" applyNumberFormat="1" applyFont="1" applyFill="1"/>
    <xf numFmtId="172"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72" fontId="24" fillId="0" borderId="103" xfId="0" applyFont="1" applyFill="1" applyBorder="1"/>
    <xf numFmtId="14" fontId="0" fillId="0" borderId="0" xfId="0" applyNumberFormat="1"/>
    <xf numFmtId="172" fontId="72" fillId="0" borderId="0" xfId="148" applyAlignment="1" applyProtection="1"/>
    <xf numFmtId="172" fontId="24" fillId="0" borderId="0" xfId="0" applyFont="1" applyBorder="1"/>
    <xf numFmtId="177" fontId="0" fillId="0" borderId="0" xfId="0" applyNumberFormat="1" applyBorder="1"/>
    <xf numFmtId="172" fontId="72" fillId="0" borderId="0" xfId="148"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6"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7"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2" xfId="0" applyNumberFormat="1" applyFont="1" applyFill="1" applyBorder="1" applyAlignment="1">
      <alignment horizontal="center" vertical="center"/>
    </xf>
    <xf numFmtId="1" fontId="10" fillId="17" borderId="177"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6" fillId="12" borderId="183" xfId="0" applyNumberFormat="1" applyFont="1" applyFill="1" applyBorder="1" applyAlignment="1">
      <alignment horizontal="center" vertical="center" wrapText="1"/>
    </xf>
    <xf numFmtId="3" fontId="23" fillId="0" borderId="0" xfId="0" applyNumberFormat="1" applyFont="1"/>
    <xf numFmtId="3" fontId="106" fillId="12" borderId="181" xfId="0" applyNumberFormat="1" applyFont="1" applyFill="1" applyBorder="1" applyAlignment="1">
      <alignment horizontal="center" vertical="center" wrapText="1"/>
    </xf>
    <xf numFmtId="3" fontId="23" fillId="0" borderId="184" xfId="0" applyNumberFormat="1" applyFont="1" applyBorder="1" applyAlignment="1">
      <alignment horizontal="left" vertical="top"/>
    </xf>
    <xf numFmtId="3" fontId="24" fillId="28" borderId="185" xfId="0" applyNumberFormat="1" applyFont="1" applyFill="1" applyBorder="1" applyAlignment="1">
      <alignment horizontal="left" vertical="top" wrapText="1"/>
    </xf>
    <xf numFmtId="3" fontId="0" fillId="0" borderId="185" xfId="0" applyNumberFormat="1" applyFill="1" applyBorder="1" applyAlignment="1">
      <alignment horizontal="left" vertical="top" wrapText="1"/>
    </xf>
    <xf numFmtId="3" fontId="0" fillId="29" borderId="185" xfId="0" applyNumberFormat="1" applyFill="1" applyBorder="1" applyAlignment="1">
      <alignment horizontal="left" vertical="top" wrapText="1"/>
    </xf>
    <xf numFmtId="3" fontId="24" fillId="30" borderId="185" xfId="0" applyNumberFormat="1" applyFont="1" applyFill="1" applyBorder="1" applyAlignment="1">
      <alignment horizontal="left" vertical="top" wrapText="1"/>
    </xf>
    <xf numFmtId="3" fontId="24" fillId="0" borderId="185" xfId="0" applyNumberFormat="1" applyFont="1" applyFill="1" applyBorder="1" applyAlignment="1">
      <alignment horizontal="left" vertical="top" wrapText="1"/>
    </xf>
    <xf numFmtId="172" fontId="0" fillId="28" borderId="185" xfId="0" applyFill="1" applyBorder="1" applyAlignment="1">
      <alignment horizontal="left" vertical="top" wrapText="1"/>
    </xf>
    <xf numFmtId="172" fontId="0" fillId="28" borderId="186" xfId="0" applyFill="1" applyBorder="1" applyAlignment="1">
      <alignment horizontal="left" vertical="top" wrapText="1"/>
    </xf>
    <xf numFmtId="3" fontId="0" fillId="28" borderId="18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1"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1"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07"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2" xfId="0" applyNumberFormat="1" applyBorder="1"/>
    <xf numFmtId="3" fontId="0" fillId="0" borderId="193"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29" borderId="194" xfId="0" applyNumberFormat="1" applyFill="1" applyBorder="1" applyAlignment="1">
      <alignment horizontal="left" vertical="top" wrapText="1"/>
    </xf>
    <xf numFmtId="3" fontId="108" fillId="0" borderId="27" xfId="0" applyNumberFormat="1" applyFont="1" applyBorder="1"/>
    <xf numFmtId="3" fontId="7" fillId="0" borderId="195" xfId="0" applyNumberFormat="1" applyFont="1" applyBorder="1"/>
    <xf numFmtId="3" fontId="7" fillId="0" borderId="28" xfId="0" applyNumberFormat="1" applyFont="1" applyBorder="1"/>
    <xf numFmtId="3" fontId="7" fillId="0" borderId="15" xfId="0" applyNumberFormat="1" applyFont="1" applyBorder="1"/>
    <xf numFmtId="3" fontId="0" fillId="0" borderId="196"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8" fillId="0" borderId="0" xfId="0" applyNumberFormat="1" applyFont="1" applyAlignment="1">
      <alignment vertical="top"/>
    </xf>
    <xf numFmtId="3" fontId="0" fillId="29" borderId="0" xfId="0" applyNumberFormat="1" applyFont="1" applyFill="1" applyAlignment="1">
      <alignment horizontal="left" vertical="top" wrapText="1"/>
    </xf>
    <xf numFmtId="3" fontId="109"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 fontId="45" fillId="12" borderId="181" xfId="0" applyNumberFormat="1" applyFont="1" applyFill="1" applyBorder="1" applyAlignment="1">
      <alignment horizontal="center" vertical="center" wrapText="1"/>
    </xf>
    <xf numFmtId="1" fontId="112" fillId="0" borderId="181" xfId="0" applyNumberFormat="1" applyFont="1" applyFill="1" applyBorder="1" applyAlignment="1">
      <alignment horizontal="center"/>
    </xf>
    <xf numFmtId="1" fontId="24" fillId="0" borderId="181" xfId="0" applyNumberFormat="1" applyFont="1" applyFill="1" applyBorder="1" applyAlignment="1" applyProtection="1">
      <alignment horizontal="center" vertical="center"/>
      <protection locked="0"/>
    </xf>
    <xf numFmtId="1" fontId="45" fillId="0" borderId="181" xfId="0" applyNumberFormat="1" applyFont="1" applyFill="1" applyBorder="1" applyAlignment="1" applyProtection="1">
      <alignment horizontal="center" vertical="center"/>
      <protection locked="0"/>
    </xf>
    <xf numFmtId="1" fontId="24" fillId="0" borderId="181" xfId="0" applyNumberFormat="1" applyFont="1" applyBorder="1" applyAlignment="1" applyProtection="1">
      <alignment horizontal="center" vertical="center"/>
      <protection locked="0"/>
    </xf>
    <xf numFmtId="1" fontId="111" fillId="0" borderId="181" xfId="0" applyNumberFormat="1" applyFont="1" applyFill="1" applyBorder="1" applyAlignment="1">
      <alignment horizontal="left"/>
    </xf>
    <xf numFmtId="1" fontId="45" fillId="0" borderId="181" xfId="0" applyNumberFormat="1" applyFont="1" applyFill="1" applyBorder="1" applyAlignment="1">
      <alignment horizontal="left"/>
    </xf>
    <xf numFmtId="1" fontId="45" fillId="0" borderId="181" xfId="0" applyNumberFormat="1" applyFont="1" applyFill="1" applyBorder="1" applyAlignment="1" applyProtection="1">
      <alignment horizontal="left" wrapText="1"/>
      <protection locked="0"/>
    </xf>
    <xf numFmtId="1" fontId="111" fillId="0" borderId="181" xfId="0" applyNumberFormat="1" applyFont="1" applyBorder="1" applyAlignment="1">
      <alignment horizontal="left" vertical="center"/>
    </xf>
    <xf numFmtId="1" fontId="45" fillId="0" borderId="181" xfId="0" applyNumberFormat="1" applyFont="1" applyBorder="1" applyAlignment="1">
      <alignment horizontal="left" vertical="center"/>
    </xf>
    <xf numFmtId="1" fontId="45" fillId="0" borderId="181" xfId="0" applyNumberFormat="1" applyFont="1" applyFill="1" applyBorder="1" applyAlignment="1">
      <alignment horizontal="left" vertical="center"/>
    </xf>
    <xf numFmtId="1" fontId="112" fillId="15" borderId="181" xfId="0" applyNumberFormat="1" applyFont="1" applyFill="1" applyBorder="1" applyAlignment="1">
      <alignment horizontal="left" vertical="top" wrapText="1"/>
    </xf>
    <xf numFmtId="1" fontId="24" fillId="0" borderId="181" xfId="0" applyNumberFormat="1" applyFont="1" applyFill="1" applyBorder="1" applyAlignment="1" applyProtection="1">
      <alignment horizontal="left" vertical="top" wrapText="1"/>
      <protection locked="0"/>
    </xf>
    <xf numFmtId="1" fontId="111" fillId="0" borderId="181" xfId="0" applyNumberFormat="1" applyFont="1" applyFill="1" applyBorder="1" applyAlignment="1">
      <alignment horizontal="left" vertical="top"/>
    </xf>
    <xf numFmtId="1" fontId="45" fillId="0" borderId="181" xfId="0" applyNumberFormat="1" applyFont="1" applyFill="1" applyBorder="1" applyAlignment="1">
      <alignment horizontal="left" vertical="top"/>
    </xf>
    <xf numFmtId="1" fontId="45" fillId="0" borderId="181" xfId="0" applyNumberFormat="1" applyFont="1" applyFill="1" applyBorder="1" applyAlignment="1" applyProtection="1">
      <alignment horizontal="left" vertical="top" wrapText="1"/>
      <protection locked="0"/>
    </xf>
    <xf numFmtId="1" fontId="112" fillId="0" borderId="181" xfId="0" applyNumberFormat="1" applyFont="1" applyFill="1" applyBorder="1" applyAlignment="1">
      <alignment horizontal="left" vertical="top"/>
    </xf>
    <xf numFmtId="1" fontId="45" fillId="0" borderId="181" xfId="0" applyNumberFormat="1" applyFont="1" applyFill="1" applyBorder="1" applyAlignment="1" applyProtection="1">
      <alignment horizontal="left" vertical="top"/>
      <protection locked="0"/>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0"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7" xfId="2" applyNumberFormat="1" applyFont="1" applyBorder="1" applyAlignment="1">
      <alignment horizontal="center"/>
    </xf>
    <xf numFmtId="172" fontId="72" fillId="0" borderId="0" xfId="148" applyAlignment="1" applyProtection="1"/>
    <xf numFmtId="14" fontId="0" fillId="0" borderId="0" xfId="0" applyNumberFormat="1" applyFill="1"/>
    <xf numFmtId="172" fontId="0" fillId="0" borderId="0" xfId="0"/>
    <xf numFmtId="0" fontId="72" fillId="4" borderId="0" xfId="148" applyNumberFormat="1" applyFill="1" applyAlignment="1" applyProtection="1"/>
    <xf numFmtId="0" fontId="24" fillId="24" borderId="0" xfId="224" applyNumberFormat="1" applyFont="1" applyFill="1"/>
    <xf numFmtId="172" fontId="0" fillId="0" borderId="0" xfId="0" applyFill="1"/>
    <xf numFmtId="172" fontId="72" fillId="0" borderId="0" xfId="148" quotePrefix="1" applyFill="1" applyAlignment="1" applyProtection="1"/>
    <xf numFmtId="172"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0" fontId="72" fillId="0" borderId="0" xfId="148" quotePrefix="1" applyNumberFormat="1" applyBorder="1" applyAlignment="1" applyProtection="1">
      <alignment vertical="top"/>
    </xf>
    <xf numFmtId="10" fontId="24" fillId="3" borderId="0" xfId="0" applyNumberFormat="1" applyFont="1" applyFill="1" applyBorder="1"/>
    <xf numFmtId="181" fontId="56" fillId="0" borderId="0" xfId="52" applyNumberFormat="1" applyFont="1"/>
    <xf numFmtId="181" fontId="5" fillId="0" borderId="0" xfId="52" applyNumberFormat="1" applyFont="1"/>
    <xf numFmtId="167" fontId="24" fillId="3" borderId="0" xfId="173" applyFont="1" applyFill="1" applyBorder="1"/>
    <xf numFmtId="181" fontId="5" fillId="0" borderId="0" xfId="52" applyNumberFormat="1" applyFont="1" applyFill="1" applyBorder="1"/>
    <xf numFmtId="11" fontId="0" fillId="0" borderId="0" xfId="0" applyNumberFormat="1"/>
    <xf numFmtId="172" fontId="15" fillId="0" borderId="0" xfId="0" applyFont="1"/>
    <xf numFmtId="14" fontId="0" fillId="0" borderId="0" xfId="0" applyNumberFormat="1" applyFill="1"/>
    <xf numFmtId="172" fontId="72" fillId="0" borderId="0" xfId="148" quotePrefix="1" applyAlignment="1" applyProtection="1"/>
    <xf numFmtId="17" fontId="24" fillId="24" borderId="0" xfId="224" quotePrefix="1" applyNumberFormat="1" applyFont="1" applyFill="1"/>
    <xf numFmtId="9" fontId="0" fillId="2" borderId="0" xfId="52" applyFont="1" applyFill="1" applyBorder="1" applyAlignment="1">
      <alignment horizontal="center"/>
    </xf>
    <xf numFmtId="0" fontId="0" fillId="24" borderId="0" xfId="0" applyNumberFormat="1" applyFont="1" applyFill="1"/>
    <xf numFmtId="17" fontId="0" fillId="24" borderId="0" xfId="0" quotePrefix="1" applyNumberFormat="1" applyFont="1" applyFill="1"/>
    <xf numFmtId="0" fontId="0" fillId="25" borderId="0" xfId="0" applyNumberFormat="1" applyFont="1" applyFill="1"/>
    <xf numFmtId="0" fontId="0" fillId="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130" fillId="4" borderId="0" xfId="148" applyNumberFormat="1" applyFont="1" applyFill="1" applyAlignment="1" applyProtection="1"/>
    <xf numFmtId="0" fontId="130" fillId="25" borderId="0" xfId="148" applyNumberFormat="1" applyFont="1" applyFill="1" applyAlignment="1" applyProtection="1"/>
    <xf numFmtId="0" fontId="0" fillId="24" borderId="0" xfId="0" quotePrefix="1" applyNumberFormat="1" applyFont="1" applyFill="1" applyAlignment="1">
      <alignment horizontal="left"/>
    </xf>
    <xf numFmtId="15" fontId="0" fillId="24" borderId="0" xfId="0" quotePrefix="1" applyNumberFormat="1" applyFont="1" applyFill="1" applyAlignment="1">
      <alignment horizontal="left"/>
    </xf>
    <xf numFmtId="3" fontId="7" fillId="0" borderId="111" xfId="0" applyNumberFormat="1" applyFont="1" applyFill="1" applyBorder="1"/>
    <xf numFmtId="1" fontId="112" fillId="66" borderId="181" xfId="0" applyNumberFormat="1" applyFont="1" applyFill="1" applyBorder="1" applyAlignment="1">
      <alignment horizontal="left" vertical="top" wrapText="1"/>
    </xf>
    <xf numFmtId="0" fontId="6" fillId="25" borderId="0" xfId="0" applyNumberFormat="1" applyFont="1" applyFill="1"/>
    <xf numFmtId="0" fontId="6" fillId="4" borderId="0" xfId="0" applyNumberFormat="1" applyFont="1" applyFill="1"/>
    <xf numFmtId="0" fontId="132" fillId="4" borderId="0" xfId="148" applyNumberFormat="1" applyFont="1" applyFill="1" applyAlignment="1" applyProtection="1"/>
    <xf numFmtId="1" fontId="24" fillId="66" borderId="181" xfId="0" applyNumberFormat="1" applyFont="1" applyFill="1" applyBorder="1" applyAlignment="1" applyProtection="1">
      <alignment horizontal="left" vertical="top"/>
      <protection locked="0"/>
    </xf>
    <xf numFmtId="4" fontId="0" fillId="66" borderId="0" xfId="0" applyNumberFormat="1" applyFill="1" applyAlignment="1">
      <alignment horizontal="left" vertical="top" wrapText="1"/>
    </xf>
    <xf numFmtId="1" fontId="24" fillId="66" borderId="181" xfId="0" applyNumberFormat="1" applyFont="1" applyFill="1" applyBorder="1" applyAlignment="1" applyProtection="1">
      <alignment horizontal="center" vertical="center"/>
      <protection locked="0"/>
    </xf>
    <xf numFmtId="1" fontId="6" fillId="0" borderId="208" xfId="0" applyNumberFormat="1" applyFont="1" applyBorder="1" applyAlignment="1" applyProtection="1">
      <alignment horizontal="left" vertical="top" wrapText="1"/>
      <protection locked="0"/>
    </xf>
    <xf numFmtId="172" fontId="96" fillId="0" borderId="213" xfId="0" applyFont="1" applyBorder="1"/>
    <xf numFmtId="0" fontId="24" fillId="24" borderId="0" xfId="224" applyNumberFormat="1" applyFont="1" applyFill="1" applyAlignment="1"/>
    <xf numFmtId="0" fontId="135" fillId="4" borderId="0" xfId="148" applyNumberFormat="1" applyFont="1" applyFill="1" applyAlignment="1" applyProtection="1"/>
    <xf numFmtId="0" fontId="24" fillId="24" borderId="0" xfId="224" quotePrefix="1" applyNumberFormat="1" applyFon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6"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5"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79"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6"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6" fillId="12" borderId="181" xfId="0" applyNumberFormat="1" applyFont="1" applyFill="1" applyBorder="1" applyAlignment="1">
      <alignment horizontal="center" vertical="center" wrapText="1"/>
    </xf>
    <xf numFmtId="3" fontId="106" fillId="12" borderId="182" xfId="0" applyNumberFormat="1" applyFont="1" applyFill="1" applyBorder="1" applyAlignment="1">
      <alignment horizontal="center" vertical="top" wrapText="1"/>
    </xf>
    <xf numFmtId="3" fontId="106" fillId="12" borderId="183" xfId="0" applyNumberFormat="1" applyFont="1" applyFill="1" applyBorder="1" applyAlignment="1">
      <alignment horizontal="center" vertical="top" wrapText="1"/>
    </xf>
    <xf numFmtId="3" fontId="106" fillId="12" borderId="8" xfId="0" applyNumberFormat="1" applyFont="1" applyFill="1" applyBorder="1" applyAlignment="1">
      <alignment horizontal="center" vertical="center" wrapText="1"/>
    </xf>
    <xf numFmtId="3" fontId="106" fillId="12" borderId="11" xfId="0" applyNumberFormat="1" applyFont="1" applyFill="1" applyBorder="1" applyAlignment="1">
      <alignment horizontal="center" vertical="center" wrapText="1"/>
    </xf>
    <xf numFmtId="3" fontId="106" fillId="12" borderId="9" xfId="0" applyNumberFormat="1" applyFont="1" applyFill="1" applyBorder="1" applyAlignment="1">
      <alignment horizontal="center" vertical="center" wrapText="1"/>
    </xf>
    <xf numFmtId="3" fontId="106" fillId="12" borderId="13" xfId="0" applyNumberFormat="1" applyFont="1" applyFill="1" applyBorder="1" applyAlignment="1">
      <alignment horizontal="center" vertical="center" wrapText="1"/>
    </xf>
    <xf numFmtId="3" fontId="106" fillId="12" borderId="10" xfId="0" applyNumberFormat="1" applyFont="1" applyFill="1" applyBorder="1" applyAlignment="1">
      <alignment horizontal="center" vertical="center" wrapText="1"/>
    </xf>
    <xf numFmtId="3" fontId="106" fillId="12" borderId="12" xfId="0" applyNumberFormat="1" applyFont="1" applyFill="1" applyBorder="1" applyAlignment="1">
      <alignment horizontal="center" vertical="center" wrapText="1"/>
    </xf>
    <xf numFmtId="1" fontId="45" fillId="12" borderId="181" xfId="0" applyNumberFormat="1" applyFont="1" applyFill="1" applyBorder="1" applyAlignment="1">
      <alignment horizontal="center" vertical="center" wrapText="1"/>
    </xf>
    <xf numFmtId="1" fontId="114" fillId="12" borderId="181" xfId="0" applyNumberFormat="1" applyFont="1" applyFill="1" applyBorder="1" applyAlignment="1">
      <alignment horizontal="center" vertical="center" wrapText="1"/>
    </xf>
    <xf numFmtId="1" fontId="45" fillId="12" borderId="181" xfId="0" applyNumberFormat="1" applyFont="1" applyFill="1" applyBorder="1" applyAlignment="1">
      <alignment horizontal="left" vertical="center" wrapText="1"/>
    </xf>
    <xf numFmtId="1" fontId="110" fillId="12" borderId="181" xfId="0" applyNumberFormat="1" applyFont="1" applyFill="1" applyBorder="1" applyAlignment="1">
      <alignment horizontal="center" vertical="center"/>
    </xf>
    <xf numFmtId="1" fontId="24" fillId="12" borderId="181"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4"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2"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2" fontId="0" fillId="0" borderId="0" xfId="173" applyNumberFormat="1" applyFont="1"/>
    <xf numFmtId="0" fontId="24" fillId="0" borderId="0" xfId="239" applyFont="1" applyBorder="1"/>
    <xf numFmtId="182" fontId="24" fillId="0" borderId="0" xfId="173" applyNumberFormat="1" applyFont="1" applyBorder="1"/>
    <xf numFmtId="182"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20731"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2" fontId="0" fillId="0" borderId="0" xfId="173" applyNumberFormat="1" applyFont="1" applyFill="1"/>
    <xf numFmtId="182"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2" fontId="0" fillId="0" borderId="214" xfId="173" applyNumberFormat="1" applyFont="1" applyBorder="1"/>
    <xf numFmtId="182" fontId="0" fillId="0" borderId="0" xfId="173" applyNumberFormat="1" applyFont="1" applyBorder="1"/>
    <xf numFmtId="0" fontId="24" fillId="23" borderId="0" xfId="0" applyNumberFormat="1" applyFont="1" applyFill="1"/>
    <xf numFmtId="0" fontId="45" fillId="23" borderId="0" xfId="0" applyNumberFormat="1" applyFont="1" applyFill="1"/>
    <xf numFmtId="0" fontId="0" fillId="0" borderId="214" xfId="0" applyNumberFormat="1" applyBorder="1"/>
  </cellXfs>
  <cellStyles count="20732">
    <cellStyle name="20% - Accent1" xfId="187" builtinId="30" customBuiltin="1"/>
    <cellStyle name="20% - Accent1 2" xfId="163" xr:uid="{00000000-0005-0000-0000-000000000000}"/>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xr:uid="{00000000-0005-0000-0000-000007000000}"/>
    <cellStyle name="2x indented GHG Textfiels 10" xfId="2003" xr:uid="{00000000-0005-0000-0000-000007000000}"/>
    <cellStyle name="2x indented GHG Textfiels 10 2" xfId="12272" xr:uid="{00000000-0005-0000-0000-000007000000}"/>
    <cellStyle name="2x indented GHG Textfiels 10 2 2" xfId="16857" xr:uid="{00000000-0005-0000-0000-000007000000}"/>
    <cellStyle name="2x indented GHG Textfiels 10 3" xfId="7792" xr:uid="{00000000-0005-0000-0000-000007000000}"/>
    <cellStyle name="2x indented GHG Textfiels 11" xfId="1764" xr:uid="{00000000-0005-0000-0000-000007000000}"/>
    <cellStyle name="2x indented GHG Textfiels 11 2" xfId="12035" xr:uid="{00000000-0005-0000-0000-000007000000}"/>
    <cellStyle name="2x indented GHG Textfiels 11 2 2" xfId="16621" xr:uid="{00000000-0005-0000-0000-000007000000}"/>
    <cellStyle name="2x indented GHG Textfiels 11 3" xfId="7655" xr:uid="{00000000-0005-0000-0000-000007000000}"/>
    <cellStyle name="2x indented GHG Textfiels 12" xfId="10624" xr:uid="{00000000-0005-0000-0000-000007000000}"/>
    <cellStyle name="2x indented GHG Textfiels 12 2" xfId="7572" xr:uid="{00000000-0005-0000-0000-000007000000}"/>
    <cellStyle name="2x indented GHG Textfiels 13" xfId="6951" xr:uid="{00000000-0005-0000-0000-000007000000}"/>
    <cellStyle name="2x indented GHG Textfiels 2" xfId="378" xr:uid="{00000000-0005-0000-0000-000007000000}"/>
    <cellStyle name="2x indented GHG Textfiels 2 10" xfId="1861" xr:uid="{00000000-0005-0000-0000-000007000000}"/>
    <cellStyle name="2x indented GHG Textfiels 2 10 2" xfId="12132" xr:uid="{00000000-0005-0000-0000-000007000000}"/>
    <cellStyle name="2x indented GHG Textfiels 2 10 2 2" xfId="16717" xr:uid="{00000000-0005-0000-0000-000007000000}"/>
    <cellStyle name="2x indented GHG Textfiels 2 10 3" xfId="12483" xr:uid="{00000000-0005-0000-0000-000007000000}"/>
    <cellStyle name="2x indented GHG Textfiels 2 11" xfId="4623" xr:uid="{00000000-0005-0000-0000-000007000000}"/>
    <cellStyle name="2x indented GHG Textfiels 2 11 2" xfId="19474" xr:uid="{00000000-0005-0000-0000-000007000000}"/>
    <cellStyle name="2x indented GHG Textfiels 2 12" xfId="10730" xr:uid="{00000000-0005-0000-0000-000007000000}"/>
    <cellStyle name="2x indented GHG Textfiels 2 12 2" xfId="12963" xr:uid="{00000000-0005-0000-0000-000007000000}"/>
    <cellStyle name="2x indented GHG Textfiels 2 13" xfId="12117" xr:uid="{00000000-0005-0000-0000-000007000000}"/>
    <cellStyle name="2x indented GHG Textfiels 2 2" xfId="474" xr:uid="{00000000-0005-0000-0000-000007000000}"/>
    <cellStyle name="2x indented GHG Textfiels 2 2 10" xfId="7630" xr:uid="{00000000-0005-0000-0000-000007000000}"/>
    <cellStyle name="2x indented GHG Textfiels 2 2 2" xfId="1199" xr:uid="{00000000-0005-0000-0000-000007000000}"/>
    <cellStyle name="2x indented GHG Textfiels 2 2 2 2" xfId="1517" xr:uid="{00000000-0005-0000-0000-000007000000}"/>
    <cellStyle name="2x indented GHG Textfiels 2 2 2 2 2" xfId="4326" xr:uid="{00000000-0005-0000-0000-000007000000}"/>
    <cellStyle name="2x indented GHG Textfiels 2 2 2 2 2 2" xfId="14590" xr:uid="{00000000-0005-0000-0000-000007000000}"/>
    <cellStyle name="2x indented GHG Textfiels 2 2 2 2 2 2 2" xfId="19180" xr:uid="{00000000-0005-0000-0000-000007000000}"/>
    <cellStyle name="2x indented GHG Textfiels 2 2 2 2 2 3" xfId="8659" xr:uid="{00000000-0005-0000-0000-000007000000}"/>
    <cellStyle name="2x indented GHG Textfiels 2 2 2 2 3" xfId="5738" xr:uid="{00000000-0005-0000-0000-000007000000}"/>
    <cellStyle name="2x indented GHG Textfiels 2 2 2 2 3 2" xfId="15947" xr:uid="{00000000-0005-0000-0000-000007000000}"/>
    <cellStyle name="2x indented GHG Textfiels 2 2 2 2 3 2 2" xfId="20534" xr:uid="{00000000-0005-0000-0000-000007000000}"/>
    <cellStyle name="2x indented GHG Textfiels 2 2 2 2 3 3" xfId="8777" xr:uid="{00000000-0005-0000-0000-000007000000}"/>
    <cellStyle name="2x indented GHG Textfiels 2 2 2 2 4" xfId="3097" xr:uid="{00000000-0005-0000-0000-000007000000}"/>
    <cellStyle name="2x indented GHG Textfiels 2 2 2 2 4 2" xfId="17951" xr:uid="{00000000-0005-0000-0000-000007000000}"/>
    <cellStyle name="2x indented GHG Textfiels 2 2 2 2 5" xfId="11799" xr:uid="{00000000-0005-0000-0000-000007000000}"/>
    <cellStyle name="2x indented GHG Textfiels 2 2 2 2 5 2" xfId="16385" xr:uid="{00000000-0005-0000-0000-000007000000}"/>
    <cellStyle name="2x indented GHG Textfiels 2 2 2 2 6" xfId="12917" xr:uid="{00000000-0005-0000-0000-000007000000}"/>
    <cellStyle name="2x indented GHG Textfiels 2 2 2 3" xfId="2807" xr:uid="{00000000-0005-0000-0000-000007000000}"/>
    <cellStyle name="2x indented GHG Textfiels 2 2 2 3 2" xfId="13073" xr:uid="{00000000-0005-0000-0000-000007000000}"/>
    <cellStyle name="2x indented GHG Textfiels 2 2 2 3 2 2" xfId="17661" xr:uid="{00000000-0005-0000-0000-000007000000}"/>
    <cellStyle name="2x indented GHG Textfiels 2 2 2 3 3" xfId="7087" xr:uid="{00000000-0005-0000-0000-000007000000}"/>
    <cellStyle name="2x indented GHG Textfiels 2 2 2 4" xfId="4007" xr:uid="{00000000-0005-0000-0000-000007000000}"/>
    <cellStyle name="2x indented GHG Textfiels 2 2 2 4 2" xfId="14271" xr:uid="{00000000-0005-0000-0000-000007000000}"/>
    <cellStyle name="2x indented GHG Textfiels 2 2 2 4 2 2" xfId="18861" xr:uid="{00000000-0005-0000-0000-000007000000}"/>
    <cellStyle name="2x indented GHG Textfiels 2 2 2 4 3" xfId="8156" xr:uid="{00000000-0005-0000-0000-000007000000}"/>
    <cellStyle name="2x indented GHG Textfiels 2 2 2 5" xfId="5421" xr:uid="{00000000-0005-0000-0000-000007000000}"/>
    <cellStyle name="2x indented GHG Textfiels 2 2 2 5 2" xfId="15647" xr:uid="{00000000-0005-0000-0000-000007000000}"/>
    <cellStyle name="2x indented GHG Textfiels 2 2 2 5 2 2" xfId="20235" xr:uid="{00000000-0005-0000-0000-000007000000}"/>
    <cellStyle name="2x indented GHG Textfiels 2 2 2 5 3" xfId="7035" xr:uid="{00000000-0005-0000-0000-000007000000}"/>
    <cellStyle name="2x indented GHG Textfiels 2 2 2 6" xfId="1970" xr:uid="{00000000-0005-0000-0000-000007000000}"/>
    <cellStyle name="2x indented GHG Textfiels 2 2 2 6 2" xfId="12239" xr:uid="{00000000-0005-0000-0000-000007000000}"/>
    <cellStyle name="2x indented GHG Textfiels 2 2 2 6 2 2" xfId="16824" xr:uid="{00000000-0005-0000-0000-000007000000}"/>
    <cellStyle name="2x indented GHG Textfiels 2 2 2 6 3" xfId="9788" xr:uid="{00000000-0005-0000-0000-000007000000}"/>
    <cellStyle name="2x indented GHG Textfiels 2 2 2 7" xfId="11500" xr:uid="{00000000-0005-0000-0000-000007000000}"/>
    <cellStyle name="2x indented GHG Textfiels 2 2 2 7 2" xfId="9274" xr:uid="{00000000-0005-0000-0000-000007000000}"/>
    <cellStyle name="2x indented GHG Textfiels 2 2 2 8" xfId="8852" xr:uid="{00000000-0005-0000-0000-000007000000}"/>
    <cellStyle name="2x indented GHG Textfiels 2 2 3" xfId="1118" xr:uid="{00000000-0005-0000-0000-000007000000}"/>
    <cellStyle name="2x indented GHG Textfiels 2 2 3 2" xfId="3924" xr:uid="{00000000-0005-0000-0000-000007000000}"/>
    <cellStyle name="2x indented GHG Textfiels 2 2 3 2 2" xfId="14188" xr:uid="{00000000-0005-0000-0000-000007000000}"/>
    <cellStyle name="2x indented GHG Textfiels 2 2 3 2 2 2" xfId="18778" xr:uid="{00000000-0005-0000-0000-000007000000}"/>
    <cellStyle name="2x indented GHG Textfiels 2 2 3 2 3" xfId="7619" xr:uid="{00000000-0005-0000-0000-000007000000}"/>
    <cellStyle name="2x indented GHG Textfiels 2 2 3 3" xfId="5340" xr:uid="{00000000-0005-0000-0000-000007000000}"/>
    <cellStyle name="2x indented GHG Textfiels 2 2 3 3 2" xfId="15571" xr:uid="{00000000-0005-0000-0000-000007000000}"/>
    <cellStyle name="2x indented GHG Textfiels 2 2 3 3 2 2" xfId="20160" xr:uid="{00000000-0005-0000-0000-000007000000}"/>
    <cellStyle name="2x indented GHG Textfiels 2 2 3 3 3" xfId="8012" xr:uid="{00000000-0005-0000-0000-000007000000}"/>
    <cellStyle name="2x indented GHG Textfiels 2 2 3 4" xfId="2739" xr:uid="{00000000-0005-0000-0000-000007000000}"/>
    <cellStyle name="2x indented GHG Textfiels 2 2 3 4 2" xfId="17593" xr:uid="{00000000-0005-0000-0000-000007000000}"/>
    <cellStyle name="2x indented GHG Textfiels 2 2 3 5" xfId="11425" xr:uid="{00000000-0005-0000-0000-000007000000}"/>
    <cellStyle name="2x indented GHG Textfiels 2 2 3 5 2" xfId="10220" xr:uid="{00000000-0005-0000-0000-000007000000}"/>
    <cellStyle name="2x indented GHG Textfiels 2 2 3 6" xfId="7126" xr:uid="{00000000-0005-0000-0000-000007000000}"/>
    <cellStyle name="2x indented GHG Textfiels 2 2 4" xfId="910" xr:uid="{00000000-0005-0000-0000-000007000000}"/>
    <cellStyle name="2x indented GHG Textfiels 2 2 4 2" xfId="3710" xr:uid="{00000000-0005-0000-0000-000007000000}"/>
    <cellStyle name="2x indented GHG Textfiels 2 2 4 2 2" xfId="13974" xr:uid="{00000000-0005-0000-0000-000007000000}"/>
    <cellStyle name="2x indented GHG Textfiels 2 2 4 2 2 2" xfId="18564" xr:uid="{00000000-0005-0000-0000-000007000000}"/>
    <cellStyle name="2x indented GHG Textfiels 2 2 4 2 3" xfId="10145" xr:uid="{00000000-0005-0000-0000-000007000000}"/>
    <cellStyle name="2x indented GHG Textfiels 2 2 4 3" xfId="5133" xr:uid="{00000000-0005-0000-0000-000007000000}"/>
    <cellStyle name="2x indented GHG Textfiels 2 2 4 3 2" xfId="15380" xr:uid="{00000000-0005-0000-0000-000007000000}"/>
    <cellStyle name="2x indented GHG Textfiels 2 2 4 3 2 2" xfId="19969" xr:uid="{00000000-0005-0000-0000-000007000000}"/>
    <cellStyle name="2x indented GHG Textfiels 2 2 4 3 3" xfId="6447" xr:uid="{00000000-0005-0000-0000-000007000000}"/>
    <cellStyle name="2x indented GHG Textfiels 2 2 4 4" xfId="2546" xr:uid="{00000000-0005-0000-0000-000007000000}"/>
    <cellStyle name="2x indented GHG Textfiels 2 2 4 4 2" xfId="17400" xr:uid="{00000000-0005-0000-0000-000007000000}"/>
    <cellStyle name="2x indented GHG Textfiels 2 2 4 5" xfId="11235" xr:uid="{00000000-0005-0000-0000-000007000000}"/>
    <cellStyle name="2x indented GHG Textfiels 2 2 4 5 2" xfId="10556" xr:uid="{00000000-0005-0000-0000-000007000000}"/>
    <cellStyle name="2x indented GHG Textfiels 2 2 4 6" xfId="6240" xr:uid="{00000000-0005-0000-0000-000007000000}"/>
    <cellStyle name="2x indented GHG Textfiels 2 2 5" xfId="944" xr:uid="{00000000-0005-0000-0000-000007000000}"/>
    <cellStyle name="2x indented GHG Textfiels 2 2 5 2" xfId="3747" xr:uid="{00000000-0005-0000-0000-000007000000}"/>
    <cellStyle name="2x indented GHG Textfiels 2 2 5 2 2" xfId="14011" xr:uid="{00000000-0005-0000-0000-000007000000}"/>
    <cellStyle name="2x indented GHG Textfiels 2 2 5 2 2 2" xfId="18601" xr:uid="{00000000-0005-0000-0000-000007000000}"/>
    <cellStyle name="2x indented GHG Textfiels 2 2 5 2 3" xfId="8130" xr:uid="{00000000-0005-0000-0000-000007000000}"/>
    <cellStyle name="2x indented GHG Textfiels 2 2 5 3" xfId="5167" xr:uid="{00000000-0005-0000-0000-000007000000}"/>
    <cellStyle name="2x indented GHG Textfiels 2 2 5 3 2" xfId="15410" xr:uid="{00000000-0005-0000-0000-000007000000}"/>
    <cellStyle name="2x indented GHG Textfiels 2 2 5 3 2 2" xfId="19999" xr:uid="{00000000-0005-0000-0000-000007000000}"/>
    <cellStyle name="2x indented GHG Textfiels 2 2 5 3 3" xfId="8818" xr:uid="{00000000-0005-0000-0000-000007000000}"/>
    <cellStyle name="2x indented GHG Textfiels 2 2 5 4" xfId="2579" xr:uid="{00000000-0005-0000-0000-000007000000}"/>
    <cellStyle name="2x indented GHG Textfiels 2 2 5 4 2" xfId="17433" xr:uid="{00000000-0005-0000-0000-000007000000}"/>
    <cellStyle name="2x indented GHG Textfiels 2 2 5 5" xfId="11265" xr:uid="{00000000-0005-0000-0000-000007000000}"/>
    <cellStyle name="2x indented GHG Textfiels 2 2 5 5 2" xfId="6712" xr:uid="{00000000-0005-0000-0000-000007000000}"/>
    <cellStyle name="2x indented GHG Textfiels 2 2 5 6" xfId="9721" xr:uid="{00000000-0005-0000-0000-000007000000}"/>
    <cellStyle name="2x indented GHG Textfiels 2 2 6" xfId="589" xr:uid="{00000000-0005-0000-0000-000007000000}"/>
    <cellStyle name="2x indented GHG Textfiels 2 2 6 2" xfId="4814" xr:uid="{00000000-0005-0000-0000-000007000000}"/>
    <cellStyle name="2x indented GHG Textfiels 2 2 6 2 2" xfId="15072" xr:uid="{00000000-0005-0000-0000-000007000000}"/>
    <cellStyle name="2x indented GHG Textfiels 2 2 6 2 2 2" xfId="19661" xr:uid="{00000000-0005-0000-0000-000007000000}"/>
    <cellStyle name="2x indented GHG Textfiels 2 2 6 2 3" xfId="8217" xr:uid="{00000000-0005-0000-0000-000007000000}"/>
    <cellStyle name="2x indented GHG Textfiels 2 2 6 3" xfId="2236" xr:uid="{00000000-0005-0000-0000-000007000000}"/>
    <cellStyle name="2x indented GHG Textfiels 2 2 6 3 2" xfId="17090" xr:uid="{00000000-0005-0000-0000-000007000000}"/>
    <cellStyle name="2x indented GHG Textfiels 2 2 6 4" xfId="10933" xr:uid="{00000000-0005-0000-0000-000007000000}"/>
    <cellStyle name="2x indented GHG Textfiels 2 2 6 4 2" xfId="9982" xr:uid="{00000000-0005-0000-0000-000007000000}"/>
    <cellStyle name="2x indented GHG Textfiels 2 2 6 5" xfId="6411" xr:uid="{00000000-0005-0000-0000-000007000000}"/>
    <cellStyle name="2x indented GHG Textfiels 2 2 7" xfId="3389" xr:uid="{00000000-0005-0000-0000-000007000000}"/>
    <cellStyle name="2x indented GHG Textfiels 2 2 7 2" xfId="13653" xr:uid="{00000000-0005-0000-0000-000007000000}"/>
    <cellStyle name="2x indented GHG Textfiels 2 2 7 2 2" xfId="18243" xr:uid="{00000000-0005-0000-0000-000007000000}"/>
    <cellStyle name="2x indented GHG Textfiels 2 2 7 3" xfId="7075" xr:uid="{00000000-0005-0000-0000-000007000000}"/>
    <cellStyle name="2x indented GHG Textfiels 2 2 8" xfId="4699" xr:uid="{00000000-0005-0000-0000-000007000000}"/>
    <cellStyle name="2x indented GHG Textfiels 2 2 8 2" xfId="14959" xr:uid="{00000000-0005-0000-0000-000007000000}"/>
    <cellStyle name="2x indented GHG Textfiels 2 2 8 2 2" xfId="19548" xr:uid="{00000000-0005-0000-0000-000007000000}"/>
    <cellStyle name="2x indented GHG Textfiels 2 2 8 3" xfId="7086" xr:uid="{00000000-0005-0000-0000-000007000000}"/>
    <cellStyle name="2x indented GHG Textfiels 2 2 9" xfId="10821" xr:uid="{00000000-0005-0000-0000-000007000000}"/>
    <cellStyle name="2x indented GHG Textfiels 2 2 9 2" xfId="7795" xr:uid="{00000000-0005-0000-0000-000007000000}"/>
    <cellStyle name="2x indented GHG Textfiels 2 3" xfId="637" xr:uid="{00000000-0005-0000-0000-000007000000}"/>
    <cellStyle name="2x indented GHG Textfiels 2 3 2" xfId="1550" xr:uid="{00000000-0005-0000-0000-000007000000}"/>
    <cellStyle name="2x indented GHG Textfiels 2 3 2 2" xfId="4359" xr:uid="{00000000-0005-0000-0000-000007000000}"/>
    <cellStyle name="2x indented GHG Textfiels 2 3 2 2 2" xfId="14623" xr:uid="{00000000-0005-0000-0000-000007000000}"/>
    <cellStyle name="2x indented GHG Textfiels 2 3 2 2 2 2" xfId="19213" xr:uid="{00000000-0005-0000-0000-000007000000}"/>
    <cellStyle name="2x indented GHG Textfiels 2 3 2 2 3" xfId="9619" xr:uid="{00000000-0005-0000-0000-000007000000}"/>
    <cellStyle name="2x indented GHG Textfiels 2 3 2 3" xfId="5771" xr:uid="{00000000-0005-0000-0000-000007000000}"/>
    <cellStyle name="2x indented GHG Textfiels 2 3 2 3 2" xfId="15978" xr:uid="{00000000-0005-0000-0000-000007000000}"/>
    <cellStyle name="2x indented GHG Textfiels 2 3 2 3 2 2" xfId="20565" xr:uid="{00000000-0005-0000-0000-000007000000}"/>
    <cellStyle name="2x indented GHG Textfiels 2 3 2 3 3" xfId="6456" xr:uid="{00000000-0005-0000-0000-000007000000}"/>
    <cellStyle name="2x indented GHG Textfiels 2 3 2 4" xfId="3128" xr:uid="{00000000-0005-0000-0000-000007000000}"/>
    <cellStyle name="2x indented GHG Textfiels 2 3 2 4 2" xfId="17982" xr:uid="{00000000-0005-0000-0000-000007000000}"/>
    <cellStyle name="2x indented GHG Textfiels 2 3 2 5" xfId="11830" xr:uid="{00000000-0005-0000-0000-000007000000}"/>
    <cellStyle name="2x indented GHG Textfiels 2 3 2 5 2" xfId="16416" xr:uid="{00000000-0005-0000-0000-000007000000}"/>
    <cellStyle name="2x indented GHG Textfiels 2 3 2 6" xfId="7680" xr:uid="{00000000-0005-0000-0000-000007000000}"/>
    <cellStyle name="2x indented GHG Textfiels 2 3 3" xfId="1006" xr:uid="{00000000-0005-0000-0000-000007000000}"/>
    <cellStyle name="2x indented GHG Textfiels 2 3 3 2" xfId="3809" xr:uid="{00000000-0005-0000-0000-000007000000}"/>
    <cellStyle name="2x indented GHG Textfiels 2 3 3 2 2" xfId="14073" xr:uid="{00000000-0005-0000-0000-000007000000}"/>
    <cellStyle name="2x indented GHG Textfiels 2 3 3 2 2 2" xfId="18663" xr:uid="{00000000-0005-0000-0000-000007000000}"/>
    <cellStyle name="2x indented GHG Textfiels 2 3 3 2 3" xfId="12724" xr:uid="{00000000-0005-0000-0000-000007000000}"/>
    <cellStyle name="2x indented GHG Textfiels 2 3 3 3" xfId="5229" xr:uid="{00000000-0005-0000-0000-000007000000}"/>
    <cellStyle name="2x indented GHG Textfiels 2 3 3 3 2" xfId="15467" xr:uid="{00000000-0005-0000-0000-000007000000}"/>
    <cellStyle name="2x indented GHG Textfiels 2 3 3 3 2 2" xfId="20056" xr:uid="{00000000-0005-0000-0000-000007000000}"/>
    <cellStyle name="2x indented GHG Textfiels 2 3 3 3 3" xfId="7677" xr:uid="{00000000-0005-0000-0000-000007000000}"/>
    <cellStyle name="2x indented GHG Textfiels 2 3 3 4" xfId="2635" xr:uid="{00000000-0005-0000-0000-000007000000}"/>
    <cellStyle name="2x indented GHG Textfiels 2 3 3 4 2" xfId="17489" xr:uid="{00000000-0005-0000-0000-000007000000}"/>
    <cellStyle name="2x indented GHG Textfiels 2 3 3 5" xfId="11322" xr:uid="{00000000-0005-0000-0000-000007000000}"/>
    <cellStyle name="2x indented GHG Textfiels 2 3 3 5 2" xfId="6139" xr:uid="{00000000-0005-0000-0000-000007000000}"/>
    <cellStyle name="2x indented GHG Textfiels 2 3 3 6" xfId="8513" xr:uid="{00000000-0005-0000-0000-000007000000}"/>
    <cellStyle name="2x indented GHG Textfiels 2 3 4" xfId="2284" xr:uid="{00000000-0005-0000-0000-000007000000}"/>
    <cellStyle name="2x indented GHG Textfiels 2 3 4 2" xfId="12552" xr:uid="{00000000-0005-0000-0000-000007000000}"/>
    <cellStyle name="2x indented GHG Textfiels 2 3 4 2 2" xfId="17138" xr:uid="{00000000-0005-0000-0000-000007000000}"/>
    <cellStyle name="2x indented GHG Textfiels 2 3 4 3" xfId="7715" xr:uid="{00000000-0005-0000-0000-000007000000}"/>
    <cellStyle name="2x indented GHG Textfiels 2 3 5" xfId="3437" xr:uid="{00000000-0005-0000-0000-000007000000}"/>
    <cellStyle name="2x indented GHG Textfiels 2 3 5 2" xfId="13701" xr:uid="{00000000-0005-0000-0000-000007000000}"/>
    <cellStyle name="2x indented GHG Textfiels 2 3 5 2 2" xfId="18291" xr:uid="{00000000-0005-0000-0000-000007000000}"/>
    <cellStyle name="2x indented GHG Textfiels 2 3 5 3" xfId="13406" xr:uid="{00000000-0005-0000-0000-000007000000}"/>
    <cellStyle name="2x indented GHG Textfiels 2 3 6" xfId="4862" xr:uid="{00000000-0005-0000-0000-000007000000}"/>
    <cellStyle name="2x indented GHG Textfiels 2 3 6 2" xfId="15120" xr:uid="{00000000-0005-0000-0000-000007000000}"/>
    <cellStyle name="2x indented GHG Textfiels 2 3 6 2 2" xfId="19709" xr:uid="{00000000-0005-0000-0000-000007000000}"/>
    <cellStyle name="2x indented GHG Textfiels 2 3 6 3" xfId="10338" xr:uid="{00000000-0005-0000-0000-000007000000}"/>
    <cellStyle name="2x indented GHG Textfiels 2 3 7" xfId="2018" xr:uid="{00000000-0005-0000-0000-000007000000}"/>
    <cellStyle name="2x indented GHG Textfiels 2 3 7 2" xfId="12287" xr:uid="{00000000-0005-0000-0000-000007000000}"/>
    <cellStyle name="2x indented GHG Textfiels 2 3 7 2 2" xfId="16872" xr:uid="{00000000-0005-0000-0000-000007000000}"/>
    <cellStyle name="2x indented GHG Textfiels 2 3 7 3" xfId="7487" xr:uid="{00000000-0005-0000-0000-000007000000}"/>
    <cellStyle name="2x indented GHG Textfiels 2 3 8" xfId="10980" xr:uid="{00000000-0005-0000-0000-000007000000}"/>
    <cellStyle name="2x indented GHG Textfiels 2 3 8 2" xfId="8627" xr:uid="{00000000-0005-0000-0000-000007000000}"/>
    <cellStyle name="2x indented GHG Textfiels 2 3 9" xfId="6086" xr:uid="{00000000-0005-0000-0000-000007000000}"/>
    <cellStyle name="2x indented GHG Textfiels 2 4" xfId="701" xr:uid="{00000000-0005-0000-0000-000007000000}"/>
    <cellStyle name="2x indented GHG Textfiels 2 4 2" xfId="1614" xr:uid="{00000000-0005-0000-0000-000007000000}"/>
    <cellStyle name="2x indented GHG Textfiels 2 4 2 2" xfId="4423" xr:uid="{00000000-0005-0000-0000-000007000000}"/>
    <cellStyle name="2x indented GHG Textfiels 2 4 2 2 2" xfId="14687" xr:uid="{00000000-0005-0000-0000-000007000000}"/>
    <cellStyle name="2x indented GHG Textfiels 2 4 2 2 2 2" xfId="19277" xr:uid="{00000000-0005-0000-0000-000007000000}"/>
    <cellStyle name="2x indented GHG Textfiels 2 4 2 2 3" xfId="7828" xr:uid="{00000000-0005-0000-0000-000007000000}"/>
    <cellStyle name="2x indented GHG Textfiels 2 4 2 3" xfId="5835" xr:uid="{00000000-0005-0000-0000-000007000000}"/>
    <cellStyle name="2x indented GHG Textfiels 2 4 2 3 2" xfId="16038" xr:uid="{00000000-0005-0000-0000-000007000000}"/>
    <cellStyle name="2x indented GHG Textfiels 2 4 2 3 2 2" xfId="20625" xr:uid="{00000000-0005-0000-0000-000007000000}"/>
    <cellStyle name="2x indented GHG Textfiels 2 4 2 3 3" xfId="8090" xr:uid="{00000000-0005-0000-0000-000007000000}"/>
    <cellStyle name="2x indented GHG Textfiels 2 4 2 4" xfId="3188" xr:uid="{00000000-0005-0000-0000-000007000000}"/>
    <cellStyle name="2x indented GHG Textfiels 2 4 2 4 2" xfId="18042" xr:uid="{00000000-0005-0000-0000-000007000000}"/>
    <cellStyle name="2x indented GHG Textfiels 2 4 2 5" xfId="11890" xr:uid="{00000000-0005-0000-0000-000007000000}"/>
    <cellStyle name="2x indented GHG Textfiels 2 4 2 5 2" xfId="16476" xr:uid="{00000000-0005-0000-0000-000007000000}"/>
    <cellStyle name="2x indented GHG Textfiels 2 4 2 6" xfId="6816" xr:uid="{00000000-0005-0000-0000-000007000000}"/>
    <cellStyle name="2x indented GHG Textfiels 2 4 3" xfId="1297" xr:uid="{00000000-0005-0000-0000-000007000000}"/>
    <cellStyle name="2x indented GHG Textfiels 2 4 3 2" xfId="4106" xr:uid="{00000000-0005-0000-0000-000007000000}"/>
    <cellStyle name="2x indented GHG Textfiels 2 4 3 2 2" xfId="14370" xr:uid="{00000000-0005-0000-0000-000007000000}"/>
    <cellStyle name="2x indented GHG Textfiels 2 4 3 2 2 2" xfId="18960" xr:uid="{00000000-0005-0000-0000-000007000000}"/>
    <cellStyle name="2x indented GHG Textfiels 2 4 3 2 3" xfId="6856" xr:uid="{00000000-0005-0000-0000-000007000000}"/>
    <cellStyle name="2x indented GHG Textfiels 2 4 3 3" xfId="5519" xr:uid="{00000000-0005-0000-0000-000007000000}"/>
    <cellStyle name="2x indented GHG Textfiels 2 4 3 3 2" xfId="15741" xr:uid="{00000000-0005-0000-0000-000007000000}"/>
    <cellStyle name="2x indented GHG Textfiels 2 4 3 3 2 2" xfId="20329" xr:uid="{00000000-0005-0000-0000-000007000000}"/>
    <cellStyle name="2x indented GHG Textfiels 2 4 3 3 3" xfId="7817" xr:uid="{00000000-0005-0000-0000-000007000000}"/>
    <cellStyle name="2x indented GHG Textfiels 2 4 3 4" xfId="2904" xr:uid="{00000000-0005-0000-0000-000007000000}"/>
    <cellStyle name="2x indented GHG Textfiels 2 4 3 4 2" xfId="17758" xr:uid="{00000000-0005-0000-0000-000007000000}"/>
    <cellStyle name="2x indented GHG Textfiels 2 4 3 5" xfId="11592" xr:uid="{00000000-0005-0000-0000-000007000000}"/>
    <cellStyle name="2x indented GHG Textfiels 2 4 3 5 2" xfId="16180" xr:uid="{00000000-0005-0000-0000-000007000000}"/>
    <cellStyle name="2x indented GHG Textfiels 2 4 3 6" xfId="9245" xr:uid="{00000000-0005-0000-0000-000007000000}"/>
    <cellStyle name="2x indented GHG Textfiels 2 4 4" xfId="2345" xr:uid="{00000000-0005-0000-0000-000007000000}"/>
    <cellStyle name="2x indented GHG Textfiels 2 4 4 2" xfId="12613" xr:uid="{00000000-0005-0000-0000-000007000000}"/>
    <cellStyle name="2x indented GHG Textfiels 2 4 4 2 2" xfId="17199" xr:uid="{00000000-0005-0000-0000-000007000000}"/>
    <cellStyle name="2x indented GHG Textfiels 2 4 4 3" xfId="9042" xr:uid="{00000000-0005-0000-0000-000007000000}"/>
    <cellStyle name="2x indented GHG Textfiels 2 4 5" xfId="3501" xr:uid="{00000000-0005-0000-0000-000007000000}"/>
    <cellStyle name="2x indented GHG Textfiels 2 4 5 2" xfId="13765" xr:uid="{00000000-0005-0000-0000-000007000000}"/>
    <cellStyle name="2x indented GHG Textfiels 2 4 5 2 2" xfId="18355" xr:uid="{00000000-0005-0000-0000-000007000000}"/>
    <cellStyle name="2x indented GHG Textfiels 2 4 5 3" xfId="8278" xr:uid="{00000000-0005-0000-0000-000007000000}"/>
    <cellStyle name="2x indented GHG Textfiels 2 4 6" xfId="4926" xr:uid="{00000000-0005-0000-0000-000007000000}"/>
    <cellStyle name="2x indented GHG Textfiels 2 4 6 2" xfId="15181" xr:uid="{00000000-0005-0000-0000-000007000000}"/>
    <cellStyle name="2x indented GHG Textfiels 2 4 6 2 2" xfId="19770" xr:uid="{00000000-0005-0000-0000-000007000000}"/>
    <cellStyle name="2x indented GHG Textfiels 2 4 6 3" xfId="7195" xr:uid="{00000000-0005-0000-0000-000007000000}"/>
    <cellStyle name="2x indented GHG Textfiels 2 4 7" xfId="2052" xr:uid="{00000000-0005-0000-0000-000007000000}"/>
    <cellStyle name="2x indented GHG Textfiels 2 4 7 2" xfId="12321" xr:uid="{00000000-0005-0000-0000-000007000000}"/>
    <cellStyle name="2x indented GHG Textfiels 2 4 7 2 2" xfId="16906" xr:uid="{00000000-0005-0000-0000-000007000000}"/>
    <cellStyle name="2x indented GHG Textfiels 2 4 7 3" xfId="9466" xr:uid="{00000000-0005-0000-0000-000007000000}"/>
    <cellStyle name="2x indented GHG Textfiels 2 4 8" xfId="11040" xr:uid="{00000000-0005-0000-0000-000007000000}"/>
    <cellStyle name="2x indented GHG Textfiels 2 4 8 2" xfId="12586" xr:uid="{00000000-0005-0000-0000-000007000000}"/>
    <cellStyle name="2x indented GHG Textfiels 2 4 9" xfId="8003" xr:uid="{00000000-0005-0000-0000-000007000000}"/>
    <cellStyle name="2x indented GHG Textfiels 2 5" xfId="763" xr:uid="{00000000-0005-0000-0000-000007000000}"/>
    <cellStyle name="2x indented GHG Textfiels 2 5 2" xfId="1676" xr:uid="{00000000-0005-0000-0000-000007000000}"/>
    <cellStyle name="2x indented GHG Textfiels 2 5 2 2" xfId="4485" xr:uid="{00000000-0005-0000-0000-000007000000}"/>
    <cellStyle name="2x indented GHG Textfiels 2 5 2 2 2" xfId="14749" xr:uid="{00000000-0005-0000-0000-000007000000}"/>
    <cellStyle name="2x indented GHG Textfiels 2 5 2 2 2 2" xfId="19339" xr:uid="{00000000-0005-0000-0000-000007000000}"/>
    <cellStyle name="2x indented GHG Textfiels 2 5 2 2 3" xfId="6261" xr:uid="{00000000-0005-0000-0000-000007000000}"/>
    <cellStyle name="2x indented GHG Textfiels 2 5 2 3" xfId="5897" xr:uid="{00000000-0005-0000-0000-000007000000}"/>
    <cellStyle name="2x indented GHG Textfiels 2 5 2 3 2" xfId="16097" xr:uid="{00000000-0005-0000-0000-000007000000}"/>
    <cellStyle name="2x indented GHG Textfiels 2 5 2 3 2 2" xfId="20684" xr:uid="{00000000-0005-0000-0000-000007000000}"/>
    <cellStyle name="2x indented GHG Textfiels 2 5 2 3 3" xfId="7261" xr:uid="{00000000-0005-0000-0000-000007000000}"/>
    <cellStyle name="2x indented GHG Textfiels 2 5 2 4" xfId="3247" xr:uid="{00000000-0005-0000-0000-000007000000}"/>
    <cellStyle name="2x indented GHG Textfiels 2 5 2 4 2" xfId="18101" xr:uid="{00000000-0005-0000-0000-000007000000}"/>
    <cellStyle name="2x indented GHG Textfiels 2 5 2 5" xfId="11949" xr:uid="{00000000-0005-0000-0000-000007000000}"/>
    <cellStyle name="2x indented GHG Textfiels 2 5 2 5 2" xfId="16535" xr:uid="{00000000-0005-0000-0000-000007000000}"/>
    <cellStyle name="2x indented GHG Textfiels 2 5 2 6" xfId="9818" xr:uid="{00000000-0005-0000-0000-000007000000}"/>
    <cellStyle name="2x indented GHG Textfiels 2 5 3" xfId="1354" xr:uid="{00000000-0005-0000-0000-000007000000}"/>
    <cellStyle name="2x indented GHG Textfiels 2 5 3 2" xfId="4163" xr:uid="{00000000-0005-0000-0000-000007000000}"/>
    <cellStyle name="2x indented GHG Textfiels 2 5 3 2 2" xfId="14427" xr:uid="{00000000-0005-0000-0000-000007000000}"/>
    <cellStyle name="2x indented GHG Textfiels 2 5 3 2 2 2" xfId="19017" xr:uid="{00000000-0005-0000-0000-000007000000}"/>
    <cellStyle name="2x indented GHG Textfiels 2 5 3 2 3" xfId="10364" xr:uid="{00000000-0005-0000-0000-000007000000}"/>
    <cellStyle name="2x indented GHG Textfiels 2 5 3 3" xfId="5575" xr:uid="{00000000-0005-0000-0000-000007000000}"/>
    <cellStyle name="2x indented GHG Textfiels 2 5 3 3 2" xfId="15794" xr:uid="{00000000-0005-0000-0000-000007000000}"/>
    <cellStyle name="2x indented GHG Textfiels 2 5 3 3 2 2" xfId="20382" xr:uid="{00000000-0005-0000-0000-000007000000}"/>
    <cellStyle name="2x indented GHG Textfiels 2 5 3 3 3" xfId="7968" xr:uid="{00000000-0005-0000-0000-000007000000}"/>
    <cellStyle name="2x indented GHG Textfiels 2 5 3 4" xfId="2958" xr:uid="{00000000-0005-0000-0000-000007000000}"/>
    <cellStyle name="2x indented GHG Textfiels 2 5 3 4 2" xfId="17812" xr:uid="{00000000-0005-0000-0000-000007000000}"/>
    <cellStyle name="2x indented GHG Textfiels 2 5 3 5" xfId="11645" xr:uid="{00000000-0005-0000-0000-000007000000}"/>
    <cellStyle name="2x indented GHG Textfiels 2 5 3 5 2" xfId="16233" xr:uid="{00000000-0005-0000-0000-000007000000}"/>
    <cellStyle name="2x indented GHG Textfiels 2 5 3 6" xfId="9631" xr:uid="{00000000-0005-0000-0000-000007000000}"/>
    <cellStyle name="2x indented GHG Textfiels 2 5 4" xfId="2407" xr:uid="{00000000-0005-0000-0000-000007000000}"/>
    <cellStyle name="2x indented GHG Textfiels 2 5 4 2" xfId="12675" xr:uid="{00000000-0005-0000-0000-000007000000}"/>
    <cellStyle name="2x indented GHG Textfiels 2 5 4 2 2" xfId="17261" xr:uid="{00000000-0005-0000-0000-000007000000}"/>
    <cellStyle name="2x indented GHG Textfiels 2 5 4 3" xfId="8000" xr:uid="{00000000-0005-0000-0000-000007000000}"/>
    <cellStyle name="2x indented GHG Textfiels 2 5 5" xfId="3563" xr:uid="{00000000-0005-0000-0000-000007000000}"/>
    <cellStyle name="2x indented GHG Textfiels 2 5 5 2" xfId="13827" xr:uid="{00000000-0005-0000-0000-000007000000}"/>
    <cellStyle name="2x indented GHG Textfiels 2 5 5 2 2" xfId="18417" xr:uid="{00000000-0005-0000-0000-000007000000}"/>
    <cellStyle name="2x indented GHG Textfiels 2 5 5 3" xfId="8890" xr:uid="{00000000-0005-0000-0000-000007000000}"/>
    <cellStyle name="2x indented GHG Textfiels 2 5 6" xfId="4988" xr:uid="{00000000-0005-0000-0000-000007000000}"/>
    <cellStyle name="2x indented GHG Textfiels 2 5 6 2" xfId="15243" xr:uid="{00000000-0005-0000-0000-000007000000}"/>
    <cellStyle name="2x indented GHG Textfiels 2 5 6 2 2" xfId="19832" xr:uid="{00000000-0005-0000-0000-000007000000}"/>
    <cellStyle name="2x indented GHG Textfiels 2 5 6 3" xfId="12985" xr:uid="{00000000-0005-0000-0000-000007000000}"/>
    <cellStyle name="2x indented GHG Textfiels 2 5 7" xfId="2111" xr:uid="{00000000-0005-0000-0000-000007000000}"/>
    <cellStyle name="2x indented GHG Textfiels 2 5 7 2" xfId="12380" xr:uid="{00000000-0005-0000-0000-000007000000}"/>
    <cellStyle name="2x indented GHG Textfiels 2 5 7 2 2" xfId="16965" xr:uid="{00000000-0005-0000-0000-000007000000}"/>
    <cellStyle name="2x indented GHG Textfiels 2 5 7 3" xfId="10157" xr:uid="{00000000-0005-0000-0000-000007000000}"/>
    <cellStyle name="2x indented GHG Textfiels 2 5 8" xfId="11099" xr:uid="{00000000-0005-0000-0000-000007000000}"/>
    <cellStyle name="2x indented GHG Textfiels 2 5 8 2" xfId="13442" xr:uid="{00000000-0005-0000-0000-000007000000}"/>
    <cellStyle name="2x indented GHG Textfiels 2 5 9" xfId="7042" xr:uid="{00000000-0005-0000-0000-000007000000}"/>
    <cellStyle name="2x indented GHG Textfiels 2 6" xfId="1180" xr:uid="{00000000-0005-0000-0000-000007000000}"/>
    <cellStyle name="2x indented GHG Textfiels 2 6 2" xfId="2788" xr:uid="{00000000-0005-0000-0000-000007000000}"/>
    <cellStyle name="2x indented GHG Textfiels 2 6 2 2" xfId="13054" xr:uid="{00000000-0005-0000-0000-000007000000}"/>
    <cellStyle name="2x indented GHG Textfiels 2 6 2 2 2" xfId="17642" xr:uid="{00000000-0005-0000-0000-000007000000}"/>
    <cellStyle name="2x indented GHG Textfiels 2 6 2 3" xfId="8299" xr:uid="{00000000-0005-0000-0000-000007000000}"/>
    <cellStyle name="2x indented GHG Textfiels 2 6 3" xfId="3988" xr:uid="{00000000-0005-0000-0000-000007000000}"/>
    <cellStyle name="2x indented GHG Textfiels 2 6 3 2" xfId="14252" xr:uid="{00000000-0005-0000-0000-000007000000}"/>
    <cellStyle name="2x indented GHG Textfiels 2 6 3 2 2" xfId="18842" xr:uid="{00000000-0005-0000-0000-000007000000}"/>
    <cellStyle name="2x indented GHG Textfiels 2 6 3 3" xfId="9800" xr:uid="{00000000-0005-0000-0000-000007000000}"/>
    <cellStyle name="2x indented GHG Textfiels 2 6 4" xfId="5402" xr:uid="{00000000-0005-0000-0000-000007000000}"/>
    <cellStyle name="2x indented GHG Textfiels 2 6 4 2" xfId="15628" xr:uid="{00000000-0005-0000-0000-000007000000}"/>
    <cellStyle name="2x indented GHG Textfiels 2 6 4 2 2" xfId="20216" xr:uid="{00000000-0005-0000-0000-000007000000}"/>
    <cellStyle name="2x indented GHG Textfiels 2 6 4 3" xfId="7900" xr:uid="{00000000-0005-0000-0000-000007000000}"/>
    <cellStyle name="2x indented GHG Textfiels 2 6 5" xfId="1951" xr:uid="{00000000-0005-0000-0000-000007000000}"/>
    <cellStyle name="2x indented GHG Textfiels 2 6 5 2" xfId="16805" xr:uid="{00000000-0005-0000-0000-000007000000}"/>
    <cellStyle name="2x indented GHG Textfiels 2 6 6" xfId="11481" xr:uid="{00000000-0005-0000-0000-000007000000}"/>
    <cellStyle name="2x indented GHG Textfiels 2 6 6 2" xfId="12778" xr:uid="{00000000-0005-0000-0000-000007000000}"/>
    <cellStyle name="2x indented GHG Textfiels 2 6 7" xfId="12758" xr:uid="{00000000-0005-0000-0000-000007000000}"/>
    <cellStyle name="2x indented GHG Textfiels 2 7" xfId="869" xr:uid="{00000000-0005-0000-0000-000007000000}"/>
    <cellStyle name="2x indented GHG Textfiels 2 7 2" xfId="3669" xr:uid="{00000000-0005-0000-0000-000007000000}"/>
    <cellStyle name="2x indented GHG Textfiels 2 7 2 2" xfId="13933" xr:uid="{00000000-0005-0000-0000-000007000000}"/>
    <cellStyle name="2x indented GHG Textfiels 2 7 2 2 2" xfId="18523" xr:uid="{00000000-0005-0000-0000-000007000000}"/>
    <cellStyle name="2x indented GHG Textfiels 2 7 2 3" xfId="7238" xr:uid="{00000000-0005-0000-0000-000007000000}"/>
    <cellStyle name="2x indented GHG Textfiels 2 7 3" xfId="5093" xr:uid="{00000000-0005-0000-0000-000007000000}"/>
    <cellStyle name="2x indented GHG Textfiels 2 7 3 2" xfId="15345" xr:uid="{00000000-0005-0000-0000-000007000000}"/>
    <cellStyle name="2x indented GHG Textfiels 2 7 3 2 2" xfId="19934" xr:uid="{00000000-0005-0000-0000-000007000000}"/>
    <cellStyle name="2x indented GHG Textfiels 2 7 3 3" xfId="9013" xr:uid="{00000000-0005-0000-0000-000007000000}"/>
    <cellStyle name="2x indented GHG Textfiels 2 7 4" xfId="2510" xr:uid="{00000000-0005-0000-0000-000007000000}"/>
    <cellStyle name="2x indented GHG Textfiels 2 7 4 2" xfId="17364" xr:uid="{00000000-0005-0000-0000-000007000000}"/>
    <cellStyle name="2x indented GHG Textfiels 2 7 5" xfId="11200" xr:uid="{00000000-0005-0000-0000-000007000000}"/>
    <cellStyle name="2x indented GHG Textfiels 2 7 5 2" xfId="10325" xr:uid="{00000000-0005-0000-0000-000007000000}"/>
    <cellStyle name="2x indented GHG Textfiels 2 7 6" xfId="6216" xr:uid="{00000000-0005-0000-0000-000007000000}"/>
    <cellStyle name="2x indented GHG Textfiels 2 8" xfId="369" xr:uid="{00000000-0005-0000-0000-000007000000}"/>
    <cellStyle name="2x indented GHG Textfiels 2 8 2" xfId="4615" xr:uid="{00000000-0005-0000-0000-000007000000}"/>
    <cellStyle name="2x indented GHG Textfiels 2 8 2 2" xfId="14877" xr:uid="{00000000-0005-0000-0000-000007000000}"/>
    <cellStyle name="2x indented GHG Textfiels 2 8 2 2 2" xfId="19466" xr:uid="{00000000-0005-0000-0000-000007000000}"/>
    <cellStyle name="2x indented GHG Textfiels 2 8 2 3" xfId="9807" xr:uid="{00000000-0005-0000-0000-000007000000}"/>
    <cellStyle name="2x indented GHG Textfiels 2 8 3" xfId="2213" xr:uid="{00000000-0005-0000-0000-000007000000}"/>
    <cellStyle name="2x indented GHG Textfiels 2 8 3 2" xfId="17067" xr:uid="{00000000-0005-0000-0000-000007000000}"/>
    <cellStyle name="2x indented GHG Textfiels 2 8 4" xfId="10722" xr:uid="{00000000-0005-0000-0000-000007000000}"/>
    <cellStyle name="2x indented GHG Textfiels 2 8 4 2" xfId="13004" xr:uid="{00000000-0005-0000-0000-000007000000}"/>
    <cellStyle name="2x indented GHG Textfiels 2 8 5" xfId="8489" xr:uid="{00000000-0005-0000-0000-000007000000}"/>
    <cellStyle name="2x indented GHG Textfiels 2 9" xfId="3366" xr:uid="{00000000-0005-0000-0000-000007000000}"/>
    <cellStyle name="2x indented GHG Textfiels 2 9 2" xfId="13630" xr:uid="{00000000-0005-0000-0000-000007000000}"/>
    <cellStyle name="2x indented GHG Textfiels 2 9 2 2" xfId="18220" xr:uid="{00000000-0005-0000-0000-000007000000}"/>
    <cellStyle name="2x indented GHG Textfiels 2 9 3" xfId="8638" xr:uid="{00000000-0005-0000-0000-000007000000}"/>
    <cellStyle name="2x indented GHG Textfiels 3" xfId="432" xr:uid="{00000000-0005-0000-0000-000007000000}"/>
    <cellStyle name="2x indented GHG Textfiels 3 10" xfId="3328" xr:uid="{00000000-0005-0000-0000-000007000000}"/>
    <cellStyle name="2x indented GHG Textfiels 3 10 2" xfId="13592" xr:uid="{00000000-0005-0000-0000-000007000000}"/>
    <cellStyle name="2x indented GHG Textfiels 3 10 2 2" xfId="18182" xr:uid="{00000000-0005-0000-0000-000007000000}"/>
    <cellStyle name="2x indented GHG Textfiels 3 10 3" xfId="6571" xr:uid="{00000000-0005-0000-0000-000007000000}"/>
    <cellStyle name="2x indented GHG Textfiels 3 11" xfId="1826" xr:uid="{00000000-0005-0000-0000-000007000000}"/>
    <cellStyle name="2x indented GHG Textfiels 3 11 2" xfId="12097" xr:uid="{00000000-0005-0000-0000-000007000000}"/>
    <cellStyle name="2x indented GHG Textfiels 3 11 2 2" xfId="16682" xr:uid="{00000000-0005-0000-0000-000007000000}"/>
    <cellStyle name="2x indented GHG Textfiels 3 11 3" xfId="10519" xr:uid="{00000000-0005-0000-0000-000007000000}"/>
    <cellStyle name="2x indented GHG Textfiels 3 12" xfId="4663" xr:uid="{00000000-0005-0000-0000-000007000000}"/>
    <cellStyle name="2x indented GHG Textfiels 3 12 2" xfId="19512" xr:uid="{00000000-0005-0000-0000-000007000000}"/>
    <cellStyle name="2x indented GHG Textfiels 3 13" xfId="10781" xr:uid="{00000000-0005-0000-0000-000007000000}"/>
    <cellStyle name="2x indented GHG Textfiels 3 13 2" xfId="9107" xr:uid="{00000000-0005-0000-0000-000007000000}"/>
    <cellStyle name="2x indented GHG Textfiels 3 14" xfId="6005" xr:uid="{00000000-0005-0000-0000-000007000000}"/>
    <cellStyle name="2x indented GHG Textfiels 3 2" xfId="527" xr:uid="{00000000-0005-0000-0000-000007000000}"/>
    <cellStyle name="2x indented GHG Textfiels 3 2 2" xfId="1227" xr:uid="{00000000-0005-0000-0000-000007000000}"/>
    <cellStyle name="2x indented GHG Textfiels 3 2 2 2" xfId="2835" xr:uid="{00000000-0005-0000-0000-000007000000}"/>
    <cellStyle name="2x indented GHG Textfiels 3 2 2 2 2" xfId="13101" xr:uid="{00000000-0005-0000-0000-000007000000}"/>
    <cellStyle name="2x indented GHG Textfiels 3 2 2 2 2 2" xfId="17689" xr:uid="{00000000-0005-0000-0000-000007000000}"/>
    <cellStyle name="2x indented GHG Textfiels 3 2 2 2 3" xfId="8194" xr:uid="{00000000-0005-0000-0000-000007000000}"/>
    <cellStyle name="2x indented GHG Textfiels 3 2 2 3" xfId="4035" xr:uid="{00000000-0005-0000-0000-000007000000}"/>
    <cellStyle name="2x indented GHG Textfiels 3 2 2 3 2" xfId="14299" xr:uid="{00000000-0005-0000-0000-000007000000}"/>
    <cellStyle name="2x indented GHG Textfiels 3 2 2 3 2 2" xfId="18889" xr:uid="{00000000-0005-0000-0000-000007000000}"/>
    <cellStyle name="2x indented GHG Textfiels 3 2 2 3 3" xfId="10177" xr:uid="{00000000-0005-0000-0000-000007000000}"/>
    <cellStyle name="2x indented GHG Textfiels 3 2 2 4" xfId="5449" xr:uid="{00000000-0005-0000-0000-000007000000}"/>
    <cellStyle name="2x indented GHG Textfiels 3 2 2 4 2" xfId="15674" xr:uid="{00000000-0005-0000-0000-000007000000}"/>
    <cellStyle name="2x indented GHG Textfiels 3 2 2 4 2 2" xfId="20262" xr:uid="{00000000-0005-0000-0000-000007000000}"/>
    <cellStyle name="2x indented GHG Textfiels 3 2 2 4 3" xfId="7797" xr:uid="{00000000-0005-0000-0000-000007000000}"/>
    <cellStyle name="2x indented GHG Textfiels 3 2 2 5" xfId="1997" xr:uid="{00000000-0005-0000-0000-000007000000}"/>
    <cellStyle name="2x indented GHG Textfiels 3 2 2 5 2" xfId="16851" xr:uid="{00000000-0005-0000-0000-000007000000}"/>
    <cellStyle name="2x indented GHG Textfiels 3 2 2 6" xfId="11527" xr:uid="{00000000-0005-0000-0000-000007000000}"/>
    <cellStyle name="2x indented GHG Textfiels 3 2 2 6 2" xfId="7995" xr:uid="{00000000-0005-0000-0000-000007000000}"/>
    <cellStyle name="2x indented GHG Textfiels 3 2 2 7" xfId="6938" xr:uid="{00000000-0005-0000-0000-000007000000}"/>
    <cellStyle name="2x indented GHG Textfiels 3 2 3" xfId="1429" xr:uid="{00000000-0005-0000-0000-000007000000}"/>
    <cellStyle name="2x indented GHG Textfiels 3 2 3 2" xfId="4238" xr:uid="{00000000-0005-0000-0000-000007000000}"/>
    <cellStyle name="2x indented GHG Textfiels 3 2 3 2 2" xfId="14502" xr:uid="{00000000-0005-0000-0000-000007000000}"/>
    <cellStyle name="2x indented GHG Textfiels 3 2 3 2 2 2" xfId="19092" xr:uid="{00000000-0005-0000-0000-000007000000}"/>
    <cellStyle name="2x indented GHG Textfiels 3 2 3 2 3" xfId="10333" xr:uid="{00000000-0005-0000-0000-000007000000}"/>
    <cellStyle name="2x indented GHG Textfiels 3 2 3 3" xfId="5650" xr:uid="{00000000-0005-0000-0000-000007000000}"/>
    <cellStyle name="2x indented GHG Textfiels 3 2 3 3 2" xfId="15866" xr:uid="{00000000-0005-0000-0000-000007000000}"/>
    <cellStyle name="2x indented GHG Textfiels 3 2 3 3 2 2" xfId="20454" xr:uid="{00000000-0005-0000-0000-000007000000}"/>
    <cellStyle name="2x indented GHG Textfiels 3 2 3 3 3" xfId="9465" xr:uid="{00000000-0005-0000-0000-000007000000}"/>
    <cellStyle name="2x indented GHG Textfiels 3 2 3 4" xfId="3030" xr:uid="{00000000-0005-0000-0000-000007000000}"/>
    <cellStyle name="2x indented GHG Textfiels 3 2 3 4 2" xfId="17884" xr:uid="{00000000-0005-0000-0000-000007000000}"/>
    <cellStyle name="2x indented GHG Textfiels 3 2 3 5" xfId="11717" xr:uid="{00000000-0005-0000-0000-000007000000}"/>
    <cellStyle name="2x indented GHG Textfiels 3 2 3 5 2" xfId="16305" xr:uid="{00000000-0005-0000-0000-000007000000}"/>
    <cellStyle name="2x indented GHG Textfiels 3 2 3 6" xfId="6512" xr:uid="{00000000-0005-0000-0000-000007000000}"/>
    <cellStyle name="2x indented GHG Textfiels 3 2 4" xfId="986" xr:uid="{00000000-0005-0000-0000-000007000000}"/>
    <cellStyle name="2x indented GHG Textfiels 3 2 4 2" xfId="3789" xr:uid="{00000000-0005-0000-0000-000007000000}"/>
    <cellStyle name="2x indented GHG Textfiels 3 2 4 2 2" xfId="14053" xr:uid="{00000000-0005-0000-0000-000007000000}"/>
    <cellStyle name="2x indented GHG Textfiels 3 2 4 2 2 2" xfId="18643" xr:uid="{00000000-0005-0000-0000-000007000000}"/>
    <cellStyle name="2x indented GHG Textfiels 3 2 4 2 3" xfId="10314" xr:uid="{00000000-0005-0000-0000-000007000000}"/>
    <cellStyle name="2x indented GHG Textfiels 3 2 4 3" xfId="5209" xr:uid="{00000000-0005-0000-0000-000007000000}"/>
    <cellStyle name="2x indented GHG Textfiels 3 2 4 3 2" xfId="15448" xr:uid="{00000000-0005-0000-0000-000007000000}"/>
    <cellStyle name="2x indented GHG Textfiels 3 2 4 3 2 2" xfId="20037" xr:uid="{00000000-0005-0000-0000-000007000000}"/>
    <cellStyle name="2x indented GHG Textfiels 3 2 4 3 3" xfId="6714" xr:uid="{00000000-0005-0000-0000-000007000000}"/>
    <cellStyle name="2x indented GHG Textfiels 3 2 4 4" xfId="2616" xr:uid="{00000000-0005-0000-0000-000007000000}"/>
    <cellStyle name="2x indented GHG Textfiels 3 2 4 4 2" xfId="17470" xr:uid="{00000000-0005-0000-0000-000007000000}"/>
    <cellStyle name="2x indented GHG Textfiels 3 2 4 5" xfId="11303" xr:uid="{00000000-0005-0000-0000-000007000000}"/>
    <cellStyle name="2x indented GHG Textfiels 3 2 4 5 2" xfId="6123" xr:uid="{00000000-0005-0000-0000-000007000000}"/>
    <cellStyle name="2x indented GHG Textfiels 3 2 4 6" xfId="13417" xr:uid="{00000000-0005-0000-0000-000007000000}"/>
    <cellStyle name="2x indented GHG Textfiels 3 2 5" xfId="617" xr:uid="{00000000-0005-0000-0000-000007000000}"/>
    <cellStyle name="2x indented GHG Textfiels 3 2 5 2" xfId="4842" xr:uid="{00000000-0005-0000-0000-000007000000}"/>
    <cellStyle name="2x indented GHG Textfiels 3 2 5 2 2" xfId="15100" xr:uid="{00000000-0005-0000-0000-000007000000}"/>
    <cellStyle name="2x indented GHG Textfiels 3 2 5 2 2 2" xfId="19689" xr:uid="{00000000-0005-0000-0000-000007000000}"/>
    <cellStyle name="2x indented GHG Textfiels 3 2 5 2 3" xfId="9640" xr:uid="{00000000-0005-0000-0000-000007000000}"/>
    <cellStyle name="2x indented GHG Textfiels 3 2 5 3" xfId="2264" xr:uid="{00000000-0005-0000-0000-000007000000}"/>
    <cellStyle name="2x indented GHG Textfiels 3 2 5 3 2" xfId="17118" xr:uid="{00000000-0005-0000-0000-000007000000}"/>
    <cellStyle name="2x indented GHG Textfiels 3 2 5 4" xfId="10960" xr:uid="{00000000-0005-0000-0000-000007000000}"/>
    <cellStyle name="2x indented GHG Textfiels 3 2 5 4 2" xfId="9829" xr:uid="{00000000-0005-0000-0000-000007000000}"/>
    <cellStyle name="2x indented GHG Textfiels 3 2 5 5" xfId="9487" xr:uid="{00000000-0005-0000-0000-000007000000}"/>
    <cellStyle name="2x indented GHG Textfiels 3 2 6" xfId="3417" xr:uid="{00000000-0005-0000-0000-000007000000}"/>
    <cellStyle name="2x indented GHG Textfiels 3 2 6 2" xfId="13681" xr:uid="{00000000-0005-0000-0000-000007000000}"/>
    <cellStyle name="2x indented GHG Textfiels 3 2 6 2 2" xfId="18271" xr:uid="{00000000-0005-0000-0000-000007000000}"/>
    <cellStyle name="2x indented GHG Textfiels 3 2 6 3" xfId="10206" xr:uid="{00000000-0005-0000-0000-000007000000}"/>
    <cellStyle name="2x indented GHG Textfiels 3 2 7" xfId="4752" xr:uid="{00000000-0005-0000-0000-000007000000}"/>
    <cellStyle name="2x indented GHG Textfiels 3 2 7 2" xfId="15012" xr:uid="{00000000-0005-0000-0000-000007000000}"/>
    <cellStyle name="2x indented GHG Textfiels 3 2 7 2 2" xfId="19601" xr:uid="{00000000-0005-0000-0000-000007000000}"/>
    <cellStyle name="2x indented GHG Textfiels 3 2 7 3" xfId="9216" xr:uid="{00000000-0005-0000-0000-000007000000}"/>
    <cellStyle name="2x indented GHG Textfiels 3 2 8" xfId="10874" xr:uid="{00000000-0005-0000-0000-000007000000}"/>
    <cellStyle name="2x indented GHG Textfiels 3 2 8 2" xfId="7069" xr:uid="{00000000-0005-0000-0000-000007000000}"/>
    <cellStyle name="2x indented GHG Textfiels 3 2 9" xfId="6073" xr:uid="{00000000-0005-0000-0000-000007000000}"/>
    <cellStyle name="2x indented GHG Textfiels 3 3" xfId="665" xr:uid="{00000000-0005-0000-0000-000007000000}"/>
    <cellStyle name="2x indented GHG Textfiels 3 3 10" xfId="10253" xr:uid="{00000000-0005-0000-0000-000007000000}"/>
    <cellStyle name="2x indented GHG Textfiels 3 3 2" xfId="1264" xr:uid="{00000000-0005-0000-0000-000007000000}"/>
    <cellStyle name="2x indented GHG Textfiels 3 3 2 2" xfId="1578" xr:uid="{00000000-0005-0000-0000-000007000000}"/>
    <cellStyle name="2x indented GHG Textfiels 3 3 2 2 2" xfId="4387" xr:uid="{00000000-0005-0000-0000-000007000000}"/>
    <cellStyle name="2x indented GHG Textfiels 3 3 2 2 2 2" xfId="14651" xr:uid="{00000000-0005-0000-0000-000007000000}"/>
    <cellStyle name="2x indented GHG Textfiels 3 3 2 2 2 2 2" xfId="19241" xr:uid="{00000000-0005-0000-0000-000007000000}"/>
    <cellStyle name="2x indented GHG Textfiels 3 3 2 2 2 3" xfId="9076" xr:uid="{00000000-0005-0000-0000-000007000000}"/>
    <cellStyle name="2x indented GHG Textfiels 3 3 2 2 3" xfId="5799" xr:uid="{00000000-0005-0000-0000-000007000000}"/>
    <cellStyle name="2x indented GHG Textfiels 3 3 2 2 3 2" xfId="16005" xr:uid="{00000000-0005-0000-0000-000007000000}"/>
    <cellStyle name="2x indented GHG Textfiels 3 3 2 2 3 2 2" xfId="20592" xr:uid="{00000000-0005-0000-0000-000007000000}"/>
    <cellStyle name="2x indented GHG Textfiels 3 3 2 2 3 3" xfId="9755" xr:uid="{00000000-0005-0000-0000-000007000000}"/>
    <cellStyle name="2x indented GHG Textfiels 3 3 2 2 4" xfId="3155" xr:uid="{00000000-0005-0000-0000-000007000000}"/>
    <cellStyle name="2x indented GHG Textfiels 3 3 2 2 4 2" xfId="18009" xr:uid="{00000000-0005-0000-0000-000007000000}"/>
    <cellStyle name="2x indented GHG Textfiels 3 3 2 2 5" xfId="11857" xr:uid="{00000000-0005-0000-0000-000007000000}"/>
    <cellStyle name="2x indented GHG Textfiels 3 3 2 2 5 2" xfId="16443" xr:uid="{00000000-0005-0000-0000-000007000000}"/>
    <cellStyle name="2x indented GHG Textfiels 3 3 2 2 6" xfId="6435" xr:uid="{00000000-0005-0000-0000-000007000000}"/>
    <cellStyle name="2x indented GHG Textfiels 3 3 2 3" xfId="4073" xr:uid="{00000000-0005-0000-0000-000007000000}"/>
    <cellStyle name="2x indented GHG Textfiels 3 3 2 3 2" xfId="14337" xr:uid="{00000000-0005-0000-0000-000007000000}"/>
    <cellStyle name="2x indented GHG Textfiels 3 3 2 3 2 2" xfId="18927" xr:uid="{00000000-0005-0000-0000-000007000000}"/>
    <cellStyle name="2x indented GHG Textfiels 3 3 2 3 3" xfId="7329" xr:uid="{00000000-0005-0000-0000-000007000000}"/>
    <cellStyle name="2x indented GHG Textfiels 3 3 2 4" xfId="5486" xr:uid="{00000000-0005-0000-0000-000007000000}"/>
    <cellStyle name="2x indented GHG Textfiels 3 3 2 4 2" xfId="15709" xr:uid="{00000000-0005-0000-0000-000007000000}"/>
    <cellStyle name="2x indented GHG Textfiels 3 3 2 4 2 2" xfId="20297" xr:uid="{00000000-0005-0000-0000-000007000000}"/>
    <cellStyle name="2x indented GHG Textfiels 3 3 2 4 3" xfId="10328" xr:uid="{00000000-0005-0000-0000-000007000000}"/>
    <cellStyle name="2x indented GHG Textfiels 3 3 2 5" xfId="2871" xr:uid="{00000000-0005-0000-0000-000007000000}"/>
    <cellStyle name="2x indented GHG Textfiels 3 3 2 5 2" xfId="17725" xr:uid="{00000000-0005-0000-0000-000007000000}"/>
    <cellStyle name="2x indented GHG Textfiels 3 3 2 6" xfId="11562" xr:uid="{00000000-0005-0000-0000-000007000000}"/>
    <cellStyle name="2x indented GHG Textfiels 3 3 2 6 2" xfId="6147" xr:uid="{00000000-0005-0000-0000-000007000000}"/>
    <cellStyle name="2x indented GHG Textfiels 3 3 2 7" xfId="7340" xr:uid="{00000000-0005-0000-0000-000007000000}"/>
    <cellStyle name="2x indented GHG Textfiels 3 3 3" xfId="924" xr:uid="{00000000-0005-0000-0000-000007000000}"/>
    <cellStyle name="2x indented GHG Textfiels 3 3 3 2" xfId="3726" xr:uid="{00000000-0005-0000-0000-000007000000}"/>
    <cellStyle name="2x indented GHG Textfiels 3 3 3 2 2" xfId="13990" xr:uid="{00000000-0005-0000-0000-000007000000}"/>
    <cellStyle name="2x indented GHG Textfiels 3 3 3 2 2 2" xfId="18580" xr:uid="{00000000-0005-0000-0000-000007000000}"/>
    <cellStyle name="2x indented GHG Textfiels 3 3 3 2 3" xfId="7078" xr:uid="{00000000-0005-0000-0000-000007000000}"/>
    <cellStyle name="2x indented GHG Textfiels 3 3 3 3" xfId="5147" xr:uid="{00000000-0005-0000-0000-000007000000}"/>
    <cellStyle name="2x indented GHG Textfiels 3 3 3 3 2" xfId="15393" xr:uid="{00000000-0005-0000-0000-000007000000}"/>
    <cellStyle name="2x indented GHG Textfiels 3 3 3 3 2 2" xfId="19982" xr:uid="{00000000-0005-0000-0000-000007000000}"/>
    <cellStyle name="2x indented GHG Textfiels 3 3 3 3 3" xfId="12280" xr:uid="{00000000-0005-0000-0000-000007000000}"/>
    <cellStyle name="2x indented GHG Textfiels 3 3 3 4" xfId="2561" xr:uid="{00000000-0005-0000-0000-000007000000}"/>
    <cellStyle name="2x indented GHG Textfiels 3 3 3 4 2" xfId="17415" xr:uid="{00000000-0005-0000-0000-000007000000}"/>
    <cellStyle name="2x indented GHG Textfiels 3 3 3 5" xfId="11248" xr:uid="{00000000-0005-0000-0000-000007000000}"/>
    <cellStyle name="2x indented GHG Textfiels 3 3 3 5 2" xfId="10497" xr:uid="{00000000-0005-0000-0000-000007000000}"/>
    <cellStyle name="2x indented GHG Textfiels 3 3 3 6" xfId="8274" xr:uid="{00000000-0005-0000-0000-000007000000}"/>
    <cellStyle name="2x indented GHG Textfiels 3 3 4" xfId="1044" xr:uid="{00000000-0005-0000-0000-000007000000}"/>
    <cellStyle name="2x indented GHG Textfiels 3 3 4 2" xfId="3847" xr:uid="{00000000-0005-0000-0000-000007000000}"/>
    <cellStyle name="2x indented GHG Textfiels 3 3 4 2 2" xfId="14111" xr:uid="{00000000-0005-0000-0000-000007000000}"/>
    <cellStyle name="2x indented GHG Textfiels 3 3 4 2 2 2" xfId="18701" xr:uid="{00000000-0005-0000-0000-000007000000}"/>
    <cellStyle name="2x indented GHG Textfiels 3 3 4 2 3" xfId="7105" xr:uid="{00000000-0005-0000-0000-000007000000}"/>
    <cellStyle name="2x indented GHG Textfiels 3 3 4 3" xfId="5267" xr:uid="{00000000-0005-0000-0000-000007000000}"/>
    <cellStyle name="2x indented GHG Textfiels 3 3 4 3 2" xfId="15503" xr:uid="{00000000-0005-0000-0000-000007000000}"/>
    <cellStyle name="2x indented GHG Textfiels 3 3 4 3 2 2" xfId="20092" xr:uid="{00000000-0005-0000-0000-000007000000}"/>
    <cellStyle name="2x indented GHG Textfiels 3 3 4 3 3" xfId="7549" xr:uid="{00000000-0005-0000-0000-000007000000}"/>
    <cellStyle name="2x indented GHG Textfiels 3 3 4 4" xfId="2671" xr:uid="{00000000-0005-0000-0000-000007000000}"/>
    <cellStyle name="2x indented GHG Textfiels 3 3 4 4 2" xfId="17525" xr:uid="{00000000-0005-0000-0000-000007000000}"/>
    <cellStyle name="2x indented GHG Textfiels 3 3 4 5" xfId="11358" xr:uid="{00000000-0005-0000-0000-000007000000}"/>
    <cellStyle name="2x indented GHG Textfiels 3 3 4 5 2" xfId="6629" xr:uid="{00000000-0005-0000-0000-000007000000}"/>
    <cellStyle name="2x indented GHG Textfiels 3 3 4 6" xfId="6754" xr:uid="{00000000-0005-0000-0000-000007000000}"/>
    <cellStyle name="2x indented GHG Textfiels 3 3 5" xfId="2312" xr:uid="{00000000-0005-0000-0000-000007000000}"/>
    <cellStyle name="2x indented GHG Textfiels 3 3 5 2" xfId="12580" xr:uid="{00000000-0005-0000-0000-000007000000}"/>
    <cellStyle name="2x indented GHG Textfiels 3 3 5 2 2" xfId="17166" xr:uid="{00000000-0005-0000-0000-000007000000}"/>
    <cellStyle name="2x indented GHG Textfiels 3 3 5 3" xfId="10513" xr:uid="{00000000-0005-0000-0000-000007000000}"/>
    <cellStyle name="2x indented GHG Textfiels 3 3 6" xfId="3465" xr:uid="{00000000-0005-0000-0000-000007000000}"/>
    <cellStyle name="2x indented GHG Textfiels 3 3 6 2" xfId="13729" xr:uid="{00000000-0005-0000-0000-000007000000}"/>
    <cellStyle name="2x indented GHG Textfiels 3 3 6 2 2" xfId="18319" xr:uid="{00000000-0005-0000-0000-000007000000}"/>
    <cellStyle name="2x indented GHG Textfiels 3 3 6 3" xfId="14906" xr:uid="{00000000-0005-0000-0000-000007000000}"/>
    <cellStyle name="2x indented GHG Textfiels 3 3 7" xfId="4890" xr:uid="{00000000-0005-0000-0000-000007000000}"/>
    <cellStyle name="2x indented GHG Textfiels 3 3 7 2" xfId="15148" xr:uid="{00000000-0005-0000-0000-000007000000}"/>
    <cellStyle name="2x indented GHG Textfiels 3 3 7 2 2" xfId="19737" xr:uid="{00000000-0005-0000-0000-000007000000}"/>
    <cellStyle name="2x indented GHG Textfiels 3 3 7 3" xfId="7700" xr:uid="{00000000-0005-0000-0000-000007000000}"/>
    <cellStyle name="2x indented GHG Textfiels 3 3 8" xfId="2037" xr:uid="{00000000-0005-0000-0000-000007000000}"/>
    <cellStyle name="2x indented GHG Textfiels 3 3 8 2" xfId="12306" xr:uid="{00000000-0005-0000-0000-000007000000}"/>
    <cellStyle name="2x indented GHG Textfiels 3 3 8 2 2" xfId="16891" xr:uid="{00000000-0005-0000-0000-000007000000}"/>
    <cellStyle name="2x indented GHG Textfiels 3 3 8 3" xfId="10402" xr:uid="{00000000-0005-0000-0000-000007000000}"/>
    <cellStyle name="2x indented GHG Textfiels 3 3 9" xfId="11007" xr:uid="{00000000-0005-0000-0000-000007000000}"/>
    <cellStyle name="2x indented GHG Textfiels 3 3 9 2" xfId="13386" xr:uid="{00000000-0005-0000-0000-000007000000}"/>
    <cellStyle name="2x indented GHG Textfiels 3 4" xfId="729" xr:uid="{00000000-0005-0000-0000-000007000000}"/>
    <cellStyle name="2x indented GHG Textfiels 3 4 2" xfId="1642" xr:uid="{00000000-0005-0000-0000-000007000000}"/>
    <cellStyle name="2x indented GHG Textfiels 3 4 2 2" xfId="4451" xr:uid="{00000000-0005-0000-0000-000007000000}"/>
    <cellStyle name="2x indented GHG Textfiels 3 4 2 2 2" xfId="14715" xr:uid="{00000000-0005-0000-0000-000007000000}"/>
    <cellStyle name="2x indented GHG Textfiels 3 4 2 2 2 2" xfId="19305" xr:uid="{00000000-0005-0000-0000-000007000000}"/>
    <cellStyle name="2x indented GHG Textfiels 3 4 2 2 3" xfId="9897" xr:uid="{00000000-0005-0000-0000-000007000000}"/>
    <cellStyle name="2x indented GHG Textfiels 3 4 2 3" xfId="5863" xr:uid="{00000000-0005-0000-0000-000007000000}"/>
    <cellStyle name="2x indented GHG Textfiels 3 4 2 3 2" xfId="16065" xr:uid="{00000000-0005-0000-0000-000007000000}"/>
    <cellStyle name="2x indented GHG Textfiels 3 4 2 3 2 2" xfId="20652" xr:uid="{00000000-0005-0000-0000-000007000000}"/>
    <cellStyle name="2x indented GHG Textfiels 3 4 2 3 3" xfId="12891" xr:uid="{00000000-0005-0000-0000-000007000000}"/>
    <cellStyle name="2x indented GHG Textfiels 3 4 2 4" xfId="3215" xr:uid="{00000000-0005-0000-0000-000007000000}"/>
    <cellStyle name="2x indented GHG Textfiels 3 4 2 4 2" xfId="18069" xr:uid="{00000000-0005-0000-0000-000007000000}"/>
    <cellStyle name="2x indented GHG Textfiels 3 4 2 5" xfId="11917" xr:uid="{00000000-0005-0000-0000-000007000000}"/>
    <cellStyle name="2x indented GHG Textfiels 3 4 2 5 2" xfId="16503" xr:uid="{00000000-0005-0000-0000-000007000000}"/>
    <cellStyle name="2x indented GHG Textfiels 3 4 2 6" xfId="8316" xr:uid="{00000000-0005-0000-0000-000007000000}"/>
    <cellStyle name="2x indented GHG Textfiels 3 4 3" xfId="1325" xr:uid="{00000000-0005-0000-0000-000007000000}"/>
    <cellStyle name="2x indented GHG Textfiels 3 4 3 2" xfId="4134" xr:uid="{00000000-0005-0000-0000-000007000000}"/>
    <cellStyle name="2x indented GHG Textfiels 3 4 3 2 2" xfId="14398" xr:uid="{00000000-0005-0000-0000-000007000000}"/>
    <cellStyle name="2x indented GHG Textfiels 3 4 3 2 2 2" xfId="18988" xr:uid="{00000000-0005-0000-0000-000007000000}"/>
    <cellStyle name="2x indented GHG Textfiels 3 4 3 2 3" xfId="7878" xr:uid="{00000000-0005-0000-0000-000007000000}"/>
    <cellStyle name="2x indented GHG Textfiels 3 4 3 3" xfId="5547" xr:uid="{00000000-0005-0000-0000-000007000000}"/>
    <cellStyle name="2x indented GHG Textfiels 3 4 3 3 2" xfId="15768" xr:uid="{00000000-0005-0000-0000-000007000000}"/>
    <cellStyle name="2x indented GHG Textfiels 3 4 3 3 2 2" xfId="20356" xr:uid="{00000000-0005-0000-0000-000007000000}"/>
    <cellStyle name="2x indented GHG Textfiels 3 4 3 3 3" xfId="10432" xr:uid="{00000000-0005-0000-0000-000007000000}"/>
    <cellStyle name="2x indented GHG Textfiels 3 4 3 4" xfId="2931" xr:uid="{00000000-0005-0000-0000-000007000000}"/>
    <cellStyle name="2x indented GHG Textfiels 3 4 3 4 2" xfId="17785" xr:uid="{00000000-0005-0000-0000-000007000000}"/>
    <cellStyle name="2x indented GHG Textfiels 3 4 3 5" xfId="11619" xr:uid="{00000000-0005-0000-0000-000007000000}"/>
    <cellStyle name="2x indented GHG Textfiels 3 4 3 5 2" xfId="16207" xr:uid="{00000000-0005-0000-0000-000007000000}"/>
    <cellStyle name="2x indented GHG Textfiels 3 4 3 6" xfId="6174" xr:uid="{00000000-0005-0000-0000-000007000000}"/>
    <cellStyle name="2x indented GHG Textfiels 3 4 4" xfId="2373" xr:uid="{00000000-0005-0000-0000-000007000000}"/>
    <cellStyle name="2x indented GHG Textfiels 3 4 4 2" xfId="12641" xr:uid="{00000000-0005-0000-0000-000007000000}"/>
    <cellStyle name="2x indented GHG Textfiels 3 4 4 2 2" xfId="17227" xr:uid="{00000000-0005-0000-0000-000007000000}"/>
    <cellStyle name="2x indented GHG Textfiels 3 4 4 3" xfId="7256" xr:uid="{00000000-0005-0000-0000-000007000000}"/>
    <cellStyle name="2x indented GHG Textfiels 3 4 5" xfId="3529" xr:uid="{00000000-0005-0000-0000-000007000000}"/>
    <cellStyle name="2x indented GHG Textfiels 3 4 5 2" xfId="13793" xr:uid="{00000000-0005-0000-0000-000007000000}"/>
    <cellStyle name="2x indented GHG Textfiels 3 4 5 2 2" xfId="18383" xr:uid="{00000000-0005-0000-0000-000007000000}"/>
    <cellStyle name="2x indented GHG Textfiels 3 4 5 3" xfId="7841" xr:uid="{00000000-0005-0000-0000-000007000000}"/>
    <cellStyle name="2x indented GHG Textfiels 3 4 6" xfId="4954" xr:uid="{00000000-0005-0000-0000-000007000000}"/>
    <cellStyle name="2x indented GHG Textfiels 3 4 6 2" xfId="15209" xr:uid="{00000000-0005-0000-0000-000007000000}"/>
    <cellStyle name="2x indented GHG Textfiels 3 4 6 2 2" xfId="19798" xr:uid="{00000000-0005-0000-0000-000007000000}"/>
    <cellStyle name="2x indented GHG Textfiels 3 4 6 3" xfId="12850" xr:uid="{00000000-0005-0000-0000-000007000000}"/>
    <cellStyle name="2x indented GHG Textfiels 3 4 7" xfId="2079" xr:uid="{00000000-0005-0000-0000-000007000000}"/>
    <cellStyle name="2x indented GHG Textfiels 3 4 7 2" xfId="12348" xr:uid="{00000000-0005-0000-0000-000007000000}"/>
    <cellStyle name="2x indented GHG Textfiels 3 4 7 2 2" xfId="16933" xr:uid="{00000000-0005-0000-0000-000007000000}"/>
    <cellStyle name="2x indented GHG Textfiels 3 4 7 3" xfId="7982" xr:uid="{00000000-0005-0000-0000-000007000000}"/>
    <cellStyle name="2x indented GHG Textfiels 3 4 8" xfId="11067" xr:uid="{00000000-0005-0000-0000-000007000000}"/>
    <cellStyle name="2x indented GHG Textfiels 3 4 8 2" xfId="7751" xr:uid="{00000000-0005-0000-0000-000007000000}"/>
    <cellStyle name="2x indented GHG Textfiels 3 4 9" xfId="6347" xr:uid="{00000000-0005-0000-0000-000007000000}"/>
    <cellStyle name="2x indented GHG Textfiels 3 5" xfId="791" xr:uid="{00000000-0005-0000-0000-000007000000}"/>
    <cellStyle name="2x indented GHG Textfiels 3 5 2" xfId="1704" xr:uid="{00000000-0005-0000-0000-000007000000}"/>
    <cellStyle name="2x indented GHG Textfiels 3 5 2 2" xfId="4513" xr:uid="{00000000-0005-0000-0000-000007000000}"/>
    <cellStyle name="2x indented GHG Textfiels 3 5 2 2 2" xfId="14777" xr:uid="{00000000-0005-0000-0000-000007000000}"/>
    <cellStyle name="2x indented GHG Textfiels 3 5 2 2 2 2" xfId="19367" xr:uid="{00000000-0005-0000-0000-000007000000}"/>
    <cellStyle name="2x indented GHG Textfiels 3 5 2 2 3" xfId="8518" xr:uid="{00000000-0005-0000-0000-000007000000}"/>
    <cellStyle name="2x indented GHG Textfiels 3 5 2 3" xfId="5925" xr:uid="{00000000-0005-0000-0000-000007000000}"/>
    <cellStyle name="2x indented GHG Textfiels 3 5 2 3 2" xfId="16124" xr:uid="{00000000-0005-0000-0000-000007000000}"/>
    <cellStyle name="2x indented GHG Textfiels 3 5 2 3 2 2" xfId="20711" xr:uid="{00000000-0005-0000-0000-000007000000}"/>
    <cellStyle name="2x indented GHG Textfiels 3 5 2 3 3" xfId="9929" xr:uid="{00000000-0005-0000-0000-000007000000}"/>
    <cellStyle name="2x indented GHG Textfiels 3 5 2 4" xfId="3274" xr:uid="{00000000-0005-0000-0000-000007000000}"/>
    <cellStyle name="2x indented GHG Textfiels 3 5 2 4 2" xfId="18128" xr:uid="{00000000-0005-0000-0000-000007000000}"/>
    <cellStyle name="2x indented GHG Textfiels 3 5 2 5" xfId="11976" xr:uid="{00000000-0005-0000-0000-000007000000}"/>
    <cellStyle name="2x indented GHG Textfiels 3 5 2 5 2" xfId="16562" xr:uid="{00000000-0005-0000-0000-000007000000}"/>
    <cellStyle name="2x indented GHG Textfiels 3 5 2 6" xfId="8514" xr:uid="{00000000-0005-0000-0000-000007000000}"/>
    <cellStyle name="2x indented GHG Textfiels 3 5 3" xfId="1382" xr:uid="{00000000-0005-0000-0000-000007000000}"/>
    <cellStyle name="2x indented GHG Textfiels 3 5 3 2" xfId="4191" xr:uid="{00000000-0005-0000-0000-000007000000}"/>
    <cellStyle name="2x indented GHG Textfiels 3 5 3 2 2" xfId="14455" xr:uid="{00000000-0005-0000-0000-000007000000}"/>
    <cellStyle name="2x indented GHG Textfiels 3 5 3 2 2 2" xfId="19045" xr:uid="{00000000-0005-0000-0000-000007000000}"/>
    <cellStyle name="2x indented GHG Textfiels 3 5 3 2 3" xfId="8876" xr:uid="{00000000-0005-0000-0000-000007000000}"/>
    <cellStyle name="2x indented GHG Textfiels 3 5 3 3" xfId="5603" xr:uid="{00000000-0005-0000-0000-000007000000}"/>
    <cellStyle name="2x indented GHG Textfiels 3 5 3 3 2" xfId="15821" xr:uid="{00000000-0005-0000-0000-000007000000}"/>
    <cellStyle name="2x indented GHG Textfiels 3 5 3 3 2 2" xfId="20409" xr:uid="{00000000-0005-0000-0000-000007000000}"/>
    <cellStyle name="2x indented GHG Textfiels 3 5 3 3 3" xfId="6103" xr:uid="{00000000-0005-0000-0000-000007000000}"/>
    <cellStyle name="2x indented GHG Textfiels 3 5 3 4" xfId="2985" xr:uid="{00000000-0005-0000-0000-000007000000}"/>
    <cellStyle name="2x indented GHG Textfiels 3 5 3 4 2" xfId="17839" xr:uid="{00000000-0005-0000-0000-000007000000}"/>
    <cellStyle name="2x indented GHG Textfiels 3 5 3 5" xfId="11672" xr:uid="{00000000-0005-0000-0000-000007000000}"/>
    <cellStyle name="2x indented GHG Textfiels 3 5 3 5 2" xfId="16260" xr:uid="{00000000-0005-0000-0000-000007000000}"/>
    <cellStyle name="2x indented GHG Textfiels 3 5 3 6" xfId="9477" xr:uid="{00000000-0005-0000-0000-000007000000}"/>
    <cellStyle name="2x indented GHG Textfiels 3 5 4" xfId="2435" xr:uid="{00000000-0005-0000-0000-000007000000}"/>
    <cellStyle name="2x indented GHG Textfiels 3 5 4 2" xfId="12703" xr:uid="{00000000-0005-0000-0000-000007000000}"/>
    <cellStyle name="2x indented GHG Textfiels 3 5 4 2 2" xfId="17289" xr:uid="{00000000-0005-0000-0000-000007000000}"/>
    <cellStyle name="2x indented GHG Textfiels 3 5 4 3" xfId="6344" xr:uid="{00000000-0005-0000-0000-000007000000}"/>
    <cellStyle name="2x indented GHG Textfiels 3 5 5" xfId="3591" xr:uid="{00000000-0005-0000-0000-000007000000}"/>
    <cellStyle name="2x indented GHG Textfiels 3 5 5 2" xfId="13855" xr:uid="{00000000-0005-0000-0000-000007000000}"/>
    <cellStyle name="2x indented GHG Textfiels 3 5 5 2 2" xfId="18445" xr:uid="{00000000-0005-0000-0000-000007000000}"/>
    <cellStyle name="2x indented GHG Textfiels 3 5 5 3" xfId="12878" xr:uid="{00000000-0005-0000-0000-000007000000}"/>
    <cellStyle name="2x indented GHG Textfiels 3 5 6" xfId="5016" xr:uid="{00000000-0005-0000-0000-000007000000}"/>
    <cellStyle name="2x indented GHG Textfiels 3 5 6 2" xfId="15271" xr:uid="{00000000-0005-0000-0000-000007000000}"/>
    <cellStyle name="2x indented GHG Textfiels 3 5 6 2 2" xfId="19860" xr:uid="{00000000-0005-0000-0000-000007000000}"/>
    <cellStyle name="2x indented GHG Textfiels 3 5 6 3" xfId="12930" xr:uid="{00000000-0005-0000-0000-000007000000}"/>
    <cellStyle name="2x indented GHG Textfiels 3 5 7" xfId="2138" xr:uid="{00000000-0005-0000-0000-000007000000}"/>
    <cellStyle name="2x indented GHG Textfiels 3 5 7 2" xfId="12407" xr:uid="{00000000-0005-0000-0000-000007000000}"/>
    <cellStyle name="2x indented GHG Textfiels 3 5 7 2 2" xfId="16992" xr:uid="{00000000-0005-0000-0000-000007000000}"/>
    <cellStyle name="2x indented GHG Textfiels 3 5 7 3" xfId="12785" xr:uid="{00000000-0005-0000-0000-000007000000}"/>
    <cellStyle name="2x indented GHG Textfiels 3 5 8" xfId="11126" xr:uid="{00000000-0005-0000-0000-000007000000}"/>
    <cellStyle name="2x indented GHG Textfiels 3 5 8 2" xfId="6233" xr:uid="{00000000-0005-0000-0000-000007000000}"/>
    <cellStyle name="2x indented GHG Textfiels 3 5 9" xfId="6614" xr:uid="{00000000-0005-0000-0000-000007000000}"/>
    <cellStyle name="2x indented GHG Textfiels 3 6" xfId="1152" xr:uid="{00000000-0005-0000-0000-000007000000}"/>
    <cellStyle name="2x indented GHG Textfiels 3 6 2" xfId="2771" xr:uid="{00000000-0005-0000-0000-000007000000}"/>
    <cellStyle name="2x indented GHG Textfiels 3 6 2 2" xfId="13037" xr:uid="{00000000-0005-0000-0000-000007000000}"/>
    <cellStyle name="2x indented GHG Textfiels 3 6 2 2 2" xfId="17625" xr:uid="{00000000-0005-0000-0000-000007000000}"/>
    <cellStyle name="2x indented GHG Textfiels 3 6 2 3" xfId="9698" xr:uid="{00000000-0005-0000-0000-000007000000}"/>
    <cellStyle name="2x indented GHG Textfiels 3 6 3" xfId="3960" xr:uid="{00000000-0005-0000-0000-000007000000}"/>
    <cellStyle name="2x indented GHG Textfiels 3 6 3 2" xfId="14224" xr:uid="{00000000-0005-0000-0000-000007000000}"/>
    <cellStyle name="2x indented GHG Textfiels 3 6 3 2 2" xfId="18814" xr:uid="{00000000-0005-0000-0000-000007000000}"/>
    <cellStyle name="2x indented GHG Textfiels 3 6 3 3" xfId="10483" xr:uid="{00000000-0005-0000-0000-000007000000}"/>
    <cellStyle name="2x indented GHG Textfiels 3 6 4" xfId="5374" xr:uid="{00000000-0005-0000-0000-000007000000}"/>
    <cellStyle name="2x indented GHG Textfiels 3 6 4 2" xfId="15601" xr:uid="{00000000-0005-0000-0000-000007000000}"/>
    <cellStyle name="2x indented GHG Textfiels 3 6 4 2 2" xfId="20190" xr:uid="{00000000-0005-0000-0000-000007000000}"/>
    <cellStyle name="2x indented GHG Textfiels 3 6 4 3" xfId="8106" xr:uid="{00000000-0005-0000-0000-000007000000}"/>
    <cellStyle name="2x indented GHG Textfiels 3 6 5" xfId="1920" xr:uid="{00000000-0005-0000-0000-000007000000}"/>
    <cellStyle name="2x indented GHG Textfiels 3 6 5 2" xfId="16774" xr:uid="{00000000-0005-0000-0000-000007000000}"/>
    <cellStyle name="2x indented GHG Textfiels 3 6 6" xfId="11455" xr:uid="{00000000-0005-0000-0000-000007000000}"/>
    <cellStyle name="2x indented GHG Textfiels 3 6 6 2" xfId="8277" xr:uid="{00000000-0005-0000-0000-000007000000}"/>
    <cellStyle name="2x indented GHG Textfiels 3 6 7" xfId="6613" xr:uid="{00000000-0005-0000-0000-000007000000}"/>
    <cellStyle name="2x indented GHG Textfiels 3 7" xfId="1091" xr:uid="{00000000-0005-0000-0000-000007000000}"/>
    <cellStyle name="2x indented GHG Textfiels 3 7 2" xfId="3894" xr:uid="{00000000-0005-0000-0000-000007000000}"/>
    <cellStyle name="2x indented GHG Textfiels 3 7 2 2" xfId="14158" xr:uid="{00000000-0005-0000-0000-000007000000}"/>
    <cellStyle name="2x indented GHG Textfiels 3 7 2 2 2" xfId="18748" xr:uid="{00000000-0005-0000-0000-000007000000}"/>
    <cellStyle name="2x indented GHG Textfiels 3 7 2 3" xfId="9594" xr:uid="{00000000-0005-0000-0000-000007000000}"/>
    <cellStyle name="2x indented GHG Textfiels 3 7 3" xfId="5314" xr:uid="{00000000-0005-0000-0000-000007000000}"/>
    <cellStyle name="2x indented GHG Textfiels 3 7 3 2" xfId="15547" xr:uid="{00000000-0005-0000-0000-000007000000}"/>
    <cellStyle name="2x indented GHG Textfiels 3 7 3 2 2" xfId="20136" xr:uid="{00000000-0005-0000-0000-000007000000}"/>
    <cellStyle name="2x indented GHG Textfiels 3 7 3 3" xfId="7209" xr:uid="{00000000-0005-0000-0000-000007000000}"/>
    <cellStyle name="2x indented GHG Textfiels 3 7 4" xfId="2714" xr:uid="{00000000-0005-0000-0000-000007000000}"/>
    <cellStyle name="2x indented GHG Textfiels 3 7 4 2" xfId="17568" xr:uid="{00000000-0005-0000-0000-000007000000}"/>
    <cellStyle name="2x indented GHG Textfiels 3 7 5" xfId="11402" xr:uid="{00000000-0005-0000-0000-000007000000}"/>
    <cellStyle name="2x indented GHG Textfiels 3 7 5 2" xfId="12189" xr:uid="{00000000-0005-0000-0000-000007000000}"/>
    <cellStyle name="2x indented GHG Textfiels 3 7 6" xfId="7233" xr:uid="{00000000-0005-0000-0000-000007000000}"/>
    <cellStyle name="2x indented GHG Textfiels 3 8" xfId="818" xr:uid="{00000000-0005-0000-0000-000007000000}"/>
    <cellStyle name="2x indented GHG Textfiels 3 8 2" xfId="3618" xr:uid="{00000000-0005-0000-0000-000007000000}"/>
    <cellStyle name="2x indented GHG Textfiels 3 8 2 2" xfId="13882" xr:uid="{00000000-0005-0000-0000-000007000000}"/>
    <cellStyle name="2x indented GHG Textfiels 3 8 2 2 2" xfId="18472" xr:uid="{00000000-0005-0000-0000-000007000000}"/>
    <cellStyle name="2x indented GHG Textfiels 3 8 2 3" xfId="9214" xr:uid="{00000000-0005-0000-0000-000007000000}"/>
    <cellStyle name="2x indented GHG Textfiels 3 8 3" xfId="5043" xr:uid="{00000000-0005-0000-0000-000007000000}"/>
    <cellStyle name="2x indented GHG Textfiels 3 8 3 2" xfId="15297" xr:uid="{00000000-0005-0000-0000-000007000000}"/>
    <cellStyle name="2x indented GHG Textfiels 3 8 3 2 2" xfId="19886" xr:uid="{00000000-0005-0000-0000-000007000000}"/>
    <cellStyle name="2x indented GHG Textfiels 3 8 3 3" xfId="13446" xr:uid="{00000000-0005-0000-0000-000007000000}"/>
    <cellStyle name="2x indented GHG Textfiels 3 8 4" xfId="2461" xr:uid="{00000000-0005-0000-0000-000007000000}"/>
    <cellStyle name="2x indented GHG Textfiels 3 8 4 2" xfId="17315" xr:uid="{00000000-0005-0000-0000-000007000000}"/>
    <cellStyle name="2x indented GHG Textfiels 3 8 5" xfId="11152" xr:uid="{00000000-0005-0000-0000-000007000000}"/>
    <cellStyle name="2x indented GHG Textfiels 3 8 5 2" xfId="10583" xr:uid="{00000000-0005-0000-0000-000007000000}"/>
    <cellStyle name="2x indented GHG Textfiels 3 8 6" xfId="6041" xr:uid="{00000000-0005-0000-0000-000007000000}"/>
    <cellStyle name="2x indented GHG Textfiels 3 9" xfId="568" xr:uid="{00000000-0005-0000-0000-000007000000}"/>
    <cellStyle name="2x indented GHG Textfiels 3 9 2" xfId="4793" xr:uid="{00000000-0005-0000-0000-000007000000}"/>
    <cellStyle name="2x indented GHG Textfiels 3 9 2 2" xfId="15051" xr:uid="{00000000-0005-0000-0000-000007000000}"/>
    <cellStyle name="2x indented GHG Textfiels 3 9 2 2 2" xfId="19640" xr:uid="{00000000-0005-0000-0000-000007000000}"/>
    <cellStyle name="2x indented GHG Textfiels 3 9 2 3" xfId="6694" xr:uid="{00000000-0005-0000-0000-000007000000}"/>
    <cellStyle name="2x indented GHG Textfiels 3 9 3" xfId="2174" xr:uid="{00000000-0005-0000-0000-000007000000}"/>
    <cellStyle name="2x indented GHG Textfiels 3 9 3 2" xfId="17028" xr:uid="{00000000-0005-0000-0000-000007000000}"/>
    <cellStyle name="2x indented GHG Textfiels 3 9 4" xfId="10912" xr:uid="{00000000-0005-0000-0000-000007000000}"/>
    <cellStyle name="2x indented GHG Textfiels 3 9 4 2" xfId="8304" xr:uid="{00000000-0005-0000-0000-000007000000}"/>
    <cellStyle name="2x indented GHG Textfiels 3 9 5" xfId="8375" xr:uid="{00000000-0005-0000-0000-000007000000}"/>
    <cellStyle name="2x indented GHG Textfiels 4" xfId="386" xr:uid="{00000000-0005-0000-0000-000007000000}"/>
    <cellStyle name="2x indented GHG Textfiels 4 10" xfId="10299" xr:uid="{00000000-0005-0000-0000-000007000000}"/>
    <cellStyle name="2x indented GHG Textfiels 4 2" xfId="481" xr:uid="{00000000-0005-0000-0000-000007000000}"/>
    <cellStyle name="2x indented GHG Textfiels 4 2 2" xfId="1480" xr:uid="{00000000-0005-0000-0000-000007000000}"/>
    <cellStyle name="2x indented GHG Textfiels 4 2 2 2" xfId="4289" xr:uid="{00000000-0005-0000-0000-000007000000}"/>
    <cellStyle name="2x indented GHG Textfiels 4 2 2 2 2" xfId="14553" xr:uid="{00000000-0005-0000-0000-000007000000}"/>
    <cellStyle name="2x indented GHG Textfiels 4 2 2 2 2 2" xfId="19143" xr:uid="{00000000-0005-0000-0000-000007000000}"/>
    <cellStyle name="2x indented GHG Textfiels 4 2 2 2 3" xfId="12946" xr:uid="{00000000-0005-0000-0000-000007000000}"/>
    <cellStyle name="2x indented GHG Textfiels 4 2 2 3" xfId="5701" xr:uid="{00000000-0005-0000-0000-000007000000}"/>
    <cellStyle name="2x indented GHG Textfiels 4 2 2 3 2" xfId="15911" xr:uid="{00000000-0005-0000-0000-000007000000}"/>
    <cellStyle name="2x indented GHG Textfiels 4 2 2 3 2 2" xfId="20499" xr:uid="{00000000-0005-0000-0000-000007000000}"/>
    <cellStyle name="2x indented GHG Textfiels 4 2 2 3 3" xfId="13474" xr:uid="{00000000-0005-0000-0000-000007000000}"/>
    <cellStyle name="2x indented GHG Textfiels 4 2 2 4" xfId="3072" xr:uid="{00000000-0005-0000-0000-000007000000}"/>
    <cellStyle name="2x indented GHG Textfiels 4 2 2 4 2" xfId="17926" xr:uid="{00000000-0005-0000-0000-000007000000}"/>
    <cellStyle name="2x indented GHG Textfiels 4 2 2 5" xfId="11763" xr:uid="{00000000-0005-0000-0000-000007000000}"/>
    <cellStyle name="2x indented GHG Textfiels 4 2 2 5 2" xfId="16350" xr:uid="{00000000-0005-0000-0000-000007000000}"/>
    <cellStyle name="2x indented GHG Textfiels 4 2 2 6" xfId="8558" xr:uid="{00000000-0005-0000-0000-000007000000}"/>
    <cellStyle name="2x indented GHG Textfiels 4 2 3" xfId="1108" xr:uid="{00000000-0005-0000-0000-000007000000}"/>
    <cellStyle name="2x indented GHG Textfiels 4 2 3 2" xfId="5331" xr:uid="{00000000-0005-0000-0000-000007000000}"/>
    <cellStyle name="2x indented GHG Textfiels 4 2 3 2 2" xfId="15563" xr:uid="{00000000-0005-0000-0000-000007000000}"/>
    <cellStyle name="2x indented GHG Textfiels 4 2 3 2 2 2" xfId="20152" xr:uid="{00000000-0005-0000-0000-000007000000}"/>
    <cellStyle name="2x indented GHG Textfiels 4 2 3 2 3" xfId="8879" xr:uid="{00000000-0005-0000-0000-000007000000}"/>
    <cellStyle name="2x indented GHG Textfiels 4 2 3 3" xfId="3914" xr:uid="{00000000-0005-0000-0000-000007000000}"/>
    <cellStyle name="2x indented GHG Textfiels 4 2 3 3 2" xfId="18768" xr:uid="{00000000-0005-0000-0000-000007000000}"/>
    <cellStyle name="2x indented GHG Textfiels 4 2 3 4" xfId="11417" xr:uid="{00000000-0005-0000-0000-000007000000}"/>
    <cellStyle name="2x indented GHG Textfiels 4 2 3 4 2" xfId="9301" xr:uid="{00000000-0005-0000-0000-000007000000}"/>
    <cellStyle name="2x indented GHG Textfiels 4 2 3 5" xfId="6727" xr:uid="{00000000-0005-0000-0000-000007000000}"/>
    <cellStyle name="2x indented GHG Textfiels 4 2 4" xfId="4706" xr:uid="{00000000-0005-0000-0000-000007000000}"/>
    <cellStyle name="2x indented GHG Textfiels 4 2 4 2" xfId="14966" xr:uid="{00000000-0005-0000-0000-000007000000}"/>
    <cellStyle name="2x indented GHG Textfiels 4 2 4 2 2" xfId="19555" xr:uid="{00000000-0005-0000-0000-000007000000}"/>
    <cellStyle name="2x indented GHG Textfiels 4 2 4 3" xfId="8510" xr:uid="{00000000-0005-0000-0000-000007000000}"/>
    <cellStyle name="2x indented GHG Textfiels 4 2 5" xfId="10828" xr:uid="{00000000-0005-0000-0000-000007000000}"/>
    <cellStyle name="2x indented GHG Textfiels 4 2 5 2" xfId="6881" xr:uid="{00000000-0005-0000-0000-000007000000}"/>
    <cellStyle name="2x indented GHG Textfiels 4 2 6" xfId="9196" xr:uid="{00000000-0005-0000-0000-000007000000}"/>
    <cellStyle name="2x indented GHG Textfiels 4 3" xfId="1411" xr:uid="{00000000-0005-0000-0000-000007000000}"/>
    <cellStyle name="2x indented GHG Textfiels 4 3 2" xfId="4220" xr:uid="{00000000-0005-0000-0000-000007000000}"/>
    <cellStyle name="2x indented GHG Textfiels 4 3 2 2" xfId="14484" xr:uid="{00000000-0005-0000-0000-000007000000}"/>
    <cellStyle name="2x indented GHG Textfiels 4 3 2 2 2" xfId="19074" xr:uid="{00000000-0005-0000-0000-000007000000}"/>
    <cellStyle name="2x indented GHG Textfiels 4 3 2 3" xfId="10222" xr:uid="{00000000-0005-0000-0000-000007000000}"/>
    <cellStyle name="2x indented GHG Textfiels 4 3 3" xfId="5632" xr:uid="{00000000-0005-0000-0000-000007000000}"/>
    <cellStyle name="2x indented GHG Textfiels 4 3 3 2" xfId="15849" xr:uid="{00000000-0005-0000-0000-000007000000}"/>
    <cellStyle name="2x indented GHG Textfiels 4 3 3 2 2" xfId="20437" xr:uid="{00000000-0005-0000-0000-000007000000}"/>
    <cellStyle name="2x indented GHG Textfiels 4 3 3 3" xfId="9323" xr:uid="{00000000-0005-0000-0000-000007000000}"/>
    <cellStyle name="2x indented GHG Textfiels 4 3 4" xfId="3013" xr:uid="{00000000-0005-0000-0000-000007000000}"/>
    <cellStyle name="2x indented GHG Textfiels 4 3 4 2" xfId="17867" xr:uid="{00000000-0005-0000-0000-000007000000}"/>
    <cellStyle name="2x indented GHG Textfiels 4 3 5" xfId="11700" xr:uid="{00000000-0005-0000-0000-000007000000}"/>
    <cellStyle name="2x indented GHG Textfiels 4 3 5 2" xfId="16288" xr:uid="{00000000-0005-0000-0000-000007000000}"/>
    <cellStyle name="2x indented GHG Textfiels 4 3 6" xfId="7857" xr:uid="{00000000-0005-0000-0000-000007000000}"/>
    <cellStyle name="2x indented GHG Textfiels 4 4" xfId="902" xr:uid="{00000000-0005-0000-0000-000007000000}"/>
    <cellStyle name="2x indented GHG Textfiels 4 4 2" xfId="3703" xr:uid="{00000000-0005-0000-0000-000007000000}"/>
    <cellStyle name="2x indented GHG Textfiels 4 4 2 2" xfId="13967" xr:uid="{00000000-0005-0000-0000-000007000000}"/>
    <cellStyle name="2x indented GHG Textfiels 4 4 2 2 2" xfId="18557" xr:uid="{00000000-0005-0000-0000-000007000000}"/>
    <cellStyle name="2x indented GHG Textfiels 4 4 2 3" xfId="8641" xr:uid="{00000000-0005-0000-0000-000007000000}"/>
    <cellStyle name="2x indented GHG Textfiels 4 4 3" xfId="5126" xr:uid="{00000000-0005-0000-0000-000007000000}"/>
    <cellStyle name="2x indented GHG Textfiels 4 4 3 2" xfId="15373" xr:uid="{00000000-0005-0000-0000-000007000000}"/>
    <cellStyle name="2x indented GHG Textfiels 4 4 3 2 2" xfId="19962" xr:uid="{00000000-0005-0000-0000-000007000000}"/>
    <cellStyle name="2x indented GHG Textfiels 4 4 3 3" xfId="10175" xr:uid="{00000000-0005-0000-0000-000007000000}"/>
    <cellStyle name="2x indented GHG Textfiels 4 4 4" xfId="2539" xr:uid="{00000000-0005-0000-0000-000007000000}"/>
    <cellStyle name="2x indented GHG Textfiels 4 4 4 2" xfId="17393" xr:uid="{00000000-0005-0000-0000-000007000000}"/>
    <cellStyle name="2x indented GHG Textfiels 4 4 5" xfId="11228" xr:uid="{00000000-0005-0000-0000-000007000000}"/>
    <cellStyle name="2x indented GHG Textfiels 4 4 5 2" xfId="8425" xr:uid="{00000000-0005-0000-0000-000007000000}"/>
    <cellStyle name="2x indented GHG Textfiels 4 4 6" xfId="9322" xr:uid="{00000000-0005-0000-0000-000007000000}"/>
    <cellStyle name="2x indented GHG Textfiels 4 5" xfId="345" xr:uid="{00000000-0005-0000-0000-000007000000}"/>
    <cellStyle name="2x indented GHG Textfiels 4 5 2" xfId="4591" xr:uid="{00000000-0005-0000-0000-000007000000}"/>
    <cellStyle name="2x indented GHG Textfiels 4 5 2 2" xfId="14853" xr:uid="{00000000-0005-0000-0000-000007000000}"/>
    <cellStyle name="2x indented GHG Textfiels 4 5 2 2 2" xfId="19442" xr:uid="{00000000-0005-0000-0000-000007000000}"/>
    <cellStyle name="2x indented GHG Textfiels 4 5 2 3" xfId="10449" xr:uid="{00000000-0005-0000-0000-000007000000}"/>
    <cellStyle name="2x indented GHG Textfiels 4 5 3" xfId="2159" xr:uid="{00000000-0005-0000-0000-000007000000}"/>
    <cellStyle name="2x indented GHG Textfiels 4 5 3 2" xfId="17013" xr:uid="{00000000-0005-0000-0000-000007000000}"/>
    <cellStyle name="2x indented GHG Textfiels 4 5 4" xfId="10699" xr:uid="{00000000-0005-0000-0000-000007000000}"/>
    <cellStyle name="2x indented GHG Textfiels 4 5 4 2" xfId="9606" xr:uid="{00000000-0005-0000-0000-000007000000}"/>
    <cellStyle name="2x indented GHG Textfiels 4 5 5" xfId="9715" xr:uid="{00000000-0005-0000-0000-000007000000}"/>
    <cellStyle name="2x indented GHG Textfiels 4 6" xfId="3313" xr:uid="{00000000-0005-0000-0000-000007000000}"/>
    <cellStyle name="2x indented GHG Textfiels 4 6 2" xfId="13577" xr:uid="{00000000-0005-0000-0000-000007000000}"/>
    <cellStyle name="2x indented GHG Textfiels 4 6 2 2" xfId="18167" xr:uid="{00000000-0005-0000-0000-000007000000}"/>
    <cellStyle name="2x indented GHG Textfiels 4 6 3" xfId="8802" xr:uid="{00000000-0005-0000-0000-000007000000}"/>
    <cellStyle name="2x indented GHG Textfiels 4 7" xfId="1889" xr:uid="{00000000-0005-0000-0000-000007000000}"/>
    <cellStyle name="2x indented GHG Textfiels 4 7 2" xfId="12160" xr:uid="{00000000-0005-0000-0000-000007000000}"/>
    <cellStyle name="2x indented GHG Textfiels 4 7 2 2" xfId="16745" xr:uid="{00000000-0005-0000-0000-000007000000}"/>
    <cellStyle name="2x indented GHG Textfiels 4 7 3" xfId="8920" xr:uid="{00000000-0005-0000-0000-000007000000}"/>
    <cellStyle name="2x indented GHG Textfiels 4 8" xfId="9407" xr:uid="{00000000-0005-0000-0000-000007000000}"/>
    <cellStyle name="2x indented GHG Textfiels 4 8 2" xfId="6519" xr:uid="{00000000-0005-0000-0000-000007000000}"/>
    <cellStyle name="2x indented GHG Textfiels 4 9" xfId="10737" xr:uid="{00000000-0005-0000-0000-000007000000}"/>
    <cellStyle name="2x indented GHG Textfiels 4 9 2" xfId="8406" xr:uid="{00000000-0005-0000-0000-000007000000}"/>
    <cellStyle name="2x indented GHG Textfiels 5" xfId="347" xr:uid="{00000000-0005-0000-0000-000007000000}"/>
    <cellStyle name="2x indented GHG Textfiels 5 2" xfId="1472" xr:uid="{00000000-0005-0000-0000-000007000000}"/>
    <cellStyle name="2x indented GHG Textfiels 5 2 2" xfId="4281" xr:uid="{00000000-0005-0000-0000-000007000000}"/>
    <cellStyle name="2x indented GHG Textfiels 5 2 2 2" xfId="14545" xr:uid="{00000000-0005-0000-0000-000007000000}"/>
    <cellStyle name="2x indented GHG Textfiels 5 2 2 2 2" xfId="19135" xr:uid="{00000000-0005-0000-0000-000007000000}"/>
    <cellStyle name="2x indented GHG Textfiels 5 2 2 3" xfId="8355" xr:uid="{00000000-0005-0000-0000-000007000000}"/>
    <cellStyle name="2x indented GHG Textfiels 5 2 3" xfId="5693" xr:uid="{00000000-0005-0000-0000-000007000000}"/>
    <cellStyle name="2x indented GHG Textfiels 5 2 3 2" xfId="15905" xr:uid="{00000000-0005-0000-0000-000007000000}"/>
    <cellStyle name="2x indented GHG Textfiels 5 2 3 2 2" xfId="20493" xr:uid="{00000000-0005-0000-0000-000007000000}"/>
    <cellStyle name="2x indented GHG Textfiels 5 2 3 3" xfId="9657" xr:uid="{00000000-0005-0000-0000-000007000000}"/>
    <cellStyle name="2x indented GHG Textfiels 5 2 4" xfId="3067" xr:uid="{00000000-0005-0000-0000-000007000000}"/>
    <cellStyle name="2x indented GHG Textfiels 5 2 4 2" xfId="17921" xr:uid="{00000000-0005-0000-0000-000007000000}"/>
    <cellStyle name="2x indented GHG Textfiels 5 2 5" xfId="11757" xr:uid="{00000000-0005-0000-0000-000007000000}"/>
    <cellStyle name="2x indented GHG Textfiels 5 2 5 2" xfId="16344" xr:uid="{00000000-0005-0000-0000-000007000000}"/>
    <cellStyle name="2x indented GHG Textfiels 5 2 6" xfId="8223" xr:uid="{00000000-0005-0000-0000-000007000000}"/>
    <cellStyle name="2x indented GHG Textfiels 5 3" xfId="893" xr:uid="{00000000-0005-0000-0000-000007000000}"/>
    <cellStyle name="2x indented GHG Textfiels 5 3 2" xfId="3693" xr:uid="{00000000-0005-0000-0000-000007000000}"/>
    <cellStyle name="2x indented GHG Textfiels 5 3 2 2" xfId="13957" xr:uid="{00000000-0005-0000-0000-000007000000}"/>
    <cellStyle name="2x indented GHG Textfiels 5 3 2 2 2" xfId="18547" xr:uid="{00000000-0005-0000-0000-000007000000}"/>
    <cellStyle name="2x indented GHG Textfiels 5 3 2 3" xfId="8908" xr:uid="{00000000-0005-0000-0000-000007000000}"/>
    <cellStyle name="2x indented GHG Textfiels 5 3 3" xfId="5117" xr:uid="{00000000-0005-0000-0000-000007000000}"/>
    <cellStyle name="2x indented GHG Textfiels 5 3 3 2" xfId="15367" xr:uid="{00000000-0005-0000-0000-000007000000}"/>
    <cellStyle name="2x indented GHG Textfiels 5 3 3 2 2" xfId="19956" xr:uid="{00000000-0005-0000-0000-000007000000}"/>
    <cellStyle name="2x indented GHG Textfiels 5 3 3 3" xfId="12954" xr:uid="{00000000-0005-0000-0000-000007000000}"/>
    <cellStyle name="2x indented GHG Textfiels 5 3 4" xfId="2531" xr:uid="{00000000-0005-0000-0000-000007000000}"/>
    <cellStyle name="2x indented GHG Textfiels 5 3 4 2" xfId="17385" xr:uid="{00000000-0005-0000-0000-000007000000}"/>
    <cellStyle name="2x indented GHG Textfiels 5 3 5" xfId="11222" xr:uid="{00000000-0005-0000-0000-000007000000}"/>
    <cellStyle name="2x indented GHG Textfiels 5 3 5 2" xfId="10089" xr:uid="{00000000-0005-0000-0000-000007000000}"/>
    <cellStyle name="2x indented GHG Textfiels 5 3 6" xfId="9744" xr:uid="{00000000-0005-0000-0000-000007000000}"/>
    <cellStyle name="2x indented GHG Textfiels 5 4" xfId="368" xr:uid="{00000000-0005-0000-0000-000007000000}"/>
    <cellStyle name="2x indented GHG Textfiels 5 4 2" xfId="4614" xr:uid="{00000000-0005-0000-0000-000007000000}"/>
    <cellStyle name="2x indented GHG Textfiels 5 4 2 2" xfId="14876" xr:uid="{00000000-0005-0000-0000-000007000000}"/>
    <cellStyle name="2x indented GHG Textfiels 5 4 2 2 2" xfId="19465" xr:uid="{00000000-0005-0000-0000-000007000000}"/>
    <cellStyle name="2x indented GHG Textfiels 5 4 2 3" xfId="12786" xr:uid="{00000000-0005-0000-0000-000007000000}"/>
    <cellStyle name="2x indented GHG Textfiels 5 4 3" xfId="1843" xr:uid="{00000000-0005-0000-0000-000007000000}"/>
    <cellStyle name="2x indented GHG Textfiels 5 4 3 2" xfId="16699" xr:uid="{00000000-0005-0000-0000-000007000000}"/>
    <cellStyle name="2x indented GHG Textfiels 5 4 4" xfId="10721" xr:uid="{00000000-0005-0000-0000-000007000000}"/>
    <cellStyle name="2x indented GHG Textfiels 5 4 4 2" xfId="6602" xr:uid="{00000000-0005-0000-0000-000007000000}"/>
    <cellStyle name="2x indented GHG Textfiels 5 4 5" xfId="6687" xr:uid="{00000000-0005-0000-0000-000007000000}"/>
    <cellStyle name="2x indented GHG Textfiels 5 5" xfId="3303" xr:uid="{00000000-0005-0000-0000-000007000000}"/>
    <cellStyle name="2x indented GHG Textfiels 5 5 2" xfId="13567" xr:uid="{00000000-0005-0000-0000-000007000000}"/>
    <cellStyle name="2x indented GHG Textfiels 5 5 2 2" xfId="18157" xr:uid="{00000000-0005-0000-0000-000007000000}"/>
    <cellStyle name="2x indented GHG Textfiels 5 5 3" xfId="12742" xr:uid="{00000000-0005-0000-0000-000007000000}"/>
    <cellStyle name="2x indented GHG Textfiels 5 6" xfId="4593" xr:uid="{00000000-0005-0000-0000-000007000000}"/>
    <cellStyle name="2x indented GHG Textfiels 5 6 2" xfId="14855" xr:uid="{00000000-0005-0000-0000-000007000000}"/>
    <cellStyle name="2x indented GHG Textfiels 5 6 2 2" xfId="19444" xr:uid="{00000000-0005-0000-0000-000007000000}"/>
    <cellStyle name="2x indented GHG Textfiels 5 6 3" xfId="8383" xr:uid="{00000000-0005-0000-0000-000007000000}"/>
    <cellStyle name="2x indented GHG Textfiels 5 7" xfId="9373" xr:uid="{00000000-0005-0000-0000-000007000000}"/>
    <cellStyle name="2x indented GHG Textfiels 5 7 2" xfId="8016" xr:uid="{00000000-0005-0000-0000-000007000000}"/>
    <cellStyle name="2x indented GHG Textfiels 5 8" xfId="10701" xr:uid="{00000000-0005-0000-0000-000007000000}"/>
    <cellStyle name="2x indented GHG Textfiels 5 8 2" xfId="13142" xr:uid="{00000000-0005-0000-0000-000007000000}"/>
    <cellStyle name="2x indented GHG Textfiels 5 9" xfId="10454" xr:uid="{00000000-0005-0000-0000-000007000000}"/>
    <cellStyle name="2x indented GHG Textfiels 6" xfId="346" xr:uid="{00000000-0005-0000-0000-000007000000}"/>
    <cellStyle name="2x indented GHG Textfiels 6 2" xfId="1470" xr:uid="{00000000-0005-0000-0000-000007000000}"/>
    <cellStyle name="2x indented GHG Textfiels 6 2 2" xfId="4279" xr:uid="{00000000-0005-0000-0000-000007000000}"/>
    <cellStyle name="2x indented GHG Textfiels 6 2 2 2" xfId="14543" xr:uid="{00000000-0005-0000-0000-000007000000}"/>
    <cellStyle name="2x indented GHG Textfiels 6 2 2 2 2" xfId="19133" xr:uid="{00000000-0005-0000-0000-000007000000}"/>
    <cellStyle name="2x indented GHG Textfiels 6 2 2 3" xfId="6526" xr:uid="{00000000-0005-0000-0000-000007000000}"/>
    <cellStyle name="2x indented GHG Textfiels 6 2 3" xfId="5691" xr:uid="{00000000-0005-0000-0000-000007000000}"/>
    <cellStyle name="2x indented GHG Textfiels 6 2 3 2" xfId="15904" xr:uid="{00000000-0005-0000-0000-000007000000}"/>
    <cellStyle name="2x indented GHG Textfiels 6 2 3 2 2" xfId="20492" xr:uid="{00000000-0005-0000-0000-000007000000}"/>
    <cellStyle name="2x indented GHG Textfiels 6 2 3 3" xfId="8136" xr:uid="{00000000-0005-0000-0000-000007000000}"/>
    <cellStyle name="2x indented GHG Textfiels 6 2 4" xfId="3066" xr:uid="{00000000-0005-0000-0000-000007000000}"/>
    <cellStyle name="2x indented GHG Textfiels 6 2 4 2" xfId="17920" xr:uid="{00000000-0005-0000-0000-000007000000}"/>
    <cellStyle name="2x indented GHG Textfiels 6 2 5" xfId="11756" xr:uid="{00000000-0005-0000-0000-000007000000}"/>
    <cellStyle name="2x indented GHG Textfiels 6 2 5 2" xfId="16343" xr:uid="{00000000-0005-0000-0000-000007000000}"/>
    <cellStyle name="2x indented GHG Textfiels 6 2 6" xfId="14940" xr:uid="{00000000-0005-0000-0000-000007000000}"/>
    <cellStyle name="2x indented GHG Textfiels 6 3" xfId="872" xr:uid="{00000000-0005-0000-0000-000007000000}"/>
    <cellStyle name="2x indented GHG Textfiels 6 3 2" xfId="3672" xr:uid="{00000000-0005-0000-0000-000007000000}"/>
    <cellStyle name="2x indented GHG Textfiels 6 3 2 2" xfId="13936" xr:uid="{00000000-0005-0000-0000-000007000000}"/>
    <cellStyle name="2x indented GHG Textfiels 6 3 2 2 2" xfId="18526" xr:uid="{00000000-0005-0000-0000-000007000000}"/>
    <cellStyle name="2x indented GHG Textfiels 6 3 2 3" xfId="8965" xr:uid="{00000000-0005-0000-0000-000007000000}"/>
    <cellStyle name="2x indented GHG Textfiels 6 3 3" xfId="5096" xr:uid="{00000000-0005-0000-0000-000007000000}"/>
    <cellStyle name="2x indented GHG Textfiels 6 3 3 2" xfId="15348" xr:uid="{00000000-0005-0000-0000-000007000000}"/>
    <cellStyle name="2x indented GHG Textfiels 6 3 3 2 2" xfId="19937" xr:uid="{00000000-0005-0000-0000-000007000000}"/>
    <cellStyle name="2x indented GHG Textfiels 6 3 3 3" xfId="10587" xr:uid="{00000000-0005-0000-0000-000007000000}"/>
    <cellStyle name="2x indented GHG Textfiels 6 3 4" xfId="2513" xr:uid="{00000000-0005-0000-0000-000007000000}"/>
    <cellStyle name="2x indented GHG Textfiels 6 3 4 2" xfId="17367" xr:uid="{00000000-0005-0000-0000-000007000000}"/>
    <cellStyle name="2x indented GHG Textfiels 6 3 5" xfId="11203" xr:uid="{00000000-0005-0000-0000-000007000000}"/>
    <cellStyle name="2x indented GHG Textfiels 6 3 5 2" xfId="12276" xr:uid="{00000000-0005-0000-0000-000007000000}"/>
    <cellStyle name="2x indented GHG Textfiels 6 3 6" xfId="7587" xr:uid="{00000000-0005-0000-0000-000007000000}"/>
    <cellStyle name="2x indented GHG Textfiels 6 4" xfId="1797" xr:uid="{00000000-0005-0000-0000-000007000000}"/>
    <cellStyle name="2x indented GHG Textfiels 6 4 2" xfId="12068" xr:uid="{00000000-0005-0000-0000-000007000000}"/>
    <cellStyle name="2x indented GHG Textfiels 6 4 2 2" xfId="16653" xr:uid="{00000000-0005-0000-0000-000007000000}"/>
    <cellStyle name="2x indented GHG Textfiels 6 4 3" xfId="9753" xr:uid="{00000000-0005-0000-0000-000007000000}"/>
    <cellStyle name="2x indented GHG Textfiels 6 5" xfId="3301" xr:uid="{00000000-0005-0000-0000-000007000000}"/>
    <cellStyle name="2x indented GHG Textfiels 6 5 2" xfId="13565" xr:uid="{00000000-0005-0000-0000-000007000000}"/>
    <cellStyle name="2x indented GHG Textfiels 6 5 2 2" xfId="18155" xr:uid="{00000000-0005-0000-0000-000007000000}"/>
    <cellStyle name="2x indented GHG Textfiels 6 5 3" xfId="9393" xr:uid="{00000000-0005-0000-0000-000007000000}"/>
    <cellStyle name="2x indented GHG Textfiels 6 6" xfId="4592" xr:uid="{00000000-0005-0000-0000-000007000000}"/>
    <cellStyle name="2x indented GHG Textfiels 6 6 2" xfId="14854" xr:uid="{00000000-0005-0000-0000-000007000000}"/>
    <cellStyle name="2x indented GHG Textfiels 6 6 2 2" xfId="19443" xr:uid="{00000000-0005-0000-0000-000007000000}"/>
    <cellStyle name="2x indented GHG Textfiels 6 6 3" xfId="7307" xr:uid="{00000000-0005-0000-0000-000007000000}"/>
    <cellStyle name="2x indented GHG Textfiels 6 7" xfId="1799" xr:uid="{00000000-0005-0000-0000-000007000000}"/>
    <cellStyle name="2x indented GHG Textfiels 6 7 2" xfId="12070" xr:uid="{00000000-0005-0000-0000-000007000000}"/>
    <cellStyle name="2x indented GHG Textfiels 6 7 2 2" xfId="16655" xr:uid="{00000000-0005-0000-0000-000007000000}"/>
    <cellStyle name="2x indented GHG Textfiels 6 7 3" xfId="9176" xr:uid="{00000000-0005-0000-0000-000007000000}"/>
    <cellStyle name="2x indented GHG Textfiels 6 8" xfId="10700" xr:uid="{00000000-0005-0000-0000-000007000000}"/>
    <cellStyle name="2x indented GHG Textfiels 6 8 2" xfId="7164" xr:uid="{00000000-0005-0000-0000-000007000000}"/>
    <cellStyle name="2x indented GHG Textfiels 6 9" xfId="8888" xr:uid="{00000000-0005-0000-0000-000007000000}"/>
    <cellStyle name="2x indented GHG Textfiels 7" xfId="1067" xr:uid="{00000000-0005-0000-0000-000007000000}"/>
    <cellStyle name="2x indented GHG Textfiels 7 2" xfId="1483" xr:uid="{00000000-0005-0000-0000-000007000000}"/>
    <cellStyle name="2x indented GHG Textfiels 7 2 2" xfId="4292" xr:uid="{00000000-0005-0000-0000-000007000000}"/>
    <cellStyle name="2x indented GHG Textfiels 7 2 2 2" xfId="14556" xr:uid="{00000000-0005-0000-0000-000007000000}"/>
    <cellStyle name="2x indented GHG Textfiels 7 2 2 2 2" xfId="19146" xr:uid="{00000000-0005-0000-0000-000007000000}"/>
    <cellStyle name="2x indented GHG Textfiels 7 2 2 3" xfId="7524" xr:uid="{00000000-0005-0000-0000-000007000000}"/>
    <cellStyle name="2x indented GHG Textfiels 7 2 3" xfId="5704" xr:uid="{00000000-0005-0000-0000-000007000000}"/>
    <cellStyle name="2x indented GHG Textfiels 7 2 3 2" xfId="15914" xr:uid="{00000000-0005-0000-0000-000007000000}"/>
    <cellStyle name="2x indented GHG Textfiels 7 2 3 2 2" xfId="20502" xr:uid="{00000000-0005-0000-0000-000007000000}"/>
    <cellStyle name="2x indented GHG Textfiels 7 2 3 3" xfId="8077" xr:uid="{00000000-0005-0000-0000-000007000000}"/>
    <cellStyle name="2x indented GHG Textfiels 7 2 4" xfId="3074" xr:uid="{00000000-0005-0000-0000-000007000000}"/>
    <cellStyle name="2x indented GHG Textfiels 7 2 4 2" xfId="17928" xr:uid="{00000000-0005-0000-0000-000007000000}"/>
    <cellStyle name="2x indented GHG Textfiels 7 2 5" xfId="11766" xr:uid="{00000000-0005-0000-0000-000007000000}"/>
    <cellStyle name="2x indented GHG Textfiels 7 2 5 2" xfId="16353" xr:uid="{00000000-0005-0000-0000-000007000000}"/>
    <cellStyle name="2x indented GHG Textfiels 7 2 6" xfId="10094" xr:uid="{00000000-0005-0000-0000-000007000000}"/>
    <cellStyle name="2x indented GHG Textfiels 7 3" xfId="2694" xr:uid="{00000000-0005-0000-0000-000007000000}"/>
    <cellStyle name="2x indented GHG Textfiels 7 3 2" xfId="12962" xr:uid="{00000000-0005-0000-0000-000007000000}"/>
    <cellStyle name="2x indented GHG Textfiels 7 3 2 2" xfId="17548" xr:uid="{00000000-0005-0000-0000-000007000000}"/>
    <cellStyle name="2x indented GHG Textfiels 7 3 3" xfId="9848" xr:uid="{00000000-0005-0000-0000-000007000000}"/>
    <cellStyle name="2x indented GHG Textfiels 7 4" xfId="3870" xr:uid="{00000000-0005-0000-0000-000007000000}"/>
    <cellStyle name="2x indented GHG Textfiels 7 4 2" xfId="14134" xr:uid="{00000000-0005-0000-0000-000007000000}"/>
    <cellStyle name="2x indented GHG Textfiels 7 4 2 2" xfId="18724" xr:uid="{00000000-0005-0000-0000-000007000000}"/>
    <cellStyle name="2x indented GHG Textfiels 7 4 3" xfId="10265" xr:uid="{00000000-0005-0000-0000-000007000000}"/>
    <cellStyle name="2x indented GHG Textfiels 7 5" xfId="5290" xr:uid="{00000000-0005-0000-0000-000007000000}"/>
    <cellStyle name="2x indented GHG Textfiels 7 5 2" xfId="15526" xr:uid="{00000000-0005-0000-0000-000007000000}"/>
    <cellStyle name="2x indented GHG Textfiels 7 5 2 2" xfId="20115" xr:uid="{00000000-0005-0000-0000-000007000000}"/>
    <cellStyle name="2x indented GHG Textfiels 7 5 3" xfId="10116" xr:uid="{00000000-0005-0000-0000-000007000000}"/>
    <cellStyle name="2x indented GHG Textfiels 7 6" xfId="1830" xr:uid="{00000000-0005-0000-0000-000007000000}"/>
    <cellStyle name="2x indented GHG Textfiels 7 6 2" xfId="16686" xr:uid="{00000000-0005-0000-0000-000007000000}"/>
    <cellStyle name="2x indented GHG Textfiels 7 7" xfId="11381" xr:uid="{00000000-0005-0000-0000-000007000000}"/>
    <cellStyle name="2x indented GHG Textfiels 7 7 2" xfId="9451" xr:uid="{00000000-0005-0000-0000-000007000000}"/>
    <cellStyle name="2x indented GHG Textfiels 7 8" xfId="8328" xr:uid="{00000000-0005-0000-0000-000007000000}"/>
    <cellStyle name="2x indented GHG Textfiels 8" xfId="1144" xr:uid="{00000000-0005-0000-0000-000007000000}"/>
    <cellStyle name="2x indented GHG Textfiels 8 2" xfId="3952" xr:uid="{00000000-0005-0000-0000-000007000000}"/>
    <cellStyle name="2x indented GHG Textfiels 8 2 2" xfId="14216" xr:uid="{00000000-0005-0000-0000-000007000000}"/>
    <cellStyle name="2x indented GHG Textfiels 8 2 2 2" xfId="18806" xr:uid="{00000000-0005-0000-0000-000007000000}"/>
    <cellStyle name="2x indented GHG Textfiels 8 2 3" xfId="12821" xr:uid="{00000000-0005-0000-0000-000007000000}"/>
    <cellStyle name="2x indented GHG Textfiels 8 3" xfId="5366" xr:uid="{00000000-0005-0000-0000-000007000000}"/>
    <cellStyle name="2x indented GHG Textfiels 8 3 2" xfId="15595" xr:uid="{00000000-0005-0000-0000-000007000000}"/>
    <cellStyle name="2x indented GHG Textfiels 8 3 2 2" xfId="20184" xr:uid="{00000000-0005-0000-0000-000007000000}"/>
    <cellStyle name="2x indented GHG Textfiels 8 3 3" xfId="7243" xr:uid="{00000000-0005-0000-0000-000007000000}"/>
    <cellStyle name="2x indented GHG Textfiels 8 4" xfId="2765" xr:uid="{00000000-0005-0000-0000-000007000000}"/>
    <cellStyle name="2x indented GHG Textfiels 8 4 2" xfId="17619" xr:uid="{00000000-0005-0000-0000-000007000000}"/>
    <cellStyle name="2x indented GHG Textfiels 8 5" xfId="11449" xr:uid="{00000000-0005-0000-0000-000007000000}"/>
    <cellStyle name="2x indented GHG Textfiels 8 5 2" xfId="10455" xr:uid="{00000000-0005-0000-0000-000007000000}"/>
    <cellStyle name="2x indented GHG Textfiels 8 6" xfId="9831" xr:uid="{00000000-0005-0000-0000-000007000000}"/>
    <cellStyle name="2x indented GHG Textfiels 9" xfId="566" xr:uid="{00000000-0005-0000-0000-000007000000}"/>
    <cellStyle name="2x indented GHG Textfiels 9 2" xfId="4791" xr:uid="{00000000-0005-0000-0000-000007000000}"/>
    <cellStyle name="2x indented GHG Textfiels 9 2 2" xfId="15049" xr:uid="{00000000-0005-0000-0000-000007000000}"/>
    <cellStyle name="2x indented GHG Textfiels 9 2 2 2" xfId="19638" xr:uid="{00000000-0005-0000-0000-000007000000}"/>
    <cellStyle name="2x indented GHG Textfiels 9 2 3" xfId="7740" xr:uid="{00000000-0005-0000-0000-000007000000}"/>
    <cellStyle name="2x indented GHG Textfiels 9 3" xfId="1899" xr:uid="{00000000-0005-0000-0000-000007000000}"/>
    <cellStyle name="2x indented GHG Textfiels 9 3 2" xfId="16753" xr:uid="{00000000-0005-0000-0000-000007000000}"/>
    <cellStyle name="2x indented GHG Textfiels 9 4" xfId="10910" xr:uid="{00000000-0005-0000-0000-000007000000}"/>
    <cellStyle name="2x indented GHG Textfiels 9 4 2" xfId="9580" xr:uid="{00000000-0005-0000-0000-000007000000}"/>
    <cellStyle name="2x indented GHG Textfiels 9 5" xfId="7966" xr:uid="{00000000-0005-0000-0000-000007000000}"/>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xr:uid="{00000000-0005-0000-0000-00000E000000}"/>
    <cellStyle name="60% - Accent1 2" xfId="217" xr:uid="{00000000-0005-0000-0000-0000DC000000}"/>
    <cellStyle name="60% - Accent2 2" xfId="218" xr:uid="{00000000-0005-0000-0000-0000DD000000}"/>
    <cellStyle name="60% - Accent3 2" xfId="219" xr:uid="{00000000-0005-0000-0000-0000DE000000}"/>
    <cellStyle name="60% - Accent4 2" xfId="220" xr:uid="{00000000-0005-0000-0000-0000DF000000}"/>
    <cellStyle name="60% - Accent5 2" xfId="221" xr:uid="{00000000-0005-0000-0000-0000E0000000}"/>
    <cellStyle name="60% - Accent6 2" xfId="222" xr:uid="{00000000-0005-0000-0000-0000E1000000}"/>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xr:uid="{00000000-0005-0000-0000-000001000000}"/>
    <cellStyle name="Background table" xfId="7" xr:uid="{00000000-0005-0000-0000-000002000000}"/>
    <cellStyle name="Bad" xfId="176" builtinId="27" customBuiltin="1"/>
    <cellStyle name="Bad 3" xfId="8" xr:uid="{00000000-0005-0000-0000-000003000000}"/>
    <cellStyle name="Bold GHG Numbers (0.00)" xfId="242" xr:uid="{00000000-0005-0000-0000-00001F000000}"/>
    <cellStyle name="Bron" xfId="9" xr:uid="{00000000-0005-0000-0000-000004000000}"/>
    <cellStyle name="Calc cel" xfId="10" xr:uid="{00000000-0005-0000-0000-000005000000}"/>
    <cellStyle name="Calc cel 2" xfId="11" xr:uid="{00000000-0005-0000-0000-000006000000}"/>
    <cellStyle name="Calc cel 2 2" xfId="267" xr:uid="{00000000-0005-0000-0000-000023000000}"/>
    <cellStyle name="Calc cel 2 2 10" xfId="1936" xr:uid="{00000000-0005-0000-0000-000023000000}"/>
    <cellStyle name="Calc cel 2 2 10 2" xfId="12205" xr:uid="{00000000-0005-0000-0000-000023000000}"/>
    <cellStyle name="Calc cel 2 2 10 2 2" xfId="16790" xr:uid="{00000000-0005-0000-0000-000023000000}"/>
    <cellStyle name="Calc cel 2 2 10 3" xfId="6672" xr:uid="{00000000-0005-0000-0000-000023000000}"/>
    <cellStyle name="Calc cel 2 2 11" xfId="1784" xr:uid="{00000000-0005-0000-0000-000023000000}"/>
    <cellStyle name="Calc cel 2 2 11 2" xfId="12055" xr:uid="{00000000-0005-0000-0000-000023000000}"/>
    <cellStyle name="Calc cel 2 2 11 2 2" xfId="16640" xr:uid="{00000000-0005-0000-0000-000023000000}"/>
    <cellStyle name="Calc cel 2 2 11 3" xfId="8622" xr:uid="{00000000-0005-0000-0000-000023000000}"/>
    <cellStyle name="Calc cel 2 2 12" xfId="10630" xr:uid="{00000000-0005-0000-0000-000023000000}"/>
    <cellStyle name="Calc cel 2 2 12 2" xfId="6246" xr:uid="{00000000-0005-0000-0000-000023000000}"/>
    <cellStyle name="Calc cel 2 2 13" xfId="6390" xr:uid="{00000000-0005-0000-0000-000023000000}"/>
    <cellStyle name="Calc cel 2 2 2" xfId="400" xr:uid="{00000000-0005-0000-0000-000023000000}"/>
    <cellStyle name="Calc cel 2 2 2 10" xfId="1870" xr:uid="{00000000-0005-0000-0000-000023000000}"/>
    <cellStyle name="Calc cel 2 2 2 10 2" xfId="12141" xr:uid="{00000000-0005-0000-0000-000023000000}"/>
    <cellStyle name="Calc cel 2 2 2 10 2 2" xfId="16726" xr:uid="{00000000-0005-0000-0000-000023000000}"/>
    <cellStyle name="Calc cel 2 2 2 10 3" xfId="8808" xr:uid="{00000000-0005-0000-0000-000023000000}"/>
    <cellStyle name="Calc cel 2 2 2 11" xfId="4640" xr:uid="{00000000-0005-0000-0000-000023000000}"/>
    <cellStyle name="Calc cel 2 2 2 11 2" xfId="19490" xr:uid="{00000000-0005-0000-0000-000023000000}"/>
    <cellStyle name="Calc cel 2 2 2 12" xfId="10751" xr:uid="{00000000-0005-0000-0000-000023000000}"/>
    <cellStyle name="Calc cel 2 2 2 12 2" xfId="9624" xr:uid="{00000000-0005-0000-0000-000023000000}"/>
    <cellStyle name="Calc cel 2 2 2 13" xfId="12967" xr:uid="{00000000-0005-0000-0000-000023000000}"/>
    <cellStyle name="Calc cel 2 2 2 2" xfId="495" xr:uid="{00000000-0005-0000-0000-000023000000}"/>
    <cellStyle name="Calc cel 2 2 2 2 10" xfId="12756" xr:uid="{00000000-0005-0000-0000-000023000000}"/>
    <cellStyle name="Calc cel 2 2 2 2 2" xfId="1208" xr:uid="{00000000-0005-0000-0000-000023000000}"/>
    <cellStyle name="Calc cel 2 2 2 2 2 2" xfId="1525" xr:uid="{00000000-0005-0000-0000-000023000000}"/>
    <cellStyle name="Calc cel 2 2 2 2 2 2 2" xfId="4334" xr:uid="{00000000-0005-0000-0000-000023000000}"/>
    <cellStyle name="Calc cel 2 2 2 2 2 2 2 2" xfId="14598" xr:uid="{00000000-0005-0000-0000-000023000000}"/>
    <cellStyle name="Calc cel 2 2 2 2 2 2 2 2 2" xfId="19188" xr:uid="{00000000-0005-0000-0000-000023000000}"/>
    <cellStyle name="Calc cel 2 2 2 2 2 2 2 3" xfId="7008" xr:uid="{00000000-0005-0000-0000-000023000000}"/>
    <cellStyle name="Calc cel 2 2 2 2 2 2 3" xfId="5746" xr:uid="{00000000-0005-0000-0000-000023000000}"/>
    <cellStyle name="Calc cel 2 2 2 2 2 2 3 2" xfId="15955" xr:uid="{00000000-0005-0000-0000-000023000000}"/>
    <cellStyle name="Calc cel 2 2 2 2 2 2 3 2 2" xfId="20542" xr:uid="{00000000-0005-0000-0000-000023000000}"/>
    <cellStyle name="Calc cel 2 2 2 2 2 2 3 3" xfId="6952" xr:uid="{00000000-0005-0000-0000-000023000000}"/>
    <cellStyle name="Calc cel 2 2 2 2 2 2 4" xfId="3105" xr:uid="{00000000-0005-0000-0000-000023000000}"/>
    <cellStyle name="Calc cel 2 2 2 2 2 2 4 2" xfId="17959" xr:uid="{00000000-0005-0000-0000-000023000000}"/>
    <cellStyle name="Calc cel 2 2 2 2 2 2 5" xfId="11807" xr:uid="{00000000-0005-0000-0000-000023000000}"/>
    <cellStyle name="Calc cel 2 2 2 2 2 2 5 2" xfId="16393" xr:uid="{00000000-0005-0000-0000-000023000000}"/>
    <cellStyle name="Calc cel 2 2 2 2 2 2 6" xfId="13407" xr:uid="{00000000-0005-0000-0000-000023000000}"/>
    <cellStyle name="Calc cel 2 2 2 2 2 3" xfId="2816" xr:uid="{00000000-0005-0000-0000-000023000000}"/>
    <cellStyle name="Calc cel 2 2 2 2 2 3 2" xfId="13082" xr:uid="{00000000-0005-0000-0000-000023000000}"/>
    <cellStyle name="Calc cel 2 2 2 2 2 3 2 2" xfId="17670" xr:uid="{00000000-0005-0000-0000-000023000000}"/>
    <cellStyle name="Calc cel 2 2 2 2 2 3 3" xfId="13008" xr:uid="{00000000-0005-0000-0000-000023000000}"/>
    <cellStyle name="Calc cel 2 2 2 2 2 4" xfId="4016" xr:uid="{00000000-0005-0000-0000-000023000000}"/>
    <cellStyle name="Calc cel 2 2 2 2 2 4 2" xfId="14280" xr:uid="{00000000-0005-0000-0000-000023000000}"/>
    <cellStyle name="Calc cel 2 2 2 2 2 4 2 2" xfId="18870" xr:uid="{00000000-0005-0000-0000-000023000000}"/>
    <cellStyle name="Calc cel 2 2 2 2 2 4 3" xfId="7800" xr:uid="{00000000-0005-0000-0000-000023000000}"/>
    <cellStyle name="Calc cel 2 2 2 2 2 5" xfId="5430" xr:uid="{00000000-0005-0000-0000-000023000000}"/>
    <cellStyle name="Calc cel 2 2 2 2 2 5 2" xfId="15656" xr:uid="{00000000-0005-0000-0000-000023000000}"/>
    <cellStyle name="Calc cel 2 2 2 2 2 5 2 2" xfId="20244" xr:uid="{00000000-0005-0000-0000-000023000000}"/>
    <cellStyle name="Calc cel 2 2 2 2 2 5 3" xfId="12194" xr:uid="{00000000-0005-0000-0000-000023000000}"/>
    <cellStyle name="Calc cel 2 2 2 2 2 6" xfId="1979" xr:uid="{00000000-0005-0000-0000-000023000000}"/>
    <cellStyle name="Calc cel 2 2 2 2 2 6 2" xfId="12248" xr:uid="{00000000-0005-0000-0000-000023000000}"/>
    <cellStyle name="Calc cel 2 2 2 2 2 6 2 2" xfId="16833" xr:uid="{00000000-0005-0000-0000-000023000000}"/>
    <cellStyle name="Calc cel 2 2 2 2 2 6 3" xfId="7002" xr:uid="{00000000-0005-0000-0000-000023000000}"/>
    <cellStyle name="Calc cel 2 2 2 2 2 7" xfId="11509" xr:uid="{00000000-0005-0000-0000-000023000000}"/>
    <cellStyle name="Calc cel 2 2 2 2 2 7 2" xfId="8919" xr:uid="{00000000-0005-0000-0000-000023000000}"/>
    <cellStyle name="Calc cel 2 2 2 2 2 8" xfId="12490" xr:uid="{00000000-0005-0000-0000-000023000000}"/>
    <cellStyle name="Calc cel 2 2 2 2 3" xfId="1127" xr:uid="{00000000-0005-0000-0000-000023000000}"/>
    <cellStyle name="Calc cel 2 2 2 2 3 2" xfId="3933" xr:uid="{00000000-0005-0000-0000-000023000000}"/>
    <cellStyle name="Calc cel 2 2 2 2 3 2 2" xfId="14197" xr:uid="{00000000-0005-0000-0000-000023000000}"/>
    <cellStyle name="Calc cel 2 2 2 2 3 2 2 2" xfId="18787" xr:uid="{00000000-0005-0000-0000-000023000000}"/>
    <cellStyle name="Calc cel 2 2 2 2 3 2 3" xfId="7246" xr:uid="{00000000-0005-0000-0000-000023000000}"/>
    <cellStyle name="Calc cel 2 2 2 2 3 3" xfId="5349" xr:uid="{00000000-0005-0000-0000-000023000000}"/>
    <cellStyle name="Calc cel 2 2 2 2 3 3 2" xfId="15580" xr:uid="{00000000-0005-0000-0000-000023000000}"/>
    <cellStyle name="Calc cel 2 2 2 2 3 3 2 2" xfId="20169" xr:uid="{00000000-0005-0000-0000-000023000000}"/>
    <cellStyle name="Calc cel 2 2 2 2 3 3 3" xfId="6585" xr:uid="{00000000-0005-0000-0000-000023000000}"/>
    <cellStyle name="Calc cel 2 2 2 2 3 4" xfId="2748" xr:uid="{00000000-0005-0000-0000-000023000000}"/>
    <cellStyle name="Calc cel 2 2 2 2 3 4 2" xfId="17602" xr:uid="{00000000-0005-0000-0000-000023000000}"/>
    <cellStyle name="Calc cel 2 2 2 2 3 5" xfId="11434" xr:uid="{00000000-0005-0000-0000-000023000000}"/>
    <cellStyle name="Calc cel 2 2 2 2 3 5 2" xfId="6871" xr:uid="{00000000-0005-0000-0000-000023000000}"/>
    <cellStyle name="Calc cel 2 2 2 2 3 6" xfId="12281" xr:uid="{00000000-0005-0000-0000-000023000000}"/>
    <cellStyle name="Calc cel 2 2 2 2 4" xfId="922" xr:uid="{00000000-0005-0000-0000-000023000000}"/>
    <cellStyle name="Calc cel 2 2 2 2 4 2" xfId="3724" xr:uid="{00000000-0005-0000-0000-000023000000}"/>
    <cellStyle name="Calc cel 2 2 2 2 4 2 2" xfId="13988" xr:uid="{00000000-0005-0000-0000-000023000000}"/>
    <cellStyle name="Calc cel 2 2 2 2 4 2 2 2" xfId="18578" xr:uid="{00000000-0005-0000-0000-000023000000}"/>
    <cellStyle name="Calc cel 2 2 2 2 4 2 3" xfId="12498" xr:uid="{00000000-0005-0000-0000-000023000000}"/>
    <cellStyle name="Calc cel 2 2 2 2 4 3" xfId="5145" xr:uid="{00000000-0005-0000-0000-000023000000}"/>
    <cellStyle name="Calc cel 2 2 2 2 4 3 2" xfId="15391" xr:uid="{00000000-0005-0000-0000-000023000000}"/>
    <cellStyle name="Calc cel 2 2 2 2 4 3 2 2" xfId="19980" xr:uid="{00000000-0005-0000-0000-000023000000}"/>
    <cellStyle name="Calc cel 2 2 2 2 4 3 3" xfId="9056" xr:uid="{00000000-0005-0000-0000-000023000000}"/>
    <cellStyle name="Calc cel 2 2 2 2 4 4" xfId="2559" xr:uid="{00000000-0005-0000-0000-000023000000}"/>
    <cellStyle name="Calc cel 2 2 2 2 4 4 2" xfId="17413" xr:uid="{00000000-0005-0000-0000-000023000000}"/>
    <cellStyle name="Calc cel 2 2 2 2 4 5" xfId="11246" xr:uid="{00000000-0005-0000-0000-000023000000}"/>
    <cellStyle name="Calc cel 2 2 2 2 4 5 2" xfId="7767" xr:uid="{00000000-0005-0000-0000-000023000000}"/>
    <cellStyle name="Calc cel 2 2 2 2 4 6" xfId="7960" xr:uid="{00000000-0005-0000-0000-000023000000}"/>
    <cellStyle name="Calc cel 2 2 2 2 5" xfId="953" xr:uid="{00000000-0005-0000-0000-000023000000}"/>
    <cellStyle name="Calc cel 2 2 2 2 5 2" xfId="3756" xr:uid="{00000000-0005-0000-0000-000023000000}"/>
    <cellStyle name="Calc cel 2 2 2 2 5 2 2" xfId="14020" xr:uid="{00000000-0005-0000-0000-000023000000}"/>
    <cellStyle name="Calc cel 2 2 2 2 5 2 2 2" xfId="18610" xr:uid="{00000000-0005-0000-0000-000023000000}"/>
    <cellStyle name="Calc cel 2 2 2 2 5 2 3" xfId="7774" xr:uid="{00000000-0005-0000-0000-000023000000}"/>
    <cellStyle name="Calc cel 2 2 2 2 5 3" xfId="5176" xr:uid="{00000000-0005-0000-0000-000023000000}"/>
    <cellStyle name="Calc cel 2 2 2 2 5 3 2" xfId="15419" xr:uid="{00000000-0005-0000-0000-000023000000}"/>
    <cellStyle name="Calc cel 2 2 2 2 5 3 2 2" xfId="20008" xr:uid="{00000000-0005-0000-0000-000023000000}"/>
    <cellStyle name="Calc cel 2 2 2 2 5 3 3" xfId="8984" xr:uid="{00000000-0005-0000-0000-000023000000}"/>
    <cellStyle name="Calc cel 2 2 2 2 5 4" xfId="2588" xr:uid="{00000000-0005-0000-0000-000023000000}"/>
    <cellStyle name="Calc cel 2 2 2 2 5 4 2" xfId="17442" xr:uid="{00000000-0005-0000-0000-000023000000}"/>
    <cellStyle name="Calc cel 2 2 2 2 5 5" xfId="11274" xr:uid="{00000000-0005-0000-0000-000023000000}"/>
    <cellStyle name="Calc cel 2 2 2 2 5 5 2" xfId="12827" xr:uid="{00000000-0005-0000-0000-000023000000}"/>
    <cellStyle name="Calc cel 2 2 2 2 5 6" xfId="10571" xr:uid="{00000000-0005-0000-0000-000023000000}"/>
    <cellStyle name="Calc cel 2 2 2 2 6" xfId="598" xr:uid="{00000000-0005-0000-0000-000023000000}"/>
    <cellStyle name="Calc cel 2 2 2 2 6 2" xfId="4823" xr:uid="{00000000-0005-0000-0000-000023000000}"/>
    <cellStyle name="Calc cel 2 2 2 2 6 2 2" xfId="15081" xr:uid="{00000000-0005-0000-0000-000023000000}"/>
    <cellStyle name="Calc cel 2 2 2 2 6 2 2 2" xfId="19670" xr:uid="{00000000-0005-0000-0000-000023000000}"/>
    <cellStyle name="Calc cel 2 2 2 2 6 2 3" xfId="7550" xr:uid="{00000000-0005-0000-0000-000023000000}"/>
    <cellStyle name="Calc cel 2 2 2 2 6 3" xfId="2245" xr:uid="{00000000-0005-0000-0000-000023000000}"/>
    <cellStyle name="Calc cel 2 2 2 2 6 3 2" xfId="17099" xr:uid="{00000000-0005-0000-0000-000023000000}"/>
    <cellStyle name="Calc cel 2 2 2 2 6 4" xfId="10942" xr:uid="{00000000-0005-0000-0000-000023000000}"/>
    <cellStyle name="Calc cel 2 2 2 2 6 4 2" xfId="8833" xr:uid="{00000000-0005-0000-0000-000023000000}"/>
    <cellStyle name="Calc cel 2 2 2 2 6 5" xfId="7397" xr:uid="{00000000-0005-0000-0000-000023000000}"/>
    <cellStyle name="Calc cel 2 2 2 2 7" xfId="3398" xr:uid="{00000000-0005-0000-0000-000023000000}"/>
    <cellStyle name="Calc cel 2 2 2 2 7 2" xfId="13662" xr:uid="{00000000-0005-0000-0000-000023000000}"/>
    <cellStyle name="Calc cel 2 2 2 2 7 2 2" xfId="18252" xr:uid="{00000000-0005-0000-0000-000023000000}"/>
    <cellStyle name="Calc cel 2 2 2 2 7 3" xfId="6790" xr:uid="{00000000-0005-0000-0000-000023000000}"/>
    <cellStyle name="Calc cel 2 2 2 2 8" xfId="4720" xr:uid="{00000000-0005-0000-0000-000023000000}"/>
    <cellStyle name="Calc cel 2 2 2 2 8 2" xfId="14980" xr:uid="{00000000-0005-0000-0000-000023000000}"/>
    <cellStyle name="Calc cel 2 2 2 2 8 2 2" xfId="19569" xr:uid="{00000000-0005-0000-0000-000023000000}"/>
    <cellStyle name="Calc cel 2 2 2 2 8 3" xfId="13007" xr:uid="{00000000-0005-0000-0000-000023000000}"/>
    <cellStyle name="Calc cel 2 2 2 2 9" xfId="10842" xr:uid="{00000000-0005-0000-0000-000023000000}"/>
    <cellStyle name="Calc cel 2 2 2 2 9 2" xfId="13430" xr:uid="{00000000-0005-0000-0000-000023000000}"/>
    <cellStyle name="Calc cel 2 2 2 3" xfId="646" xr:uid="{00000000-0005-0000-0000-000023000000}"/>
    <cellStyle name="Calc cel 2 2 2 3 2" xfId="1559" xr:uid="{00000000-0005-0000-0000-000023000000}"/>
    <cellStyle name="Calc cel 2 2 2 3 2 2" xfId="4368" xr:uid="{00000000-0005-0000-0000-000023000000}"/>
    <cellStyle name="Calc cel 2 2 2 3 2 2 2" xfId="14632" xr:uid="{00000000-0005-0000-0000-000023000000}"/>
    <cellStyle name="Calc cel 2 2 2 3 2 2 2 2" xfId="19222" xr:uid="{00000000-0005-0000-0000-000023000000}"/>
    <cellStyle name="Calc cel 2 2 2 3 2 2 3" xfId="10473" xr:uid="{00000000-0005-0000-0000-000023000000}"/>
    <cellStyle name="Calc cel 2 2 2 3 2 3" xfId="5780" xr:uid="{00000000-0005-0000-0000-000023000000}"/>
    <cellStyle name="Calc cel 2 2 2 3 2 3 2" xfId="15987" xr:uid="{00000000-0005-0000-0000-000023000000}"/>
    <cellStyle name="Calc cel 2 2 2 3 2 3 2 2" xfId="20574" xr:uid="{00000000-0005-0000-0000-000023000000}"/>
    <cellStyle name="Calc cel 2 2 2 3 2 3 3" xfId="7334" xr:uid="{00000000-0005-0000-0000-000023000000}"/>
    <cellStyle name="Calc cel 2 2 2 3 2 4" xfId="3137" xr:uid="{00000000-0005-0000-0000-000023000000}"/>
    <cellStyle name="Calc cel 2 2 2 3 2 4 2" xfId="17991" xr:uid="{00000000-0005-0000-0000-000023000000}"/>
    <cellStyle name="Calc cel 2 2 2 3 2 5" xfId="11839" xr:uid="{00000000-0005-0000-0000-000023000000}"/>
    <cellStyle name="Calc cel 2 2 2 3 2 5 2" xfId="16425" xr:uid="{00000000-0005-0000-0000-000023000000}"/>
    <cellStyle name="Calc cel 2 2 2 3 2 6" xfId="12725" xr:uid="{00000000-0005-0000-0000-000023000000}"/>
    <cellStyle name="Calc cel 2 2 2 3 3" xfId="1015" xr:uid="{00000000-0005-0000-0000-000023000000}"/>
    <cellStyle name="Calc cel 2 2 2 3 3 2" xfId="3818" xr:uid="{00000000-0005-0000-0000-000023000000}"/>
    <cellStyle name="Calc cel 2 2 2 3 3 2 2" xfId="14082" xr:uid="{00000000-0005-0000-0000-000023000000}"/>
    <cellStyle name="Calc cel 2 2 2 3 3 2 2 2" xfId="18672" xr:uid="{00000000-0005-0000-0000-000023000000}"/>
    <cellStyle name="Calc cel 2 2 2 3 3 2 3" xfId="6742" xr:uid="{00000000-0005-0000-0000-000023000000}"/>
    <cellStyle name="Calc cel 2 2 2 3 3 3" xfId="5238" xr:uid="{00000000-0005-0000-0000-000023000000}"/>
    <cellStyle name="Calc cel 2 2 2 3 3 3 2" xfId="15476" xr:uid="{00000000-0005-0000-0000-000023000000}"/>
    <cellStyle name="Calc cel 2 2 2 3 3 3 2 2" xfId="20065" xr:uid="{00000000-0005-0000-0000-000023000000}"/>
    <cellStyle name="Calc cel 2 2 2 3 3 3 3" xfId="6299" xr:uid="{00000000-0005-0000-0000-000023000000}"/>
    <cellStyle name="Calc cel 2 2 2 3 3 4" xfId="2644" xr:uid="{00000000-0005-0000-0000-000023000000}"/>
    <cellStyle name="Calc cel 2 2 2 3 3 4 2" xfId="17498" xr:uid="{00000000-0005-0000-0000-000023000000}"/>
    <cellStyle name="Calc cel 2 2 2 3 3 5" xfId="11331" xr:uid="{00000000-0005-0000-0000-000023000000}"/>
    <cellStyle name="Calc cel 2 2 2 3 3 5 2" xfId="7615" xr:uid="{00000000-0005-0000-0000-000023000000}"/>
    <cellStyle name="Calc cel 2 2 2 3 3 6" xfId="8611" xr:uid="{00000000-0005-0000-0000-000023000000}"/>
    <cellStyle name="Calc cel 2 2 2 3 4" xfId="2293" xr:uid="{00000000-0005-0000-0000-000023000000}"/>
    <cellStyle name="Calc cel 2 2 2 3 4 2" xfId="12561" xr:uid="{00000000-0005-0000-0000-000023000000}"/>
    <cellStyle name="Calc cel 2 2 2 3 4 2 2" xfId="17147" xr:uid="{00000000-0005-0000-0000-000023000000}"/>
    <cellStyle name="Calc cel 2 2 2 3 4 3" xfId="7276" xr:uid="{00000000-0005-0000-0000-000023000000}"/>
    <cellStyle name="Calc cel 2 2 2 3 5" xfId="3446" xr:uid="{00000000-0005-0000-0000-000023000000}"/>
    <cellStyle name="Calc cel 2 2 2 3 5 2" xfId="13710" xr:uid="{00000000-0005-0000-0000-000023000000}"/>
    <cellStyle name="Calc cel 2 2 2 3 5 2 2" xfId="18300" xr:uid="{00000000-0005-0000-0000-000023000000}"/>
    <cellStyle name="Calc cel 2 2 2 3 5 3" xfId="7098" xr:uid="{00000000-0005-0000-0000-000023000000}"/>
    <cellStyle name="Calc cel 2 2 2 3 6" xfId="4871" xr:uid="{00000000-0005-0000-0000-000023000000}"/>
    <cellStyle name="Calc cel 2 2 2 3 6 2" xfId="15129" xr:uid="{00000000-0005-0000-0000-000023000000}"/>
    <cellStyle name="Calc cel 2 2 2 3 6 2 2" xfId="19718" xr:uid="{00000000-0005-0000-0000-000023000000}"/>
    <cellStyle name="Calc cel 2 2 2 3 6 3" xfId="8029" xr:uid="{00000000-0005-0000-0000-000023000000}"/>
    <cellStyle name="Calc cel 2 2 2 3 7" xfId="2027" xr:uid="{00000000-0005-0000-0000-000023000000}"/>
    <cellStyle name="Calc cel 2 2 2 3 7 2" xfId="12296" xr:uid="{00000000-0005-0000-0000-000023000000}"/>
    <cellStyle name="Calc cel 2 2 2 3 7 2 2" xfId="16881" xr:uid="{00000000-0005-0000-0000-000023000000}"/>
    <cellStyle name="Calc cel 2 2 2 3 7 3" xfId="9531" xr:uid="{00000000-0005-0000-0000-000023000000}"/>
    <cellStyle name="Calc cel 2 2 2 3 8" xfId="10989" xr:uid="{00000000-0005-0000-0000-000023000000}"/>
    <cellStyle name="Calc cel 2 2 2 3 8 2" xfId="9559" xr:uid="{00000000-0005-0000-0000-000023000000}"/>
    <cellStyle name="Calc cel 2 2 2 3 9" xfId="13350" xr:uid="{00000000-0005-0000-0000-000023000000}"/>
    <cellStyle name="Calc cel 2 2 2 4" xfId="710" xr:uid="{00000000-0005-0000-0000-000023000000}"/>
    <cellStyle name="Calc cel 2 2 2 4 2" xfId="1623" xr:uid="{00000000-0005-0000-0000-000023000000}"/>
    <cellStyle name="Calc cel 2 2 2 4 2 2" xfId="4432" xr:uid="{00000000-0005-0000-0000-000023000000}"/>
    <cellStyle name="Calc cel 2 2 2 4 2 2 2" xfId="14696" xr:uid="{00000000-0005-0000-0000-000023000000}"/>
    <cellStyle name="Calc cel 2 2 2 4 2 2 2 2" xfId="19286" xr:uid="{00000000-0005-0000-0000-000023000000}"/>
    <cellStyle name="Calc cel 2 2 2 4 2 2 3" xfId="7207" xr:uid="{00000000-0005-0000-0000-000023000000}"/>
    <cellStyle name="Calc cel 2 2 2 4 2 3" xfId="5844" xr:uid="{00000000-0005-0000-0000-000023000000}"/>
    <cellStyle name="Calc cel 2 2 2 4 2 3 2" xfId="16047" xr:uid="{00000000-0005-0000-0000-000023000000}"/>
    <cellStyle name="Calc cel 2 2 2 4 2 3 2 2" xfId="20634" xr:uid="{00000000-0005-0000-0000-000023000000}"/>
    <cellStyle name="Calc cel 2 2 2 4 2 3 3" xfId="7527" xr:uid="{00000000-0005-0000-0000-000023000000}"/>
    <cellStyle name="Calc cel 2 2 2 4 2 4" xfId="3197" xr:uid="{00000000-0005-0000-0000-000023000000}"/>
    <cellStyle name="Calc cel 2 2 2 4 2 4 2" xfId="18051" xr:uid="{00000000-0005-0000-0000-000023000000}"/>
    <cellStyle name="Calc cel 2 2 2 4 2 5" xfId="11899" xr:uid="{00000000-0005-0000-0000-000023000000}"/>
    <cellStyle name="Calc cel 2 2 2 4 2 5 2" xfId="16485" xr:uid="{00000000-0005-0000-0000-000023000000}"/>
    <cellStyle name="Calc cel 2 2 2 4 2 6" xfId="13530" xr:uid="{00000000-0005-0000-0000-000023000000}"/>
    <cellStyle name="Calc cel 2 2 2 4 3" xfId="1306" xr:uid="{00000000-0005-0000-0000-000023000000}"/>
    <cellStyle name="Calc cel 2 2 2 4 3 2" xfId="4115" xr:uid="{00000000-0005-0000-0000-000023000000}"/>
    <cellStyle name="Calc cel 2 2 2 4 3 2 2" xfId="14379" xr:uid="{00000000-0005-0000-0000-000023000000}"/>
    <cellStyle name="Calc cel 2 2 2 4 3 2 2 2" xfId="18969" xr:uid="{00000000-0005-0000-0000-000023000000}"/>
    <cellStyle name="Calc cel 2 2 2 4 3 2 3" xfId="8730" xr:uid="{00000000-0005-0000-0000-000023000000}"/>
    <cellStyle name="Calc cel 2 2 2 4 3 3" xfId="5528" xr:uid="{00000000-0005-0000-0000-000023000000}"/>
    <cellStyle name="Calc cel 2 2 2 4 3 3 2" xfId="15750" xr:uid="{00000000-0005-0000-0000-000023000000}"/>
    <cellStyle name="Calc cel 2 2 2 4 3 3 2 2" xfId="20338" xr:uid="{00000000-0005-0000-0000-000023000000}"/>
    <cellStyle name="Calc cel 2 2 2 4 3 3 3" xfId="7196" xr:uid="{00000000-0005-0000-0000-000023000000}"/>
    <cellStyle name="Calc cel 2 2 2 4 3 4" xfId="2913" xr:uid="{00000000-0005-0000-0000-000023000000}"/>
    <cellStyle name="Calc cel 2 2 2 4 3 4 2" xfId="17767" xr:uid="{00000000-0005-0000-0000-000023000000}"/>
    <cellStyle name="Calc cel 2 2 2 4 3 5" xfId="11601" xr:uid="{00000000-0005-0000-0000-000023000000}"/>
    <cellStyle name="Calc cel 2 2 2 4 3 5 2" xfId="16189" xr:uid="{00000000-0005-0000-0000-000023000000}"/>
    <cellStyle name="Calc cel 2 2 2 4 3 6" xfId="9958" xr:uid="{00000000-0005-0000-0000-000023000000}"/>
    <cellStyle name="Calc cel 2 2 2 4 4" xfId="2354" xr:uid="{00000000-0005-0000-0000-000023000000}"/>
    <cellStyle name="Calc cel 2 2 2 4 4 2" xfId="12622" xr:uid="{00000000-0005-0000-0000-000023000000}"/>
    <cellStyle name="Calc cel 2 2 2 4 4 2 2" xfId="17208" xr:uid="{00000000-0005-0000-0000-000023000000}"/>
    <cellStyle name="Calc cel 2 2 2 4 4 3" xfId="6603" xr:uid="{00000000-0005-0000-0000-000023000000}"/>
    <cellStyle name="Calc cel 2 2 2 4 5" xfId="3510" xr:uid="{00000000-0005-0000-0000-000023000000}"/>
    <cellStyle name="Calc cel 2 2 2 4 5 2" xfId="13774" xr:uid="{00000000-0005-0000-0000-000023000000}"/>
    <cellStyle name="Calc cel 2 2 2 4 5 2 2" xfId="18364" xr:uid="{00000000-0005-0000-0000-000023000000}"/>
    <cellStyle name="Calc cel 2 2 2 4 5 3" xfId="10006" xr:uid="{00000000-0005-0000-0000-000023000000}"/>
    <cellStyle name="Calc cel 2 2 2 4 6" xfId="4935" xr:uid="{00000000-0005-0000-0000-000023000000}"/>
    <cellStyle name="Calc cel 2 2 2 4 6 2" xfId="15190" xr:uid="{00000000-0005-0000-0000-000023000000}"/>
    <cellStyle name="Calc cel 2 2 2 4 6 2 2" xfId="19779" xr:uid="{00000000-0005-0000-0000-000023000000}"/>
    <cellStyle name="Calc cel 2 2 2 4 6 3" xfId="6471" xr:uid="{00000000-0005-0000-0000-000023000000}"/>
    <cellStyle name="Calc cel 2 2 2 4 7" xfId="2061" xr:uid="{00000000-0005-0000-0000-000023000000}"/>
    <cellStyle name="Calc cel 2 2 2 4 7 2" xfId="12330" xr:uid="{00000000-0005-0000-0000-000023000000}"/>
    <cellStyle name="Calc cel 2 2 2 4 7 2 2" xfId="16915" xr:uid="{00000000-0005-0000-0000-000023000000}"/>
    <cellStyle name="Calc cel 2 2 2 4 7 3" xfId="12935" xr:uid="{00000000-0005-0000-0000-000023000000}"/>
    <cellStyle name="Calc cel 2 2 2 4 8" xfId="11049" xr:uid="{00000000-0005-0000-0000-000023000000}"/>
    <cellStyle name="Calc cel 2 2 2 4 8 2" xfId="9064" xr:uid="{00000000-0005-0000-0000-000023000000}"/>
    <cellStyle name="Calc cel 2 2 2 4 9" xfId="8593" xr:uid="{00000000-0005-0000-0000-000023000000}"/>
    <cellStyle name="Calc cel 2 2 2 5" xfId="772" xr:uid="{00000000-0005-0000-0000-000023000000}"/>
    <cellStyle name="Calc cel 2 2 2 5 2" xfId="1685" xr:uid="{00000000-0005-0000-0000-000023000000}"/>
    <cellStyle name="Calc cel 2 2 2 5 2 2" xfId="4494" xr:uid="{00000000-0005-0000-0000-000023000000}"/>
    <cellStyle name="Calc cel 2 2 2 5 2 2 2" xfId="14758" xr:uid="{00000000-0005-0000-0000-000023000000}"/>
    <cellStyle name="Calc cel 2 2 2 5 2 2 2 2" xfId="19348" xr:uid="{00000000-0005-0000-0000-000023000000}"/>
    <cellStyle name="Calc cel 2 2 2 5 2 2 3" xfId="8487" xr:uid="{00000000-0005-0000-0000-000023000000}"/>
    <cellStyle name="Calc cel 2 2 2 5 2 3" xfId="5906" xr:uid="{00000000-0005-0000-0000-000023000000}"/>
    <cellStyle name="Calc cel 2 2 2 5 2 3 2" xfId="16106" xr:uid="{00000000-0005-0000-0000-000023000000}"/>
    <cellStyle name="Calc cel 2 2 2 5 2 3 2 2" xfId="20693" xr:uid="{00000000-0005-0000-0000-000023000000}"/>
    <cellStyle name="Calc cel 2 2 2 5 2 3 3" xfId="6538" xr:uid="{00000000-0005-0000-0000-000023000000}"/>
    <cellStyle name="Calc cel 2 2 2 5 2 4" xfId="3256" xr:uid="{00000000-0005-0000-0000-000023000000}"/>
    <cellStyle name="Calc cel 2 2 2 5 2 4 2" xfId="18110" xr:uid="{00000000-0005-0000-0000-000023000000}"/>
    <cellStyle name="Calc cel 2 2 2 5 2 5" xfId="11958" xr:uid="{00000000-0005-0000-0000-000023000000}"/>
    <cellStyle name="Calc cel 2 2 2 5 2 5 2" xfId="16544" xr:uid="{00000000-0005-0000-0000-000023000000}"/>
    <cellStyle name="Calc cel 2 2 2 5 2 6" xfId="9891" xr:uid="{00000000-0005-0000-0000-000023000000}"/>
    <cellStyle name="Calc cel 2 2 2 5 3" xfId="1363" xr:uid="{00000000-0005-0000-0000-000023000000}"/>
    <cellStyle name="Calc cel 2 2 2 5 3 2" xfId="4172" xr:uid="{00000000-0005-0000-0000-000023000000}"/>
    <cellStyle name="Calc cel 2 2 2 5 3 2 2" xfId="14436" xr:uid="{00000000-0005-0000-0000-000023000000}"/>
    <cellStyle name="Calc cel 2 2 2 5 3 2 2 2" xfId="19026" xr:uid="{00000000-0005-0000-0000-000023000000}"/>
    <cellStyle name="Calc cel 2 2 2 5 3 2 3" xfId="9997" xr:uid="{00000000-0005-0000-0000-000023000000}"/>
    <cellStyle name="Calc cel 2 2 2 5 3 3" xfId="5584" xr:uid="{00000000-0005-0000-0000-000023000000}"/>
    <cellStyle name="Calc cel 2 2 2 5 3 3 2" xfId="15803" xr:uid="{00000000-0005-0000-0000-000023000000}"/>
    <cellStyle name="Calc cel 2 2 2 5 3 3 2 2" xfId="20391" xr:uid="{00000000-0005-0000-0000-000023000000}"/>
    <cellStyle name="Calc cel 2 2 2 5 3 3 3" xfId="5987" xr:uid="{00000000-0005-0000-0000-000023000000}"/>
    <cellStyle name="Calc cel 2 2 2 5 3 4" xfId="2967" xr:uid="{00000000-0005-0000-0000-000023000000}"/>
    <cellStyle name="Calc cel 2 2 2 5 3 4 2" xfId="17821" xr:uid="{00000000-0005-0000-0000-000023000000}"/>
    <cellStyle name="Calc cel 2 2 2 5 3 5" xfId="11654" xr:uid="{00000000-0005-0000-0000-000023000000}"/>
    <cellStyle name="Calc cel 2 2 2 5 3 5 2" xfId="16242" xr:uid="{00000000-0005-0000-0000-000023000000}"/>
    <cellStyle name="Calc cel 2 2 2 5 3 6" xfId="7539" xr:uid="{00000000-0005-0000-0000-000023000000}"/>
    <cellStyle name="Calc cel 2 2 2 5 4" xfId="2416" xr:uid="{00000000-0005-0000-0000-000023000000}"/>
    <cellStyle name="Calc cel 2 2 2 5 4 2" xfId="12684" xr:uid="{00000000-0005-0000-0000-000023000000}"/>
    <cellStyle name="Calc cel 2 2 2 5 4 2 2" xfId="17270" xr:uid="{00000000-0005-0000-0000-000023000000}"/>
    <cellStyle name="Calc cel 2 2 2 5 4 3" xfId="8590" xr:uid="{00000000-0005-0000-0000-000023000000}"/>
    <cellStyle name="Calc cel 2 2 2 5 5" xfId="3572" xr:uid="{00000000-0005-0000-0000-000023000000}"/>
    <cellStyle name="Calc cel 2 2 2 5 5 2" xfId="13836" xr:uid="{00000000-0005-0000-0000-000023000000}"/>
    <cellStyle name="Calc cel 2 2 2 5 5 2 2" xfId="18426" xr:uid="{00000000-0005-0000-0000-000023000000}"/>
    <cellStyle name="Calc cel 2 2 2 5 5 3" xfId="6283" xr:uid="{00000000-0005-0000-0000-000023000000}"/>
    <cellStyle name="Calc cel 2 2 2 5 6" xfId="4997" xr:uid="{00000000-0005-0000-0000-000023000000}"/>
    <cellStyle name="Calc cel 2 2 2 5 6 2" xfId="15252" xr:uid="{00000000-0005-0000-0000-000023000000}"/>
    <cellStyle name="Calc cel 2 2 2 5 6 2 2" xfId="19841" xr:uid="{00000000-0005-0000-0000-000023000000}"/>
    <cellStyle name="Calc cel 2 2 2 5 6 3" xfId="6430" xr:uid="{00000000-0005-0000-0000-000023000000}"/>
    <cellStyle name="Calc cel 2 2 2 5 7" xfId="2120" xr:uid="{00000000-0005-0000-0000-000023000000}"/>
    <cellStyle name="Calc cel 2 2 2 5 7 2" xfId="12389" xr:uid="{00000000-0005-0000-0000-000023000000}"/>
    <cellStyle name="Calc cel 2 2 2 5 7 2 2" xfId="16974" xr:uid="{00000000-0005-0000-0000-000023000000}"/>
    <cellStyle name="Calc cel 2 2 2 5 7 3" xfId="9178" xr:uid="{00000000-0005-0000-0000-000023000000}"/>
    <cellStyle name="Calc cel 2 2 2 5 8" xfId="11108" xr:uid="{00000000-0005-0000-0000-000023000000}"/>
    <cellStyle name="Calc cel 2 2 2 5 8 2" xfId="6628" xr:uid="{00000000-0005-0000-0000-000023000000}"/>
    <cellStyle name="Calc cel 2 2 2 5 9" xfId="6405" xr:uid="{00000000-0005-0000-0000-000023000000}"/>
    <cellStyle name="Calc cel 2 2 2 6" xfId="1189" xr:uid="{00000000-0005-0000-0000-000023000000}"/>
    <cellStyle name="Calc cel 2 2 2 6 2" xfId="2797" xr:uid="{00000000-0005-0000-0000-000023000000}"/>
    <cellStyle name="Calc cel 2 2 2 6 2 2" xfId="13063" xr:uid="{00000000-0005-0000-0000-000023000000}"/>
    <cellStyle name="Calc cel 2 2 2 6 2 2 2" xfId="17651" xr:uid="{00000000-0005-0000-0000-000023000000}"/>
    <cellStyle name="Calc cel 2 2 2 6 2 3" xfId="7890" xr:uid="{00000000-0005-0000-0000-000023000000}"/>
    <cellStyle name="Calc cel 2 2 2 6 3" xfId="3997" xr:uid="{00000000-0005-0000-0000-000023000000}"/>
    <cellStyle name="Calc cel 2 2 2 6 3 2" xfId="14261" xr:uid="{00000000-0005-0000-0000-000023000000}"/>
    <cellStyle name="Calc cel 2 2 2 6 3 2 2" xfId="18851" xr:uid="{00000000-0005-0000-0000-000023000000}"/>
    <cellStyle name="Calc cel 2 2 2 6 3 3" xfId="7005" xr:uid="{00000000-0005-0000-0000-000023000000}"/>
    <cellStyle name="Calc cel 2 2 2 6 4" xfId="5411" xr:uid="{00000000-0005-0000-0000-000023000000}"/>
    <cellStyle name="Calc cel 2 2 2 6 4 2" xfId="15637" xr:uid="{00000000-0005-0000-0000-000023000000}"/>
    <cellStyle name="Calc cel 2 2 2 6 4 2 2" xfId="20225" xr:uid="{00000000-0005-0000-0000-000023000000}"/>
    <cellStyle name="Calc cel 2 2 2 6 4 3" xfId="7633" xr:uid="{00000000-0005-0000-0000-000023000000}"/>
    <cellStyle name="Calc cel 2 2 2 6 5" xfId="1960" xr:uid="{00000000-0005-0000-0000-000023000000}"/>
    <cellStyle name="Calc cel 2 2 2 6 5 2" xfId="16814" xr:uid="{00000000-0005-0000-0000-000023000000}"/>
    <cellStyle name="Calc cel 2 2 2 6 6" xfId="11490" xr:uid="{00000000-0005-0000-0000-000023000000}"/>
    <cellStyle name="Calc cel 2 2 2 6 6 2" xfId="9696" xr:uid="{00000000-0005-0000-0000-000023000000}"/>
    <cellStyle name="Calc cel 2 2 2 6 7" xfId="14233" xr:uid="{00000000-0005-0000-0000-000023000000}"/>
    <cellStyle name="Calc cel 2 2 2 7" xfId="1081" xr:uid="{00000000-0005-0000-0000-000023000000}"/>
    <cellStyle name="Calc cel 2 2 2 7 2" xfId="3884" xr:uid="{00000000-0005-0000-0000-000023000000}"/>
    <cellStyle name="Calc cel 2 2 2 7 2 2" xfId="14148" xr:uid="{00000000-0005-0000-0000-000023000000}"/>
    <cellStyle name="Calc cel 2 2 2 7 2 2 2" xfId="18738" xr:uid="{00000000-0005-0000-0000-000023000000}"/>
    <cellStyle name="Calc cel 2 2 2 7 2 3" xfId="8939" xr:uid="{00000000-0005-0000-0000-000023000000}"/>
    <cellStyle name="Calc cel 2 2 2 7 3" xfId="5304" xr:uid="{00000000-0005-0000-0000-000023000000}"/>
    <cellStyle name="Calc cel 2 2 2 7 3 2" xfId="15538" xr:uid="{00000000-0005-0000-0000-000023000000}"/>
    <cellStyle name="Calc cel 2 2 2 7 3 2 2" xfId="20127" xr:uid="{00000000-0005-0000-0000-000023000000}"/>
    <cellStyle name="Calc cel 2 2 2 7 3 3" xfId="8990" xr:uid="{00000000-0005-0000-0000-000023000000}"/>
    <cellStyle name="Calc cel 2 2 2 7 4" xfId="2706" xr:uid="{00000000-0005-0000-0000-000023000000}"/>
    <cellStyle name="Calc cel 2 2 2 7 4 2" xfId="17560" xr:uid="{00000000-0005-0000-0000-000023000000}"/>
    <cellStyle name="Calc cel 2 2 2 7 5" xfId="11393" xr:uid="{00000000-0005-0000-0000-000023000000}"/>
    <cellStyle name="Calc cel 2 2 2 7 5 2" xfId="7026" xr:uid="{00000000-0005-0000-0000-000023000000}"/>
    <cellStyle name="Calc cel 2 2 2 7 6" xfId="9014" xr:uid="{00000000-0005-0000-0000-000023000000}"/>
    <cellStyle name="Calc cel 2 2 2 8" xfId="320" xr:uid="{00000000-0005-0000-0000-000023000000}"/>
    <cellStyle name="Calc cel 2 2 2 8 2" xfId="4566" xr:uid="{00000000-0005-0000-0000-000023000000}"/>
    <cellStyle name="Calc cel 2 2 2 8 2 2" xfId="14828" xr:uid="{00000000-0005-0000-0000-000023000000}"/>
    <cellStyle name="Calc cel 2 2 2 8 2 2 2" xfId="19417" xr:uid="{00000000-0005-0000-0000-000023000000}"/>
    <cellStyle name="Calc cel 2 2 2 8 2 3" xfId="6489" xr:uid="{00000000-0005-0000-0000-000023000000}"/>
    <cellStyle name="Calc cel 2 2 2 8 3" xfId="2222" xr:uid="{00000000-0005-0000-0000-000023000000}"/>
    <cellStyle name="Calc cel 2 2 2 8 3 2" xfId="17076" xr:uid="{00000000-0005-0000-0000-000023000000}"/>
    <cellStyle name="Calc cel 2 2 2 8 4" xfId="10674" xr:uid="{00000000-0005-0000-0000-000023000000}"/>
    <cellStyle name="Calc cel 2 2 2 8 4 2" xfId="13256" xr:uid="{00000000-0005-0000-0000-000023000000}"/>
    <cellStyle name="Calc cel 2 2 2 8 5" xfId="7876" xr:uid="{00000000-0005-0000-0000-000023000000}"/>
    <cellStyle name="Calc cel 2 2 2 9" xfId="3375" xr:uid="{00000000-0005-0000-0000-000023000000}"/>
    <cellStyle name="Calc cel 2 2 2 9 2" xfId="13639" xr:uid="{00000000-0005-0000-0000-000023000000}"/>
    <cellStyle name="Calc cel 2 2 2 9 2 2" xfId="18229" xr:uid="{00000000-0005-0000-0000-000023000000}"/>
    <cellStyle name="Calc cel 2 2 2 9 3" xfId="7709" xr:uid="{00000000-0005-0000-0000-000023000000}"/>
    <cellStyle name="Calc cel 2 2 3" xfId="445" xr:uid="{00000000-0005-0000-0000-000023000000}"/>
    <cellStyle name="Calc cel 2 2 3 10" xfId="3354" xr:uid="{00000000-0005-0000-0000-000023000000}"/>
    <cellStyle name="Calc cel 2 2 3 10 2" xfId="13618" xr:uid="{00000000-0005-0000-0000-000023000000}"/>
    <cellStyle name="Calc cel 2 2 3 10 2 2" xfId="18208" xr:uid="{00000000-0005-0000-0000-000023000000}"/>
    <cellStyle name="Calc cel 2 2 3 10 3" xfId="13154" xr:uid="{00000000-0005-0000-0000-000023000000}"/>
    <cellStyle name="Calc cel 2 2 3 11" xfId="1849" xr:uid="{00000000-0005-0000-0000-000023000000}"/>
    <cellStyle name="Calc cel 2 2 3 11 2" xfId="12120" xr:uid="{00000000-0005-0000-0000-000023000000}"/>
    <cellStyle name="Calc cel 2 2 3 11 2 2" xfId="16705" xr:uid="{00000000-0005-0000-0000-000023000000}"/>
    <cellStyle name="Calc cel 2 2 3 11 3" xfId="7886" xr:uid="{00000000-0005-0000-0000-000023000000}"/>
    <cellStyle name="Calc cel 2 2 3 12" xfId="4672" xr:uid="{00000000-0005-0000-0000-000023000000}"/>
    <cellStyle name="Calc cel 2 2 3 12 2" xfId="19521" xr:uid="{00000000-0005-0000-0000-000023000000}"/>
    <cellStyle name="Calc cel 2 2 3 13" xfId="10793" xr:uid="{00000000-0005-0000-0000-000023000000}"/>
    <cellStyle name="Calc cel 2 2 3 13 2" xfId="9942" xr:uid="{00000000-0005-0000-0000-000023000000}"/>
    <cellStyle name="Calc cel 2 2 3 14" xfId="6455" xr:uid="{00000000-0005-0000-0000-000023000000}"/>
    <cellStyle name="Calc cel 2 2 3 2" xfId="539" xr:uid="{00000000-0005-0000-0000-000023000000}"/>
    <cellStyle name="Calc cel 2 2 3 2 2" xfId="1236" xr:uid="{00000000-0005-0000-0000-000023000000}"/>
    <cellStyle name="Calc cel 2 2 3 2 2 2" xfId="2844" xr:uid="{00000000-0005-0000-0000-000023000000}"/>
    <cellStyle name="Calc cel 2 2 3 2 2 2 2" xfId="13110" xr:uid="{00000000-0005-0000-0000-000023000000}"/>
    <cellStyle name="Calc cel 2 2 3 2 2 2 2 2" xfId="17698" xr:uid="{00000000-0005-0000-0000-000023000000}"/>
    <cellStyle name="Calc cel 2 2 3 2 2 2 3" xfId="10370" xr:uid="{00000000-0005-0000-0000-000023000000}"/>
    <cellStyle name="Calc cel 2 2 3 2 2 3" xfId="4044" xr:uid="{00000000-0005-0000-0000-000023000000}"/>
    <cellStyle name="Calc cel 2 2 3 2 2 3 2" xfId="14308" xr:uid="{00000000-0005-0000-0000-000023000000}"/>
    <cellStyle name="Calc cel 2 2 3 2 2 3 2 2" xfId="18898" xr:uid="{00000000-0005-0000-0000-000023000000}"/>
    <cellStyle name="Calc cel 2 2 3 2 2 3 3" xfId="12898" xr:uid="{00000000-0005-0000-0000-000023000000}"/>
    <cellStyle name="Calc cel 2 2 3 2 2 4" xfId="5458" xr:uid="{00000000-0005-0000-0000-000023000000}"/>
    <cellStyle name="Calc cel 2 2 3 2 2 4 2" xfId="15683" xr:uid="{00000000-0005-0000-0000-000023000000}"/>
    <cellStyle name="Calc cel 2 2 3 2 2 4 2 2" xfId="20271" xr:uid="{00000000-0005-0000-0000-000023000000}"/>
    <cellStyle name="Calc cel 2 2 3 2 2 4 3" xfId="7171" xr:uid="{00000000-0005-0000-0000-000023000000}"/>
    <cellStyle name="Calc cel 2 2 3 2 2 5" xfId="2007" xr:uid="{00000000-0005-0000-0000-000023000000}"/>
    <cellStyle name="Calc cel 2 2 3 2 2 5 2" xfId="16861" xr:uid="{00000000-0005-0000-0000-000023000000}"/>
    <cellStyle name="Calc cel 2 2 3 2 2 6" xfId="11536" xr:uid="{00000000-0005-0000-0000-000023000000}"/>
    <cellStyle name="Calc cel 2 2 3 2 2 6 2" xfId="8585" xr:uid="{00000000-0005-0000-0000-000023000000}"/>
    <cellStyle name="Calc cel 2 2 3 2 2 7" xfId="8089" xr:uid="{00000000-0005-0000-0000-000023000000}"/>
    <cellStyle name="Calc cel 2 2 3 2 3" xfId="1438" xr:uid="{00000000-0005-0000-0000-000023000000}"/>
    <cellStyle name="Calc cel 2 2 3 2 3 2" xfId="4247" xr:uid="{00000000-0005-0000-0000-000023000000}"/>
    <cellStyle name="Calc cel 2 2 3 2 3 2 2" xfId="14511" xr:uid="{00000000-0005-0000-0000-000023000000}"/>
    <cellStyle name="Calc cel 2 2 3 2 3 2 2 2" xfId="19101" xr:uid="{00000000-0005-0000-0000-000023000000}"/>
    <cellStyle name="Calc cel 2 2 3 2 3 2 3" xfId="8024" xr:uid="{00000000-0005-0000-0000-000023000000}"/>
    <cellStyle name="Calc cel 2 2 3 2 3 3" xfId="5659" xr:uid="{00000000-0005-0000-0000-000023000000}"/>
    <cellStyle name="Calc cel 2 2 3 2 3 3 2" xfId="15874" xr:uid="{00000000-0005-0000-0000-000023000000}"/>
    <cellStyle name="Calc cel 2 2 3 2 3 3 2 2" xfId="20462" xr:uid="{00000000-0005-0000-0000-000023000000}"/>
    <cellStyle name="Calc cel 2 2 3 2 3 3 3" xfId="12934" xr:uid="{00000000-0005-0000-0000-000023000000}"/>
    <cellStyle name="Calc cel 2 2 3 2 3 4" xfId="3038" xr:uid="{00000000-0005-0000-0000-000023000000}"/>
    <cellStyle name="Calc cel 2 2 3 2 3 4 2" xfId="17892" xr:uid="{00000000-0005-0000-0000-000023000000}"/>
    <cellStyle name="Calc cel 2 2 3 2 3 5" xfId="11726" xr:uid="{00000000-0005-0000-0000-000023000000}"/>
    <cellStyle name="Calc cel 2 2 3 2 3 5 2" xfId="16313" xr:uid="{00000000-0005-0000-0000-000023000000}"/>
    <cellStyle name="Calc cel 2 2 3 2 3 6" xfId="13437" xr:uid="{00000000-0005-0000-0000-000023000000}"/>
    <cellStyle name="Calc cel 2 2 3 2 4" xfId="995" xr:uid="{00000000-0005-0000-0000-000023000000}"/>
    <cellStyle name="Calc cel 2 2 3 2 4 2" xfId="3798" xr:uid="{00000000-0005-0000-0000-000023000000}"/>
    <cellStyle name="Calc cel 2 2 3 2 4 2 2" xfId="14062" xr:uid="{00000000-0005-0000-0000-000023000000}"/>
    <cellStyle name="Calc cel 2 2 3 2 4 2 2 2" xfId="18652" xr:uid="{00000000-0005-0000-0000-000023000000}"/>
    <cellStyle name="Calc cel 2 2 3 2 4 2 3" xfId="8842" xr:uid="{00000000-0005-0000-0000-000023000000}"/>
    <cellStyle name="Calc cel 2 2 3 2 4 3" xfId="5218" xr:uid="{00000000-0005-0000-0000-000023000000}"/>
    <cellStyle name="Calc cel 2 2 3 2 4 3 2" xfId="15456" xr:uid="{00000000-0005-0000-0000-000023000000}"/>
    <cellStyle name="Calc cel 2 2 3 2 4 3 2 2" xfId="20045" xr:uid="{00000000-0005-0000-0000-000023000000}"/>
    <cellStyle name="Calc cel 2 2 3 2 4 3 3" xfId="12885" xr:uid="{00000000-0005-0000-0000-000023000000}"/>
    <cellStyle name="Calc cel 2 2 3 2 4 4" xfId="2624" xr:uid="{00000000-0005-0000-0000-000023000000}"/>
    <cellStyle name="Calc cel 2 2 3 2 4 4 2" xfId="17478" xr:uid="{00000000-0005-0000-0000-000023000000}"/>
    <cellStyle name="Calc cel 2 2 3 2 4 5" xfId="11311" xr:uid="{00000000-0005-0000-0000-000023000000}"/>
    <cellStyle name="Calc cel 2 2 3 2 4 5 2" xfId="6131" xr:uid="{00000000-0005-0000-0000-000023000000}"/>
    <cellStyle name="Calc cel 2 2 3 2 4 6" xfId="6155" xr:uid="{00000000-0005-0000-0000-000023000000}"/>
    <cellStyle name="Calc cel 2 2 3 2 5" xfId="626" xr:uid="{00000000-0005-0000-0000-000023000000}"/>
    <cellStyle name="Calc cel 2 2 3 2 5 2" xfId="4851" xr:uid="{00000000-0005-0000-0000-000023000000}"/>
    <cellStyle name="Calc cel 2 2 3 2 5 2 2" xfId="15109" xr:uid="{00000000-0005-0000-0000-000023000000}"/>
    <cellStyle name="Calc cel 2 2 3 2 5 2 2 2" xfId="19698" xr:uid="{00000000-0005-0000-0000-000023000000}"/>
    <cellStyle name="Calc cel 2 2 3 2 5 2 3" xfId="10494" xr:uid="{00000000-0005-0000-0000-000023000000}"/>
    <cellStyle name="Calc cel 2 2 3 2 5 3" xfId="2273" xr:uid="{00000000-0005-0000-0000-000023000000}"/>
    <cellStyle name="Calc cel 2 2 3 2 5 3 2" xfId="17127" xr:uid="{00000000-0005-0000-0000-000023000000}"/>
    <cellStyle name="Calc cel 2 2 3 2 5 4" xfId="10969" xr:uid="{00000000-0005-0000-0000-000023000000}"/>
    <cellStyle name="Calc cel 2 2 3 2 5 4 2" xfId="14566" xr:uid="{00000000-0005-0000-0000-000023000000}"/>
    <cellStyle name="Calc cel 2 2 3 2 5 5" xfId="6244" xr:uid="{00000000-0005-0000-0000-000023000000}"/>
    <cellStyle name="Calc cel 2 2 3 2 6" xfId="3426" xr:uid="{00000000-0005-0000-0000-000023000000}"/>
    <cellStyle name="Calc cel 2 2 3 2 6 2" xfId="13690" xr:uid="{00000000-0005-0000-0000-000023000000}"/>
    <cellStyle name="Calc cel 2 2 3 2 6 2 2" xfId="18280" xr:uid="{00000000-0005-0000-0000-000023000000}"/>
    <cellStyle name="Calc cel 2 2 3 2 6 3" xfId="6857" xr:uid="{00000000-0005-0000-0000-000023000000}"/>
    <cellStyle name="Calc cel 2 2 3 2 7" xfId="4764" xr:uid="{00000000-0005-0000-0000-000023000000}"/>
    <cellStyle name="Calc cel 2 2 3 2 7 2" xfId="15023" xr:uid="{00000000-0005-0000-0000-000023000000}"/>
    <cellStyle name="Calc cel 2 2 3 2 7 2 2" xfId="19612" xr:uid="{00000000-0005-0000-0000-000023000000}"/>
    <cellStyle name="Calc cel 2 2 3 2 7 3" xfId="8643" xr:uid="{00000000-0005-0000-0000-000023000000}"/>
    <cellStyle name="Calc cel 2 2 3 2 8" xfId="10885" xr:uid="{00000000-0005-0000-0000-000023000000}"/>
    <cellStyle name="Calc cel 2 2 3 2 8 2" xfId="6971" xr:uid="{00000000-0005-0000-0000-000023000000}"/>
    <cellStyle name="Calc cel 2 2 3 2 9" xfId="8486" xr:uid="{00000000-0005-0000-0000-000023000000}"/>
    <cellStyle name="Calc cel 2 2 3 3" xfId="675" xr:uid="{00000000-0005-0000-0000-000023000000}"/>
    <cellStyle name="Calc cel 2 2 3 3 10" xfId="8122" xr:uid="{00000000-0005-0000-0000-000023000000}"/>
    <cellStyle name="Calc cel 2 2 3 3 2" xfId="1274" xr:uid="{00000000-0005-0000-0000-000023000000}"/>
    <cellStyle name="Calc cel 2 2 3 3 2 2" xfId="1588" xr:uid="{00000000-0005-0000-0000-000023000000}"/>
    <cellStyle name="Calc cel 2 2 3 3 2 2 2" xfId="4397" xr:uid="{00000000-0005-0000-0000-000023000000}"/>
    <cellStyle name="Calc cel 2 2 3 3 2 2 2 2" xfId="14661" xr:uid="{00000000-0005-0000-0000-000023000000}"/>
    <cellStyle name="Calc cel 2 2 3 3 2 2 2 2 2" xfId="19251" xr:uid="{00000000-0005-0000-0000-000023000000}"/>
    <cellStyle name="Calc cel 2 2 3 3 2 2 2 3" xfId="6843" xr:uid="{00000000-0005-0000-0000-000023000000}"/>
    <cellStyle name="Calc cel 2 2 3 3 2 2 3" xfId="5809" xr:uid="{00000000-0005-0000-0000-000023000000}"/>
    <cellStyle name="Calc cel 2 2 3 3 2 2 3 2" xfId="16014" xr:uid="{00000000-0005-0000-0000-000023000000}"/>
    <cellStyle name="Calc cel 2 2 3 3 2 2 3 2 2" xfId="20601" xr:uid="{00000000-0005-0000-0000-000023000000}"/>
    <cellStyle name="Calc cel 2 2 3 3 2 2 3 3" xfId="7634" xr:uid="{00000000-0005-0000-0000-000023000000}"/>
    <cellStyle name="Calc cel 2 2 3 3 2 2 4" xfId="3164" xr:uid="{00000000-0005-0000-0000-000023000000}"/>
    <cellStyle name="Calc cel 2 2 3 3 2 2 4 2" xfId="18018" xr:uid="{00000000-0005-0000-0000-000023000000}"/>
    <cellStyle name="Calc cel 2 2 3 3 2 2 5" xfId="11866" xr:uid="{00000000-0005-0000-0000-000023000000}"/>
    <cellStyle name="Calc cel 2 2 3 3 2 2 5 2" xfId="16452" xr:uid="{00000000-0005-0000-0000-000023000000}"/>
    <cellStyle name="Calc cel 2 2 3 3 2 2 6" xfId="9445" xr:uid="{00000000-0005-0000-0000-000023000000}"/>
    <cellStyle name="Calc cel 2 2 3 3 2 3" xfId="4083" xr:uid="{00000000-0005-0000-0000-000023000000}"/>
    <cellStyle name="Calc cel 2 2 3 3 2 3 2" xfId="14347" xr:uid="{00000000-0005-0000-0000-000023000000}"/>
    <cellStyle name="Calc cel 2 2 3 3 2 3 2 2" xfId="18937" xr:uid="{00000000-0005-0000-0000-000023000000}"/>
    <cellStyle name="Calc cel 2 2 3 3 2 3 3" xfId="13236" xr:uid="{00000000-0005-0000-0000-000023000000}"/>
    <cellStyle name="Calc cel 2 2 3 3 2 4" xfId="5496" xr:uid="{00000000-0005-0000-0000-000023000000}"/>
    <cellStyle name="Calc cel 2 2 3 3 2 4 2" xfId="15719" xr:uid="{00000000-0005-0000-0000-000023000000}"/>
    <cellStyle name="Calc cel 2 2 3 3 2 4 2 2" xfId="20307" xr:uid="{00000000-0005-0000-0000-000023000000}"/>
    <cellStyle name="Calc cel 2 2 3 3 2 4 3" xfId="6643" xr:uid="{00000000-0005-0000-0000-000023000000}"/>
    <cellStyle name="Calc cel 2 2 3 3 2 5" xfId="2881" xr:uid="{00000000-0005-0000-0000-000023000000}"/>
    <cellStyle name="Calc cel 2 2 3 3 2 5 2" xfId="17735" xr:uid="{00000000-0005-0000-0000-000023000000}"/>
    <cellStyle name="Calc cel 2 2 3 3 2 6" xfId="11571" xr:uid="{00000000-0005-0000-0000-000023000000}"/>
    <cellStyle name="Calc cel 2 2 3 3 2 6 2" xfId="16159" xr:uid="{00000000-0005-0000-0000-000023000000}"/>
    <cellStyle name="Calc cel 2 2 3 3 2 7" xfId="9727" xr:uid="{00000000-0005-0000-0000-000023000000}"/>
    <cellStyle name="Calc cel 2 2 3 3 3" xfId="1454" xr:uid="{00000000-0005-0000-0000-000023000000}"/>
    <cellStyle name="Calc cel 2 2 3 3 3 2" xfId="4263" xr:uid="{00000000-0005-0000-0000-000023000000}"/>
    <cellStyle name="Calc cel 2 2 3 3 3 2 2" xfId="14527" xr:uid="{00000000-0005-0000-0000-000023000000}"/>
    <cellStyle name="Calc cel 2 2 3 3 3 2 2 2" xfId="19117" xr:uid="{00000000-0005-0000-0000-000023000000}"/>
    <cellStyle name="Calc cel 2 2 3 3 3 2 3" xfId="10297" xr:uid="{00000000-0005-0000-0000-000023000000}"/>
    <cellStyle name="Calc cel 2 2 3 3 3 3" xfId="5675" xr:uid="{00000000-0005-0000-0000-000023000000}"/>
    <cellStyle name="Calc cel 2 2 3 3 3 3 2" xfId="15889" xr:uid="{00000000-0005-0000-0000-000023000000}"/>
    <cellStyle name="Calc cel 2 2 3 3 3 3 2 2" xfId="20477" xr:uid="{00000000-0005-0000-0000-000023000000}"/>
    <cellStyle name="Calc cel 2 2 3 3 3 3 3" xfId="13379" xr:uid="{00000000-0005-0000-0000-000023000000}"/>
    <cellStyle name="Calc cel 2 2 3 3 3 4" xfId="3053" xr:uid="{00000000-0005-0000-0000-000023000000}"/>
    <cellStyle name="Calc cel 2 2 3 3 3 4 2" xfId="17907" xr:uid="{00000000-0005-0000-0000-000023000000}"/>
    <cellStyle name="Calc cel 2 2 3 3 3 5" xfId="11741" xr:uid="{00000000-0005-0000-0000-000023000000}"/>
    <cellStyle name="Calc cel 2 2 3 3 3 5 2" xfId="16328" xr:uid="{00000000-0005-0000-0000-000023000000}"/>
    <cellStyle name="Calc cel 2 2 3 3 3 6" xfId="8639" xr:uid="{00000000-0005-0000-0000-000023000000}"/>
    <cellStyle name="Calc cel 2 2 3 3 4" xfId="1055" xr:uid="{00000000-0005-0000-0000-000023000000}"/>
    <cellStyle name="Calc cel 2 2 3 3 4 2" xfId="3858" xr:uid="{00000000-0005-0000-0000-000023000000}"/>
    <cellStyle name="Calc cel 2 2 3 3 4 2 2" xfId="14122" xr:uid="{00000000-0005-0000-0000-000023000000}"/>
    <cellStyle name="Calc cel 2 2 3 3 4 2 2 2" xfId="18712" xr:uid="{00000000-0005-0000-0000-000023000000}"/>
    <cellStyle name="Calc cel 2 2 3 3 4 2 3" xfId="8846" xr:uid="{00000000-0005-0000-0000-000023000000}"/>
    <cellStyle name="Calc cel 2 2 3 3 4 3" xfId="5278" xr:uid="{00000000-0005-0000-0000-000023000000}"/>
    <cellStyle name="Calc cel 2 2 3 3 4 3 2" xfId="15514" xr:uid="{00000000-0005-0000-0000-000023000000}"/>
    <cellStyle name="Calc cel 2 2 3 3 4 3 2 2" xfId="20103" xr:uid="{00000000-0005-0000-0000-000023000000}"/>
    <cellStyle name="Calc cel 2 2 3 3 4 3 3" xfId="9945" xr:uid="{00000000-0005-0000-0000-000023000000}"/>
    <cellStyle name="Calc cel 2 2 3 3 4 4" xfId="2682" xr:uid="{00000000-0005-0000-0000-000023000000}"/>
    <cellStyle name="Calc cel 2 2 3 3 4 4 2" xfId="17536" xr:uid="{00000000-0005-0000-0000-000023000000}"/>
    <cellStyle name="Calc cel 2 2 3 3 4 5" xfId="11369" xr:uid="{00000000-0005-0000-0000-000023000000}"/>
    <cellStyle name="Calc cel 2 2 3 3 4 5 2" xfId="8176" xr:uid="{00000000-0005-0000-0000-000023000000}"/>
    <cellStyle name="Calc cel 2 2 3 3 4 6" xfId="10061" xr:uid="{00000000-0005-0000-0000-000023000000}"/>
    <cellStyle name="Calc cel 2 2 3 3 5" xfId="2321" xr:uid="{00000000-0005-0000-0000-000023000000}"/>
    <cellStyle name="Calc cel 2 2 3 3 5 2" xfId="12589" xr:uid="{00000000-0005-0000-0000-000023000000}"/>
    <cellStyle name="Calc cel 2 2 3 3 5 2 2" xfId="17175" xr:uid="{00000000-0005-0000-0000-000023000000}"/>
    <cellStyle name="Calc cel 2 2 3 3 5 3" xfId="8676" xr:uid="{00000000-0005-0000-0000-000023000000}"/>
    <cellStyle name="Calc cel 2 2 3 3 6" xfId="3475" xr:uid="{00000000-0005-0000-0000-000023000000}"/>
    <cellStyle name="Calc cel 2 2 3 3 6 2" xfId="13739" xr:uid="{00000000-0005-0000-0000-000023000000}"/>
    <cellStyle name="Calc cel 2 2 3 3 6 2 2" xfId="18329" xr:uid="{00000000-0005-0000-0000-000023000000}"/>
    <cellStyle name="Calc cel 2 2 3 3 6 3" xfId="7027" xr:uid="{00000000-0005-0000-0000-000023000000}"/>
    <cellStyle name="Calc cel 2 2 3 3 7" xfId="4900" xr:uid="{00000000-0005-0000-0000-000023000000}"/>
    <cellStyle name="Calc cel 2 2 3 3 7 2" xfId="15157" xr:uid="{00000000-0005-0000-0000-000023000000}"/>
    <cellStyle name="Calc cel 2 2 3 3 7 2 2" xfId="19746" xr:uid="{00000000-0005-0000-0000-000023000000}"/>
    <cellStyle name="Calc cel 2 2 3 3 7 3" xfId="7065" xr:uid="{00000000-0005-0000-0000-000023000000}"/>
    <cellStyle name="Calc cel 2 2 3 3 8" xfId="2041" xr:uid="{00000000-0005-0000-0000-000023000000}"/>
    <cellStyle name="Calc cel 2 2 3 3 8 2" xfId="12310" xr:uid="{00000000-0005-0000-0000-000023000000}"/>
    <cellStyle name="Calc cel 2 2 3 3 8 2 2" xfId="16895" xr:uid="{00000000-0005-0000-0000-000023000000}"/>
    <cellStyle name="Calc cel 2 2 3 3 8 3" xfId="6207" xr:uid="{00000000-0005-0000-0000-000023000000}"/>
    <cellStyle name="Calc cel 2 2 3 3 9" xfId="11016" xr:uid="{00000000-0005-0000-0000-000023000000}"/>
    <cellStyle name="Calc cel 2 2 3 3 9 2" xfId="13257" xr:uid="{00000000-0005-0000-0000-000023000000}"/>
    <cellStyle name="Calc cel 2 2 3 4" xfId="739" xr:uid="{00000000-0005-0000-0000-000023000000}"/>
    <cellStyle name="Calc cel 2 2 3 4 2" xfId="1652" xr:uid="{00000000-0005-0000-0000-000023000000}"/>
    <cellStyle name="Calc cel 2 2 3 4 2 2" xfId="4461" xr:uid="{00000000-0005-0000-0000-000023000000}"/>
    <cellStyle name="Calc cel 2 2 3 4 2 2 2" xfId="14725" xr:uid="{00000000-0005-0000-0000-000023000000}"/>
    <cellStyle name="Calc cel 2 2 3 4 2 2 2 2" xfId="19315" xr:uid="{00000000-0005-0000-0000-000023000000}"/>
    <cellStyle name="Calc cel 2 2 3 4 2 2 3" xfId="12520" xr:uid="{00000000-0005-0000-0000-000023000000}"/>
    <cellStyle name="Calc cel 2 2 3 4 2 3" xfId="5873" xr:uid="{00000000-0005-0000-0000-000023000000}"/>
    <cellStyle name="Calc cel 2 2 3 4 2 3 2" xfId="16074" xr:uid="{00000000-0005-0000-0000-000023000000}"/>
    <cellStyle name="Calc cel 2 2 3 4 2 3 2 2" xfId="20661" xr:uid="{00000000-0005-0000-0000-000023000000}"/>
    <cellStyle name="Calc cel 2 2 3 4 2 3 3" xfId="8861" xr:uid="{00000000-0005-0000-0000-000023000000}"/>
    <cellStyle name="Calc cel 2 2 3 4 2 4" xfId="3224" xr:uid="{00000000-0005-0000-0000-000023000000}"/>
    <cellStyle name="Calc cel 2 2 3 4 2 4 2" xfId="18078" xr:uid="{00000000-0005-0000-0000-000023000000}"/>
    <cellStyle name="Calc cel 2 2 3 4 2 5" xfId="11926" xr:uid="{00000000-0005-0000-0000-000023000000}"/>
    <cellStyle name="Calc cel 2 2 3 4 2 5 2" xfId="16512" xr:uid="{00000000-0005-0000-0000-000023000000}"/>
    <cellStyle name="Calc cel 2 2 3 4 2 6" xfId="8873" xr:uid="{00000000-0005-0000-0000-000023000000}"/>
    <cellStyle name="Calc cel 2 2 3 4 3" xfId="1335" xr:uid="{00000000-0005-0000-0000-000023000000}"/>
    <cellStyle name="Calc cel 2 2 3 4 3 2" xfId="4144" xr:uid="{00000000-0005-0000-0000-000023000000}"/>
    <cellStyle name="Calc cel 2 2 3 4 3 2 2" xfId="14408" xr:uid="{00000000-0005-0000-0000-000023000000}"/>
    <cellStyle name="Calc cel 2 2 3 4 3 2 2 2" xfId="18998" xr:uid="{00000000-0005-0000-0000-000023000000}"/>
    <cellStyle name="Calc cel 2 2 3 4 3 2 3" xfId="6351" xr:uid="{00000000-0005-0000-0000-000023000000}"/>
    <cellStyle name="Calc cel 2 2 3 4 3 3" xfId="5557" xr:uid="{00000000-0005-0000-0000-000023000000}"/>
    <cellStyle name="Calc cel 2 2 3 4 3 3 2" xfId="15777" xr:uid="{00000000-0005-0000-0000-000023000000}"/>
    <cellStyle name="Calc cel 2 2 3 4 3 3 2 2" xfId="20365" xr:uid="{00000000-0005-0000-0000-000023000000}"/>
    <cellStyle name="Calc cel 2 2 3 4 3 3 3" xfId="9867" xr:uid="{00000000-0005-0000-0000-000023000000}"/>
    <cellStyle name="Calc cel 2 2 3 4 3 4" xfId="2940" xr:uid="{00000000-0005-0000-0000-000023000000}"/>
    <cellStyle name="Calc cel 2 2 3 4 3 4 2" xfId="17794" xr:uid="{00000000-0005-0000-0000-000023000000}"/>
    <cellStyle name="Calc cel 2 2 3 4 3 5" xfId="11628" xr:uid="{00000000-0005-0000-0000-000023000000}"/>
    <cellStyle name="Calc cel 2 2 3 4 3 5 2" xfId="16216" xr:uid="{00000000-0005-0000-0000-000023000000}"/>
    <cellStyle name="Calc cel 2 2 3 4 3 6" xfId="9938" xr:uid="{00000000-0005-0000-0000-000023000000}"/>
    <cellStyle name="Calc cel 2 2 3 4 4" xfId="2383" xr:uid="{00000000-0005-0000-0000-000023000000}"/>
    <cellStyle name="Calc cel 2 2 3 4 4 2" xfId="12651" xr:uid="{00000000-0005-0000-0000-000023000000}"/>
    <cellStyle name="Calc cel 2 2 3 4 4 2 2" xfId="17237" xr:uid="{00000000-0005-0000-0000-000023000000}"/>
    <cellStyle name="Calc cel 2 2 3 4 4 3" xfId="9639" xr:uid="{00000000-0005-0000-0000-000023000000}"/>
    <cellStyle name="Calc cel 2 2 3 4 5" xfId="3539" xr:uid="{00000000-0005-0000-0000-000023000000}"/>
    <cellStyle name="Calc cel 2 2 3 4 5 2" xfId="13803" xr:uid="{00000000-0005-0000-0000-000023000000}"/>
    <cellStyle name="Calc cel 2 2 3 4 5 2 2" xfId="18393" xr:uid="{00000000-0005-0000-0000-000023000000}"/>
    <cellStyle name="Calc cel 2 2 3 4 5 3" xfId="13198" xr:uid="{00000000-0005-0000-0000-000023000000}"/>
    <cellStyle name="Calc cel 2 2 3 4 6" xfId="4964" xr:uid="{00000000-0005-0000-0000-000023000000}"/>
    <cellStyle name="Calc cel 2 2 3 4 6 2" xfId="15219" xr:uid="{00000000-0005-0000-0000-000023000000}"/>
    <cellStyle name="Calc cel 2 2 3 4 6 2 2" xfId="19808" xr:uid="{00000000-0005-0000-0000-000023000000}"/>
    <cellStyle name="Calc cel 2 2 3 4 6 3" xfId="8752" xr:uid="{00000000-0005-0000-0000-000023000000}"/>
    <cellStyle name="Calc cel 2 2 3 4 7" xfId="2088" xr:uid="{00000000-0005-0000-0000-000023000000}"/>
    <cellStyle name="Calc cel 2 2 3 4 7 2" xfId="12357" xr:uid="{00000000-0005-0000-0000-000023000000}"/>
    <cellStyle name="Calc cel 2 2 3 4 7 2 2" xfId="16942" xr:uid="{00000000-0005-0000-0000-000023000000}"/>
    <cellStyle name="Calc cel 2 2 3 4 7 3" xfId="13534" xr:uid="{00000000-0005-0000-0000-000023000000}"/>
    <cellStyle name="Calc cel 2 2 3 4 8" xfId="11076" xr:uid="{00000000-0005-0000-0000-000023000000}"/>
    <cellStyle name="Calc cel 2 2 3 4 8 2" xfId="6630" xr:uid="{00000000-0005-0000-0000-000023000000}"/>
    <cellStyle name="Calc cel 2 2 3 4 9" xfId="6000" xr:uid="{00000000-0005-0000-0000-000023000000}"/>
    <cellStyle name="Calc cel 2 2 3 5" xfId="800" xr:uid="{00000000-0005-0000-0000-000023000000}"/>
    <cellStyle name="Calc cel 2 2 3 5 2" xfId="1713" xr:uid="{00000000-0005-0000-0000-000023000000}"/>
    <cellStyle name="Calc cel 2 2 3 5 2 2" xfId="4522" xr:uid="{00000000-0005-0000-0000-000023000000}"/>
    <cellStyle name="Calc cel 2 2 3 5 2 2 2" xfId="14786" xr:uid="{00000000-0005-0000-0000-000023000000}"/>
    <cellStyle name="Calc cel 2 2 3 5 2 2 2 2" xfId="19376" xr:uid="{00000000-0005-0000-0000-000023000000}"/>
    <cellStyle name="Calc cel 2 2 3 5 2 2 3" xfId="9547" xr:uid="{00000000-0005-0000-0000-000023000000}"/>
    <cellStyle name="Calc cel 2 2 3 5 2 3" xfId="5934" xr:uid="{00000000-0005-0000-0000-000023000000}"/>
    <cellStyle name="Calc cel 2 2 3 5 2 3 2" xfId="16133" xr:uid="{00000000-0005-0000-0000-000023000000}"/>
    <cellStyle name="Calc cel 2 2 3 5 2 3 2 2" xfId="20720" xr:uid="{00000000-0005-0000-0000-000023000000}"/>
    <cellStyle name="Calc cel 2 2 3 5 2 3 3" xfId="8260" xr:uid="{00000000-0005-0000-0000-000023000000}"/>
    <cellStyle name="Calc cel 2 2 3 5 2 4" xfId="3283" xr:uid="{00000000-0005-0000-0000-000023000000}"/>
    <cellStyle name="Calc cel 2 2 3 5 2 4 2" xfId="18137" xr:uid="{00000000-0005-0000-0000-000023000000}"/>
    <cellStyle name="Calc cel 2 2 3 5 2 5" xfId="11985" xr:uid="{00000000-0005-0000-0000-000023000000}"/>
    <cellStyle name="Calc cel 2 2 3 5 2 5 2" xfId="16571" xr:uid="{00000000-0005-0000-0000-000023000000}"/>
    <cellStyle name="Calc cel 2 2 3 5 2 6" xfId="7754" xr:uid="{00000000-0005-0000-0000-000023000000}"/>
    <cellStyle name="Calc cel 2 2 3 5 3" xfId="1391" xr:uid="{00000000-0005-0000-0000-000023000000}"/>
    <cellStyle name="Calc cel 2 2 3 5 3 2" xfId="4200" xr:uid="{00000000-0005-0000-0000-000023000000}"/>
    <cellStyle name="Calc cel 2 2 3 5 3 2 2" xfId="14464" xr:uid="{00000000-0005-0000-0000-000023000000}"/>
    <cellStyle name="Calc cel 2 2 3 5 3 2 2 2" xfId="19054" xr:uid="{00000000-0005-0000-0000-000023000000}"/>
    <cellStyle name="Calc cel 2 2 3 5 3 2 3" xfId="7985" xr:uid="{00000000-0005-0000-0000-000023000000}"/>
    <cellStyle name="Calc cel 2 2 3 5 3 3" xfId="5612" xr:uid="{00000000-0005-0000-0000-000023000000}"/>
    <cellStyle name="Calc cel 2 2 3 5 3 3 2" xfId="15830" xr:uid="{00000000-0005-0000-0000-000023000000}"/>
    <cellStyle name="Calc cel 2 2 3 5 3 3 2 2" xfId="20418" xr:uid="{00000000-0005-0000-0000-000023000000}"/>
    <cellStyle name="Calc cel 2 2 3 5 3 3 3" xfId="6279" xr:uid="{00000000-0005-0000-0000-000023000000}"/>
    <cellStyle name="Calc cel 2 2 3 5 3 4" xfId="2994" xr:uid="{00000000-0005-0000-0000-000023000000}"/>
    <cellStyle name="Calc cel 2 2 3 5 3 4 2" xfId="17848" xr:uid="{00000000-0005-0000-0000-000023000000}"/>
    <cellStyle name="Calc cel 2 2 3 5 3 5" xfId="11681" xr:uid="{00000000-0005-0000-0000-000023000000}"/>
    <cellStyle name="Calc cel 2 2 3 5 3 5 2" xfId="16269" xr:uid="{00000000-0005-0000-0000-000023000000}"/>
    <cellStyle name="Calc cel 2 2 3 5 3 6" xfId="12743" xr:uid="{00000000-0005-0000-0000-000023000000}"/>
    <cellStyle name="Calc cel 2 2 3 5 4" xfId="2444" xr:uid="{00000000-0005-0000-0000-000023000000}"/>
    <cellStyle name="Calc cel 2 2 3 5 4 2" xfId="12712" xr:uid="{00000000-0005-0000-0000-000023000000}"/>
    <cellStyle name="Calc cel 2 2 3 5 4 2 2" xfId="17298" xr:uid="{00000000-0005-0000-0000-000023000000}"/>
    <cellStyle name="Calc cel 2 2 3 5 4 3" xfId="6114" xr:uid="{00000000-0005-0000-0000-000023000000}"/>
    <cellStyle name="Calc cel 2 2 3 5 5" xfId="3600" xr:uid="{00000000-0005-0000-0000-000023000000}"/>
    <cellStyle name="Calc cel 2 2 3 5 5 2" xfId="13864" xr:uid="{00000000-0005-0000-0000-000023000000}"/>
    <cellStyle name="Calc cel 2 2 3 5 5 2 2" xfId="18454" xr:uid="{00000000-0005-0000-0000-000023000000}"/>
    <cellStyle name="Calc cel 2 2 3 5 5 3" xfId="6903" xr:uid="{00000000-0005-0000-0000-000023000000}"/>
    <cellStyle name="Calc cel 2 2 3 5 6" xfId="5025" xr:uid="{00000000-0005-0000-0000-000023000000}"/>
    <cellStyle name="Calc cel 2 2 3 5 6 2" xfId="15280" xr:uid="{00000000-0005-0000-0000-000023000000}"/>
    <cellStyle name="Calc cel 2 2 3 5 6 2 2" xfId="19869" xr:uid="{00000000-0005-0000-0000-000023000000}"/>
    <cellStyle name="Calc cel 2 2 3 5 6 3" xfId="10043" xr:uid="{00000000-0005-0000-0000-000023000000}"/>
    <cellStyle name="Calc cel 2 2 3 5 7" xfId="2147" xr:uid="{00000000-0005-0000-0000-000023000000}"/>
    <cellStyle name="Calc cel 2 2 3 5 7 2" xfId="12416" xr:uid="{00000000-0005-0000-0000-000023000000}"/>
    <cellStyle name="Calc cel 2 2 3 5 7 2 2" xfId="17001" xr:uid="{00000000-0005-0000-0000-000023000000}"/>
    <cellStyle name="Calc cel 2 2 3 5 7 3" xfId="13222" xr:uid="{00000000-0005-0000-0000-000023000000}"/>
    <cellStyle name="Calc cel 2 2 3 5 8" xfId="11135" xr:uid="{00000000-0005-0000-0000-000023000000}"/>
    <cellStyle name="Calc cel 2 2 3 5 8 2" xfId="9832" xr:uid="{00000000-0005-0000-0000-000023000000}"/>
    <cellStyle name="Calc cel 2 2 3 5 9" xfId="9456" xr:uid="{00000000-0005-0000-0000-000023000000}"/>
    <cellStyle name="Calc cel 2 2 3 6" xfId="1168" xr:uid="{00000000-0005-0000-0000-000023000000}"/>
    <cellStyle name="Calc cel 2 2 3 6 2" xfId="2777" xr:uid="{00000000-0005-0000-0000-000023000000}"/>
    <cellStyle name="Calc cel 2 2 3 6 2 2" xfId="13043" xr:uid="{00000000-0005-0000-0000-000023000000}"/>
    <cellStyle name="Calc cel 2 2 3 6 2 2 2" xfId="17631" xr:uid="{00000000-0005-0000-0000-000023000000}"/>
    <cellStyle name="Calc cel 2 2 3 6 2 3" xfId="7194" xr:uid="{00000000-0005-0000-0000-000023000000}"/>
    <cellStyle name="Calc cel 2 2 3 6 3" xfId="3976" xr:uid="{00000000-0005-0000-0000-000023000000}"/>
    <cellStyle name="Calc cel 2 2 3 6 3 2" xfId="14240" xr:uid="{00000000-0005-0000-0000-000023000000}"/>
    <cellStyle name="Calc cel 2 2 3 6 3 2 2" xfId="18830" xr:uid="{00000000-0005-0000-0000-000023000000}"/>
    <cellStyle name="Calc cel 2 2 3 6 3 3" xfId="9994" xr:uid="{00000000-0005-0000-0000-000023000000}"/>
    <cellStyle name="Calc cel 2 2 3 6 4" xfId="5390" xr:uid="{00000000-0005-0000-0000-000023000000}"/>
    <cellStyle name="Calc cel 2 2 3 6 4 2" xfId="15616" xr:uid="{00000000-0005-0000-0000-000023000000}"/>
    <cellStyle name="Calc cel 2 2 3 6 4 2 2" xfId="20204" xr:uid="{00000000-0005-0000-0000-000023000000}"/>
    <cellStyle name="Calc cel 2 2 3 6 4 3" xfId="6760" xr:uid="{00000000-0005-0000-0000-000023000000}"/>
    <cellStyle name="Calc cel 2 2 3 6 5" xfId="1939" xr:uid="{00000000-0005-0000-0000-000023000000}"/>
    <cellStyle name="Calc cel 2 2 3 6 5 2" xfId="16793" xr:uid="{00000000-0005-0000-0000-000023000000}"/>
    <cellStyle name="Calc cel 2 2 3 6 6" xfId="11469" xr:uid="{00000000-0005-0000-0000-000023000000}"/>
    <cellStyle name="Calc cel 2 2 3 6 6 2" xfId="8853" xr:uid="{00000000-0005-0000-0000-000023000000}"/>
    <cellStyle name="Calc cel 2 2 3 6 7" xfId="8568" xr:uid="{00000000-0005-0000-0000-000023000000}"/>
    <cellStyle name="Calc cel 2 2 3 7" xfId="909" xr:uid="{00000000-0005-0000-0000-000023000000}"/>
    <cellStyle name="Calc cel 2 2 3 7 2" xfId="3709" xr:uid="{00000000-0005-0000-0000-000023000000}"/>
    <cellStyle name="Calc cel 2 2 3 7 2 2" xfId="13973" xr:uid="{00000000-0005-0000-0000-000023000000}"/>
    <cellStyle name="Calc cel 2 2 3 7 2 2 2" xfId="18563" xr:uid="{00000000-0005-0000-0000-000023000000}"/>
    <cellStyle name="Calc cel 2 2 3 7 2 3" xfId="12286" xr:uid="{00000000-0005-0000-0000-000023000000}"/>
    <cellStyle name="Calc cel 2 2 3 7 3" xfId="5132" xr:uid="{00000000-0005-0000-0000-000023000000}"/>
    <cellStyle name="Calc cel 2 2 3 7 3 2" xfId="15379" xr:uid="{00000000-0005-0000-0000-000023000000}"/>
    <cellStyle name="Calc cel 2 2 3 7 3 2 2" xfId="19968" xr:uid="{00000000-0005-0000-0000-000023000000}"/>
    <cellStyle name="Calc cel 2 2 3 7 3 3" xfId="7742" xr:uid="{00000000-0005-0000-0000-000023000000}"/>
    <cellStyle name="Calc cel 2 2 3 7 4" xfId="2545" xr:uid="{00000000-0005-0000-0000-000023000000}"/>
    <cellStyle name="Calc cel 2 2 3 7 4 2" xfId="17399" xr:uid="{00000000-0005-0000-0000-000023000000}"/>
    <cellStyle name="Calc cel 2 2 3 7 5" xfId="11234" xr:uid="{00000000-0005-0000-0000-000023000000}"/>
    <cellStyle name="Calc cel 2 2 3 7 5 2" xfId="13520" xr:uid="{00000000-0005-0000-0000-000023000000}"/>
    <cellStyle name="Calc cel 2 2 3 7 6" xfId="8628" xr:uid="{00000000-0005-0000-0000-000023000000}"/>
    <cellStyle name="Calc cel 2 2 3 8" xfId="824" xr:uid="{00000000-0005-0000-0000-000023000000}"/>
    <cellStyle name="Calc cel 2 2 3 8 2" xfId="3624" xr:uid="{00000000-0005-0000-0000-000023000000}"/>
    <cellStyle name="Calc cel 2 2 3 8 2 2" xfId="13888" xr:uid="{00000000-0005-0000-0000-000023000000}"/>
    <cellStyle name="Calc cel 2 2 3 8 2 2 2" xfId="18478" xr:uid="{00000000-0005-0000-0000-000023000000}"/>
    <cellStyle name="Calc cel 2 2 3 8 2 3" xfId="12435" xr:uid="{00000000-0005-0000-0000-000023000000}"/>
    <cellStyle name="Calc cel 2 2 3 8 3" xfId="5049" xr:uid="{00000000-0005-0000-0000-000023000000}"/>
    <cellStyle name="Calc cel 2 2 3 8 3 2" xfId="15303" xr:uid="{00000000-0005-0000-0000-000023000000}"/>
    <cellStyle name="Calc cel 2 2 3 8 3 2 2" xfId="19892" xr:uid="{00000000-0005-0000-0000-000023000000}"/>
    <cellStyle name="Calc cel 2 2 3 8 3 3" xfId="8202" xr:uid="{00000000-0005-0000-0000-000023000000}"/>
    <cellStyle name="Calc cel 2 2 3 8 4" xfId="2467" xr:uid="{00000000-0005-0000-0000-000023000000}"/>
    <cellStyle name="Calc cel 2 2 3 8 4 2" xfId="17321" xr:uid="{00000000-0005-0000-0000-000023000000}"/>
    <cellStyle name="Calc cel 2 2 3 8 5" xfId="11158" xr:uid="{00000000-0005-0000-0000-000023000000}"/>
    <cellStyle name="Calc cel 2 2 3 8 5 2" xfId="8393" xr:uid="{00000000-0005-0000-0000-000023000000}"/>
    <cellStyle name="Calc cel 2 2 3 8 6" xfId="6035" xr:uid="{00000000-0005-0000-0000-000023000000}"/>
    <cellStyle name="Calc cel 2 2 3 9" xfId="324" xr:uid="{00000000-0005-0000-0000-000023000000}"/>
    <cellStyle name="Calc cel 2 2 3 9 2" xfId="4570" xr:uid="{00000000-0005-0000-0000-000023000000}"/>
    <cellStyle name="Calc cel 2 2 3 9 2 2" xfId="14832" xr:uid="{00000000-0005-0000-0000-000023000000}"/>
    <cellStyle name="Calc cel 2 2 3 9 2 2 2" xfId="19421" xr:uid="{00000000-0005-0000-0000-000023000000}"/>
    <cellStyle name="Calc cel 2 2 3 9 2 3" xfId="9595" xr:uid="{00000000-0005-0000-0000-000023000000}"/>
    <cellStyle name="Calc cel 2 2 3 9 3" xfId="2201" xr:uid="{00000000-0005-0000-0000-000023000000}"/>
    <cellStyle name="Calc cel 2 2 3 9 3 2" xfId="17055" xr:uid="{00000000-0005-0000-0000-000023000000}"/>
    <cellStyle name="Calc cel 2 2 3 9 4" xfId="10678" xr:uid="{00000000-0005-0000-0000-000023000000}"/>
    <cellStyle name="Calc cel 2 2 3 9 4 2" xfId="13543" xr:uid="{00000000-0005-0000-0000-000023000000}"/>
    <cellStyle name="Calc cel 2 2 3 9 5" xfId="8013" xr:uid="{00000000-0005-0000-0000-000023000000}"/>
    <cellStyle name="Calc cel 2 2 4" xfId="420" xr:uid="{00000000-0005-0000-0000-000023000000}"/>
    <cellStyle name="Calc cel 2 2 4 10" xfId="6087" xr:uid="{00000000-0005-0000-0000-000023000000}"/>
    <cellStyle name="Calc cel 2 2 4 2" xfId="515" xr:uid="{00000000-0005-0000-0000-000023000000}"/>
    <cellStyle name="Calc cel 2 2 4 2 2" xfId="1473" xr:uid="{00000000-0005-0000-0000-000023000000}"/>
    <cellStyle name="Calc cel 2 2 4 2 2 2" xfId="4282" xr:uid="{00000000-0005-0000-0000-000023000000}"/>
    <cellStyle name="Calc cel 2 2 4 2 2 2 2" xfId="14546" xr:uid="{00000000-0005-0000-0000-000023000000}"/>
    <cellStyle name="Calc cel 2 2 4 2 2 2 2 2" xfId="19136" xr:uid="{00000000-0005-0000-0000-000023000000}"/>
    <cellStyle name="Calc cel 2 2 4 2 2 2 3" xfId="12611" xr:uid="{00000000-0005-0000-0000-000023000000}"/>
    <cellStyle name="Calc cel 2 2 4 2 2 3" xfId="5694" xr:uid="{00000000-0005-0000-0000-000023000000}"/>
    <cellStyle name="Calc cel 2 2 4 2 2 3 2" xfId="15906" xr:uid="{00000000-0005-0000-0000-000023000000}"/>
    <cellStyle name="Calc cel 2 2 4 2 2 3 2 2" xfId="20494" xr:uid="{00000000-0005-0000-0000-000023000000}"/>
    <cellStyle name="Calc cel 2 2 4 2 2 3 3" xfId="6926" xr:uid="{00000000-0005-0000-0000-000023000000}"/>
    <cellStyle name="Calc cel 2 2 4 2 2 4" xfId="3068" xr:uid="{00000000-0005-0000-0000-000023000000}"/>
    <cellStyle name="Calc cel 2 2 4 2 2 4 2" xfId="17922" xr:uid="{00000000-0005-0000-0000-000023000000}"/>
    <cellStyle name="Calc cel 2 2 4 2 2 5" xfId="11758" xr:uid="{00000000-0005-0000-0000-000023000000}"/>
    <cellStyle name="Calc cel 2 2 4 2 2 5 2" xfId="16345" xr:uid="{00000000-0005-0000-0000-000023000000}"/>
    <cellStyle name="Calc cel 2 2 4 2 2 6" xfId="6325" xr:uid="{00000000-0005-0000-0000-000023000000}"/>
    <cellStyle name="Calc cel 2 2 4 2 3" xfId="878" xr:uid="{00000000-0005-0000-0000-000023000000}"/>
    <cellStyle name="Calc cel 2 2 4 2 3 2" xfId="5102" xr:uid="{00000000-0005-0000-0000-000023000000}"/>
    <cellStyle name="Calc cel 2 2 4 2 3 2 2" xfId="15352" xr:uid="{00000000-0005-0000-0000-000023000000}"/>
    <cellStyle name="Calc cel 2 2 4 2 3 2 2 2" xfId="19941" xr:uid="{00000000-0005-0000-0000-000023000000}"/>
    <cellStyle name="Calc cel 2 2 4 2 3 2 3" xfId="8397" xr:uid="{00000000-0005-0000-0000-000023000000}"/>
    <cellStyle name="Calc cel 2 2 4 2 3 3" xfId="3678" xr:uid="{00000000-0005-0000-0000-000023000000}"/>
    <cellStyle name="Calc cel 2 2 4 2 3 3 2" xfId="18532" xr:uid="{00000000-0005-0000-0000-000023000000}"/>
    <cellStyle name="Calc cel 2 2 4 2 3 4" xfId="11207" xr:uid="{00000000-0005-0000-0000-000023000000}"/>
    <cellStyle name="Calc cel 2 2 4 2 3 4 2" xfId="6834" xr:uid="{00000000-0005-0000-0000-000023000000}"/>
    <cellStyle name="Calc cel 2 2 4 2 3 5" xfId="6514" xr:uid="{00000000-0005-0000-0000-000023000000}"/>
    <cellStyle name="Calc cel 2 2 4 2 4" xfId="4740" xr:uid="{00000000-0005-0000-0000-000023000000}"/>
    <cellStyle name="Calc cel 2 2 4 2 4 2" xfId="15000" xr:uid="{00000000-0005-0000-0000-000023000000}"/>
    <cellStyle name="Calc cel 2 2 4 2 4 2 2" xfId="19589" xr:uid="{00000000-0005-0000-0000-000023000000}"/>
    <cellStyle name="Calc cel 2 2 4 2 4 3" xfId="8152" xr:uid="{00000000-0005-0000-0000-000023000000}"/>
    <cellStyle name="Calc cel 2 2 4 2 5" xfId="10862" xr:uid="{00000000-0005-0000-0000-000023000000}"/>
    <cellStyle name="Calc cel 2 2 4 2 5 2" xfId="10136" xr:uid="{00000000-0005-0000-0000-000023000000}"/>
    <cellStyle name="Calc cel 2 2 4 2 6" xfId="6159" xr:uid="{00000000-0005-0000-0000-000023000000}"/>
    <cellStyle name="Calc cel 2 2 4 3" xfId="1099" xr:uid="{00000000-0005-0000-0000-000023000000}"/>
    <cellStyle name="Calc cel 2 2 4 3 2" xfId="3904" xr:uid="{00000000-0005-0000-0000-000023000000}"/>
    <cellStyle name="Calc cel 2 2 4 3 2 2" xfId="14168" xr:uid="{00000000-0005-0000-0000-000023000000}"/>
    <cellStyle name="Calc cel 2 2 4 3 2 2 2" xfId="18758" xr:uid="{00000000-0005-0000-0000-000023000000}"/>
    <cellStyle name="Calc cel 2 2 4 3 2 3" xfId="13130" xr:uid="{00000000-0005-0000-0000-000023000000}"/>
    <cellStyle name="Calc cel 2 2 4 3 3" xfId="5322" xr:uid="{00000000-0005-0000-0000-000023000000}"/>
    <cellStyle name="Calc cel 2 2 4 3 3 2" xfId="15555" xr:uid="{00000000-0005-0000-0000-000023000000}"/>
    <cellStyle name="Calc cel 2 2 4 3 3 2 2" xfId="20144" xr:uid="{00000000-0005-0000-0000-000023000000}"/>
    <cellStyle name="Calc cel 2 2 4 3 3 3" xfId="8072" xr:uid="{00000000-0005-0000-0000-000023000000}"/>
    <cellStyle name="Calc cel 2 2 4 3 4" xfId="2724" xr:uid="{00000000-0005-0000-0000-000023000000}"/>
    <cellStyle name="Calc cel 2 2 4 3 4 2" xfId="17578" xr:uid="{00000000-0005-0000-0000-000023000000}"/>
    <cellStyle name="Calc cel 2 2 4 3 5" xfId="11410" xr:uid="{00000000-0005-0000-0000-000023000000}"/>
    <cellStyle name="Calc cel 2 2 4 3 5 2" xfId="7278" xr:uid="{00000000-0005-0000-0000-000023000000}"/>
    <cellStyle name="Calc cel 2 2 4 3 6" xfId="9615" xr:uid="{00000000-0005-0000-0000-000023000000}"/>
    <cellStyle name="Calc cel 2 2 4 4" xfId="931" xr:uid="{00000000-0005-0000-0000-000023000000}"/>
    <cellStyle name="Calc cel 2 2 4 4 2" xfId="3733" xr:uid="{00000000-0005-0000-0000-000023000000}"/>
    <cellStyle name="Calc cel 2 2 4 4 2 2" xfId="13997" xr:uid="{00000000-0005-0000-0000-000023000000}"/>
    <cellStyle name="Calc cel 2 2 4 4 2 2 2" xfId="18587" xr:uid="{00000000-0005-0000-0000-000023000000}"/>
    <cellStyle name="Calc cel 2 2 4 4 2 3" xfId="8823" xr:uid="{00000000-0005-0000-0000-000023000000}"/>
    <cellStyle name="Calc cel 2 2 4 4 3" xfId="5154" xr:uid="{00000000-0005-0000-0000-000023000000}"/>
    <cellStyle name="Calc cel 2 2 4 4 3 2" xfId="15398" xr:uid="{00000000-0005-0000-0000-000023000000}"/>
    <cellStyle name="Calc cel 2 2 4 4 3 2 2" xfId="19987" xr:uid="{00000000-0005-0000-0000-000023000000}"/>
    <cellStyle name="Calc cel 2 2 4 4 3 3" xfId="6644" xr:uid="{00000000-0005-0000-0000-000023000000}"/>
    <cellStyle name="Calc cel 2 2 4 4 4" xfId="2565" xr:uid="{00000000-0005-0000-0000-000023000000}"/>
    <cellStyle name="Calc cel 2 2 4 4 4 2" xfId="17419" xr:uid="{00000000-0005-0000-0000-000023000000}"/>
    <cellStyle name="Calc cel 2 2 4 4 5" xfId="11253" xr:uid="{00000000-0005-0000-0000-000023000000}"/>
    <cellStyle name="Calc cel 2 2 4 4 5 2" xfId="6853" xr:uid="{00000000-0005-0000-0000-000023000000}"/>
    <cellStyle name="Calc cel 2 2 4 4 6" xfId="7384" xr:uid="{00000000-0005-0000-0000-000023000000}"/>
    <cellStyle name="Calc cel 2 2 4 5" xfId="472" xr:uid="{00000000-0005-0000-0000-000023000000}"/>
    <cellStyle name="Calc cel 2 2 4 5 2" xfId="4697" xr:uid="{00000000-0005-0000-0000-000023000000}"/>
    <cellStyle name="Calc cel 2 2 4 5 2 2" xfId="14957" xr:uid="{00000000-0005-0000-0000-000023000000}"/>
    <cellStyle name="Calc cel 2 2 4 5 2 2 2" xfId="19546" xr:uid="{00000000-0005-0000-0000-000023000000}"/>
    <cellStyle name="Calc cel 2 2 4 5 2 3" xfId="9398" xr:uid="{00000000-0005-0000-0000-000023000000}"/>
    <cellStyle name="Calc cel 2 2 4 5 3" xfId="1842" xr:uid="{00000000-0005-0000-0000-000023000000}"/>
    <cellStyle name="Calc cel 2 2 4 5 3 2" xfId="16698" xr:uid="{00000000-0005-0000-0000-000023000000}"/>
    <cellStyle name="Calc cel 2 2 4 5 4" xfId="10819" xr:uid="{00000000-0005-0000-0000-000023000000}"/>
    <cellStyle name="Calc cel 2 2 4 5 4 2" xfId="10230" xr:uid="{00000000-0005-0000-0000-000023000000}"/>
    <cellStyle name="Calc cel 2 2 4 5 5" xfId="6440" xr:uid="{00000000-0005-0000-0000-000023000000}"/>
    <cellStyle name="Calc cel 2 2 4 6" xfId="3304" xr:uid="{00000000-0005-0000-0000-000023000000}"/>
    <cellStyle name="Calc cel 2 2 4 6 2" xfId="13568" xr:uid="{00000000-0005-0000-0000-000023000000}"/>
    <cellStyle name="Calc cel 2 2 4 6 2 2" xfId="18158" xr:uid="{00000000-0005-0000-0000-000023000000}"/>
    <cellStyle name="Calc cel 2 2 4 6 3" xfId="9763" xr:uid="{00000000-0005-0000-0000-000023000000}"/>
    <cellStyle name="Calc cel 2 2 4 7" xfId="1818" xr:uid="{00000000-0005-0000-0000-000023000000}"/>
    <cellStyle name="Calc cel 2 2 4 7 2" xfId="12089" xr:uid="{00000000-0005-0000-0000-000023000000}"/>
    <cellStyle name="Calc cel 2 2 4 7 2 2" xfId="16674" xr:uid="{00000000-0005-0000-0000-000023000000}"/>
    <cellStyle name="Calc cel 2 2 4 7 3" xfId="8145" xr:uid="{00000000-0005-0000-0000-000023000000}"/>
    <cellStyle name="Calc cel 2 2 4 8" xfId="9423" xr:uid="{00000000-0005-0000-0000-000023000000}"/>
    <cellStyle name="Calc cel 2 2 4 8 2" xfId="12450" xr:uid="{00000000-0005-0000-0000-000023000000}"/>
    <cellStyle name="Calc cel 2 2 4 9" xfId="10769" xr:uid="{00000000-0005-0000-0000-000023000000}"/>
    <cellStyle name="Calc cel 2 2 4 9 2" xfId="8573" xr:uid="{00000000-0005-0000-0000-000023000000}"/>
    <cellStyle name="Calc cel 2 2 5" xfId="461" xr:uid="{00000000-0005-0000-0000-000023000000}"/>
    <cellStyle name="Calc cel 2 2 5 2" xfId="1602" xr:uid="{00000000-0005-0000-0000-000023000000}"/>
    <cellStyle name="Calc cel 2 2 5 2 2" xfId="4411" xr:uid="{00000000-0005-0000-0000-000023000000}"/>
    <cellStyle name="Calc cel 2 2 5 2 2 2" xfId="14675" xr:uid="{00000000-0005-0000-0000-000023000000}"/>
    <cellStyle name="Calc cel 2 2 5 2 2 2 2" xfId="19265" xr:uid="{00000000-0005-0000-0000-000023000000}"/>
    <cellStyle name="Calc cel 2 2 5 2 2 3" xfId="12235" xr:uid="{00000000-0005-0000-0000-000023000000}"/>
    <cellStyle name="Calc cel 2 2 5 2 3" xfId="5823" xr:uid="{00000000-0005-0000-0000-000023000000}"/>
    <cellStyle name="Calc cel 2 2 5 2 3 2" xfId="16027" xr:uid="{00000000-0005-0000-0000-000023000000}"/>
    <cellStyle name="Calc cel 2 2 5 2 3 2 2" xfId="20614" xr:uid="{00000000-0005-0000-0000-000023000000}"/>
    <cellStyle name="Calc cel 2 2 5 2 3 3" xfId="6563" xr:uid="{00000000-0005-0000-0000-000023000000}"/>
    <cellStyle name="Calc cel 2 2 5 2 4" xfId="3177" xr:uid="{00000000-0005-0000-0000-000023000000}"/>
    <cellStyle name="Calc cel 2 2 5 2 4 2" xfId="18031" xr:uid="{00000000-0005-0000-0000-000023000000}"/>
    <cellStyle name="Calc cel 2 2 5 2 5" xfId="11879" xr:uid="{00000000-0005-0000-0000-000023000000}"/>
    <cellStyle name="Calc cel 2 2 5 2 5 2" xfId="16465" xr:uid="{00000000-0005-0000-0000-000023000000}"/>
    <cellStyle name="Calc cel 2 2 5 2 6" xfId="12798" xr:uid="{00000000-0005-0000-0000-000023000000}"/>
    <cellStyle name="Calc cel 2 2 5 3" xfId="967" xr:uid="{00000000-0005-0000-0000-000023000000}"/>
    <cellStyle name="Calc cel 2 2 5 3 2" xfId="3770" xr:uid="{00000000-0005-0000-0000-000023000000}"/>
    <cellStyle name="Calc cel 2 2 5 3 2 2" xfId="14034" xr:uid="{00000000-0005-0000-0000-000023000000}"/>
    <cellStyle name="Calc cel 2 2 5 3 2 2 2" xfId="18624" xr:uid="{00000000-0005-0000-0000-000023000000}"/>
    <cellStyle name="Calc cel 2 2 5 3 2 3" xfId="12822" xr:uid="{00000000-0005-0000-0000-000023000000}"/>
    <cellStyle name="Calc cel 2 2 5 3 3" xfId="5190" xr:uid="{00000000-0005-0000-0000-000023000000}"/>
    <cellStyle name="Calc cel 2 2 5 3 3 2" xfId="15431" xr:uid="{00000000-0005-0000-0000-000023000000}"/>
    <cellStyle name="Calc cel 2 2 5 3 3 2 2" xfId="20020" xr:uid="{00000000-0005-0000-0000-000023000000}"/>
    <cellStyle name="Calc cel 2 2 5 3 3 3" xfId="7769" xr:uid="{00000000-0005-0000-0000-000023000000}"/>
    <cellStyle name="Calc cel 2 2 5 3 4" xfId="2600" xr:uid="{00000000-0005-0000-0000-000023000000}"/>
    <cellStyle name="Calc cel 2 2 5 3 4 2" xfId="17454" xr:uid="{00000000-0005-0000-0000-000023000000}"/>
    <cellStyle name="Calc cel 2 2 5 3 5" xfId="11286" xr:uid="{00000000-0005-0000-0000-000023000000}"/>
    <cellStyle name="Calc cel 2 2 5 3 5 2" xfId="13370" xr:uid="{00000000-0005-0000-0000-000023000000}"/>
    <cellStyle name="Calc cel 2 2 5 3 6" xfId="9239" xr:uid="{00000000-0005-0000-0000-000023000000}"/>
    <cellStyle name="Calc cel 2 2 5 4" xfId="689" xr:uid="{00000000-0005-0000-0000-000023000000}"/>
    <cellStyle name="Calc cel 2 2 5 4 2" xfId="4914" xr:uid="{00000000-0005-0000-0000-000023000000}"/>
    <cellStyle name="Calc cel 2 2 5 4 2 2" xfId="15170" xr:uid="{00000000-0005-0000-0000-000023000000}"/>
    <cellStyle name="Calc cel 2 2 5 4 2 2 2" xfId="19759" xr:uid="{00000000-0005-0000-0000-000023000000}"/>
    <cellStyle name="Calc cel 2 2 5 4 2 3" xfId="9791" xr:uid="{00000000-0005-0000-0000-000023000000}"/>
    <cellStyle name="Calc cel 2 2 5 4 3" xfId="2334" xr:uid="{00000000-0005-0000-0000-000023000000}"/>
    <cellStyle name="Calc cel 2 2 5 4 3 2" xfId="17188" xr:uid="{00000000-0005-0000-0000-000023000000}"/>
    <cellStyle name="Calc cel 2 2 5 4 4" xfId="11029" xr:uid="{00000000-0005-0000-0000-000023000000}"/>
    <cellStyle name="Calc cel 2 2 5 4 4 2" xfId="13203" xr:uid="{00000000-0005-0000-0000-000023000000}"/>
    <cellStyle name="Calc cel 2 2 5 4 5" xfId="6436" xr:uid="{00000000-0005-0000-0000-000023000000}"/>
    <cellStyle name="Calc cel 2 2 5 5" xfId="3489" xr:uid="{00000000-0005-0000-0000-000023000000}"/>
    <cellStyle name="Calc cel 2 2 5 5 2" xfId="13753" xr:uid="{00000000-0005-0000-0000-000023000000}"/>
    <cellStyle name="Calc cel 2 2 5 5 2 2" xfId="18343" xr:uid="{00000000-0005-0000-0000-000023000000}"/>
    <cellStyle name="Calc cel 2 2 5 5 3" xfId="9328" xr:uid="{00000000-0005-0000-0000-000023000000}"/>
    <cellStyle name="Calc cel 2 2 5 6" xfId="4686" xr:uid="{00000000-0005-0000-0000-000023000000}"/>
    <cellStyle name="Calc cel 2 2 5 6 2" xfId="14946" xr:uid="{00000000-0005-0000-0000-000023000000}"/>
    <cellStyle name="Calc cel 2 2 5 6 2 2" xfId="19535" xr:uid="{00000000-0005-0000-0000-000023000000}"/>
    <cellStyle name="Calc cel 2 2 5 6 3" xfId="13227" xr:uid="{00000000-0005-0000-0000-000023000000}"/>
    <cellStyle name="Calc cel 2 2 5 7" xfId="9432" xr:uid="{00000000-0005-0000-0000-000023000000}"/>
    <cellStyle name="Calc cel 2 2 5 7 2" xfId="9485" xr:uid="{00000000-0005-0000-0000-000023000000}"/>
    <cellStyle name="Calc cel 2 2 5 8" xfId="10808" xr:uid="{00000000-0005-0000-0000-000023000000}"/>
    <cellStyle name="Calc cel 2 2 5 8 2" xfId="7850" xr:uid="{00000000-0005-0000-0000-000023000000}"/>
    <cellStyle name="Calc cel 2 2 5 9" xfId="6476" xr:uid="{00000000-0005-0000-0000-000023000000}"/>
    <cellStyle name="Calc cel 2 2 6" xfId="752" xr:uid="{00000000-0005-0000-0000-000023000000}"/>
    <cellStyle name="Calc cel 2 2 6 2" xfId="1665" xr:uid="{00000000-0005-0000-0000-000023000000}"/>
    <cellStyle name="Calc cel 2 2 6 2 2" xfId="4474" xr:uid="{00000000-0005-0000-0000-000023000000}"/>
    <cellStyle name="Calc cel 2 2 6 2 2 2" xfId="14738" xr:uid="{00000000-0005-0000-0000-000023000000}"/>
    <cellStyle name="Calc cel 2 2 6 2 2 2 2" xfId="19328" xr:uid="{00000000-0005-0000-0000-000023000000}"/>
    <cellStyle name="Calc cel 2 2 6 2 2 3" xfId="8764" xr:uid="{00000000-0005-0000-0000-000023000000}"/>
    <cellStyle name="Calc cel 2 2 6 2 3" xfId="5886" xr:uid="{00000000-0005-0000-0000-000023000000}"/>
    <cellStyle name="Calc cel 2 2 6 2 3 2" xfId="16086" xr:uid="{00000000-0005-0000-0000-000023000000}"/>
    <cellStyle name="Calc cel 2 2 6 2 3 2 2" xfId="20673" xr:uid="{00000000-0005-0000-0000-000023000000}"/>
    <cellStyle name="Calc cel 2 2 6 2 3 3" xfId="9822" xr:uid="{00000000-0005-0000-0000-000023000000}"/>
    <cellStyle name="Calc cel 2 2 6 2 4" xfId="3236" xr:uid="{00000000-0005-0000-0000-000023000000}"/>
    <cellStyle name="Calc cel 2 2 6 2 4 2" xfId="18090" xr:uid="{00000000-0005-0000-0000-000023000000}"/>
    <cellStyle name="Calc cel 2 2 6 2 5" xfId="11938" xr:uid="{00000000-0005-0000-0000-000023000000}"/>
    <cellStyle name="Calc cel 2 2 6 2 5 2" xfId="16524" xr:uid="{00000000-0005-0000-0000-000023000000}"/>
    <cellStyle name="Calc cel 2 2 6 2 6" xfId="6230" xr:uid="{00000000-0005-0000-0000-000023000000}"/>
    <cellStyle name="Calc cel 2 2 6 3" xfId="1348" xr:uid="{00000000-0005-0000-0000-000023000000}"/>
    <cellStyle name="Calc cel 2 2 6 3 2" xfId="4157" xr:uid="{00000000-0005-0000-0000-000023000000}"/>
    <cellStyle name="Calc cel 2 2 6 3 2 2" xfId="14421" xr:uid="{00000000-0005-0000-0000-000023000000}"/>
    <cellStyle name="Calc cel 2 2 6 3 2 2 2" xfId="19011" xr:uid="{00000000-0005-0000-0000-000023000000}"/>
    <cellStyle name="Calc cel 2 2 6 3 2 3" xfId="9324" xr:uid="{00000000-0005-0000-0000-000023000000}"/>
    <cellStyle name="Calc cel 2 2 6 3 3" xfId="5570" xr:uid="{00000000-0005-0000-0000-000023000000}"/>
    <cellStyle name="Calc cel 2 2 6 3 3 2" xfId="15789" xr:uid="{00000000-0005-0000-0000-000023000000}"/>
    <cellStyle name="Calc cel 2 2 6 3 3 2 2" xfId="20377" xr:uid="{00000000-0005-0000-0000-000023000000}"/>
    <cellStyle name="Calc cel 2 2 6 3 3 3" xfId="8830" xr:uid="{00000000-0005-0000-0000-000023000000}"/>
    <cellStyle name="Calc cel 2 2 6 3 4" xfId="2952" xr:uid="{00000000-0005-0000-0000-000023000000}"/>
    <cellStyle name="Calc cel 2 2 6 3 4 2" xfId="17806" xr:uid="{00000000-0005-0000-0000-000023000000}"/>
    <cellStyle name="Calc cel 2 2 6 3 5" xfId="11640" xr:uid="{00000000-0005-0000-0000-000023000000}"/>
    <cellStyle name="Calc cel 2 2 6 3 5 2" xfId="16228" xr:uid="{00000000-0005-0000-0000-000023000000}"/>
    <cellStyle name="Calc cel 2 2 6 3 6" xfId="10544" xr:uid="{00000000-0005-0000-0000-000023000000}"/>
    <cellStyle name="Calc cel 2 2 6 4" xfId="2396" xr:uid="{00000000-0005-0000-0000-000023000000}"/>
    <cellStyle name="Calc cel 2 2 6 4 2" xfId="12664" xr:uid="{00000000-0005-0000-0000-000023000000}"/>
    <cellStyle name="Calc cel 2 2 6 4 2 2" xfId="17250" xr:uid="{00000000-0005-0000-0000-000023000000}"/>
    <cellStyle name="Calc cel 2 2 6 4 3" xfId="9578" xr:uid="{00000000-0005-0000-0000-000023000000}"/>
    <cellStyle name="Calc cel 2 2 6 5" xfId="3552" xr:uid="{00000000-0005-0000-0000-000023000000}"/>
    <cellStyle name="Calc cel 2 2 6 5 2" xfId="13816" xr:uid="{00000000-0005-0000-0000-000023000000}"/>
    <cellStyle name="Calc cel 2 2 6 5 2 2" xfId="18406" xr:uid="{00000000-0005-0000-0000-000023000000}"/>
    <cellStyle name="Calc cel 2 2 6 5 3" xfId="7160" xr:uid="{00000000-0005-0000-0000-000023000000}"/>
    <cellStyle name="Calc cel 2 2 6 6" xfId="4977" xr:uid="{00000000-0005-0000-0000-000023000000}"/>
    <cellStyle name="Calc cel 2 2 6 6 2" xfId="15232" xr:uid="{00000000-0005-0000-0000-000023000000}"/>
    <cellStyle name="Calc cel 2 2 6 6 2 2" xfId="19821" xr:uid="{00000000-0005-0000-0000-000023000000}"/>
    <cellStyle name="Calc cel 2 2 6 6 3" xfId="6655" xr:uid="{00000000-0005-0000-0000-000023000000}"/>
    <cellStyle name="Calc cel 2 2 6 7" xfId="2100" xr:uid="{00000000-0005-0000-0000-000023000000}"/>
    <cellStyle name="Calc cel 2 2 6 7 2" xfId="12369" xr:uid="{00000000-0005-0000-0000-000023000000}"/>
    <cellStyle name="Calc cel 2 2 6 7 2 2" xfId="16954" xr:uid="{00000000-0005-0000-0000-000023000000}"/>
    <cellStyle name="Calc cel 2 2 6 7 3" xfId="13475" xr:uid="{00000000-0005-0000-0000-000023000000}"/>
    <cellStyle name="Calc cel 2 2 6 8" xfId="11088" xr:uid="{00000000-0005-0000-0000-000023000000}"/>
    <cellStyle name="Calc cel 2 2 6 8 2" xfId="8103" xr:uid="{00000000-0005-0000-0000-000023000000}"/>
    <cellStyle name="Calc cel 2 2 6 9" xfId="10014" xr:uid="{00000000-0005-0000-0000-000023000000}"/>
    <cellStyle name="Calc cel 2 2 7" xfId="1082" xr:uid="{00000000-0005-0000-0000-000023000000}"/>
    <cellStyle name="Calc cel 2 2 7 2" xfId="853" xr:uid="{00000000-0005-0000-0000-000023000000}"/>
    <cellStyle name="Calc cel 2 2 7 2 2" xfId="3653" xr:uid="{00000000-0005-0000-0000-000023000000}"/>
    <cellStyle name="Calc cel 2 2 7 2 2 2" xfId="13917" xr:uid="{00000000-0005-0000-0000-000023000000}"/>
    <cellStyle name="Calc cel 2 2 7 2 2 2 2" xfId="18507" xr:uid="{00000000-0005-0000-0000-000023000000}"/>
    <cellStyle name="Calc cel 2 2 7 2 2 3" xfId="9743" xr:uid="{00000000-0005-0000-0000-000023000000}"/>
    <cellStyle name="Calc cel 2 2 7 2 3" xfId="5077" xr:uid="{00000000-0005-0000-0000-000023000000}"/>
    <cellStyle name="Calc cel 2 2 7 2 3 2" xfId="15330" xr:uid="{00000000-0005-0000-0000-000023000000}"/>
    <cellStyle name="Calc cel 2 2 7 2 3 2 2" xfId="19919" xr:uid="{00000000-0005-0000-0000-000023000000}"/>
    <cellStyle name="Calc cel 2 2 7 2 3 3" xfId="7314" xr:uid="{00000000-0005-0000-0000-000023000000}"/>
    <cellStyle name="Calc cel 2 2 7 2 4" xfId="2495" xr:uid="{00000000-0005-0000-0000-000023000000}"/>
    <cellStyle name="Calc cel 2 2 7 2 4 2" xfId="17349" xr:uid="{00000000-0005-0000-0000-000023000000}"/>
    <cellStyle name="Calc cel 2 2 7 2 5" xfId="11185" xr:uid="{00000000-0005-0000-0000-000023000000}"/>
    <cellStyle name="Calc cel 2 2 7 2 5 2" xfId="10464" xr:uid="{00000000-0005-0000-0000-000023000000}"/>
    <cellStyle name="Calc cel 2 2 7 2 6" xfId="5995" xr:uid="{00000000-0005-0000-0000-000023000000}"/>
    <cellStyle name="Calc cel 2 2 7 3" xfId="2707" xr:uid="{00000000-0005-0000-0000-000023000000}"/>
    <cellStyle name="Calc cel 2 2 7 3 2" xfId="12975" xr:uid="{00000000-0005-0000-0000-000023000000}"/>
    <cellStyle name="Calc cel 2 2 7 3 2 2" xfId="17561" xr:uid="{00000000-0005-0000-0000-000023000000}"/>
    <cellStyle name="Calc cel 2 2 7 3 3" xfId="7854" xr:uid="{00000000-0005-0000-0000-000023000000}"/>
    <cellStyle name="Calc cel 2 2 7 4" xfId="3885" xr:uid="{00000000-0005-0000-0000-000023000000}"/>
    <cellStyle name="Calc cel 2 2 7 4 2" xfId="14149" xr:uid="{00000000-0005-0000-0000-000023000000}"/>
    <cellStyle name="Calc cel 2 2 7 4 2 2" xfId="18739" xr:uid="{00000000-0005-0000-0000-000023000000}"/>
    <cellStyle name="Calc cel 2 2 7 4 3" xfId="7778" xr:uid="{00000000-0005-0000-0000-000023000000}"/>
    <cellStyle name="Calc cel 2 2 7 5" xfId="5305" xr:uid="{00000000-0005-0000-0000-000023000000}"/>
    <cellStyle name="Calc cel 2 2 7 5 2" xfId="15539" xr:uid="{00000000-0005-0000-0000-000023000000}"/>
    <cellStyle name="Calc cel 2 2 7 5 2 2" xfId="20128" xr:uid="{00000000-0005-0000-0000-000023000000}"/>
    <cellStyle name="Calc cel 2 2 7 5 3" xfId="7830" xr:uid="{00000000-0005-0000-0000-000023000000}"/>
    <cellStyle name="Calc cel 2 2 7 6" xfId="1844" xr:uid="{00000000-0005-0000-0000-000023000000}"/>
    <cellStyle name="Calc cel 2 2 7 6 2" xfId="16700" xr:uid="{00000000-0005-0000-0000-000023000000}"/>
    <cellStyle name="Calc cel 2 2 7 7" xfId="11394" xr:uid="{00000000-0005-0000-0000-000023000000}"/>
    <cellStyle name="Calc cel 2 2 7 7 2" xfId="12729" xr:uid="{00000000-0005-0000-0000-000023000000}"/>
    <cellStyle name="Calc cel 2 2 7 8" xfId="8281" xr:uid="{00000000-0005-0000-0000-000023000000}"/>
    <cellStyle name="Calc cel 2 2 8" xfId="1289" xr:uid="{00000000-0005-0000-0000-000023000000}"/>
    <cellStyle name="Calc cel 2 2 8 2" xfId="4098" xr:uid="{00000000-0005-0000-0000-000023000000}"/>
    <cellStyle name="Calc cel 2 2 8 2 2" xfId="14362" xr:uid="{00000000-0005-0000-0000-000023000000}"/>
    <cellStyle name="Calc cel 2 2 8 2 2 2" xfId="18952" xr:uid="{00000000-0005-0000-0000-000023000000}"/>
    <cellStyle name="Calc cel 2 2 8 2 3" xfId="8931" xr:uid="{00000000-0005-0000-0000-000023000000}"/>
    <cellStyle name="Calc cel 2 2 8 3" xfId="5511" xr:uid="{00000000-0005-0000-0000-000023000000}"/>
    <cellStyle name="Calc cel 2 2 8 3 2" xfId="15734" xr:uid="{00000000-0005-0000-0000-000023000000}"/>
    <cellStyle name="Calc cel 2 2 8 3 2 2" xfId="20322" xr:uid="{00000000-0005-0000-0000-000023000000}"/>
    <cellStyle name="Calc cel 2 2 8 3 3" xfId="6781" xr:uid="{00000000-0005-0000-0000-000023000000}"/>
    <cellStyle name="Calc cel 2 2 8 4" xfId="2896" xr:uid="{00000000-0005-0000-0000-000023000000}"/>
    <cellStyle name="Calc cel 2 2 8 4 2" xfId="17750" xr:uid="{00000000-0005-0000-0000-000023000000}"/>
    <cellStyle name="Calc cel 2 2 8 5" xfId="11585" xr:uid="{00000000-0005-0000-0000-000023000000}"/>
    <cellStyle name="Calc cel 2 2 8 5 2" xfId="16173" xr:uid="{00000000-0005-0000-0000-000023000000}"/>
    <cellStyle name="Calc cel 2 2 8 6" xfId="8387" xr:uid="{00000000-0005-0000-0000-000023000000}"/>
    <cellStyle name="Calc cel 2 2 9" xfId="572" xr:uid="{00000000-0005-0000-0000-000023000000}"/>
    <cellStyle name="Calc cel 2 2 9 2" xfId="4797" xr:uid="{00000000-0005-0000-0000-000023000000}"/>
    <cellStyle name="Calc cel 2 2 9 2 2" xfId="15055" xr:uid="{00000000-0005-0000-0000-000023000000}"/>
    <cellStyle name="Calc cel 2 2 9 2 2 2" xfId="19644" xr:uid="{00000000-0005-0000-0000-000023000000}"/>
    <cellStyle name="Calc cel 2 2 9 2 3" xfId="7123" xr:uid="{00000000-0005-0000-0000-000023000000}"/>
    <cellStyle name="Calc cel 2 2 9 3" xfId="1835" xr:uid="{00000000-0005-0000-0000-000023000000}"/>
    <cellStyle name="Calc cel 2 2 9 3 2" xfId="16691" xr:uid="{00000000-0005-0000-0000-000023000000}"/>
    <cellStyle name="Calc cel 2 2 9 4" xfId="10916" xr:uid="{00000000-0005-0000-0000-000023000000}"/>
    <cellStyle name="Calc cel 2 2 9 4 2" xfId="8649" xr:uid="{00000000-0005-0000-0000-000023000000}"/>
    <cellStyle name="Calc cel 2 2 9 5" xfId="8682" xr:uid="{00000000-0005-0000-0000-000023000000}"/>
    <cellStyle name="Calc cel 2 3" xfId="205" xr:uid="{00000000-0005-0000-0000-000022000000}"/>
    <cellStyle name="Calc cel 2 3 10" xfId="1739" xr:uid="{00000000-0005-0000-0000-000022000000}"/>
    <cellStyle name="Calc cel 2 3 10 2" xfId="12010" xr:uid="{00000000-0005-0000-0000-000022000000}"/>
    <cellStyle name="Calc cel 2 3 10 3" xfId="16596" xr:uid="{00000000-0005-0000-0000-000022000000}"/>
    <cellStyle name="Calc cel 2 3 11" xfId="10612" xr:uid="{00000000-0005-0000-0000-000022000000}"/>
    <cellStyle name="Calc cel 2 3 11 2" xfId="6439" xr:uid="{00000000-0005-0000-0000-000022000000}"/>
    <cellStyle name="Calc cel 2 3 2" xfId="440" xr:uid="{00000000-0005-0000-0000-000022000000}"/>
    <cellStyle name="Calc cel 2 3 2 10" xfId="3423" xr:uid="{00000000-0005-0000-0000-000022000000}"/>
    <cellStyle name="Calc cel 2 3 2 10 2" xfId="13687" xr:uid="{00000000-0005-0000-0000-000022000000}"/>
    <cellStyle name="Calc cel 2 3 2 10 2 2" xfId="18277" xr:uid="{00000000-0005-0000-0000-000022000000}"/>
    <cellStyle name="Calc cel 2 3 2 10 3" xfId="8068" xr:uid="{00000000-0005-0000-0000-000022000000}"/>
    <cellStyle name="Calc cel 2 3 2 11" xfId="1913" xr:uid="{00000000-0005-0000-0000-000022000000}"/>
    <cellStyle name="Calc cel 2 3 2 11 2" xfId="12182" xr:uid="{00000000-0005-0000-0000-000022000000}"/>
    <cellStyle name="Calc cel 2 3 2 11 2 2" xfId="16767" xr:uid="{00000000-0005-0000-0000-000022000000}"/>
    <cellStyle name="Calc cel 2 3 2 11 3" xfId="12103" xr:uid="{00000000-0005-0000-0000-000022000000}"/>
    <cellStyle name="Calc cel 2 3 2 12" xfId="4669" xr:uid="{00000000-0005-0000-0000-000022000000}"/>
    <cellStyle name="Calc cel 2 3 2 12 2" xfId="19518" xr:uid="{00000000-0005-0000-0000-000022000000}"/>
    <cellStyle name="Calc cel 2 3 2 13" xfId="10788" xr:uid="{00000000-0005-0000-0000-000022000000}"/>
    <cellStyle name="Calc cel 2 3 2 13 2" xfId="12736" xr:uid="{00000000-0005-0000-0000-000022000000}"/>
    <cellStyle name="Calc cel 2 3 2 14" xfId="9336" xr:uid="{00000000-0005-0000-0000-000022000000}"/>
    <cellStyle name="Calc cel 2 3 2 2" xfId="534" xr:uid="{00000000-0005-0000-0000-000022000000}"/>
    <cellStyle name="Calc cel 2 3 2 2 10" xfId="9105" xr:uid="{00000000-0005-0000-0000-000022000000}"/>
    <cellStyle name="Calc cel 2 3 2 2 2" xfId="1585" xr:uid="{00000000-0005-0000-0000-000022000000}"/>
    <cellStyle name="Calc cel 2 3 2 2 2 2" xfId="4394" xr:uid="{00000000-0005-0000-0000-000022000000}"/>
    <cellStyle name="Calc cel 2 3 2 2 2 2 2" xfId="14658" xr:uid="{00000000-0005-0000-0000-000022000000}"/>
    <cellStyle name="Calc cel 2 3 2 2 2 2 2 2" xfId="19248" xr:uid="{00000000-0005-0000-0000-000022000000}"/>
    <cellStyle name="Calc cel 2 3 2 2 2 2 3" xfId="10426" xr:uid="{00000000-0005-0000-0000-000022000000}"/>
    <cellStyle name="Calc cel 2 3 2 2 2 3" xfId="5806" xr:uid="{00000000-0005-0000-0000-000022000000}"/>
    <cellStyle name="Calc cel 2 3 2 2 2 3 2" xfId="16011" xr:uid="{00000000-0005-0000-0000-000022000000}"/>
    <cellStyle name="Calc cel 2 3 2 2 2 3 2 2" xfId="20598" xr:uid="{00000000-0005-0000-0000-000022000000}"/>
    <cellStyle name="Calc cel 2 3 2 2 2 3 3" xfId="12207" xr:uid="{00000000-0005-0000-0000-000022000000}"/>
    <cellStyle name="Calc cel 2 3 2 2 2 4" xfId="3161" xr:uid="{00000000-0005-0000-0000-000022000000}"/>
    <cellStyle name="Calc cel 2 3 2 2 2 4 2" xfId="18015" xr:uid="{00000000-0005-0000-0000-000022000000}"/>
    <cellStyle name="Calc cel 2 3 2 2 2 5" xfId="11863" xr:uid="{00000000-0005-0000-0000-000022000000}"/>
    <cellStyle name="Calc cel 2 3 2 2 2 5 2" xfId="16449" xr:uid="{00000000-0005-0000-0000-000022000000}"/>
    <cellStyle name="Calc cel 2 3 2 2 2 6" xfId="9985" xr:uid="{00000000-0005-0000-0000-000022000000}"/>
    <cellStyle name="Calc cel 2 3 2 2 3" xfId="1451" xr:uid="{00000000-0005-0000-0000-000022000000}"/>
    <cellStyle name="Calc cel 2 3 2 2 3 2" xfId="4260" xr:uid="{00000000-0005-0000-0000-000022000000}"/>
    <cellStyle name="Calc cel 2 3 2 2 3 2 2" xfId="14524" xr:uid="{00000000-0005-0000-0000-000022000000}"/>
    <cellStyle name="Calc cel 2 3 2 2 3 2 2 2" xfId="19114" xr:uid="{00000000-0005-0000-0000-000022000000}"/>
    <cellStyle name="Calc cel 2 3 2 2 3 2 3" xfId="8780" xr:uid="{00000000-0005-0000-0000-000022000000}"/>
    <cellStyle name="Calc cel 2 3 2 2 3 3" xfId="5672" xr:uid="{00000000-0005-0000-0000-000022000000}"/>
    <cellStyle name="Calc cel 2 3 2 2 3 3 2" xfId="15886" xr:uid="{00000000-0005-0000-0000-000022000000}"/>
    <cellStyle name="Calc cel 2 3 2 2 3 3 2 2" xfId="20474" xr:uid="{00000000-0005-0000-0000-000022000000}"/>
    <cellStyle name="Calc cel 2 3 2 2 3 3 3" xfId="10121" xr:uid="{00000000-0005-0000-0000-000022000000}"/>
    <cellStyle name="Calc cel 2 3 2 2 3 4" xfId="3050" xr:uid="{00000000-0005-0000-0000-000022000000}"/>
    <cellStyle name="Calc cel 2 3 2 2 3 4 2" xfId="17904" xr:uid="{00000000-0005-0000-0000-000022000000}"/>
    <cellStyle name="Calc cel 2 3 2 2 3 5" xfId="11738" xr:uid="{00000000-0005-0000-0000-000022000000}"/>
    <cellStyle name="Calc cel 2 3 2 2 3 5 2" xfId="16325" xr:uid="{00000000-0005-0000-0000-000022000000}"/>
    <cellStyle name="Calc cel 2 3 2 2 3 6" xfId="7129" xr:uid="{00000000-0005-0000-0000-000022000000}"/>
    <cellStyle name="Calc cel 2 3 2 2 4" xfId="1271" xr:uid="{00000000-0005-0000-0000-000022000000}"/>
    <cellStyle name="Calc cel 2 3 2 2 4 2" xfId="4080" xr:uid="{00000000-0005-0000-0000-000022000000}"/>
    <cellStyle name="Calc cel 2 3 2 2 4 2 2" xfId="14344" xr:uid="{00000000-0005-0000-0000-000022000000}"/>
    <cellStyle name="Calc cel 2 3 2 2 4 2 2 2" xfId="18934" xr:uid="{00000000-0005-0000-0000-000022000000}"/>
    <cellStyle name="Calc cel 2 3 2 2 4 2 3" xfId="6976" xr:uid="{00000000-0005-0000-0000-000022000000}"/>
    <cellStyle name="Calc cel 2 3 2 2 4 3" xfId="5493" xr:uid="{00000000-0005-0000-0000-000022000000}"/>
    <cellStyle name="Calc cel 2 3 2 2 4 3 2" xfId="15716" xr:uid="{00000000-0005-0000-0000-000022000000}"/>
    <cellStyle name="Calc cel 2 3 2 2 4 3 2 2" xfId="20304" xr:uid="{00000000-0005-0000-0000-000022000000}"/>
    <cellStyle name="Calc cel 2 3 2 2 4 3 3" xfId="6837" xr:uid="{00000000-0005-0000-0000-000022000000}"/>
    <cellStyle name="Calc cel 2 3 2 2 4 4" xfId="2878" xr:uid="{00000000-0005-0000-0000-000022000000}"/>
    <cellStyle name="Calc cel 2 3 2 2 4 4 2" xfId="17732" xr:uid="{00000000-0005-0000-0000-000022000000}"/>
    <cellStyle name="Calc cel 2 3 2 2 4 5" xfId="11568" xr:uid="{00000000-0005-0000-0000-000022000000}"/>
    <cellStyle name="Calc cel 2 3 2 2 4 5 2" xfId="6132" xr:uid="{00000000-0005-0000-0000-000022000000}"/>
    <cellStyle name="Calc cel 2 3 2 2 4 6" xfId="9146" xr:uid="{00000000-0005-0000-0000-000022000000}"/>
    <cellStyle name="Calc cel 2 3 2 2 5" xfId="672" xr:uid="{00000000-0005-0000-0000-000022000000}"/>
    <cellStyle name="Calc cel 2 3 2 2 5 2" xfId="4897" xr:uid="{00000000-0005-0000-0000-000022000000}"/>
    <cellStyle name="Calc cel 2 3 2 2 5 2 2" xfId="15154" xr:uid="{00000000-0005-0000-0000-000022000000}"/>
    <cellStyle name="Calc cel 2 3 2 2 5 2 2 2" xfId="19743" xr:uid="{00000000-0005-0000-0000-000022000000}"/>
    <cellStyle name="Calc cel 2 3 2 2 5 2 3" xfId="6297" xr:uid="{00000000-0005-0000-0000-000022000000}"/>
    <cellStyle name="Calc cel 2 3 2 2 5 3" xfId="2318" xr:uid="{00000000-0005-0000-0000-000022000000}"/>
    <cellStyle name="Calc cel 2 3 2 2 5 3 2" xfId="17172" xr:uid="{00000000-0005-0000-0000-000022000000}"/>
    <cellStyle name="Calc cel 2 3 2 2 5 4" xfId="11013" xr:uid="{00000000-0005-0000-0000-000022000000}"/>
    <cellStyle name="Calc cel 2 3 2 2 5 4 2" xfId="6996" xr:uid="{00000000-0005-0000-0000-000022000000}"/>
    <cellStyle name="Calc cel 2 3 2 2 5 5" xfId="7157" xr:uid="{00000000-0005-0000-0000-000022000000}"/>
    <cellStyle name="Calc cel 2 3 2 2 6" xfId="3472" xr:uid="{00000000-0005-0000-0000-000022000000}"/>
    <cellStyle name="Calc cel 2 3 2 2 6 2" xfId="13736" xr:uid="{00000000-0005-0000-0000-000022000000}"/>
    <cellStyle name="Calc cel 2 3 2 2 6 2 2" xfId="18326" xr:uid="{00000000-0005-0000-0000-000022000000}"/>
    <cellStyle name="Calc cel 2 3 2 2 6 3" xfId="8468" xr:uid="{00000000-0005-0000-0000-000022000000}"/>
    <cellStyle name="Calc cel 2 3 2 2 7" xfId="4759" xr:uid="{00000000-0005-0000-0000-000022000000}"/>
    <cellStyle name="Calc cel 2 3 2 2 7 2" xfId="15018" xr:uid="{00000000-0005-0000-0000-000022000000}"/>
    <cellStyle name="Calc cel 2 3 2 2 7 2 2" xfId="19607" xr:uid="{00000000-0005-0000-0000-000022000000}"/>
    <cellStyle name="Calc cel 2 3 2 2 7 3" xfId="8230" xr:uid="{00000000-0005-0000-0000-000022000000}"/>
    <cellStyle name="Calc cel 2 3 2 2 8" xfId="9483" xr:uid="{00000000-0005-0000-0000-000022000000}"/>
    <cellStyle name="Calc cel 2 3 2 2 8 2" xfId="9612" xr:uid="{00000000-0005-0000-0000-000022000000}"/>
    <cellStyle name="Calc cel 2 3 2 2 9" xfId="10880" xr:uid="{00000000-0005-0000-0000-000022000000}"/>
    <cellStyle name="Calc cel 2 3 2 2 9 2" xfId="10087" xr:uid="{00000000-0005-0000-0000-000022000000}"/>
    <cellStyle name="Calc cel 2 3 2 3" xfId="736" xr:uid="{00000000-0005-0000-0000-000022000000}"/>
    <cellStyle name="Calc cel 2 3 2 3 2" xfId="1649" xr:uid="{00000000-0005-0000-0000-000022000000}"/>
    <cellStyle name="Calc cel 2 3 2 3 2 2" xfId="4458" xr:uid="{00000000-0005-0000-0000-000022000000}"/>
    <cellStyle name="Calc cel 2 3 2 3 2 2 2" xfId="14722" xr:uid="{00000000-0005-0000-0000-000022000000}"/>
    <cellStyle name="Calc cel 2 3 2 3 2 2 2 2" xfId="19312" xr:uid="{00000000-0005-0000-0000-000022000000}"/>
    <cellStyle name="Calc cel 2 3 2 3 2 2 3" xfId="6358" xr:uid="{00000000-0005-0000-0000-000022000000}"/>
    <cellStyle name="Calc cel 2 3 2 3 2 3" xfId="5870" xr:uid="{00000000-0005-0000-0000-000022000000}"/>
    <cellStyle name="Calc cel 2 3 2 3 2 3 2" xfId="16071" xr:uid="{00000000-0005-0000-0000-000022000000}"/>
    <cellStyle name="Calc cel 2 3 2 3 2 3 2 2" xfId="20658" xr:uid="{00000000-0005-0000-0000-000022000000}"/>
    <cellStyle name="Calc cel 2 3 2 3 2 3 3" xfId="7892" xr:uid="{00000000-0005-0000-0000-000022000000}"/>
    <cellStyle name="Calc cel 2 3 2 3 2 4" xfId="3221" xr:uid="{00000000-0005-0000-0000-000022000000}"/>
    <cellStyle name="Calc cel 2 3 2 3 2 4 2" xfId="18075" xr:uid="{00000000-0005-0000-0000-000022000000}"/>
    <cellStyle name="Calc cel 2 3 2 3 2 5" xfId="11923" xr:uid="{00000000-0005-0000-0000-000022000000}"/>
    <cellStyle name="Calc cel 2 3 2 3 2 5 2" xfId="16509" xr:uid="{00000000-0005-0000-0000-000022000000}"/>
    <cellStyle name="Calc cel 2 3 2 3 2 6" xfId="7509" xr:uid="{00000000-0005-0000-0000-000022000000}"/>
    <cellStyle name="Calc cel 2 3 2 3 3" xfId="1332" xr:uid="{00000000-0005-0000-0000-000022000000}"/>
    <cellStyle name="Calc cel 2 3 2 3 3 2" xfId="4141" xr:uid="{00000000-0005-0000-0000-000022000000}"/>
    <cellStyle name="Calc cel 2 3 2 3 3 2 2" xfId="14405" xr:uid="{00000000-0005-0000-0000-000022000000}"/>
    <cellStyle name="Calc cel 2 3 2 3 3 2 2 2" xfId="18995" xr:uid="{00000000-0005-0000-0000-000022000000}"/>
    <cellStyle name="Calc cel 2 3 2 3 3 2 3" xfId="8838" xr:uid="{00000000-0005-0000-0000-000022000000}"/>
    <cellStyle name="Calc cel 2 3 2 3 3 3" xfId="5554" xr:uid="{00000000-0005-0000-0000-000022000000}"/>
    <cellStyle name="Calc cel 2 3 2 3 3 3 2" xfId="15774" xr:uid="{00000000-0005-0000-0000-000022000000}"/>
    <cellStyle name="Calc cel 2 3 2 3 3 3 2 2" xfId="20362" xr:uid="{00000000-0005-0000-0000-000022000000}"/>
    <cellStyle name="Calc cel 2 3 2 3 3 3 3" xfId="9529" xr:uid="{00000000-0005-0000-0000-000022000000}"/>
    <cellStyle name="Calc cel 2 3 2 3 3 4" xfId="2937" xr:uid="{00000000-0005-0000-0000-000022000000}"/>
    <cellStyle name="Calc cel 2 3 2 3 3 4 2" xfId="17791" xr:uid="{00000000-0005-0000-0000-000022000000}"/>
    <cellStyle name="Calc cel 2 3 2 3 3 5" xfId="11625" xr:uid="{00000000-0005-0000-0000-000022000000}"/>
    <cellStyle name="Calc cel 2 3 2 3 3 5 2" xfId="16213" xr:uid="{00000000-0005-0000-0000-000022000000}"/>
    <cellStyle name="Calc cel 2 3 2 3 3 6" xfId="8505" xr:uid="{00000000-0005-0000-0000-000022000000}"/>
    <cellStyle name="Calc cel 2 3 2 3 4" xfId="2380" xr:uid="{00000000-0005-0000-0000-000022000000}"/>
    <cellStyle name="Calc cel 2 3 2 3 4 2" xfId="12648" xr:uid="{00000000-0005-0000-0000-000022000000}"/>
    <cellStyle name="Calc cel 2 3 2 3 4 2 2" xfId="17234" xr:uid="{00000000-0005-0000-0000-000022000000}"/>
    <cellStyle name="Calc cel 2 3 2 3 4 3" xfId="9279" xr:uid="{00000000-0005-0000-0000-000022000000}"/>
    <cellStyle name="Calc cel 2 3 2 3 5" xfId="3536" xr:uid="{00000000-0005-0000-0000-000022000000}"/>
    <cellStyle name="Calc cel 2 3 2 3 5 2" xfId="13800" xr:uid="{00000000-0005-0000-0000-000022000000}"/>
    <cellStyle name="Calc cel 2 3 2 3 5 2 2" xfId="18390" xr:uid="{00000000-0005-0000-0000-000022000000}"/>
    <cellStyle name="Calc cel 2 3 2 3 5 3" xfId="6932" xr:uid="{00000000-0005-0000-0000-000022000000}"/>
    <cellStyle name="Calc cel 2 3 2 3 6" xfId="4961" xr:uid="{00000000-0005-0000-0000-000022000000}"/>
    <cellStyle name="Calc cel 2 3 2 3 6 2" xfId="15216" xr:uid="{00000000-0005-0000-0000-000022000000}"/>
    <cellStyle name="Calc cel 2 3 2 3 6 2 2" xfId="19805" xr:uid="{00000000-0005-0000-0000-000022000000}"/>
    <cellStyle name="Calc cel 2 3 2 3 6 3" xfId="7457" xr:uid="{00000000-0005-0000-0000-000022000000}"/>
    <cellStyle name="Calc cel 2 3 2 3 7" xfId="2085" xr:uid="{00000000-0005-0000-0000-000022000000}"/>
    <cellStyle name="Calc cel 2 3 2 3 7 2" xfId="12354" xr:uid="{00000000-0005-0000-0000-000022000000}"/>
    <cellStyle name="Calc cel 2 3 2 3 7 2 2" xfId="16939" xr:uid="{00000000-0005-0000-0000-000022000000}"/>
    <cellStyle name="Calc cel 2 3 2 3 7 3" xfId="10268" xr:uid="{00000000-0005-0000-0000-000022000000}"/>
    <cellStyle name="Calc cel 2 3 2 3 8" xfId="11073" xr:uid="{00000000-0005-0000-0000-000022000000}"/>
    <cellStyle name="Calc cel 2 3 2 3 8 2" xfId="9783" xr:uid="{00000000-0005-0000-0000-000022000000}"/>
    <cellStyle name="Calc cel 2 3 2 3 9" xfId="6125" xr:uid="{00000000-0005-0000-0000-000022000000}"/>
    <cellStyle name="Calc cel 2 3 2 4" xfId="797" xr:uid="{00000000-0005-0000-0000-000022000000}"/>
    <cellStyle name="Calc cel 2 3 2 4 2" xfId="1710" xr:uid="{00000000-0005-0000-0000-000022000000}"/>
    <cellStyle name="Calc cel 2 3 2 4 2 2" xfId="4519" xr:uid="{00000000-0005-0000-0000-000022000000}"/>
    <cellStyle name="Calc cel 2 3 2 4 2 2 2" xfId="14783" xr:uid="{00000000-0005-0000-0000-000022000000}"/>
    <cellStyle name="Calc cel 2 3 2 4 2 2 2 2" xfId="19373" xr:uid="{00000000-0005-0000-0000-000022000000}"/>
    <cellStyle name="Calc cel 2 3 2 4 2 2 3" xfId="7944" xr:uid="{00000000-0005-0000-0000-000022000000}"/>
    <cellStyle name="Calc cel 2 3 2 4 2 3" xfId="5931" xr:uid="{00000000-0005-0000-0000-000022000000}"/>
    <cellStyle name="Calc cel 2 3 2 4 2 3 2" xfId="16130" xr:uid="{00000000-0005-0000-0000-000022000000}"/>
    <cellStyle name="Calc cel 2 3 2 4 2 3 2 2" xfId="20717" xr:uid="{00000000-0005-0000-0000-000022000000}"/>
    <cellStyle name="Calc cel 2 3 2 4 2 3 3" xfId="8005" xr:uid="{00000000-0005-0000-0000-000022000000}"/>
    <cellStyle name="Calc cel 2 3 2 4 2 4" xfId="3280" xr:uid="{00000000-0005-0000-0000-000022000000}"/>
    <cellStyle name="Calc cel 2 3 2 4 2 4 2" xfId="18134" xr:uid="{00000000-0005-0000-0000-000022000000}"/>
    <cellStyle name="Calc cel 2 3 2 4 2 5" xfId="11982" xr:uid="{00000000-0005-0000-0000-000022000000}"/>
    <cellStyle name="Calc cel 2 3 2 4 2 5 2" xfId="16568" xr:uid="{00000000-0005-0000-0000-000022000000}"/>
    <cellStyle name="Calc cel 2 3 2 4 2 6" xfId="10484" xr:uid="{00000000-0005-0000-0000-000022000000}"/>
    <cellStyle name="Calc cel 2 3 2 4 3" xfId="1388" xr:uid="{00000000-0005-0000-0000-000022000000}"/>
    <cellStyle name="Calc cel 2 3 2 4 3 2" xfId="4197" xr:uid="{00000000-0005-0000-0000-000022000000}"/>
    <cellStyle name="Calc cel 2 3 2 4 3 2 2" xfId="14461" xr:uid="{00000000-0005-0000-0000-000022000000}"/>
    <cellStyle name="Calc cel 2 3 2 4 3 2 2 2" xfId="19051" xr:uid="{00000000-0005-0000-0000-000022000000}"/>
    <cellStyle name="Calc cel 2 3 2 4 3 2 3" xfId="13383" xr:uid="{00000000-0005-0000-0000-000022000000}"/>
    <cellStyle name="Calc cel 2 3 2 4 3 3" xfId="5609" xr:uid="{00000000-0005-0000-0000-000022000000}"/>
    <cellStyle name="Calc cel 2 3 2 4 3 3 2" xfId="15827" xr:uid="{00000000-0005-0000-0000-000022000000}"/>
    <cellStyle name="Calc cel 2 3 2 4 3 3 2 2" xfId="20415" xr:uid="{00000000-0005-0000-0000-000022000000}"/>
    <cellStyle name="Calc cel 2 3 2 4 3 3 3" xfId="6102" xr:uid="{00000000-0005-0000-0000-000022000000}"/>
    <cellStyle name="Calc cel 2 3 2 4 3 4" xfId="2991" xr:uid="{00000000-0005-0000-0000-000022000000}"/>
    <cellStyle name="Calc cel 2 3 2 4 3 4 2" xfId="17845" xr:uid="{00000000-0005-0000-0000-000022000000}"/>
    <cellStyle name="Calc cel 2 3 2 4 3 5" xfId="11678" xr:uid="{00000000-0005-0000-0000-000022000000}"/>
    <cellStyle name="Calc cel 2 3 2 4 3 5 2" xfId="16266" xr:uid="{00000000-0005-0000-0000-000022000000}"/>
    <cellStyle name="Calc cel 2 3 2 4 3 6" xfId="12478" xr:uid="{00000000-0005-0000-0000-000022000000}"/>
    <cellStyle name="Calc cel 2 3 2 4 4" xfId="2441" xr:uid="{00000000-0005-0000-0000-000022000000}"/>
    <cellStyle name="Calc cel 2 3 2 4 4 2" xfId="12709" xr:uid="{00000000-0005-0000-0000-000022000000}"/>
    <cellStyle name="Calc cel 2 3 2 4 4 2 2" xfId="17295" xr:uid="{00000000-0005-0000-0000-000022000000}"/>
    <cellStyle name="Calc cel 2 3 2 4 4 3" xfId="6190" xr:uid="{00000000-0005-0000-0000-000022000000}"/>
    <cellStyle name="Calc cel 2 3 2 4 5" xfId="3597" xr:uid="{00000000-0005-0000-0000-000022000000}"/>
    <cellStyle name="Calc cel 2 3 2 4 5 2" xfId="13861" xr:uid="{00000000-0005-0000-0000-000022000000}"/>
    <cellStyle name="Calc cel 2 3 2 4 5 2 2" xfId="18451" xr:uid="{00000000-0005-0000-0000-000022000000}"/>
    <cellStyle name="Calc cel 2 3 2 4 5 3" xfId="9273" xr:uid="{00000000-0005-0000-0000-000022000000}"/>
    <cellStyle name="Calc cel 2 3 2 4 6" xfId="5022" xr:uid="{00000000-0005-0000-0000-000022000000}"/>
    <cellStyle name="Calc cel 2 3 2 4 6 2" xfId="15277" xr:uid="{00000000-0005-0000-0000-000022000000}"/>
    <cellStyle name="Calc cel 2 3 2 4 6 2 2" xfId="19866" xr:uid="{00000000-0005-0000-0000-000022000000}"/>
    <cellStyle name="Calc cel 2 3 2 4 6 3" xfId="8662" xr:uid="{00000000-0005-0000-0000-000022000000}"/>
    <cellStyle name="Calc cel 2 3 2 4 7" xfId="2144" xr:uid="{00000000-0005-0000-0000-000022000000}"/>
    <cellStyle name="Calc cel 2 3 2 4 7 2" xfId="12413" xr:uid="{00000000-0005-0000-0000-000022000000}"/>
    <cellStyle name="Calc cel 2 3 2 4 7 2 2" xfId="16998" xr:uid="{00000000-0005-0000-0000-000022000000}"/>
    <cellStyle name="Calc cel 2 3 2 4 7 3" xfId="6957" xr:uid="{00000000-0005-0000-0000-000022000000}"/>
    <cellStyle name="Calc cel 2 3 2 4 8" xfId="11132" xr:uid="{00000000-0005-0000-0000-000022000000}"/>
    <cellStyle name="Calc cel 2 3 2 4 8 2" xfId="8475" xr:uid="{00000000-0005-0000-0000-000022000000}"/>
    <cellStyle name="Calc cel 2 3 2 4 9" xfId="9984" xr:uid="{00000000-0005-0000-0000-000022000000}"/>
    <cellStyle name="Calc cel 2 3 2 5" xfId="1233" xr:uid="{00000000-0005-0000-0000-000022000000}"/>
    <cellStyle name="Calc cel 2 3 2 5 2" xfId="1543" xr:uid="{00000000-0005-0000-0000-000022000000}"/>
    <cellStyle name="Calc cel 2 3 2 5 2 2" xfId="4352" xr:uid="{00000000-0005-0000-0000-000022000000}"/>
    <cellStyle name="Calc cel 2 3 2 5 2 2 2" xfId="14616" xr:uid="{00000000-0005-0000-0000-000022000000}"/>
    <cellStyle name="Calc cel 2 3 2 5 2 2 2 2" xfId="19206" xr:uid="{00000000-0005-0000-0000-000022000000}"/>
    <cellStyle name="Calc cel 2 3 2 5 2 2 3" xfId="8964" xr:uid="{00000000-0005-0000-0000-000022000000}"/>
    <cellStyle name="Calc cel 2 3 2 5 2 3" xfId="5764" xr:uid="{00000000-0005-0000-0000-000022000000}"/>
    <cellStyle name="Calc cel 2 3 2 5 2 3 2" xfId="15971" xr:uid="{00000000-0005-0000-0000-000022000000}"/>
    <cellStyle name="Calc cel 2 3 2 5 2 3 2 2" xfId="20558" xr:uid="{00000000-0005-0000-0000-000022000000}"/>
    <cellStyle name="Calc cel 2 3 2 5 2 3 3" xfId="9883" xr:uid="{00000000-0005-0000-0000-000022000000}"/>
    <cellStyle name="Calc cel 2 3 2 5 2 4" xfId="3121" xr:uid="{00000000-0005-0000-0000-000022000000}"/>
    <cellStyle name="Calc cel 2 3 2 5 2 4 2" xfId="17975" xr:uid="{00000000-0005-0000-0000-000022000000}"/>
    <cellStyle name="Calc cel 2 3 2 5 2 5" xfId="11823" xr:uid="{00000000-0005-0000-0000-000022000000}"/>
    <cellStyle name="Calc cel 2 3 2 5 2 5 2" xfId="16409" xr:uid="{00000000-0005-0000-0000-000022000000}"/>
    <cellStyle name="Calc cel 2 3 2 5 2 6" xfId="13019" xr:uid="{00000000-0005-0000-0000-000022000000}"/>
    <cellStyle name="Calc cel 2 3 2 5 3" xfId="2841" xr:uid="{00000000-0005-0000-0000-000022000000}"/>
    <cellStyle name="Calc cel 2 3 2 5 3 2" xfId="13107" xr:uid="{00000000-0005-0000-0000-000022000000}"/>
    <cellStyle name="Calc cel 2 3 2 5 3 2 2" xfId="17695" xr:uid="{00000000-0005-0000-0000-000022000000}"/>
    <cellStyle name="Calc cel 2 3 2 5 3 3" xfId="13343" xr:uid="{00000000-0005-0000-0000-000022000000}"/>
    <cellStyle name="Calc cel 2 3 2 5 4" xfId="4041" xr:uid="{00000000-0005-0000-0000-000022000000}"/>
    <cellStyle name="Calc cel 2 3 2 5 4 2" xfId="14305" xr:uid="{00000000-0005-0000-0000-000022000000}"/>
    <cellStyle name="Calc cel 2 3 2 5 4 2 2" xfId="18895" xr:uid="{00000000-0005-0000-0000-000022000000}"/>
    <cellStyle name="Calc cel 2 3 2 5 4 3" xfId="12547" xr:uid="{00000000-0005-0000-0000-000022000000}"/>
    <cellStyle name="Calc cel 2 3 2 5 5" xfId="5455" xr:uid="{00000000-0005-0000-0000-000022000000}"/>
    <cellStyle name="Calc cel 2 3 2 5 5 2" xfId="15680" xr:uid="{00000000-0005-0000-0000-000022000000}"/>
    <cellStyle name="Calc cel 2 3 2 5 5 2 2" xfId="20268" xr:uid="{00000000-0005-0000-0000-000022000000}"/>
    <cellStyle name="Calc cel 2 3 2 5 5 3" xfId="9613" xr:uid="{00000000-0005-0000-0000-000022000000}"/>
    <cellStyle name="Calc cel 2 3 2 5 6" xfId="2004" xr:uid="{00000000-0005-0000-0000-000022000000}"/>
    <cellStyle name="Calc cel 2 3 2 5 6 2" xfId="16858" xr:uid="{00000000-0005-0000-0000-000022000000}"/>
    <cellStyle name="Calc cel 2 3 2 5 7" xfId="11533" xr:uid="{00000000-0005-0000-0000-000022000000}"/>
    <cellStyle name="Calc cel 2 3 2 5 7 2" xfId="7085" xr:uid="{00000000-0005-0000-0000-000022000000}"/>
    <cellStyle name="Calc cel 2 3 2 5 8" xfId="13486" xr:uid="{00000000-0005-0000-0000-000022000000}"/>
    <cellStyle name="Calc cel 2 3 2 6" xfId="1148" xr:uid="{00000000-0005-0000-0000-000022000000}"/>
    <cellStyle name="Calc cel 2 3 2 6 2" xfId="3956" xr:uid="{00000000-0005-0000-0000-000022000000}"/>
    <cellStyle name="Calc cel 2 3 2 6 2 2" xfId="14220" xr:uid="{00000000-0005-0000-0000-000022000000}"/>
    <cellStyle name="Calc cel 2 3 2 6 2 2 2" xfId="18810" xr:uid="{00000000-0005-0000-0000-000022000000}"/>
    <cellStyle name="Calc cel 2 3 2 6 2 3" xfId="13164" xr:uid="{00000000-0005-0000-0000-000022000000}"/>
    <cellStyle name="Calc cel 2 3 2 6 3" xfId="5370" xr:uid="{00000000-0005-0000-0000-000022000000}"/>
    <cellStyle name="Calc cel 2 3 2 6 3 2" xfId="15598" xr:uid="{00000000-0005-0000-0000-000022000000}"/>
    <cellStyle name="Calc cel 2 3 2 6 3 2 2" xfId="20187" xr:uid="{00000000-0005-0000-0000-000022000000}"/>
    <cellStyle name="Calc cel 2 3 2 6 3 3" xfId="7809" xr:uid="{00000000-0005-0000-0000-000022000000}"/>
    <cellStyle name="Calc cel 2 3 2 6 4" xfId="2768" xr:uid="{00000000-0005-0000-0000-000022000000}"/>
    <cellStyle name="Calc cel 2 3 2 6 4 2" xfId="17622" xr:uid="{00000000-0005-0000-0000-000022000000}"/>
    <cellStyle name="Calc cel 2 3 2 6 5" xfId="11452" xr:uid="{00000000-0005-0000-0000-000022000000}"/>
    <cellStyle name="Calc cel 2 3 2 6 5 2" xfId="7729" xr:uid="{00000000-0005-0000-0000-000022000000}"/>
    <cellStyle name="Calc cel 2 3 2 6 6" xfId="10082" xr:uid="{00000000-0005-0000-0000-000022000000}"/>
    <cellStyle name="Calc cel 2 3 2 7" xfId="1024" xr:uid="{00000000-0005-0000-0000-000022000000}"/>
    <cellStyle name="Calc cel 2 3 2 7 2" xfId="3827" xr:uid="{00000000-0005-0000-0000-000022000000}"/>
    <cellStyle name="Calc cel 2 3 2 7 2 2" xfId="14091" xr:uid="{00000000-0005-0000-0000-000022000000}"/>
    <cellStyle name="Calc cel 2 3 2 7 2 2 2" xfId="18681" xr:uid="{00000000-0005-0000-0000-000022000000}"/>
    <cellStyle name="Calc cel 2 3 2 7 2 3" xfId="9080" xr:uid="{00000000-0005-0000-0000-000022000000}"/>
    <cellStyle name="Calc cel 2 3 2 7 3" xfId="5247" xr:uid="{00000000-0005-0000-0000-000022000000}"/>
    <cellStyle name="Calc cel 2 3 2 7 3 2" xfId="15485" xr:uid="{00000000-0005-0000-0000-000022000000}"/>
    <cellStyle name="Calc cel 2 3 2 7 3 2 2" xfId="20074" xr:uid="{00000000-0005-0000-0000-000022000000}"/>
    <cellStyle name="Calc cel 2 3 2 7 3 3" xfId="8563" xr:uid="{00000000-0005-0000-0000-000022000000}"/>
    <cellStyle name="Calc cel 2 3 2 7 4" xfId="2653" xr:uid="{00000000-0005-0000-0000-000022000000}"/>
    <cellStyle name="Calc cel 2 3 2 7 4 2" xfId="17507" xr:uid="{00000000-0005-0000-0000-000022000000}"/>
    <cellStyle name="Calc cel 2 3 2 7 5" xfId="11340" xr:uid="{00000000-0005-0000-0000-000022000000}"/>
    <cellStyle name="Calc cel 2 3 2 7 5 2" xfId="6612" xr:uid="{00000000-0005-0000-0000-000022000000}"/>
    <cellStyle name="Calc cel 2 3 2 7 6" xfId="12607" xr:uid="{00000000-0005-0000-0000-000022000000}"/>
    <cellStyle name="Calc cel 2 3 2 8" xfId="1052" xr:uid="{00000000-0005-0000-0000-000022000000}"/>
    <cellStyle name="Calc cel 2 3 2 8 2" xfId="3855" xr:uid="{00000000-0005-0000-0000-000022000000}"/>
    <cellStyle name="Calc cel 2 3 2 8 2 2" xfId="14119" xr:uid="{00000000-0005-0000-0000-000022000000}"/>
    <cellStyle name="Calc cel 2 3 2 8 2 2 2" xfId="18709" xr:uid="{00000000-0005-0000-0000-000022000000}"/>
    <cellStyle name="Calc cel 2 3 2 8 2 3" xfId="7583" xr:uid="{00000000-0005-0000-0000-000022000000}"/>
    <cellStyle name="Calc cel 2 3 2 8 3" xfId="5275" xr:uid="{00000000-0005-0000-0000-000022000000}"/>
    <cellStyle name="Calc cel 2 3 2 8 3 2" xfId="15511" xr:uid="{00000000-0005-0000-0000-000022000000}"/>
    <cellStyle name="Calc cel 2 3 2 8 3 2 2" xfId="20100" xr:uid="{00000000-0005-0000-0000-000022000000}"/>
    <cellStyle name="Calc cel 2 3 2 8 3 3" xfId="9543" xr:uid="{00000000-0005-0000-0000-000022000000}"/>
    <cellStyle name="Calc cel 2 3 2 8 4" xfId="2679" xr:uid="{00000000-0005-0000-0000-000022000000}"/>
    <cellStyle name="Calc cel 2 3 2 8 4 2" xfId="17533" xr:uid="{00000000-0005-0000-0000-000022000000}"/>
    <cellStyle name="Calc cel 2 3 2 8 5" xfId="11366" xr:uid="{00000000-0005-0000-0000-000022000000}"/>
    <cellStyle name="Calc cel 2 3 2 8 5 2" xfId="7924" xr:uid="{00000000-0005-0000-0000-000022000000}"/>
    <cellStyle name="Calc cel 2 3 2 8 6" xfId="7456" xr:uid="{00000000-0005-0000-0000-000022000000}"/>
    <cellStyle name="Calc cel 2 3 2 9" xfId="623" xr:uid="{00000000-0005-0000-0000-000022000000}"/>
    <cellStyle name="Calc cel 2 3 2 9 2" xfId="4848" xr:uid="{00000000-0005-0000-0000-000022000000}"/>
    <cellStyle name="Calc cel 2 3 2 9 2 2" xfId="15106" xr:uid="{00000000-0005-0000-0000-000022000000}"/>
    <cellStyle name="Calc cel 2 3 2 9 2 2 2" xfId="19695" xr:uid="{00000000-0005-0000-0000-000022000000}"/>
    <cellStyle name="Calc cel 2 3 2 9 2 3" xfId="8925" xr:uid="{00000000-0005-0000-0000-000022000000}"/>
    <cellStyle name="Calc cel 2 3 2 9 3" xfId="2270" xr:uid="{00000000-0005-0000-0000-000022000000}"/>
    <cellStyle name="Calc cel 2 3 2 9 3 2" xfId="17124" xr:uid="{00000000-0005-0000-0000-000022000000}"/>
    <cellStyle name="Calc cel 2 3 2 9 4" xfId="10966" xr:uid="{00000000-0005-0000-0000-000022000000}"/>
    <cellStyle name="Calc cel 2 3 2 9 4 2" xfId="7718" xr:uid="{00000000-0005-0000-0000-000022000000}"/>
    <cellStyle name="Calc cel 2 3 2 9 5" xfId="9116" xr:uid="{00000000-0005-0000-0000-000022000000}"/>
    <cellStyle name="Calc cel 2 3 3" xfId="458" xr:uid="{00000000-0005-0000-0000-000022000000}"/>
    <cellStyle name="Calc cel 2 3 3 2" xfId="552" xr:uid="{00000000-0005-0000-0000-000022000000}"/>
    <cellStyle name="Calc cel 2 3 3 2 2" xfId="1515" xr:uid="{00000000-0005-0000-0000-000022000000}"/>
    <cellStyle name="Calc cel 2 3 3 2 2 2" xfId="5736" xr:uid="{00000000-0005-0000-0000-000022000000}"/>
    <cellStyle name="Calc cel 2 3 3 2 2 2 2" xfId="15945" xr:uid="{00000000-0005-0000-0000-000022000000}"/>
    <cellStyle name="Calc cel 2 3 3 2 2 2 2 2" xfId="20532" xr:uid="{00000000-0005-0000-0000-000022000000}"/>
    <cellStyle name="Calc cel 2 3 3 2 2 2 3" xfId="12181" xr:uid="{00000000-0005-0000-0000-000022000000}"/>
    <cellStyle name="Calc cel 2 3 3 2 2 3" xfId="4324" xr:uid="{00000000-0005-0000-0000-000022000000}"/>
    <cellStyle name="Calc cel 2 3 3 2 2 3 2" xfId="19178" xr:uid="{00000000-0005-0000-0000-000022000000}"/>
    <cellStyle name="Calc cel 2 3 3 2 2 4" xfId="11797" xr:uid="{00000000-0005-0000-0000-000022000000}"/>
    <cellStyle name="Calc cel 2 3 3 2 2 4 2" xfId="16383" xr:uid="{00000000-0005-0000-0000-000022000000}"/>
    <cellStyle name="Calc cel 2 3 3 2 2 5" xfId="12920" xr:uid="{00000000-0005-0000-0000-000022000000}"/>
    <cellStyle name="Calc cel 2 3 3 2 3" xfId="4777" xr:uid="{00000000-0005-0000-0000-000022000000}"/>
    <cellStyle name="Calc cel 2 3 3 2 3 2" xfId="15036" xr:uid="{00000000-0005-0000-0000-000022000000}"/>
    <cellStyle name="Calc cel 2 3 3 2 3 2 2" xfId="19625" xr:uid="{00000000-0005-0000-0000-000022000000}"/>
    <cellStyle name="Calc cel 2 3 3 2 3 3" xfId="9968" xr:uid="{00000000-0005-0000-0000-000022000000}"/>
    <cellStyle name="Calc cel 2 3 3 2 4" xfId="10898" xr:uid="{00000000-0005-0000-0000-000022000000}"/>
    <cellStyle name="Calc cel 2 3 3 2 4 2" xfId="6911" xr:uid="{00000000-0005-0000-0000-000022000000}"/>
    <cellStyle name="Calc cel 2 3 3 2 5" xfId="8311" xr:uid="{00000000-0005-0000-0000-000022000000}"/>
    <cellStyle name="Calc cel 2 3 3 3" xfId="991" xr:uid="{00000000-0005-0000-0000-000022000000}"/>
    <cellStyle name="Calc cel 2 3 3 3 2" xfId="3794" xr:uid="{00000000-0005-0000-0000-000022000000}"/>
    <cellStyle name="Calc cel 2 3 3 3 2 2" xfId="14058" xr:uid="{00000000-0005-0000-0000-000022000000}"/>
    <cellStyle name="Calc cel 2 3 3 3 2 2 2" xfId="18648" xr:uid="{00000000-0005-0000-0000-000022000000}"/>
    <cellStyle name="Calc cel 2 3 3 3 2 3" xfId="8765" xr:uid="{00000000-0005-0000-0000-000022000000}"/>
    <cellStyle name="Calc cel 2 3 3 3 3" xfId="5214" xr:uid="{00000000-0005-0000-0000-000022000000}"/>
    <cellStyle name="Calc cel 2 3 3 3 3 2" xfId="15452" xr:uid="{00000000-0005-0000-0000-000022000000}"/>
    <cellStyle name="Calc cel 2 3 3 3 3 2 2" xfId="20041" xr:uid="{00000000-0005-0000-0000-000022000000}"/>
    <cellStyle name="Calc cel 2 3 3 3 3 3" xfId="12858" xr:uid="{00000000-0005-0000-0000-000022000000}"/>
    <cellStyle name="Calc cel 2 3 3 3 4" xfId="2620" xr:uid="{00000000-0005-0000-0000-000022000000}"/>
    <cellStyle name="Calc cel 2 3 3 3 4 2" xfId="17474" xr:uid="{00000000-0005-0000-0000-000022000000}"/>
    <cellStyle name="Calc cel 2 3 3 3 5" xfId="11307" xr:uid="{00000000-0005-0000-0000-000022000000}"/>
    <cellStyle name="Calc cel 2 3 3 3 5 2" xfId="6143" xr:uid="{00000000-0005-0000-0000-000022000000}"/>
    <cellStyle name="Calc cel 2 3 3 3 6" xfId="6314" xr:uid="{00000000-0005-0000-0000-000022000000}"/>
    <cellStyle name="Calc cel 2 3 3 4" xfId="587" xr:uid="{00000000-0005-0000-0000-000022000000}"/>
    <cellStyle name="Calc cel 2 3 3 4 2" xfId="4812" xr:uid="{00000000-0005-0000-0000-000022000000}"/>
    <cellStyle name="Calc cel 2 3 3 4 2 2" xfId="15070" xr:uid="{00000000-0005-0000-0000-000022000000}"/>
    <cellStyle name="Calc cel 2 3 3 4 2 2 2" xfId="19659" xr:uid="{00000000-0005-0000-0000-000022000000}"/>
    <cellStyle name="Calc cel 2 3 3 4 2 3" xfId="14934" xr:uid="{00000000-0005-0000-0000-000022000000}"/>
    <cellStyle name="Calc cel 2 3 3 4 3" xfId="2234" xr:uid="{00000000-0005-0000-0000-000022000000}"/>
    <cellStyle name="Calc cel 2 3 3 4 3 2" xfId="17088" xr:uid="{00000000-0005-0000-0000-000022000000}"/>
    <cellStyle name="Calc cel 2 3 3 4 4" xfId="10931" xr:uid="{00000000-0005-0000-0000-000022000000}"/>
    <cellStyle name="Calc cel 2 3 3 4 4 2" xfId="7431" xr:uid="{00000000-0005-0000-0000-000022000000}"/>
    <cellStyle name="Calc cel 2 3 3 4 5" xfId="9120" xr:uid="{00000000-0005-0000-0000-000022000000}"/>
    <cellStyle name="Calc cel 2 3 3 5" xfId="3387" xr:uid="{00000000-0005-0000-0000-000022000000}"/>
    <cellStyle name="Calc cel 2 3 3 5 2" xfId="13651" xr:uid="{00000000-0005-0000-0000-000022000000}"/>
    <cellStyle name="Calc cel 2 3 3 5 2 2" xfId="18241" xr:uid="{00000000-0005-0000-0000-000022000000}"/>
    <cellStyle name="Calc cel 2 3 3 5 3" xfId="12495" xr:uid="{00000000-0005-0000-0000-000022000000}"/>
    <cellStyle name="Calc cel 2 3 3 6" xfId="4684" xr:uid="{00000000-0005-0000-0000-000022000000}"/>
    <cellStyle name="Calc cel 2 3 3 6 2" xfId="14944" xr:uid="{00000000-0005-0000-0000-000022000000}"/>
    <cellStyle name="Calc cel 2 3 3 6 2 2" xfId="19533" xr:uid="{00000000-0005-0000-0000-000022000000}"/>
    <cellStyle name="Calc cel 2 3 3 6 3" xfId="6083" xr:uid="{00000000-0005-0000-0000-000022000000}"/>
    <cellStyle name="Calc cel 2 3 3 7" xfId="9430" xr:uid="{00000000-0005-0000-0000-000022000000}"/>
    <cellStyle name="Calc cel 2 3 3 7 2" xfId="10319" xr:uid="{00000000-0005-0000-0000-000022000000}"/>
    <cellStyle name="Calc cel 2 3 3 8" xfId="10806" xr:uid="{00000000-0005-0000-0000-000022000000}"/>
    <cellStyle name="Calc cel 2 3 3 8 2" xfId="10282" xr:uid="{00000000-0005-0000-0000-000022000000}"/>
    <cellStyle name="Calc cel 2 3 3 9" xfId="7839" xr:uid="{00000000-0005-0000-0000-000022000000}"/>
    <cellStyle name="Calc cel 2 3 4" xfId="332" xr:uid="{00000000-0005-0000-0000-000022000000}"/>
    <cellStyle name="Calc cel 2 3 4 2" xfId="1493" xr:uid="{00000000-0005-0000-0000-000022000000}"/>
    <cellStyle name="Calc cel 2 3 4 2 2" xfId="5714" xr:uid="{00000000-0005-0000-0000-000022000000}"/>
    <cellStyle name="Calc cel 2 3 4 2 2 2" xfId="15923" xr:uid="{00000000-0005-0000-0000-000022000000}"/>
    <cellStyle name="Calc cel 2 3 4 2 2 2 2" xfId="20511" xr:uid="{00000000-0005-0000-0000-000022000000}"/>
    <cellStyle name="Calc cel 2 3 4 2 2 3" xfId="7724" xr:uid="{00000000-0005-0000-0000-000022000000}"/>
    <cellStyle name="Calc cel 2 3 4 2 3" xfId="4302" xr:uid="{00000000-0005-0000-0000-000022000000}"/>
    <cellStyle name="Calc cel 2 3 4 2 3 2" xfId="19156" xr:uid="{00000000-0005-0000-0000-000022000000}"/>
    <cellStyle name="Calc cel 2 3 4 2 4" xfId="11775" xr:uid="{00000000-0005-0000-0000-000022000000}"/>
    <cellStyle name="Calc cel 2 3 4 2 4 2" xfId="16362" xr:uid="{00000000-0005-0000-0000-000022000000}"/>
    <cellStyle name="Calc cel 2 3 4 2 5" xfId="6676" xr:uid="{00000000-0005-0000-0000-000022000000}"/>
    <cellStyle name="Calc cel 2 3 4 3" xfId="4578" xr:uid="{00000000-0005-0000-0000-000022000000}"/>
    <cellStyle name="Calc cel 2 3 4 3 2" xfId="14840" xr:uid="{00000000-0005-0000-0000-000022000000}"/>
    <cellStyle name="Calc cel 2 3 4 3 2 2" xfId="19429" xr:uid="{00000000-0005-0000-0000-000022000000}"/>
    <cellStyle name="Calc cel 2 3 4 3 3" xfId="8987" xr:uid="{00000000-0005-0000-0000-000022000000}"/>
    <cellStyle name="Calc cel 2 3 4 4" xfId="3081" xr:uid="{00000000-0005-0000-0000-000022000000}"/>
    <cellStyle name="Calc cel 2 3 4 4 2" xfId="17935" xr:uid="{00000000-0005-0000-0000-000022000000}"/>
    <cellStyle name="Calc cel 2 3 4 5" xfId="10686" xr:uid="{00000000-0005-0000-0000-000022000000}"/>
    <cellStyle name="Calc cel 2 3 4 5 2" xfId="7224" xr:uid="{00000000-0005-0000-0000-000022000000}"/>
    <cellStyle name="Calc cel 2 3 4 6" xfId="6056" xr:uid="{00000000-0005-0000-0000-000022000000}"/>
    <cellStyle name="Calc cel 2 3 5" xfId="314" xr:uid="{00000000-0005-0000-0000-000022000000}"/>
    <cellStyle name="Calc cel 2 3 5 2" xfId="4061" xr:uid="{00000000-0005-0000-0000-000022000000}"/>
    <cellStyle name="Calc cel 2 3 5 2 2" xfId="14325" xr:uid="{00000000-0005-0000-0000-000022000000}"/>
    <cellStyle name="Calc cel 2 3 5 2 2 2" xfId="18915" xr:uid="{00000000-0005-0000-0000-000022000000}"/>
    <cellStyle name="Calc cel 2 3 5 2 3" xfId="6385" xr:uid="{00000000-0005-0000-0000-000022000000}"/>
    <cellStyle name="Calc cel 2 3 5 3" xfId="4560" xr:uid="{00000000-0005-0000-0000-000022000000}"/>
    <cellStyle name="Calc cel 2 3 5 3 2" xfId="14823" xr:uid="{00000000-0005-0000-0000-000022000000}"/>
    <cellStyle name="Calc cel 2 3 5 3 2 2" xfId="19413" xr:uid="{00000000-0005-0000-0000-000022000000}"/>
    <cellStyle name="Calc cel 2 3 5 3 3" xfId="8940" xr:uid="{00000000-0005-0000-0000-000022000000}"/>
    <cellStyle name="Calc cel 2 3 5 4" xfId="2860" xr:uid="{00000000-0005-0000-0000-000022000000}"/>
    <cellStyle name="Calc cel 2 3 5 4 2" xfId="17714" xr:uid="{00000000-0005-0000-0000-000022000000}"/>
    <cellStyle name="Calc cel 2 3 5 5" xfId="10669" xr:uid="{00000000-0005-0000-0000-000022000000}"/>
    <cellStyle name="Calc cel 2 3 5 5 2" xfId="6829" xr:uid="{00000000-0005-0000-0000-000022000000}"/>
    <cellStyle name="Calc cel 2 3 5 6" xfId="6357" xr:uid="{00000000-0005-0000-0000-000022000000}"/>
    <cellStyle name="Calc cel 2 3 6" xfId="905" xr:uid="{00000000-0005-0000-0000-000022000000}"/>
    <cellStyle name="Calc cel 2 3 6 2" xfId="3706" xr:uid="{00000000-0005-0000-0000-000022000000}"/>
    <cellStyle name="Calc cel 2 3 6 2 2" xfId="13970" xr:uid="{00000000-0005-0000-0000-000022000000}"/>
    <cellStyle name="Calc cel 2 3 6 2 2 2" xfId="18560" xr:uid="{00000000-0005-0000-0000-000022000000}"/>
    <cellStyle name="Calc cel 2 3 6 2 3" xfId="10350" xr:uid="{00000000-0005-0000-0000-000022000000}"/>
    <cellStyle name="Calc cel 2 3 6 3" xfId="5129" xr:uid="{00000000-0005-0000-0000-000022000000}"/>
    <cellStyle name="Calc cel 2 3 6 3 2" xfId="15376" xr:uid="{00000000-0005-0000-0000-000022000000}"/>
    <cellStyle name="Calc cel 2 3 6 3 2 2" xfId="19965" xr:uid="{00000000-0005-0000-0000-000022000000}"/>
    <cellStyle name="Calc cel 2 3 6 3 3" xfId="10468" xr:uid="{00000000-0005-0000-0000-000022000000}"/>
    <cellStyle name="Calc cel 2 3 6 4" xfId="2542" xr:uid="{00000000-0005-0000-0000-000022000000}"/>
    <cellStyle name="Calc cel 2 3 6 4 2" xfId="17396" xr:uid="{00000000-0005-0000-0000-000022000000}"/>
    <cellStyle name="Calc cel 2 3 6 5" xfId="11231" xr:uid="{00000000-0005-0000-0000-000022000000}"/>
    <cellStyle name="Calc cel 2 3 6 5 2" xfId="10254" xr:uid="{00000000-0005-0000-0000-000022000000}"/>
    <cellStyle name="Calc cel 2 3 6 6" xfId="12889" xr:uid="{00000000-0005-0000-0000-000022000000}"/>
    <cellStyle name="Calc cel 2 3 7" xfId="2183" xr:uid="{00000000-0005-0000-0000-000022000000}"/>
    <cellStyle name="Calc cel 2 3 7 2" xfId="12452" xr:uid="{00000000-0005-0000-0000-000022000000}"/>
    <cellStyle name="Calc cel 2 3 7 2 2" xfId="17037" xr:uid="{00000000-0005-0000-0000-000022000000}"/>
    <cellStyle name="Calc cel 2 3 7 3" xfId="8073" xr:uid="{00000000-0005-0000-0000-000022000000}"/>
    <cellStyle name="Calc cel 2 3 8" xfId="3337" xr:uid="{00000000-0005-0000-0000-000022000000}"/>
    <cellStyle name="Calc cel 2 3 8 2" xfId="13601" xr:uid="{00000000-0005-0000-0000-000022000000}"/>
    <cellStyle name="Calc cel 2 3 8 2 2" xfId="18191" xr:uid="{00000000-0005-0000-0000-000022000000}"/>
    <cellStyle name="Calc cel 2 3 8 3" xfId="13495" xr:uid="{00000000-0005-0000-0000-000022000000}"/>
    <cellStyle name="Calc cel 2 3 9" xfId="1761" xr:uid="{00000000-0005-0000-0000-000022000000}"/>
    <cellStyle name="Calc cel 2 3 9 2" xfId="12032" xr:uid="{00000000-0005-0000-0000-000022000000}"/>
    <cellStyle name="Calc cel 2 3 9 2 2" xfId="16618" xr:uid="{00000000-0005-0000-0000-000022000000}"/>
    <cellStyle name="Calc cel 2 3 9 3" xfId="6393" xr:uid="{00000000-0005-0000-0000-000022000000}"/>
    <cellStyle name="Calc cel 2 3 9 4" xfId="7336" xr:uid="{00000000-0005-0000-0000-000022000000}"/>
    <cellStyle name="Calc cel 2 4" xfId="1831" xr:uid="{00000000-0005-0000-0000-000006000000}"/>
    <cellStyle name="Calc cel 2 4 2" xfId="12102" xr:uid="{00000000-0005-0000-0000-000006000000}"/>
    <cellStyle name="Calc cel 2 4 3" xfId="16687" xr:uid="{00000000-0005-0000-0000-000006000000}"/>
    <cellStyle name="Calc cel 2 5" xfId="1725" xr:uid="{00000000-0005-0000-0000-000006000000}"/>
    <cellStyle name="Calc cel 2 5 2" xfId="11997" xr:uid="{00000000-0005-0000-0000-000006000000}"/>
    <cellStyle name="Calc cel 2 5 3" xfId="16583" xr:uid="{00000000-0005-0000-0000-000006000000}"/>
    <cellStyle name="Calc cel 2 6" xfId="10597" xr:uid="{00000000-0005-0000-0000-000006000000}"/>
    <cellStyle name="Calc cel 2 6 2" xfId="8759" xr:uid="{00000000-0005-0000-0000-000006000000}"/>
    <cellStyle name="Calc cel 3" xfId="12" xr:uid="{00000000-0005-0000-0000-000007000000}"/>
    <cellStyle name="Calc cel 3 2" xfId="268" xr:uid="{00000000-0005-0000-0000-000025000000}"/>
    <cellStyle name="Calc cel 3 2 10" xfId="1937" xr:uid="{00000000-0005-0000-0000-000025000000}"/>
    <cellStyle name="Calc cel 3 2 10 2" xfId="12206" xr:uid="{00000000-0005-0000-0000-000025000000}"/>
    <cellStyle name="Calc cel 3 2 10 2 2" xfId="16791" xr:uid="{00000000-0005-0000-0000-000025000000}"/>
    <cellStyle name="Calc cel 3 2 10 3" xfId="12830" xr:uid="{00000000-0005-0000-0000-000025000000}"/>
    <cellStyle name="Calc cel 3 2 11" xfId="1785" xr:uid="{00000000-0005-0000-0000-000025000000}"/>
    <cellStyle name="Calc cel 3 2 11 2" xfId="12056" xr:uid="{00000000-0005-0000-0000-000025000000}"/>
    <cellStyle name="Calc cel 3 2 11 2 2" xfId="16641" xr:uid="{00000000-0005-0000-0000-000025000000}"/>
    <cellStyle name="Calc cel 3 2 11 3" xfId="9781" xr:uid="{00000000-0005-0000-0000-000025000000}"/>
    <cellStyle name="Calc cel 3 2 12" xfId="10631" xr:uid="{00000000-0005-0000-0000-000025000000}"/>
    <cellStyle name="Calc cel 3 2 12 2" xfId="6623" xr:uid="{00000000-0005-0000-0000-000025000000}"/>
    <cellStyle name="Calc cel 3 2 13" xfId="6356" xr:uid="{00000000-0005-0000-0000-000025000000}"/>
    <cellStyle name="Calc cel 3 2 2" xfId="397" xr:uid="{00000000-0005-0000-0000-000025000000}"/>
    <cellStyle name="Calc cel 3 2 2 10" xfId="1868" xr:uid="{00000000-0005-0000-0000-000025000000}"/>
    <cellStyle name="Calc cel 3 2 2 10 2" xfId="12139" xr:uid="{00000000-0005-0000-0000-000025000000}"/>
    <cellStyle name="Calc cel 3 2 2 10 2 2" xfId="16724" xr:uid="{00000000-0005-0000-0000-000025000000}"/>
    <cellStyle name="Calc cel 3 2 2 10 3" xfId="12221" xr:uid="{00000000-0005-0000-0000-000025000000}"/>
    <cellStyle name="Calc cel 3 2 2 11" xfId="4638" xr:uid="{00000000-0005-0000-0000-000025000000}"/>
    <cellStyle name="Calc cel 3 2 2 11 2" xfId="19488" xr:uid="{00000000-0005-0000-0000-000025000000}"/>
    <cellStyle name="Calc cel 3 2 2 12" xfId="10748" xr:uid="{00000000-0005-0000-0000-000025000000}"/>
    <cellStyle name="Calc cel 3 2 2 12 2" xfId="6894" xr:uid="{00000000-0005-0000-0000-000025000000}"/>
    <cellStyle name="Calc cel 3 2 2 13" xfId="9983" xr:uid="{00000000-0005-0000-0000-000025000000}"/>
    <cellStyle name="Calc cel 3 2 2 2" xfId="492" xr:uid="{00000000-0005-0000-0000-000025000000}"/>
    <cellStyle name="Calc cel 3 2 2 2 10" xfId="8473" xr:uid="{00000000-0005-0000-0000-000025000000}"/>
    <cellStyle name="Calc cel 3 2 2 2 2" xfId="1206" xr:uid="{00000000-0005-0000-0000-000025000000}"/>
    <cellStyle name="Calc cel 3 2 2 2 2 2" xfId="1523" xr:uid="{00000000-0005-0000-0000-000025000000}"/>
    <cellStyle name="Calc cel 3 2 2 2 2 2 2" xfId="4332" xr:uid="{00000000-0005-0000-0000-000025000000}"/>
    <cellStyle name="Calc cel 3 2 2 2 2 2 2 2" xfId="14596" xr:uid="{00000000-0005-0000-0000-000025000000}"/>
    <cellStyle name="Calc cel 3 2 2 2 2 2 2 2 2" xfId="19186" xr:uid="{00000000-0005-0000-0000-000025000000}"/>
    <cellStyle name="Calc cel 3 2 2 2 2 2 2 3" xfId="6774" xr:uid="{00000000-0005-0000-0000-000025000000}"/>
    <cellStyle name="Calc cel 3 2 2 2 2 2 3" xfId="5744" xr:uid="{00000000-0005-0000-0000-000025000000}"/>
    <cellStyle name="Calc cel 3 2 2 2 2 2 3 2" xfId="15953" xr:uid="{00000000-0005-0000-0000-000025000000}"/>
    <cellStyle name="Calc cel 3 2 2 2 2 2 3 2 2" xfId="20540" xr:uid="{00000000-0005-0000-0000-000025000000}"/>
    <cellStyle name="Calc cel 3 2 2 2 2 2 3 3" xfId="6737" xr:uid="{00000000-0005-0000-0000-000025000000}"/>
    <cellStyle name="Calc cel 3 2 2 2 2 2 4" xfId="3103" xr:uid="{00000000-0005-0000-0000-000025000000}"/>
    <cellStyle name="Calc cel 3 2 2 2 2 2 4 2" xfId="17957" xr:uid="{00000000-0005-0000-0000-000025000000}"/>
    <cellStyle name="Calc cel 3 2 2 2 2 2 5" xfId="11805" xr:uid="{00000000-0005-0000-0000-000025000000}"/>
    <cellStyle name="Calc cel 3 2 2 2 2 2 5 2" xfId="16391" xr:uid="{00000000-0005-0000-0000-000025000000}"/>
    <cellStyle name="Calc cel 3 2 2 2 2 2 6" xfId="8516" xr:uid="{00000000-0005-0000-0000-000025000000}"/>
    <cellStyle name="Calc cel 3 2 2 2 2 3" xfId="2814" xr:uid="{00000000-0005-0000-0000-000025000000}"/>
    <cellStyle name="Calc cel 3 2 2 2 2 3 2" xfId="13080" xr:uid="{00000000-0005-0000-0000-000025000000}"/>
    <cellStyle name="Calc cel 3 2 2 2 2 3 2 2" xfId="17668" xr:uid="{00000000-0005-0000-0000-000025000000}"/>
    <cellStyle name="Calc cel 3 2 2 2 2 3 3" xfId="9036" xr:uid="{00000000-0005-0000-0000-000025000000}"/>
    <cellStyle name="Calc cel 3 2 2 2 2 4" xfId="4014" xr:uid="{00000000-0005-0000-0000-000025000000}"/>
    <cellStyle name="Calc cel 3 2 2 2 2 4 2" xfId="14278" xr:uid="{00000000-0005-0000-0000-000025000000}"/>
    <cellStyle name="Calc cel 3 2 2 2 2 4 2 2" xfId="18868" xr:uid="{00000000-0005-0000-0000-000025000000}"/>
    <cellStyle name="Calc cel 3 2 2 2 2 4 3" xfId="10235" xr:uid="{00000000-0005-0000-0000-000025000000}"/>
    <cellStyle name="Calc cel 3 2 2 2 2 5" xfId="5428" xr:uid="{00000000-0005-0000-0000-000025000000}"/>
    <cellStyle name="Calc cel 3 2 2 2 2 5 2" xfId="15654" xr:uid="{00000000-0005-0000-0000-000025000000}"/>
    <cellStyle name="Calc cel 3 2 2 2 2 5 2 2" xfId="20242" xr:uid="{00000000-0005-0000-0000-000025000000}"/>
    <cellStyle name="Calc cel 3 2 2 2 2 5 3" xfId="8746" xr:uid="{00000000-0005-0000-0000-000025000000}"/>
    <cellStyle name="Calc cel 3 2 2 2 2 6" xfId="1977" xr:uid="{00000000-0005-0000-0000-000025000000}"/>
    <cellStyle name="Calc cel 3 2 2 2 2 6 2" xfId="12246" xr:uid="{00000000-0005-0000-0000-000025000000}"/>
    <cellStyle name="Calc cel 3 2 2 2 2 6 2 2" xfId="16831" xr:uid="{00000000-0005-0000-0000-000025000000}"/>
    <cellStyle name="Calc cel 3 2 2 2 2 6 3" xfId="6768" xr:uid="{00000000-0005-0000-0000-000025000000}"/>
    <cellStyle name="Calc cel 3 2 2 2 2 7" xfId="11507" xr:uid="{00000000-0005-0000-0000-000025000000}"/>
    <cellStyle name="Calc cel 3 2 2 2 2 7 2" xfId="13170" xr:uid="{00000000-0005-0000-0000-000025000000}"/>
    <cellStyle name="Calc cel 3 2 2 2 2 8" xfId="6265" xr:uid="{00000000-0005-0000-0000-000025000000}"/>
    <cellStyle name="Calc cel 3 2 2 2 3" xfId="1125" xr:uid="{00000000-0005-0000-0000-000025000000}"/>
    <cellStyle name="Calc cel 3 2 2 2 3 2" xfId="3931" xr:uid="{00000000-0005-0000-0000-000025000000}"/>
    <cellStyle name="Calc cel 3 2 2 2 3 2 2" xfId="14195" xr:uid="{00000000-0005-0000-0000-000025000000}"/>
    <cellStyle name="Calc cel 3 2 2 2 3 2 2 2" xfId="18785" xr:uid="{00000000-0005-0000-0000-000025000000}"/>
    <cellStyle name="Calc cel 3 2 2 2 3 2 3" xfId="6959" xr:uid="{00000000-0005-0000-0000-000025000000}"/>
    <cellStyle name="Calc cel 3 2 2 2 3 3" xfId="5347" xr:uid="{00000000-0005-0000-0000-000025000000}"/>
    <cellStyle name="Calc cel 3 2 2 2 3 3 2" xfId="15578" xr:uid="{00000000-0005-0000-0000-000025000000}"/>
    <cellStyle name="Calc cel 3 2 2 2 3 3 2 2" xfId="20167" xr:uid="{00000000-0005-0000-0000-000025000000}"/>
    <cellStyle name="Calc cel 3 2 2 2 3 3 3" xfId="12076" xr:uid="{00000000-0005-0000-0000-000025000000}"/>
    <cellStyle name="Calc cel 3 2 2 2 3 4" xfId="2746" xr:uid="{00000000-0005-0000-0000-000025000000}"/>
    <cellStyle name="Calc cel 3 2 2 2 3 4 2" xfId="17600" xr:uid="{00000000-0005-0000-0000-000025000000}"/>
    <cellStyle name="Calc cel 3 2 2 2 3 5" xfId="11432" xr:uid="{00000000-0005-0000-0000-000025000000}"/>
    <cellStyle name="Calc cel 3 2 2 2 3 5 2" xfId="6495" xr:uid="{00000000-0005-0000-0000-000025000000}"/>
    <cellStyle name="Calc cel 3 2 2 2 3 6" xfId="9072" xr:uid="{00000000-0005-0000-0000-000025000000}"/>
    <cellStyle name="Calc cel 3 2 2 2 4" xfId="1071" xr:uid="{00000000-0005-0000-0000-000025000000}"/>
    <cellStyle name="Calc cel 3 2 2 2 4 2" xfId="3874" xr:uid="{00000000-0005-0000-0000-000025000000}"/>
    <cellStyle name="Calc cel 3 2 2 2 4 2 2" xfId="14138" xr:uid="{00000000-0005-0000-0000-000025000000}"/>
    <cellStyle name="Calc cel 3 2 2 2 4 2 2 2" xfId="18728" xr:uid="{00000000-0005-0000-0000-000025000000}"/>
    <cellStyle name="Calc cel 3 2 2 2 4 2 3" xfId="10567" xr:uid="{00000000-0005-0000-0000-000025000000}"/>
    <cellStyle name="Calc cel 3 2 2 2 4 3" xfId="5294" xr:uid="{00000000-0005-0000-0000-000025000000}"/>
    <cellStyle name="Calc cel 3 2 2 2 4 3 2" xfId="15530" xr:uid="{00000000-0005-0000-0000-000025000000}"/>
    <cellStyle name="Calc cel 3 2 2 2 4 3 2 2" xfId="20119" xr:uid="{00000000-0005-0000-0000-000025000000}"/>
    <cellStyle name="Calc cel 3 2 2 2 4 3 3" xfId="10409" xr:uid="{00000000-0005-0000-0000-000025000000}"/>
    <cellStyle name="Calc cel 3 2 2 2 4 4" xfId="2698" xr:uid="{00000000-0005-0000-0000-000025000000}"/>
    <cellStyle name="Calc cel 3 2 2 2 4 4 2" xfId="17552" xr:uid="{00000000-0005-0000-0000-000025000000}"/>
    <cellStyle name="Calc cel 3 2 2 2 4 5" xfId="11385" xr:uid="{00000000-0005-0000-0000-000025000000}"/>
    <cellStyle name="Calc cel 3 2 2 2 4 5 2" xfId="13338" xr:uid="{00000000-0005-0000-0000-000025000000}"/>
    <cellStyle name="Calc cel 3 2 2 2 4 6" xfId="10073" xr:uid="{00000000-0005-0000-0000-000025000000}"/>
    <cellStyle name="Calc cel 3 2 2 2 5" xfId="951" xr:uid="{00000000-0005-0000-0000-000025000000}"/>
    <cellStyle name="Calc cel 3 2 2 2 5 2" xfId="3754" xr:uid="{00000000-0005-0000-0000-000025000000}"/>
    <cellStyle name="Calc cel 3 2 2 2 5 2 2" xfId="14018" xr:uid="{00000000-0005-0000-0000-000025000000}"/>
    <cellStyle name="Calc cel 3 2 2 2 5 2 2 2" xfId="18608" xr:uid="{00000000-0005-0000-0000-000025000000}"/>
    <cellStyle name="Calc cel 3 2 2 2 5 2 3" xfId="10209" xr:uid="{00000000-0005-0000-0000-000025000000}"/>
    <cellStyle name="Calc cel 3 2 2 2 5 3" xfId="5174" xr:uid="{00000000-0005-0000-0000-000025000000}"/>
    <cellStyle name="Calc cel 3 2 2 2 5 3 2" xfId="15417" xr:uid="{00000000-0005-0000-0000-000025000000}"/>
    <cellStyle name="Calc cel 3 2 2 2 5 3 2 2" xfId="20006" xr:uid="{00000000-0005-0000-0000-000025000000}"/>
    <cellStyle name="Calc cel 3 2 2 2 5 3 3" xfId="13235" xr:uid="{00000000-0005-0000-0000-000025000000}"/>
    <cellStyle name="Calc cel 3 2 2 2 5 4" xfId="2586" xr:uid="{00000000-0005-0000-0000-000025000000}"/>
    <cellStyle name="Calc cel 3 2 2 2 5 4 2" xfId="17440" xr:uid="{00000000-0005-0000-0000-000025000000}"/>
    <cellStyle name="Calc cel 3 2 2 2 5 5" xfId="11272" xr:uid="{00000000-0005-0000-0000-000025000000}"/>
    <cellStyle name="Calc cel 3 2 2 2 5 5 2" xfId="8594" xr:uid="{00000000-0005-0000-0000-000025000000}"/>
    <cellStyle name="Calc cel 3 2 2 2 5 6" xfId="7837" xr:uid="{00000000-0005-0000-0000-000025000000}"/>
    <cellStyle name="Calc cel 3 2 2 2 6" xfId="596" xr:uid="{00000000-0005-0000-0000-000025000000}"/>
    <cellStyle name="Calc cel 3 2 2 2 6 2" xfId="4821" xr:uid="{00000000-0005-0000-0000-000025000000}"/>
    <cellStyle name="Calc cel 3 2 2 2 6 2 2" xfId="15079" xr:uid="{00000000-0005-0000-0000-000025000000}"/>
    <cellStyle name="Calc cel 3 2 2 2 6 2 2 2" xfId="19668" xr:uid="{00000000-0005-0000-0000-000025000000}"/>
    <cellStyle name="Calc cel 3 2 2 2 6 2 3" xfId="9988" xr:uid="{00000000-0005-0000-0000-000025000000}"/>
    <cellStyle name="Calc cel 3 2 2 2 6 3" xfId="2243" xr:uid="{00000000-0005-0000-0000-000025000000}"/>
    <cellStyle name="Calc cel 3 2 2 2 6 3 2" xfId="17097" xr:uid="{00000000-0005-0000-0000-000025000000}"/>
    <cellStyle name="Calc cel 3 2 2 2 6 4" xfId="10940" xr:uid="{00000000-0005-0000-0000-000025000000}"/>
    <cellStyle name="Calc cel 3 2 2 2 6 4 2" xfId="10106" xr:uid="{00000000-0005-0000-0000-000025000000}"/>
    <cellStyle name="Calc cel 3 2 2 2 6 5" xfId="9837" xr:uid="{00000000-0005-0000-0000-000025000000}"/>
    <cellStyle name="Calc cel 3 2 2 2 7" xfId="3396" xr:uid="{00000000-0005-0000-0000-000025000000}"/>
    <cellStyle name="Calc cel 3 2 2 2 7 2" xfId="13660" xr:uid="{00000000-0005-0000-0000-000025000000}"/>
    <cellStyle name="Calc cel 3 2 2 2 7 2 2" xfId="18250" xr:uid="{00000000-0005-0000-0000-000025000000}"/>
    <cellStyle name="Calc cel 3 2 2 2 7 3" xfId="8820" xr:uid="{00000000-0005-0000-0000-000025000000}"/>
    <cellStyle name="Calc cel 3 2 2 2 8" xfId="4717" xr:uid="{00000000-0005-0000-0000-000025000000}"/>
    <cellStyle name="Calc cel 3 2 2 2 8 2" xfId="14977" xr:uid="{00000000-0005-0000-0000-000025000000}"/>
    <cellStyle name="Calc cel 3 2 2 2 8 2 2" xfId="19566" xr:uid="{00000000-0005-0000-0000-000025000000}"/>
    <cellStyle name="Calc cel 3 2 2 2 8 3" xfId="8664" xr:uid="{00000000-0005-0000-0000-000025000000}"/>
    <cellStyle name="Calc cel 3 2 2 2 9" xfId="10839" xr:uid="{00000000-0005-0000-0000-000025000000}"/>
    <cellStyle name="Calc cel 3 2 2 2 9 2" xfId="13148" xr:uid="{00000000-0005-0000-0000-000025000000}"/>
    <cellStyle name="Calc cel 3 2 2 3" xfId="644" xr:uid="{00000000-0005-0000-0000-000025000000}"/>
    <cellStyle name="Calc cel 3 2 2 3 2" xfId="1557" xr:uid="{00000000-0005-0000-0000-000025000000}"/>
    <cellStyle name="Calc cel 3 2 2 3 2 2" xfId="4366" xr:uid="{00000000-0005-0000-0000-000025000000}"/>
    <cellStyle name="Calc cel 3 2 2 3 2 2 2" xfId="14630" xr:uid="{00000000-0005-0000-0000-000025000000}"/>
    <cellStyle name="Calc cel 3 2 2 3 2 2 2 2" xfId="19220" xr:uid="{00000000-0005-0000-0000-000025000000}"/>
    <cellStyle name="Calc cel 3 2 2 3 2 2 3" xfId="7537" xr:uid="{00000000-0005-0000-0000-000025000000}"/>
    <cellStyle name="Calc cel 3 2 2 3 2 3" xfId="5778" xr:uid="{00000000-0005-0000-0000-000025000000}"/>
    <cellStyle name="Calc cel 3 2 2 3 2 3 2" xfId="15985" xr:uid="{00000000-0005-0000-0000-000025000000}"/>
    <cellStyle name="Calc cel 3 2 2 3 2 3 2 2" xfId="20572" xr:uid="{00000000-0005-0000-0000-000025000000}"/>
    <cellStyle name="Calc cel 3 2 2 3 2 3 3" xfId="9780" xr:uid="{00000000-0005-0000-0000-000025000000}"/>
    <cellStyle name="Calc cel 3 2 2 3 2 4" xfId="3135" xr:uid="{00000000-0005-0000-0000-000025000000}"/>
    <cellStyle name="Calc cel 3 2 2 3 2 4 2" xfId="17989" xr:uid="{00000000-0005-0000-0000-000025000000}"/>
    <cellStyle name="Calc cel 3 2 2 3 2 5" xfId="11837" xr:uid="{00000000-0005-0000-0000-000025000000}"/>
    <cellStyle name="Calc cel 3 2 2 3 2 5 2" xfId="16423" xr:uid="{00000000-0005-0000-0000-000025000000}"/>
    <cellStyle name="Calc cel 3 2 2 3 2 6" xfId="6213" xr:uid="{00000000-0005-0000-0000-000025000000}"/>
    <cellStyle name="Calc cel 3 2 2 3 3" xfId="1013" xr:uid="{00000000-0005-0000-0000-000025000000}"/>
    <cellStyle name="Calc cel 3 2 2 3 3 2" xfId="3816" xr:uid="{00000000-0005-0000-0000-000025000000}"/>
    <cellStyle name="Calc cel 3 2 2 3 3 2 2" xfId="14080" xr:uid="{00000000-0005-0000-0000-000025000000}"/>
    <cellStyle name="Calc cel 3 2 2 3 3 2 2 2" xfId="18670" xr:uid="{00000000-0005-0000-0000-000025000000}"/>
    <cellStyle name="Calc cel 3 2 2 3 3 2 3" xfId="7022" xr:uid="{00000000-0005-0000-0000-000025000000}"/>
    <cellStyle name="Calc cel 3 2 2 3 3 3" xfId="5236" xr:uid="{00000000-0005-0000-0000-000025000000}"/>
    <cellStyle name="Calc cel 3 2 2 3 3 3 2" xfId="15474" xr:uid="{00000000-0005-0000-0000-000025000000}"/>
    <cellStyle name="Calc cel 3 2 2 3 3 3 2 2" xfId="20063" xr:uid="{00000000-0005-0000-0000-000025000000}"/>
    <cellStyle name="Calc cel 3 2 2 3 3 3 3" xfId="14903" xr:uid="{00000000-0005-0000-0000-000025000000}"/>
    <cellStyle name="Calc cel 3 2 2 3 3 4" xfId="2642" xr:uid="{00000000-0005-0000-0000-000025000000}"/>
    <cellStyle name="Calc cel 3 2 2 3 3 4 2" xfId="17496" xr:uid="{00000000-0005-0000-0000-000025000000}"/>
    <cellStyle name="Calc cel 3 2 2 3 3 5" xfId="11329" xr:uid="{00000000-0005-0000-0000-000025000000}"/>
    <cellStyle name="Calc cel 3 2 2 3 3 5 2" xfId="10047" xr:uid="{00000000-0005-0000-0000-000025000000}"/>
    <cellStyle name="Calc cel 3 2 2 3 3 6" xfId="12873" xr:uid="{00000000-0005-0000-0000-000025000000}"/>
    <cellStyle name="Calc cel 3 2 2 3 4" xfId="2291" xr:uid="{00000000-0005-0000-0000-000025000000}"/>
    <cellStyle name="Calc cel 3 2 2 3 4 2" xfId="12559" xr:uid="{00000000-0005-0000-0000-000025000000}"/>
    <cellStyle name="Calc cel 3 2 2 3 4 2 2" xfId="17145" xr:uid="{00000000-0005-0000-0000-000025000000}"/>
    <cellStyle name="Calc cel 3 2 2 3 4 3" xfId="6989" xr:uid="{00000000-0005-0000-0000-000025000000}"/>
    <cellStyle name="Calc cel 3 2 2 3 5" xfId="3444" xr:uid="{00000000-0005-0000-0000-000025000000}"/>
    <cellStyle name="Calc cel 3 2 2 3 5 2" xfId="13708" xr:uid="{00000000-0005-0000-0000-000025000000}"/>
    <cellStyle name="Calc cel 3 2 2 3 5 2 2" xfId="18298" xr:uid="{00000000-0005-0000-0000-000025000000}"/>
    <cellStyle name="Calc cel 3 2 2 3 5 3" xfId="12518" xr:uid="{00000000-0005-0000-0000-000025000000}"/>
    <cellStyle name="Calc cel 3 2 2 3 6" xfId="4869" xr:uid="{00000000-0005-0000-0000-000025000000}"/>
    <cellStyle name="Calc cel 3 2 2 3 6 2" xfId="15127" xr:uid="{00000000-0005-0000-0000-000025000000}"/>
    <cellStyle name="Calc cel 3 2 2 3 6 2 2" xfId="19716" xr:uid="{00000000-0005-0000-0000-000025000000}"/>
    <cellStyle name="Calc cel 3 2 2 3 6 3" xfId="10462" xr:uid="{00000000-0005-0000-0000-000025000000}"/>
    <cellStyle name="Calc cel 3 2 2 3 7" xfId="2025" xr:uid="{00000000-0005-0000-0000-000025000000}"/>
    <cellStyle name="Calc cel 3 2 2 3 7 2" xfId="12294" xr:uid="{00000000-0005-0000-0000-000025000000}"/>
    <cellStyle name="Calc cel 3 2 2 3 7 2 2" xfId="16879" xr:uid="{00000000-0005-0000-0000-000025000000}"/>
    <cellStyle name="Calc cel 3 2 2 3 7 3" xfId="8256" xr:uid="{00000000-0005-0000-0000-000025000000}"/>
    <cellStyle name="Calc cel 3 2 2 3 8" xfId="10987" xr:uid="{00000000-0005-0000-0000-000025000000}"/>
    <cellStyle name="Calc cel 3 2 2 3 8 2" xfId="6364" xr:uid="{00000000-0005-0000-0000-000025000000}"/>
    <cellStyle name="Calc cel 3 2 2 3 9" xfId="9621" xr:uid="{00000000-0005-0000-0000-000025000000}"/>
    <cellStyle name="Calc cel 3 2 2 4" xfId="708" xr:uid="{00000000-0005-0000-0000-000025000000}"/>
    <cellStyle name="Calc cel 3 2 2 4 2" xfId="1621" xr:uid="{00000000-0005-0000-0000-000025000000}"/>
    <cellStyle name="Calc cel 3 2 2 4 2 2" xfId="4430" xr:uid="{00000000-0005-0000-0000-000025000000}"/>
    <cellStyle name="Calc cel 3 2 2 4 2 2 2" xfId="14694" xr:uid="{00000000-0005-0000-0000-000025000000}"/>
    <cellStyle name="Calc cel 3 2 2 4 2 2 2 2" xfId="19284" xr:uid="{00000000-0005-0000-0000-000025000000}"/>
    <cellStyle name="Calc cel 3 2 2 4 2 2 3" xfId="6919" xr:uid="{00000000-0005-0000-0000-000025000000}"/>
    <cellStyle name="Calc cel 3 2 2 4 2 3" xfId="5842" xr:uid="{00000000-0005-0000-0000-000025000000}"/>
    <cellStyle name="Calc cel 3 2 2 4 2 3 2" xfId="16045" xr:uid="{00000000-0005-0000-0000-000025000000}"/>
    <cellStyle name="Calc cel 3 2 2 4 2 3 2 2" xfId="20632" xr:uid="{00000000-0005-0000-0000-000025000000}"/>
    <cellStyle name="Calc cel 3 2 2 4 2 3 3" xfId="9965" xr:uid="{00000000-0005-0000-0000-000025000000}"/>
    <cellStyle name="Calc cel 3 2 2 4 2 4" xfId="3195" xr:uid="{00000000-0005-0000-0000-000025000000}"/>
    <cellStyle name="Calc cel 3 2 2 4 2 4 2" xfId="18049" xr:uid="{00000000-0005-0000-0000-000025000000}"/>
    <cellStyle name="Calc cel 3 2 2 4 2 5" xfId="11897" xr:uid="{00000000-0005-0000-0000-000025000000}"/>
    <cellStyle name="Calc cel 3 2 2 4 2 5 2" xfId="16483" xr:uid="{00000000-0005-0000-0000-000025000000}"/>
    <cellStyle name="Calc cel 3 2 2 4 2 6" xfId="8992" xr:uid="{00000000-0005-0000-0000-000025000000}"/>
    <cellStyle name="Calc cel 3 2 2 4 3" xfId="1304" xr:uid="{00000000-0005-0000-0000-000025000000}"/>
    <cellStyle name="Calc cel 3 2 2 4 3 2" xfId="4113" xr:uid="{00000000-0005-0000-0000-000025000000}"/>
    <cellStyle name="Calc cel 3 2 2 4 3 2 2" xfId="14377" xr:uid="{00000000-0005-0000-0000-000025000000}"/>
    <cellStyle name="Calc cel 3 2 2 4 3 2 2 2" xfId="18967" xr:uid="{00000000-0005-0000-0000-000025000000}"/>
    <cellStyle name="Calc cel 3 2 2 4 3 2 3" xfId="12989" xr:uid="{00000000-0005-0000-0000-000025000000}"/>
    <cellStyle name="Calc cel 3 2 2 4 3 3" xfId="5526" xr:uid="{00000000-0005-0000-0000-000025000000}"/>
    <cellStyle name="Calc cel 3 2 2 4 3 3 2" xfId="15748" xr:uid="{00000000-0005-0000-0000-000025000000}"/>
    <cellStyle name="Calc cel 3 2 2 4 3 3 2 2" xfId="20336" xr:uid="{00000000-0005-0000-0000-000025000000}"/>
    <cellStyle name="Calc cel 3 2 2 4 3 3 3" xfId="6908" xr:uid="{00000000-0005-0000-0000-000025000000}"/>
    <cellStyle name="Calc cel 3 2 2 4 3 4" xfId="2911" xr:uid="{00000000-0005-0000-0000-000025000000}"/>
    <cellStyle name="Calc cel 3 2 2 4 3 4 2" xfId="17765" xr:uid="{00000000-0005-0000-0000-000025000000}"/>
    <cellStyle name="Calc cel 3 2 2 4 3 5" xfId="11599" xr:uid="{00000000-0005-0000-0000-000025000000}"/>
    <cellStyle name="Calc cel 3 2 2 4 3 5 2" xfId="16187" xr:uid="{00000000-0005-0000-0000-000025000000}"/>
    <cellStyle name="Calc cel 3 2 2 4 3 6" xfId="7162" xr:uid="{00000000-0005-0000-0000-000025000000}"/>
    <cellStyle name="Calc cel 3 2 2 4 4" xfId="2352" xr:uid="{00000000-0005-0000-0000-000025000000}"/>
    <cellStyle name="Calc cel 3 2 2 4 4 2" xfId="12620" xr:uid="{00000000-0005-0000-0000-000025000000}"/>
    <cellStyle name="Calc cel 3 2 2 4 4 2 2" xfId="17206" xr:uid="{00000000-0005-0000-0000-000025000000}"/>
    <cellStyle name="Calc cel 3 2 2 4 4 3" xfId="6332" xr:uid="{00000000-0005-0000-0000-000025000000}"/>
    <cellStyle name="Calc cel 3 2 2 4 5" xfId="3508" xr:uid="{00000000-0005-0000-0000-000025000000}"/>
    <cellStyle name="Calc cel 3 2 2 4 5 2" xfId="13772" xr:uid="{00000000-0005-0000-0000-000025000000}"/>
    <cellStyle name="Calc cel 3 2 2 4 5 2 2" xfId="18362" xr:uid="{00000000-0005-0000-0000-000025000000}"/>
    <cellStyle name="Calc cel 3 2 2 4 5 3" xfId="7367" xr:uid="{00000000-0005-0000-0000-000025000000}"/>
    <cellStyle name="Calc cel 3 2 2 4 6" xfId="4933" xr:uid="{00000000-0005-0000-0000-000025000000}"/>
    <cellStyle name="Calc cel 3 2 2 4 6 2" xfId="15188" xr:uid="{00000000-0005-0000-0000-000025000000}"/>
    <cellStyle name="Calc cel 3 2 2 4 6 2 2" xfId="19777" xr:uid="{00000000-0005-0000-0000-000025000000}"/>
    <cellStyle name="Calc cel 3 2 2 4 6 3" xfId="9218" xr:uid="{00000000-0005-0000-0000-000025000000}"/>
    <cellStyle name="Calc cel 3 2 2 4 7" xfId="2059" xr:uid="{00000000-0005-0000-0000-000025000000}"/>
    <cellStyle name="Calc cel 3 2 2 4 7 2" xfId="12328" xr:uid="{00000000-0005-0000-0000-000025000000}"/>
    <cellStyle name="Calc cel 3 2 2 4 7 2 2" xfId="16913" xr:uid="{00000000-0005-0000-0000-000025000000}"/>
    <cellStyle name="Calc cel 3 2 2 4 7 3" xfId="9549" xr:uid="{00000000-0005-0000-0000-000025000000}"/>
    <cellStyle name="Calc cel 3 2 2 4 8" xfId="11047" xr:uid="{00000000-0005-0000-0000-000025000000}"/>
    <cellStyle name="Calc cel 3 2 2 4 8 2" xfId="13316" xr:uid="{00000000-0005-0000-0000-000025000000}"/>
    <cellStyle name="Calc cel 3 2 2 4 9" xfId="12855" xr:uid="{00000000-0005-0000-0000-000025000000}"/>
    <cellStyle name="Calc cel 3 2 2 5" xfId="770" xr:uid="{00000000-0005-0000-0000-000025000000}"/>
    <cellStyle name="Calc cel 3 2 2 5 2" xfId="1683" xr:uid="{00000000-0005-0000-0000-000025000000}"/>
    <cellStyle name="Calc cel 3 2 2 5 2 2" xfId="4492" xr:uid="{00000000-0005-0000-0000-000025000000}"/>
    <cellStyle name="Calc cel 3 2 2 5 2 2 2" xfId="14756" xr:uid="{00000000-0005-0000-0000-000025000000}"/>
    <cellStyle name="Calc cel 3 2 2 5 2 2 2 2" xfId="19346" xr:uid="{00000000-0005-0000-0000-000025000000}"/>
    <cellStyle name="Calc cel 3 2 2 5 2 2 3" xfId="12747" xr:uid="{00000000-0005-0000-0000-000025000000}"/>
    <cellStyle name="Calc cel 3 2 2 5 2 3" xfId="5904" xr:uid="{00000000-0005-0000-0000-000025000000}"/>
    <cellStyle name="Calc cel 3 2 2 5 2 3 2" xfId="16104" xr:uid="{00000000-0005-0000-0000-000025000000}"/>
    <cellStyle name="Calc cel 3 2 2 5 2 3 2 2" xfId="20691" xr:uid="{00000000-0005-0000-0000-000025000000}"/>
    <cellStyle name="Calc cel 3 2 2 5 2 3 3" xfId="9284" xr:uid="{00000000-0005-0000-0000-000025000000}"/>
    <cellStyle name="Calc cel 3 2 2 5 2 4" xfId="3254" xr:uid="{00000000-0005-0000-0000-000025000000}"/>
    <cellStyle name="Calc cel 3 2 2 5 2 4 2" xfId="18108" xr:uid="{00000000-0005-0000-0000-000025000000}"/>
    <cellStyle name="Calc cel 3 2 2 5 2 5" xfId="11956" xr:uid="{00000000-0005-0000-0000-000025000000}"/>
    <cellStyle name="Calc cel 3 2 2 5 2 5 2" xfId="16542" xr:uid="{00000000-0005-0000-0000-000025000000}"/>
    <cellStyle name="Calc cel 3 2 2 5 2 6" xfId="7247" xr:uid="{00000000-0005-0000-0000-000025000000}"/>
    <cellStyle name="Calc cel 3 2 2 5 3" xfId="1361" xr:uid="{00000000-0005-0000-0000-000025000000}"/>
    <cellStyle name="Calc cel 3 2 2 5 3 2" xfId="4170" xr:uid="{00000000-0005-0000-0000-000025000000}"/>
    <cellStyle name="Calc cel 3 2 2 5 3 2 2" xfId="14434" xr:uid="{00000000-0005-0000-0000-000025000000}"/>
    <cellStyle name="Calc cel 3 2 2 5 3 2 2 2" xfId="19024" xr:uid="{00000000-0005-0000-0000-000025000000}"/>
    <cellStyle name="Calc cel 3 2 2 5 3 2 3" xfId="7048" xr:uid="{00000000-0005-0000-0000-000025000000}"/>
    <cellStyle name="Calc cel 3 2 2 5 3 3" xfId="5582" xr:uid="{00000000-0005-0000-0000-000025000000}"/>
    <cellStyle name="Calc cel 3 2 2 5 3 3 2" xfId="15801" xr:uid="{00000000-0005-0000-0000-000025000000}"/>
    <cellStyle name="Calc cel 3 2 2 5 3 3 2 2" xfId="20389" xr:uid="{00000000-0005-0000-0000-000025000000}"/>
    <cellStyle name="Calc cel 3 2 2 5 3 3 3" xfId="6594" xr:uid="{00000000-0005-0000-0000-000025000000}"/>
    <cellStyle name="Calc cel 3 2 2 5 3 4" xfId="2965" xr:uid="{00000000-0005-0000-0000-000025000000}"/>
    <cellStyle name="Calc cel 3 2 2 5 3 4 2" xfId="17819" xr:uid="{00000000-0005-0000-0000-000025000000}"/>
    <cellStyle name="Calc cel 3 2 2 5 3 5" xfId="11652" xr:uid="{00000000-0005-0000-0000-000025000000}"/>
    <cellStyle name="Calc cel 3 2 2 5 3 5 2" xfId="16240" xr:uid="{00000000-0005-0000-0000-000025000000}"/>
    <cellStyle name="Calc cel 3 2 2 5 3 6" xfId="9977" xr:uid="{00000000-0005-0000-0000-000025000000}"/>
    <cellStyle name="Calc cel 3 2 2 5 4" xfId="2414" xr:uid="{00000000-0005-0000-0000-000025000000}"/>
    <cellStyle name="Calc cel 3 2 2 5 4 2" xfId="12682" xr:uid="{00000000-0005-0000-0000-000025000000}"/>
    <cellStyle name="Calc cel 3 2 2 5 4 2 2" xfId="17268" xr:uid="{00000000-0005-0000-0000-000025000000}"/>
    <cellStyle name="Calc cel 3 2 2 5 4 3" xfId="12852" xr:uid="{00000000-0005-0000-0000-000025000000}"/>
    <cellStyle name="Calc cel 3 2 2 5 5" xfId="3570" xr:uid="{00000000-0005-0000-0000-000025000000}"/>
    <cellStyle name="Calc cel 3 2 2 5 5 2" xfId="13834" xr:uid="{00000000-0005-0000-0000-000025000000}"/>
    <cellStyle name="Calc cel 3 2 2 5 5 2 2" xfId="18424" xr:uid="{00000000-0005-0000-0000-000025000000}"/>
    <cellStyle name="Calc cel 3 2 2 5 5 3" xfId="14924" xr:uid="{00000000-0005-0000-0000-000025000000}"/>
    <cellStyle name="Calc cel 3 2 2 5 6" xfId="4995" xr:uid="{00000000-0005-0000-0000-000025000000}"/>
    <cellStyle name="Calc cel 3 2 2 5 6 2" xfId="15250" xr:uid="{00000000-0005-0000-0000-000025000000}"/>
    <cellStyle name="Calc cel 3 2 2 5 6 2 2" xfId="19839" xr:uid="{00000000-0005-0000-0000-000025000000}"/>
    <cellStyle name="Calc cel 3 2 2 5 6 3" xfId="10386" xr:uid="{00000000-0005-0000-0000-000025000000}"/>
    <cellStyle name="Calc cel 3 2 2 5 7" xfId="2118" xr:uid="{00000000-0005-0000-0000-000025000000}"/>
    <cellStyle name="Calc cel 3 2 2 5 7 2" xfId="12387" xr:uid="{00000000-0005-0000-0000-000025000000}"/>
    <cellStyle name="Calc cel 3 2 2 5 7 2 2" xfId="16972" xr:uid="{00000000-0005-0000-0000-000025000000}"/>
    <cellStyle name="Calc cel 3 2 2 5 7 3" xfId="13416" xr:uid="{00000000-0005-0000-0000-000025000000}"/>
    <cellStyle name="Calc cel 3 2 2 5 8" xfId="11106" xr:uid="{00000000-0005-0000-0000-000025000000}"/>
    <cellStyle name="Calc cel 3 2 2 5 8 2" xfId="12113" xr:uid="{00000000-0005-0000-0000-000025000000}"/>
    <cellStyle name="Calc cel 3 2 2 5 9" xfId="9106" xr:uid="{00000000-0005-0000-0000-000025000000}"/>
    <cellStyle name="Calc cel 3 2 2 6" xfId="1187" xr:uid="{00000000-0005-0000-0000-000025000000}"/>
    <cellStyle name="Calc cel 3 2 2 6 2" xfId="2795" xr:uid="{00000000-0005-0000-0000-000025000000}"/>
    <cellStyle name="Calc cel 3 2 2 6 2 2" xfId="13061" xr:uid="{00000000-0005-0000-0000-000025000000}"/>
    <cellStyle name="Calc cel 3 2 2 6 2 2 2" xfId="17649" xr:uid="{00000000-0005-0000-0000-000025000000}"/>
    <cellStyle name="Calc cel 3 2 2 6 2 3" xfId="10322" xr:uid="{00000000-0005-0000-0000-000025000000}"/>
    <cellStyle name="Calc cel 3 2 2 6 3" xfId="3995" xr:uid="{00000000-0005-0000-0000-000025000000}"/>
    <cellStyle name="Calc cel 3 2 2 6 3 2" xfId="14259" xr:uid="{00000000-0005-0000-0000-000025000000}"/>
    <cellStyle name="Calc cel 3 2 2 6 3 2 2" xfId="18849" xr:uid="{00000000-0005-0000-0000-000025000000}"/>
    <cellStyle name="Calc cel 3 2 2 6 3 3" xfId="6771" xr:uid="{00000000-0005-0000-0000-000025000000}"/>
    <cellStyle name="Calc cel 3 2 2 6 4" xfId="5409" xr:uid="{00000000-0005-0000-0000-000025000000}"/>
    <cellStyle name="Calc cel 3 2 2 6 4 2" xfId="15635" xr:uid="{00000000-0005-0000-0000-000025000000}"/>
    <cellStyle name="Calc cel 3 2 2 6 4 2 2" xfId="20223" xr:uid="{00000000-0005-0000-0000-000025000000}"/>
    <cellStyle name="Calc cel 3 2 2 6 4 3" xfId="9108" xr:uid="{00000000-0005-0000-0000-000025000000}"/>
    <cellStyle name="Calc cel 3 2 2 6 5" xfId="1958" xr:uid="{00000000-0005-0000-0000-000025000000}"/>
    <cellStyle name="Calc cel 3 2 2 6 5 2" xfId="16812" xr:uid="{00000000-0005-0000-0000-000025000000}"/>
    <cellStyle name="Calc cel 3 2 2 6 6" xfId="11488" xr:uid="{00000000-0005-0000-0000-000025000000}"/>
    <cellStyle name="Calc cel 3 2 2 6 6 2" xfId="7647" xr:uid="{00000000-0005-0000-0000-000025000000}"/>
    <cellStyle name="Calc cel 3 2 2 6 7" xfId="7864" xr:uid="{00000000-0005-0000-0000-000025000000}"/>
    <cellStyle name="Calc cel 3 2 2 7" xfId="912" xr:uid="{00000000-0005-0000-0000-000025000000}"/>
    <cellStyle name="Calc cel 3 2 2 7 2" xfId="3713" xr:uid="{00000000-0005-0000-0000-000025000000}"/>
    <cellStyle name="Calc cel 3 2 2 7 2 2" xfId="13977" xr:uid="{00000000-0005-0000-0000-000025000000}"/>
    <cellStyle name="Calc cel 3 2 2 7 2 2 2" xfId="18567" xr:uid="{00000000-0005-0000-0000-000025000000}"/>
    <cellStyle name="Calc cel 3 2 2 7 2 3" xfId="13392" xr:uid="{00000000-0005-0000-0000-000025000000}"/>
    <cellStyle name="Calc cel 3 2 2 7 3" xfId="5135" xr:uid="{00000000-0005-0000-0000-000025000000}"/>
    <cellStyle name="Calc cel 3 2 2 7 3 2" xfId="15382" xr:uid="{00000000-0005-0000-0000-000025000000}"/>
    <cellStyle name="Calc cel 3 2 2 7 3 2 2" xfId="19971" xr:uid="{00000000-0005-0000-0000-000025000000}"/>
    <cellStyle name="Calc cel 3 2 2 7 3 3" xfId="8290" xr:uid="{00000000-0005-0000-0000-000025000000}"/>
    <cellStyle name="Calc cel 3 2 2 7 4" xfId="2549" xr:uid="{00000000-0005-0000-0000-000025000000}"/>
    <cellStyle name="Calc cel 3 2 2 7 4 2" xfId="17403" xr:uid="{00000000-0005-0000-0000-000025000000}"/>
    <cellStyle name="Calc cel 3 2 2 7 5" xfId="11237" xr:uid="{00000000-0005-0000-0000-000025000000}"/>
    <cellStyle name="Calc cel 3 2 2 7 5 2" xfId="8123" xr:uid="{00000000-0005-0000-0000-000025000000}"/>
    <cellStyle name="Calc cel 3 2 2 7 6" xfId="12499" xr:uid="{00000000-0005-0000-0000-000025000000}"/>
    <cellStyle name="Calc cel 3 2 2 8" xfId="574" xr:uid="{00000000-0005-0000-0000-000025000000}"/>
    <cellStyle name="Calc cel 3 2 2 8 2" xfId="4799" xr:uid="{00000000-0005-0000-0000-000025000000}"/>
    <cellStyle name="Calc cel 3 2 2 8 2 2" xfId="15057" xr:uid="{00000000-0005-0000-0000-000025000000}"/>
    <cellStyle name="Calc cel 3 2 2 8 2 2 2" xfId="19646" xr:uid="{00000000-0005-0000-0000-000025000000}"/>
    <cellStyle name="Calc cel 3 2 2 8 2 3" xfId="9910" xr:uid="{00000000-0005-0000-0000-000025000000}"/>
    <cellStyle name="Calc cel 3 2 2 8 3" xfId="2220" xr:uid="{00000000-0005-0000-0000-000025000000}"/>
    <cellStyle name="Calc cel 3 2 2 8 3 2" xfId="17074" xr:uid="{00000000-0005-0000-0000-000025000000}"/>
    <cellStyle name="Calc cel 3 2 2 8 4" xfId="10918" xr:uid="{00000000-0005-0000-0000-000025000000}"/>
    <cellStyle name="Calc cel 3 2 2 8 4 2" xfId="13400" xr:uid="{00000000-0005-0000-0000-000025000000}"/>
    <cellStyle name="Calc cel 3 2 2 8 5" xfId="10308" xr:uid="{00000000-0005-0000-0000-000025000000}"/>
    <cellStyle name="Calc cel 3 2 2 9" xfId="3373" xr:uid="{00000000-0005-0000-0000-000025000000}"/>
    <cellStyle name="Calc cel 3 2 2 9 2" xfId="13637" xr:uid="{00000000-0005-0000-0000-000025000000}"/>
    <cellStyle name="Calc cel 3 2 2 9 2 2" xfId="18227" xr:uid="{00000000-0005-0000-0000-000025000000}"/>
    <cellStyle name="Calc cel 3 2 2 9 3" xfId="10142" xr:uid="{00000000-0005-0000-0000-000025000000}"/>
    <cellStyle name="Calc cel 3 2 3" xfId="446" xr:uid="{00000000-0005-0000-0000-000025000000}"/>
    <cellStyle name="Calc cel 3 2 3 10" xfId="3355" xr:uid="{00000000-0005-0000-0000-000025000000}"/>
    <cellStyle name="Calc cel 3 2 3 10 2" xfId="13619" xr:uid="{00000000-0005-0000-0000-000025000000}"/>
    <cellStyle name="Calc cel 3 2 3 10 2 2" xfId="18209" xr:uid="{00000000-0005-0000-0000-000025000000}"/>
    <cellStyle name="Calc cel 3 2 3 10 3" xfId="10178" xr:uid="{00000000-0005-0000-0000-000025000000}"/>
    <cellStyle name="Calc cel 3 2 3 11" xfId="1850" xr:uid="{00000000-0005-0000-0000-000025000000}"/>
    <cellStyle name="Calc cel 3 2 3 11 2" xfId="12121" xr:uid="{00000000-0005-0000-0000-000025000000}"/>
    <cellStyle name="Calc cel 3 2 3 11 2 2" xfId="16706" xr:uid="{00000000-0005-0000-0000-000025000000}"/>
    <cellStyle name="Calc cel 3 2 3 11 3" xfId="12270" xr:uid="{00000000-0005-0000-0000-000025000000}"/>
    <cellStyle name="Calc cel 3 2 3 12" xfId="4673" xr:uid="{00000000-0005-0000-0000-000025000000}"/>
    <cellStyle name="Calc cel 3 2 3 12 2" xfId="19522" xr:uid="{00000000-0005-0000-0000-000025000000}"/>
    <cellStyle name="Calc cel 3 2 3 13" xfId="10794" xr:uid="{00000000-0005-0000-0000-000025000000}"/>
    <cellStyle name="Calc cel 3 2 3 13 2" xfId="8665" xr:uid="{00000000-0005-0000-0000-000025000000}"/>
    <cellStyle name="Calc cel 3 2 3 14" xfId="6756" xr:uid="{00000000-0005-0000-0000-000025000000}"/>
    <cellStyle name="Calc cel 3 2 3 2" xfId="540" xr:uid="{00000000-0005-0000-0000-000025000000}"/>
    <cellStyle name="Calc cel 3 2 3 2 2" xfId="1237" xr:uid="{00000000-0005-0000-0000-000025000000}"/>
    <cellStyle name="Calc cel 3 2 3 2 2 2" xfId="2845" xr:uid="{00000000-0005-0000-0000-000025000000}"/>
    <cellStyle name="Calc cel 3 2 3 2 2 2 2" xfId="13111" xr:uid="{00000000-0005-0000-0000-000025000000}"/>
    <cellStyle name="Calc cel 3 2 3 2 2 2 2 2" xfId="17699" xr:uid="{00000000-0005-0000-0000-000025000000}"/>
    <cellStyle name="Calc cel 3 2 3 2 2 2 3" xfId="9097" xr:uid="{00000000-0005-0000-0000-000025000000}"/>
    <cellStyle name="Calc cel 3 2 3 2 2 3" xfId="4045" xr:uid="{00000000-0005-0000-0000-000025000000}"/>
    <cellStyle name="Calc cel 3 2 3 2 2 3 2" xfId="14309" xr:uid="{00000000-0005-0000-0000-000025000000}"/>
    <cellStyle name="Calc cel 3 2 3 2 2 3 2 2" xfId="18899" xr:uid="{00000000-0005-0000-0000-000025000000}"/>
    <cellStyle name="Calc cel 3 2 3 2 2 3 3" xfId="9914" xr:uid="{00000000-0005-0000-0000-000025000000}"/>
    <cellStyle name="Calc cel 3 2 3 2 2 4" xfId="5459" xr:uid="{00000000-0005-0000-0000-000025000000}"/>
    <cellStyle name="Calc cel 3 2 3 2 2 4 2" xfId="15684" xr:uid="{00000000-0005-0000-0000-000025000000}"/>
    <cellStyle name="Calc cel 3 2 3 2 2 4 2 2" xfId="20272" xr:uid="{00000000-0005-0000-0000-000025000000}"/>
    <cellStyle name="Calc cel 3 2 3 2 2 4 3" xfId="12953" xr:uid="{00000000-0005-0000-0000-000025000000}"/>
    <cellStyle name="Calc cel 3 2 3 2 2 5" xfId="2008" xr:uid="{00000000-0005-0000-0000-000025000000}"/>
    <cellStyle name="Calc cel 3 2 3 2 2 5 2" xfId="16862" xr:uid="{00000000-0005-0000-0000-000025000000}"/>
    <cellStyle name="Calc cel 3 2 3 2 2 6" xfId="11537" xr:uid="{00000000-0005-0000-0000-000025000000}"/>
    <cellStyle name="Calc cel 3 2 3 2 2 6 2" xfId="7424" xr:uid="{00000000-0005-0000-0000-000025000000}"/>
    <cellStyle name="Calc cel 3 2 3 2 2 7" xfId="6502" xr:uid="{00000000-0005-0000-0000-000025000000}"/>
    <cellStyle name="Calc cel 3 2 3 2 3" xfId="1439" xr:uid="{00000000-0005-0000-0000-000025000000}"/>
    <cellStyle name="Calc cel 3 2 3 2 3 2" xfId="4248" xr:uid="{00000000-0005-0000-0000-000025000000}"/>
    <cellStyle name="Calc cel 3 2 3 2 3 2 2" xfId="14512" xr:uid="{00000000-0005-0000-0000-000025000000}"/>
    <cellStyle name="Calc cel 3 2 3 2 3 2 2 2" xfId="19102" xr:uid="{00000000-0005-0000-0000-000025000000}"/>
    <cellStyle name="Calc cel 3 2 3 2 3 2 3" xfId="7731" xr:uid="{00000000-0005-0000-0000-000025000000}"/>
    <cellStyle name="Calc cel 3 2 3 2 3 3" xfId="5660" xr:uid="{00000000-0005-0000-0000-000025000000}"/>
    <cellStyle name="Calc cel 3 2 3 2 3 3 2" xfId="15875" xr:uid="{00000000-0005-0000-0000-000025000000}"/>
    <cellStyle name="Calc cel 3 2 3 2 3 3 2 2" xfId="20463" xr:uid="{00000000-0005-0000-0000-000025000000}"/>
    <cellStyle name="Calc cel 3 2 3 2 3 3 3" xfId="9950" xr:uid="{00000000-0005-0000-0000-000025000000}"/>
    <cellStyle name="Calc cel 3 2 3 2 3 4" xfId="3039" xr:uid="{00000000-0005-0000-0000-000025000000}"/>
    <cellStyle name="Calc cel 3 2 3 2 3 4 2" xfId="17893" xr:uid="{00000000-0005-0000-0000-000025000000}"/>
    <cellStyle name="Calc cel 3 2 3 2 3 5" xfId="11727" xr:uid="{00000000-0005-0000-0000-000025000000}"/>
    <cellStyle name="Calc cel 3 2 3 2 3 5 2" xfId="16314" xr:uid="{00000000-0005-0000-0000-000025000000}"/>
    <cellStyle name="Calc cel 3 2 3 2 3 6" xfId="10472" xr:uid="{00000000-0005-0000-0000-000025000000}"/>
    <cellStyle name="Calc cel 3 2 3 2 4" xfId="996" xr:uid="{00000000-0005-0000-0000-000025000000}"/>
    <cellStyle name="Calc cel 3 2 3 2 4 2" xfId="3799" xr:uid="{00000000-0005-0000-0000-000025000000}"/>
    <cellStyle name="Calc cel 3 2 3 2 4 2 2" xfId="14063" xr:uid="{00000000-0005-0000-0000-000025000000}"/>
    <cellStyle name="Calc cel 3 2 3 2 4 2 2 2" xfId="18653" xr:uid="{00000000-0005-0000-0000-000025000000}"/>
    <cellStyle name="Calc cel 3 2 3 2 4 2 3" xfId="7682" xr:uid="{00000000-0005-0000-0000-000025000000}"/>
    <cellStyle name="Calc cel 3 2 3 2 4 3" xfId="5219" xr:uid="{00000000-0005-0000-0000-000025000000}"/>
    <cellStyle name="Calc cel 3 2 3 2 4 3 2" xfId="15457" xr:uid="{00000000-0005-0000-0000-000025000000}"/>
    <cellStyle name="Calc cel 3 2 3 2 4 3 2 2" xfId="20046" xr:uid="{00000000-0005-0000-0000-000025000000}"/>
    <cellStyle name="Calc cel 3 2 3 2 4 3 3" xfId="9902" xr:uid="{00000000-0005-0000-0000-000025000000}"/>
    <cellStyle name="Calc cel 3 2 3 2 4 4" xfId="2625" xr:uid="{00000000-0005-0000-0000-000025000000}"/>
    <cellStyle name="Calc cel 3 2 3 2 4 4 2" xfId="17479" xr:uid="{00000000-0005-0000-0000-000025000000}"/>
    <cellStyle name="Calc cel 3 2 3 2 4 5" xfId="11312" xr:uid="{00000000-0005-0000-0000-000025000000}"/>
    <cellStyle name="Calc cel 3 2 3 2 4 5 2" xfId="6166" xr:uid="{00000000-0005-0000-0000-000025000000}"/>
    <cellStyle name="Calc cel 3 2 3 2 4 6" xfId="6611" xr:uid="{00000000-0005-0000-0000-000025000000}"/>
    <cellStyle name="Calc cel 3 2 3 2 5" xfId="627" xr:uid="{00000000-0005-0000-0000-000025000000}"/>
    <cellStyle name="Calc cel 3 2 3 2 5 2" xfId="4852" xr:uid="{00000000-0005-0000-0000-000025000000}"/>
    <cellStyle name="Calc cel 3 2 3 2 5 2 2" xfId="15110" xr:uid="{00000000-0005-0000-0000-000025000000}"/>
    <cellStyle name="Calc cel 3 2 3 2 5 2 2 2" xfId="19699" xr:uid="{00000000-0005-0000-0000-000025000000}"/>
    <cellStyle name="Calc cel 3 2 3 2 5 2 3" xfId="9221" xr:uid="{00000000-0005-0000-0000-000025000000}"/>
    <cellStyle name="Calc cel 3 2 3 2 5 3" xfId="2274" xr:uid="{00000000-0005-0000-0000-000025000000}"/>
    <cellStyle name="Calc cel 3 2 3 2 5 3 2" xfId="17128" xr:uid="{00000000-0005-0000-0000-000025000000}"/>
    <cellStyle name="Calc cel 3 2 3 2 5 4" xfId="10970" xr:uid="{00000000-0005-0000-0000-000025000000}"/>
    <cellStyle name="Calc cel 3 2 3 2 5 4 2" xfId="10374" xr:uid="{00000000-0005-0000-0000-000025000000}"/>
    <cellStyle name="Calc cel 3 2 3 2 5 5" xfId="12437" xr:uid="{00000000-0005-0000-0000-000025000000}"/>
    <cellStyle name="Calc cel 3 2 3 2 6" xfId="3427" xr:uid="{00000000-0005-0000-0000-000025000000}"/>
    <cellStyle name="Calc cel 3 2 3 2 6 2" xfId="13691" xr:uid="{00000000-0005-0000-0000-000025000000}"/>
    <cellStyle name="Calc cel 3 2 3 2 6 2 2" xfId="18281" xr:uid="{00000000-0005-0000-0000-000025000000}"/>
    <cellStyle name="Calc cel 3 2 3 2 6 3" xfId="8310" xr:uid="{00000000-0005-0000-0000-000025000000}"/>
    <cellStyle name="Calc cel 3 2 3 2 7" xfId="4765" xr:uid="{00000000-0005-0000-0000-000025000000}"/>
    <cellStyle name="Calc cel 3 2 3 2 7 2" xfId="15024" xr:uid="{00000000-0005-0000-0000-000025000000}"/>
    <cellStyle name="Calc cel 3 2 3 2 7 2 2" xfId="19613" xr:uid="{00000000-0005-0000-0000-000025000000}"/>
    <cellStyle name="Calc cel 3 2 3 2 7 3" xfId="7482" xr:uid="{00000000-0005-0000-0000-000025000000}"/>
    <cellStyle name="Calc cel 3 2 3 2 8" xfId="10886" xr:uid="{00000000-0005-0000-0000-000025000000}"/>
    <cellStyle name="Calc cel 3 2 3 2 8 2" xfId="8423" xr:uid="{00000000-0005-0000-0000-000025000000}"/>
    <cellStyle name="Calc cel 3 2 3 2 9" xfId="6077" xr:uid="{00000000-0005-0000-0000-000025000000}"/>
    <cellStyle name="Calc cel 3 2 3 3" xfId="676" xr:uid="{00000000-0005-0000-0000-000025000000}"/>
    <cellStyle name="Calc cel 3 2 3 3 10" xfId="6536" xr:uid="{00000000-0005-0000-0000-000025000000}"/>
    <cellStyle name="Calc cel 3 2 3 3 2" xfId="1275" xr:uid="{00000000-0005-0000-0000-000025000000}"/>
    <cellStyle name="Calc cel 3 2 3 3 2 2" xfId="1589" xr:uid="{00000000-0005-0000-0000-000025000000}"/>
    <cellStyle name="Calc cel 3 2 3 3 2 2 2" xfId="4398" xr:uid="{00000000-0005-0000-0000-000025000000}"/>
    <cellStyle name="Calc cel 3 2 3 3 2 2 2 2" xfId="14662" xr:uid="{00000000-0005-0000-0000-000025000000}"/>
    <cellStyle name="Calc cel 3 2 3 3 2 2 2 2 2" xfId="19252" xr:uid="{00000000-0005-0000-0000-000025000000}"/>
    <cellStyle name="Calc cel 3 2 3 3 2 2 2 3" xfId="6388" xr:uid="{00000000-0005-0000-0000-000025000000}"/>
    <cellStyle name="Calc cel 3 2 3 3 2 2 3" xfId="5810" xr:uid="{00000000-0005-0000-0000-000025000000}"/>
    <cellStyle name="Calc cel 3 2 3 3 2 2 3 2" xfId="16015" xr:uid="{00000000-0005-0000-0000-000025000000}"/>
    <cellStyle name="Calc cel 3 2 3 3 2 2 3 2 2" xfId="20602" xr:uid="{00000000-0005-0000-0000-000025000000}"/>
    <cellStyle name="Calc cel 3 2 3 3 2 2 3 3" xfId="6764" xr:uid="{00000000-0005-0000-0000-000025000000}"/>
    <cellStyle name="Calc cel 3 2 3 3 2 2 4" xfId="3165" xr:uid="{00000000-0005-0000-0000-000025000000}"/>
    <cellStyle name="Calc cel 3 2 3 3 2 2 4 2" xfId="18019" xr:uid="{00000000-0005-0000-0000-000025000000}"/>
    <cellStyle name="Calc cel 3 2 3 3 2 2 5" xfId="11867" xr:uid="{00000000-0005-0000-0000-000025000000}"/>
    <cellStyle name="Calc cel 3 2 3 3 2 2 5 2" xfId="16453" xr:uid="{00000000-0005-0000-0000-000025000000}"/>
    <cellStyle name="Calc cel 3 2 3 3 2 2 6" xfId="14560" xr:uid="{00000000-0005-0000-0000-000025000000}"/>
    <cellStyle name="Calc cel 3 2 3 3 2 3" xfId="4084" xr:uid="{00000000-0005-0000-0000-000025000000}"/>
    <cellStyle name="Calc cel 3 2 3 3 2 3 2" xfId="14348" xr:uid="{00000000-0005-0000-0000-000025000000}"/>
    <cellStyle name="Calc cel 3 2 3 3 2 3 2 2" xfId="18938" xr:uid="{00000000-0005-0000-0000-000025000000}"/>
    <cellStyle name="Calc cel 3 2 3 3 2 3 3" xfId="10257" xr:uid="{00000000-0005-0000-0000-000025000000}"/>
    <cellStyle name="Calc cel 3 2 3 3 2 4" xfId="5497" xr:uid="{00000000-0005-0000-0000-000025000000}"/>
    <cellStyle name="Calc cel 3 2 3 3 2 4 2" xfId="15720" xr:uid="{00000000-0005-0000-0000-000025000000}"/>
    <cellStyle name="Calc cel 3 2 3 3 2 4 2 2" xfId="20308" xr:uid="{00000000-0005-0000-0000-000025000000}"/>
    <cellStyle name="Calc cel 3 2 3 3 2 4 3" xfId="8218" xr:uid="{00000000-0005-0000-0000-000025000000}"/>
    <cellStyle name="Calc cel 3 2 3 3 2 5" xfId="2882" xr:uid="{00000000-0005-0000-0000-000025000000}"/>
    <cellStyle name="Calc cel 3 2 3 3 2 5 2" xfId="17736" xr:uid="{00000000-0005-0000-0000-000025000000}"/>
    <cellStyle name="Calc cel 3 2 3 3 2 6" xfId="11572" xr:uid="{00000000-0005-0000-0000-000025000000}"/>
    <cellStyle name="Calc cel 3 2 3 3 2 6 2" xfId="16160" xr:uid="{00000000-0005-0000-0000-000025000000}"/>
    <cellStyle name="Calc cel 3 2 3 3 2 7" xfId="6994" xr:uid="{00000000-0005-0000-0000-000025000000}"/>
    <cellStyle name="Calc cel 3 2 3 3 3" xfId="1455" xr:uid="{00000000-0005-0000-0000-000025000000}"/>
    <cellStyle name="Calc cel 3 2 3 3 3 2" xfId="4264" xr:uid="{00000000-0005-0000-0000-000025000000}"/>
    <cellStyle name="Calc cel 3 2 3 3 3 2 2" xfId="14528" xr:uid="{00000000-0005-0000-0000-000025000000}"/>
    <cellStyle name="Calc cel 3 2 3 3 3 2 2 2" xfId="19118" xr:uid="{00000000-0005-0000-0000-000025000000}"/>
    <cellStyle name="Calc cel 3 2 3 3 3 2 3" xfId="9025" xr:uid="{00000000-0005-0000-0000-000025000000}"/>
    <cellStyle name="Calc cel 3 2 3 3 3 3" xfId="5676" xr:uid="{00000000-0005-0000-0000-000025000000}"/>
    <cellStyle name="Calc cel 3 2 3 3 3 3 2" xfId="15890" xr:uid="{00000000-0005-0000-0000-000025000000}"/>
    <cellStyle name="Calc cel 3 2 3 3 3 3 2 2" xfId="20478" xr:uid="{00000000-0005-0000-0000-000025000000}"/>
    <cellStyle name="Calc cel 3 2 3 3 3 3 3" xfId="10414" xr:uid="{00000000-0005-0000-0000-000025000000}"/>
    <cellStyle name="Calc cel 3 2 3 3 3 4" xfId="3054" xr:uid="{00000000-0005-0000-0000-000025000000}"/>
    <cellStyle name="Calc cel 3 2 3 3 3 4 2" xfId="17908" xr:uid="{00000000-0005-0000-0000-000025000000}"/>
    <cellStyle name="Calc cel 3 2 3 3 3 5" xfId="11742" xr:uid="{00000000-0005-0000-0000-000025000000}"/>
    <cellStyle name="Calc cel 3 2 3 3 3 5 2" xfId="16329" xr:uid="{00000000-0005-0000-0000-000025000000}"/>
    <cellStyle name="Calc cel 3 2 3 3 3 6" xfId="7478" xr:uid="{00000000-0005-0000-0000-000025000000}"/>
    <cellStyle name="Calc cel 3 2 3 3 4" xfId="1056" xr:uid="{00000000-0005-0000-0000-000025000000}"/>
    <cellStyle name="Calc cel 3 2 3 3 4 2" xfId="3859" xr:uid="{00000000-0005-0000-0000-000025000000}"/>
    <cellStyle name="Calc cel 3 2 3 3 4 2 2" xfId="14123" xr:uid="{00000000-0005-0000-0000-000025000000}"/>
    <cellStyle name="Calc cel 3 2 3 3 4 2 2 2" xfId="18713" xr:uid="{00000000-0005-0000-0000-000025000000}"/>
    <cellStyle name="Calc cel 3 2 3 3 4 2 3" xfId="7686" xr:uid="{00000000-0005-0000-0000-000025000000}"/>
    <cellStyle name="Calc cel 3 2 3 3 4 3" xfId="5279" xr:uid="{00000000-0005-0000-0000-000025000000}"/>
    <cellStyle name="Calc cel 3 2 3 3 4 3 2" xfId="15515" xr:uid="{00000000-0005-0000-0000-000025000000}"/>
    <cellStyle name="Calc cel 3 2 3 3 4 3 2 2" xfId="20104" xr:uid="{00000000-0005-0000-0000-000025000000}"/>
    <cellStyle name="Calc cel 3 2 3 3 4 3 3" xfId="8668" xr:uid="{00000000-0005-0000-0000-000025000000}"/>
    <cellStyle name="Calc cel 3 2 3 3 4 4" xfId="2683" xr:uid="{00000000-0005-0000-0000-000025000000}"/>
    <cellStyle name="Calc cel 3 2 3 3 4 4 2" xfId="17537" xr:uid="{00000000-0005-0000-0000-000025000000}"/>
    <cellStyle name="Calc cel 3 2 3 3 4 5" xfId="11370" xr:uid="{00000000-0005-0000-0000-000025000000}"/>
    <cellStyle name="Calc cel 3 2 3 3 4 5 2" xfId="12428" xr:uid="{00000000-0005-0000-0000-000025000000}"/>
    <cellStyle name="Calc cel 3 2 3 3 4 6" xfId="8788" xr:uid="{00000000-0005-0000-0000-000025000000}"/>
    <cellStyle name="Calc cel 3 2 3 3 5" xfId="2322" xr:uid="{00000000-0005-0000-0000-000025000000}"/>
    <cellStyle name="Calc cel 3 2 3 3 5 2" xfId="12590" xr:uid="{00000000-0005-0000-0000-000025000000}"/>
    <cellStyle name="Calc cel 3 2 3 3 5 2 2" xfId="17176" xr:uid="{00000000-0005-0000-0000-000025000000}"/>
    <cellStyle name="Calc cel 3 2 3 3 5 3" xfId="7515" xr:uid="{00000000-0005-0000-0000-000025000000}"/>
    <cellStyle name="Calc cel 3 2 3 3 6" xfId="3476" xr:uid="{00000000-0005-0000-0000-000025000000}"/>
    <cellStyle name="Calc cel 3 2 3 3 6 2" xfId="13740" xr:uid="{00000000-0005-0000-0000-000025000000}"/>
    <cellStyle name="Calc cel 3 2 3 3 6 2 2" xfId="18330" xr:uid="{00000000-0005-0000-0000-000025000000}"/>
    <cellStyle name="Calc cel 3 2 3 3 6 3" xfId="12816" xr:uid="{00000000-0005-0000-0000-000025000000}"/>
    <cellStyle name="Calc cel 3 2 3 3 7" xfId="4901" xr:uid="{00000000-0005-0000-0000-000025000000}"/>
    <cellStyle name="Calc cel 3 2 3 3 7 2" xfId="15158" xr:uid="{00000000-0005-0000-0000-000025000000}"/>
    <cellStyle name="Calc cel 3 2 3 3 7 2 2" xfId="19747" xr:uid="{00000000-0005-0000-0000-000025000000}"/>
    <cellStyle name="Calc cel 3 2 3 3 7 3" xfId="12865" xr:uid="{00000000-0005-0000-0000-000025000000}"/>
    <cellStyle name="Calc cel 3 2 3 3 8" xfId="2042" xr:uid="{00000000-0005-0000-0000-000025000000}"/>
    <cellStyle name="Calc cel 3 2 3 3 8 2" xfId="12311" xr:uid="{00000000-0005-0000-0000-000025000000}"/>
    <cellStyle name="Calc cel 3 2 3 3 8 2 2" xfId="16896" xr:uid="{00000000-0005-0000-0000-000025000000}"/>
    <cellStyle name="Calc cel 3 2 3 3 8 3" xfId="8181" xr:uid="{00000000-0005-0000-0000-000025000000}"/>
    <cellStyle name="Calc cel 3 2 3 3 9" xfId="11017" xr:uid="{00000000-0005-0000-0000-000025000000}"/>
    <cellStyle name="Calc cel 3 2 3 3 9 2" xfId="10278" xr:uid="{00000000-0005-0000-0000-000025000000}"/>
    <cellStyle name="Calc cel 3 2 3 4" xfId="740" xr:uid="{00000000-0005-0000-0000-000025000000}"/>
    <cellStyle name="Calc cel 3 2 3 4 2" xfId="1653" xr:uid="{00000000-0005-0000-0000-000025000000}"/>
    <cellStyle name="Calc cel 3 2 3 4 2 2" xfId="4462" xr:uid="{00000000-0005-0000-0000-000025000000}"/>
    <cellStyle name="Calc cel 3 2 3 4 2 2 2" xfId="14726" xr:uid="{00000000-0005-0000-0000-000025000000}"/>
    <cellStyle name="Calc cel 3 2 3 4 2 2 2 2" xfId="19316" xr:uid="{00000000-0005-0000-0000-000025000000}"/>
    <cellStyle name="Calc cel 3 2 3 4 2 2 3" xfId="9540" xr:uid="{00000000-0005-0000-0000-000025000000}"/>
    <cellStyle name="Calc cel 3 2 3 4 2 3" xfId="5874" xr:uid="{00000000-0005-0000-0000-000025000000}"/>
    <cellStyle name="Calc cel 3 2 3 4 2 3 2" xfId="16075" xr:uid="{00000000-0005-0000-0000-000025000000}"/>
    <cellStyle name="Calc cel 3 2 3 4 2 3 2 2" xfId="20662" xr:uid="{00000000-0005-0000-0000-000025000000}"/>
    <cellStyle name="Calc cel 3 2 3 4 2 3 3" xfId="7701" xr:uid="{00000000-0005-0000-0000-000025000000}"/>
    <cellStyle name="Calc cel 3 2 3 4 2 4" xfId="3225" xr:uid="{00000000-0005-0000-0000-000025000000}"/>
    <cellStyle name="Calc cel 3 2 3 4 2 4 2" xfId="18079" xr:uid="{00000000-0005-0000-0000-000025000000}"/>
    <cellStyle name="Calc cel 3 2 3 4 2 5" xfId="11927" xr:uid="{00000000-0005-0000-0000-000025000000}"/>
    <cellStyle name="Calc cel 3 2 3 4 2 5 2" xfId="16513" xr:uid="{00000000-0005-0000-0000-000025000000}"/>
    <cellStyle name="Calc cel 3 2 3 4 2 6" xfId="7713" xr:uid="{00000000-0005-0000-0000-000025000000}"/>
    <cellStyle name="Calc cel 3 2 3 4 3" xfId="1336" xr:uid="{00000000-0005-0000-0000-000025000000}"/>
    <cellStyle name="Calc cel 3 2 3 4 3 2" xfId="4145" xr:uid="{00000000-0005-0000-0000-000025000000}"/>
    <cellStyle name="Calc cel 3 2 3 4 3 2 2" xfId="14409" xr:uid="{00000000-0005-0000-0000-000025000000}"/>
    <cellStyle name="Calc cel 3 2 3 4 3 2 2 2" xfId="18999" xr:uid="{00000000-0005-0000-0000-000025000000}"/>
    <cellStyle name="Calc cel 3 2 3 4 3 2 3" xfId="14905" xr:uid="{00000000-0005-0000-0000-000025000000}"/>
    <cellStyle name="Calc cel 3 2 3 4 3 3" xfId="5558" xr:uid="{00000000-0005-0000-0000-000025000000}"/>
    <cellStyle name="Calc cel 3 2 3 4 3 3 2" xfId="15778" xr:uid="{00000000-0005-0000-0000-000025000000}"/>
    <cellStyle name="Calc cel 3 2 3 4 3 3 2 2" xfId="20366" xr:uid="{00000000-0005-0000-0000-000025000000}"/>
    <cellStyle name="Calc cel 3 2 3 4 3 3 3" xfId="8589" xr:uid="{00000000-0005-0000-0000-000025000000}"/>
    <cellStyle name="Calc cel 3 2 3 4 3 4" xfId="2941" xr:uid="{00000000-0005-0000-0000-000025000000}"/>
    <cellStyle name="Calc cel 3 2 3 4 3 4 2" xfId="17795" xr:uid="{00000000-0005-0000-0000-000025000000}"/>
    <cellStyle name="Calc cel 3 2 3 4 3 5" xfId="11629" xr:uid="{00000000-0005-0000-0000-000025000000}"/>
    <cellStyle name="Calc cel 3 2 3 4 3 5 2" xfId="16217" xr:uid="{00000000-0005-0000-0000-000025000000}"/>
    <cellStyle name="Calc cel 3 2 3 4 3 6" xfId="8661" xr:uid="{00000000-0005-0000-0000-000025000000}"/>
    <cellStyle name="Calc cel 3 2 3 4 4" xfId="2384" xr:uid="{00000000-0005-0000-0000-000025000000}"/>
    <cellStyle name="Calc cel 3 2 3 4 4 2" xfId="12652" xr:uid="{00000000-0005-0000-0000-000025000000}"/>
    <cellStyle name="Calc cel 3 2 3 4 4 2 2" xfId="17238" xr:uid="{00000000-0005-0000-0000-000025000000}"/>
    <cellStyle name="Calc cel 3 2 3 4 4 3" xfId="6909" xr:uid="{00000000-0005-0000-0000-000025000000}"/>
    <cellStyle name="Calc cel 3 2 3 4 5" xfId="3540" xr:uid="{00000000-0005-0000-0000-000025000000}"/>
    <cellStyle name="Calc cel 3 2 3 4 5 2" xfId="13804" xr:uid="{00000000-0005-0000-0000-000025000000}"/>
    <cellStyle name="Calc cel 3 2 3 4 5 2 2" xfId="18394" xr:uid="{00000000-0005-0000-0000-000025000000}"/>
    <cellStyle name="Calc cel 3 2 3 4 5 3" xfId="10221" xr:uid="{00000000-0005-0000-0000-000025000000}"/>
    <cellStyle name="Calc cel 3 2 3 4 6" xfId="4965" xr:uid="{00000000-0005-0000-0000-000025000000}"/>
    <cellStyle name="Calc cel 3 2 3 4 6 2" xfId="15220" xr:uid="{00000000-0005-0000-0000-000025000000}"/>
    <cellStyle name="Calc cel 3 2 3 4 6 2 2" xfId="19809" xr:uid="{00000000-0005-0000-0000-000025000000}"/>
    <cellStyle name="Calc cel 3 2 3 4 6 3" xfId="7592" xr:uid="{00000000-0005-0000-0000-000025000000}"/>
    <cellStyle name="Calc cel 3 2 3 4 7" xfId="2089" xr:uid="{00000000-0005-0000-0000-000025000000}"/>
    <cellStyle name="Calc cel 3 2 3 4 7 2" xfId="12358" xr:uid="{00000000-0005-0000-0000-000025000000}"/>
    <cellStyle name="Calc cel 3 2 3 4 7 2 2" xfId="16943" xr:uid="{00000000-0005-0000-0000-000025000000}"/>
    <cellStyle name="Calc cel 3 2 3 4 7 3" xfId="10570" xr:uid="{00000000-0005-0000-0000-000025000000}"/>
    <cellStyle name="Calc cel 3 2 3 4 8" xfId="11077" xr:uid="{00000000-0005-0000-0000-000025000000}"/>
    <cellStyle name="Calc cel 3 2 3 4 8 2" xfId="9685" xr:uid="{00000000-0005-0000-0000-000025000000}"/>
    <cellStyle name="Calc cel 3 2 3 4 9" xfId="6129" xr:uid="{00000000-0005-0000-0000-000025000000}"/>
    <cellStyle name="Calc cel 3 2 3 5" xfId="801" xr:uid="{00000000-0005-0000-0000-000025000000}"/>
    <cellStyle name="Calc cel 3 2 3 5 2" xfId="1714" xr:uid="{00000000-0005-0000-0000-000025000000}"/>
    <cellStyle name="Calc cel 3 2 3 5 2 2" xfId="4523" xr:uid="{00000000-0005-0000-0000-000025000000}"/>
    <cellStyle name="Calc cel 3 2 3 5 2 2 2" xfId="14787" xr:uid="{00000000-0005-0000-0000-000025000000}"/>
    <cellStyle name="Calc cel 3 2 3 5 2 2 2 2" xfId="19377" xr:uid="{00000000-0005-0000-0000-000025000000}"/>
    <cellStyle name="Calc cel 3 2 3 5 2 2 3" xfId="7106" xr:uid="{00000000-0005-0000-0000-000025000000}"/>
    <cellStyle name="Calc cel 3 2 3 5 2 3" xfId="5935" xr:uid="{00000000-0005-0000-0000-000025000000}"/>
    <cellStyle name="Calc cel 3 2 3 5 2 3 2" xfId="16134" xr:uid="{00000000-0005-0000-0000-000025000000}"/>
    <cellStyle name="Calc cel 3 2 3 5 2 3 2 2" xfId="20721" xr:uid="{00000000-0005-0000-0000-000025000000}"/>
    <cellStyle name="Calc cel 3 2 3 5 2 3 3" xfId="12515" xr:uid="{00000000-0005-0000-0000-000025000000}"/>
    <cellStyle name="Calc cel 3 2 3 5 2 4" xfId="3284" xr:uid="{00000000-0005-0000-0000-000025000000}"/>
    <cellStyle name="Calc cel 3 2 3 5 2 4 2" xfId="18138" xr:uid="{00000000-0005-0000-0000-000025000000}"/>
    <cellStyle name="Calc cel 3 2 3 5 2 5" xfId="11986" xr:uid="{00000000-0005-0000-0000-000025000000}"/>
    <cellStyle name="Calc cel 3 2 3 5 2 5 2" xfId="16572" xr:uid="{00000000-0005-0000-0000-000025000000}"/>
    <cellStyle name="Calc cel 3 2 3 5 2 6" xfId="6464" xr:uid="{00000000-0005-0000-0000-000025000000}"/>
    <cellStyle name="Calc cel 3 2 3 5 3" xfId="1392" xr:uid="{00000000-0005-0000-0000-000025000000}"/>
    <cellStyle name="Calc cel 3 2 3 5 3 2" xfId="4201" xr:uid="{00000000-0005-0000-0000-000025000000}"/>
    <cellStyle name="Calc cel 3 2 3 5 3 2 2" xfId="14465" xr:uid="{00000000-0005-0000-0000-000025000000}"/>
    <cellStyle name="Calc cel 3 2 3 5 3 2 2 2" xfId="19055" xr:uid="{00000000-0005-0000-0000-000025000000}"/>
    <cellStyle name="Calc cel 3 2 3 5 3 2 3" xfId="6826" xr:uid="{00000000-0005-0000-0000-000025000000}"/>
    <cellStyle name="Calc cel 3 2 3 5 3 3" xfId="5613" xr:uid="{00000000-0005-0000-0000-000025000000}"/>
    <cellStyle name="Calc cel 3 2 3 5 3 3 2" xfId="15831" xr:uid="{00000000-0005-0000-0000-000025000000}"/>
    <cellStyle name="Calc cel 3 2 3 5 3 3 2 2" xfId="20419" xr:uid="{00000000-0005-0000-0000-000025000000}"/>
    <cellStyle name="Calc cel 3 2 3 5 3 3 3" xfId="6122" xr:uid="{00000000-0005-0000-0000-000025000000}"/>
    <cellStyle name="Calc cel 3 2 3 5 3 4" xfId="2995" xr:uid="{00000000-0005-0000-0000-000025000000}"/>
    <cellStyle name="Calc cel 3 2 3 5 3 4 2" xfId="17849" xr:uid="{00000000-0005-0000-0000-000025000000}"/>
    <cellStyle name="Calc cel 3 2 3 5 3 5" xfId="11682" xr:uid="{00000000-0005-0000-0000-000025000000}"/>
    <cellStyle name="Calc cel 3 2 3 5 3 5 2" xfId="16270" xr:uid="{00000000-0005-0000-0000-000025000000}"/>
    <cellStyle name="Calc cel 3 2 3 5 3 6" xfId="9764" xr:uid="{00000000-0005-0000-0000-000025000000}"/>
    <cellStyle name="Calc cel 3 2 3 5 4" xfId="2445" xr:uid="{00000000-0005-0000-0000-000025000000}"/>
    <cellStyle name="Calc cel 3 2 3 5 4 2" xfId="12713" xr:uid="{00000000-0005-0000-0000-000025000000}"/>
    <cellStyle name="Calc cel 3 2 3 5 4 2 2" xfId="17299" xr:uid="{00000000-0005-0000-0000-000025000000}"/>
    <cellStyle name="Calc cel 3 2 3 5 4 3" xfId="6099" xr:uid="{00000000-0005-0000-0000-000025000000}"/>
    <cellStyle name="Calc cel 3 2 3 5 5" xfId="3601" xr:uid="{00000000-0005-0000-0000-000025000000}"/>
    <cellStyle name="Calc cel 3 2 3 5 5 2" xfId="13865" xr:uid="{00000000-0005-0000-0000-000025000000}"/>
    <cellStyle name="Calc cel 3 2 3 5 5 2 2" xfId="18455" xr:uid="{00000000-0005-0000-0000-000025000000}"/>
    <cellStyle name="Calc cel 3 2 3 5 5 3" xfId="8356" xr:uid="{00000000-0005-0000-0000-000025000000}"/>
    <cellStyle name="Calc cel 3 2 3 5 6" xfId="5026" xr:uid="{00000000-0005-0000-0000-000025000000}"/>
    <cellStyle name="Calc cel 3 2 3 5 6 2" xfId="15281" xr:uid="{00000000-0005-0000-0000-000025000000}"/>
    <cellStyle name="Calc cel 3 2 3 5 6 2 2" xfId="19870" xr:uid="{00000000-0005-0000-0000-000025000000}"/>
    <cellStyle name="Calc cel 3 2 3 5 6 3" xfId="8769" xr:uid="{00000000-0005-0000-0000-000025000000}"/>
    <cellStyle name="Calc cel 3 2 3 5 7" xfId="2148" xr:uid="{00000000-0005-0000-0000-000025000000}"/>
    <cellStyle name="Calc cel 3 2 3 5 7 2" xfId="12417" xr:uid="{00000000-0005-0000-0000-000025000000}"/>
    <cellStyle name="Calc cel 3 2 3 5 7 2 2" xfId="17002" xr:uid="{00000000-0005-0000-0000-000025000000}"/>
    <cellStyle name="Calc cel 3 2 3 5 7 3" xfId="10245" xr:uid="{00000000-0005-0000-0000-000025000000}"/>
    <cellStyle name="Calc cel 3 2 3 5 8" xfId="11136" xr:uid="{00000000-0005-0000-0000-000025000000}"/>
    <cellStyle name="Calc cel 3 2 3 5 8 2" xfId="8552" xr:uid="{00000000-0005-0000-0000-000025000000}"/>
    <cellStyle name="Calc cel 3 2 3 5 9" xfId="13996" xr:uid="{00000000-0005-0000-0000-000025000000}"/>
    <cellStyle name="Calc cel 3 2 3 6" xfId="1169" xr:uid="{00000000-0005-0000-0000-000025000000}"/>
    <cellStyle name="Calc cel 3 2 3 6 2" xfId="2778" xr:uid="{00000000-0005-0000-0000-000025000000}"/>
    <cellStyle name="Calc cel 3 2 3 6 2 2" xfId="13044" xr:uid="{00000000-0005-0000-0000-000025000000}"/>
    <cellStyle name="Calc cel 3 2 3 6 2 2 2" xfId="17632" xr:uid="{00000000-0005-0000-0000-000025000000}"/>
    <cellStyle name="Calc cel 3 2 3 6 2 3" xfId="13172" xr:uid="{00000000-0005-0000-0000-000025000000}"/>
    <cellStyle name="Calc cel 3 2 3 6 3" xfId="3977" xr:uid="{00000000-0005-0000-0000-000025000000}"/>
    <cellStyle name="Calc cel 3 2 3 6 3 2" xfId="14241" xr:uid="{00000000-0005-0000-0000-000025000000}"/>
    <cellStyle name="Calc cel 3 2 3 6 3 2 2" xfId="18831" xr:uid="{00000000-0005-0000-0000-000025000000}"/>
    <cellStyle name="Calc cel 3 2 3 6 3 3" xfId="8717" xr:uid="{00000000-0005-0000-0000-000025000000}"/>
    <cellStyle name="Calc cel 3 2 3 6 4" xfId="5391" xr:uid="{00000000-0005-0000-0000-000025000000}"/>
    <cellStyle name="Calc cel 3 2 3 6 4 2" xfId="15617" xr:uid="{00000000-0005-0000-0000-000025000000}"/>
    <cellStyle name="Calc cel 3 2 3 6 4 2 2" xfId="20205" xr:uid="{00000000-0005-0000-0000-000025000000}"/>
    <cellStyle name="Calc cel 3 2 3 6 4 3" xfId="8209" xr:uid="{00000000-0005-0000-0000-000025000000}"/>
    <cellStyle name="Calc cel 3 2 3 6 5" xfId="1940" xr:uid="{00000000-0005-0000-0000-000025000000}"/>
    <cellStyle name="Calc cel 3 2 3 6 5 2" xfId="16794" xr:uid="{00000000-0005-0000-0000-000025000000}"/>
    <cellStyle name="Calc cel 3 2 3 6 6" xfId="11470" xr:uid="{00000000-0005-0000-0000-000025000000}"/>
    <cellStyle name="Calc cel 3 2 3 6 6 2" xfId="7693" xr:uid="{00000000-0005-0000-0000-000025000000}"/>
    <cellStyle name="Calc cel 3 2 3 6 7" xfId="7407" xr:uid="{00000000-0005-0000-0000-000025000000}"/>
    <cellStyle name="Calc cel 3 2 3 7" xfId="1030" xr:uid="{00000000-0005-0000-0000-000025000000}"/>
    <cellStyle name="Calc cel 3 2 3 7 2" xfId="3833" xr:uid="{00000000-0005-0000-0000-000025000000}"/>
    <cellStyle name="Calc cel 3 2 3 7 2 2" xfId="14097" xr:uid="{00000000-0005-0000-0000-000025000000}"/>
    <cellStyle name="Calc cel 3 2 3 7 2 2 2" xfId="18687" xr:uid="{00000000-0005-0000-0000-000025000000}"/>
    <cellStyle name="Calc cel 3 2 3 7 2 3" xfId="7047" xr:uid="{00000000-0005-0000-0000-000025000000}"/>
    <cellStyle name="Calc cel 3 2 3 7 3" xfId="5253" xr:uid="{00000000-0005-0000-0000-000025000000}"/>
    <cellStyle name="Calc cel 3 2 3 7 3 2" xfId="15490" xr:uid="{00000000-0005-0000-0000-000025000000}"/>
    <cellStyle name="Calc cel 3 2 3 7 3 2 2" xfId="20079" xr:uid="{00000000-0005-0000-0000-000025000000}"/>
    <cellStyle name="Calc cel 3 2 3 7 3 3" xfId="13359" xr:uid="{00000000-0005-0000-0000-000025000000}"/>
    <cellStyle name="Calc cel 3 2 3 7 4" xfId="2658" xr:uid="{00000000-0005-0000-0000-000025000000}"/>
    <cellStyle name="Calc cel 3 2 3 7 4 2" xfId="17512" xr:uid="{00000000-0005-0000-0000-000025000000}"/>
    <cellStyle name="Calc cel 3 2 3 7 5" xfId="11345" xr:uid="{00000000-0005-0000-0000-000025000000}"/>
    <cellStyle name="Calc cel 3 2 3 7 5 2" xfId="12781" xr:uid="{00000000-0005-0000-0000-000025000000}"/>
    <cellStyle name="Calc cel 3 2 3 7 6" xfId="7416" xr:uid="{00000000-0005-0000-0000-000025000000}"/>
    <cellStyle name="Calc cel 3 2 3 8" xfId="825" xr:uid="{00000000-0005-0000-0000-000025000000}"/>
    <cellStyle name="Calc cel 3 2 3 8 2" xfId="3625" xr:uid="{00000000-0005-0000-0000-000025000000}"/>
    <cellStyle name="Calc cel 3 2 3 8 2 2" xfId="13889" xr:uid="{00000000-0005-0000-0000-000025000000}"/>
    <cellStyle name="Calc cel 3 2 3 8 2 2 2" xfId="18479" xr:uid="{00000000-0005-0000-0000-000025000000}"/>
    <cellStyle name="Calc cel 3 2 3 8 2 3" xfId="9463" xr:uid="{00000000-0005-0000-0000-000025000000}"/>
    <cellStyle name="Calc cel 3 2 3 8 3" xfId="5050" xr:uid="{00000000-0005-0000-0000-000025000000}"/>
    <cellStyle name="Calc cel 3 2 3 8 3 2" xfId="15304" xr:uid="{00000000-0005-0000-0000-000025000000}"/>
    <cellStyle name="Calc cel 3 2 3 8 3 2 2" xfId="19893" xr:uid="{00000000-0005-0000-0000-000025000000}"/>
    <cellStyle name="Calc cel 3 2 3 8 3 3" xfId="12455" xr:uid="{00000000-0005-0000-0000-000025000000}"/>
    <cellStyle name="Calc cel 3 2 3 8 4" xfId="2468" xr:uid="{00000000-0005-0000-0000-000025000000}"/>
    <cellStyle name="Calc cel 3 2 3 8 4 2" xfId="17322" xr:uid="{00000000-0005-0000-0000-000025000000}"/>
    <cellStyle name="Calc cel 3 2 3 8 5" xfId="11159" xr:uid="{00000000-0005-0000-0000-000025000000}"/>
    <cellStyle name="Calc cel 3 2 3 8 5 2" xfId="7228" xr:uid="{00000000-0005-0000-0000-000025000000}"/>
    <cellStyle name="Calc cel 3 2 3 8 6" xfId="6034" xr:uid="{00000000-0005-0000-0000-000025000000}"/>
    <cellStyle name="Calc cel 3 2 3 9" xfId="359" xr:uid="{00000000-0005-0000-0000-000025000000}"/>
    <cellStyle name="Calc cel 3 2 3 9 2" xfId="4605" xr:uid="{00000000-0005-0000-0000-000025000000}"/>
    <cellStyle name="Calc cel 3 2 3 9 2 2" xfId="14867" xr:uid="{00000000-0005-0000-0000-000025000000}"/>
    <cellStyle name="Calc cel 3 2 3 9 2 2 2" xfId="19456" xr:uid="{00000000-0005-0000-0000-000025000000}"/>
    <cellStyle name="Calc cel 3 2 3 9 2 3" xfId="6600" xr:uid="{00000000-0005-0000-0000-000025000000}"/>
    <cellStyle name="Calc cel 3 2 3 9 3" xfId="2202" xr:uid="{00000000-0005-0000-0000-000025000000}"/>
    <cellStyle name="Calc cel 3 2 3 9 3 2" xfId="17056" xr:uid="{00000000-0005-0000-0000-000025000000}"/>
    <cellStyle name="Calc cel 3 2 3 9 4" xfId="10713" xr:uid="{00000000-0005-0000-0000-000025000000}"/>
    <cellStyle name="Calc cel 3 2 3 9 4 2" xfId="6374" xr:uid="{00000000-0005-0000-0000-000025000000}"/>
    <cellStyle name="Calc cel 3 2 3 9 5" xfId="6366" xr:uid="{00000000-0005-0000-0000-000025000000}"/>
    <cellStyle name="Calc cel 3 2 4" xfId="403" xr:uid="{00000000-0005-0000-0000-000025000000}"/>
    <cellStyle name="Calc cel 3 2 4 10" xfId="6092" xr:uid="{00000000-0005-0000-0000-000025000000}"/>
    <cellStyle name="Calc cel 3 2 4 2" xfId="498" xr:uid="{00000000-0005-0000-0000-000025000000}"/>
    <cellStyle name="Calc cel 3 2 4 2 2" xfId="1499" xr:uid="{00000000-0005-0000-0000-000025000000}"/>
    <cellStyle name="Calc cel 3 2 4 2 2 2" xfId="4308" xr:uid="{00000000-0005-0000-0000-000025000000}"/>
    <cellStyle name="Calc cel 3 2 4 2 2 2 2" xfId="14572" xr:uid="{00000000-0005-0000-0000-000025000000}"/>
    <cellStyle name="Calc cel 3 2 4 2 2 2 2 2" xfId="19162" xr:uid="{00000000-0005-0000-0000-000025000000}"/>
    <cellStyle name="Calc cel 3 2 4 2 2 2 3" xfId="10293" xr:uid="{00000000-0005-0000-0000-000025000000}"/>
    <cellStyle name="Calc cel 3 2 4 2 2 3" xfId="5720" xr:uid="{00000000-0005-0000-0000-000025000000}"/>
    <cellStyle name="Calc cel 3 2 4 2 2 3 2" xfId="15929" xr:uid="{00000000-0005-0000-0000-000025000000}"/>
    <cellStyle name="Calc cel 3 2 4 2 2 3 2 2" xfId="20517" xr:uid="{00000000-0005-0000-0000-000025000000}"/>
    <cellStyle name="Calc cel 3 2 4 2 2 3 3" xfId="10450" xr:uid="{00000000-0005-0000-0000-000025000000}"/>
    <cellStyle name="Calc cel 3 2 4 2 2 4" xfId="3086" xr:uid="{00000000-0005-0000-0000-000025000000}"/>
    <cellStyle name="Calc cel 3 2 4 2 2 4 2" xfId="17940" xr:uid="{00000000-0005-0000-0000-000025000000}"/>
    <cellStyle name="Calc cel 3 2 4 2 2 5" xfId="11781" xr:uid="{00000000-0005-0000-0000-000025000000}"/>
    <cellStyle name="Calc cel 3 2 4 2 2 5 2" xfId="16368" xr:uid="{00000000-0005-0000-0000-000025000000}"/>
    <cellStyle name="Calc cel 3 2 4 2 2 6" xfId="6542" xr:uid="{00000000-0005-0000-0000-000025000000}"/>
    <cellStyle name="Calc cel 3 2 4 2 3" xfId="1164" xr:uid="{00000000-0005-0000-0000-000025000000}"/>
    <cellStyle name="Calc cel 3 2 4 2 3 2" xfId="5386" xr:uid="{00000000-0005-0000-0000-000025000000}"/>
    <cellStyle name="Calc cel 3 2 4 2 3 2 2" xfId="15612" xr:uid="{00000000-0005-0000-0000-000025000000}"/>
    <cellStyle name="Calc cel 3 2 4 2 3 2 2 2" xfId="20201" xr:uid="{00000000-0005-0000-0000-000025000000}"/>
    <cellStyle name="Calc cel 3 2 4 2 3 2 3" xfId="10480" xr:uid="{00000000-0005-0000-0000-000025000000}"/>
    <cellStyle name="Calc cel 3 2 4 2 3 3" xfId="3972" xr:uid="{00000000-0005-0000-0000-000025000000}"/>
    <cellStyle name="Calc cel 3 2 4 2 3 3 2" xfId="18826" xr:uid="{00000000-0005-0000-0000-000025000000}"/>
    <cellStyle name="Calc cel 3 2 4 2 3 4" xfId="11466" xr:uid="{00000000-0005-0000-0000-000025000000}"/>
    <cellStyle name="Calc cel 3 2 4 2 3 4 2" xfId="7885" xr:uid="{00000000-0005-0000-0000-000025000000}"/>
    <cellStyle name="Calc cel 3 2 4 2 3 5" xfId="8666" xr:uid="{00000000-0005-0000-0000-000025000000}"/>
    <cellStyle name="Calc cel 3 2 4 2 4" xfId="4723" xr:uid="{00000000-0005-0000-0000-000025000000}"/>
    <cellStyle name="Calc cel 3 2 4 2 4 2" xfId="14983" xr:uid="{00000000-0005-0000-0000-000025000000}"/>
    <cellStyle name="Calc cel 3 2 4 2 4 2 2" xfId="19572" xr:uid="{00000000-0005-0000-0000-000025000000}"/>
    <cellStyle name="Calc cel 3 2 4 2 4 3" xfId="9735" xr:uid="{00000000-0005-0000-0000-000025000000}"/>
    <cellStyle name="Calc cel 3 2 4 2 5" xfId="10845" xr:uid="{00000000-0005-0000-0000-000025000000}"/>
    <cellStyle name="Calc cel 3 2 4 2 5 2" xfId="8032" xr:uid="{00000000-0005-0000-0000-000025000000}"/>
    <cellStyle name="Calc cel 3 2 4 2 6" xfId="6530" xr:uid="{00000000-0005-0000-0000-000025000000}"/>
    <cellStyle name="Calc cel 3 2 4 3" xfId="856" xr:uid="{00000000-0005-0000-0000-000025000000}"/>
    <cellStyle name="Calc cel 3 2 4 3 2" xfId="3656" xr:uid="{00000000-0005-0000-0000-000025000000}"/>
    <cellStyle name="Calc cel 3 2 4 3 2 2" xfId="13920" xr:uid="{00000000-0005-0000-0000-000025000000}"/>
    <cellStyle name="Calc cel 3 2 4 3 2 2 2" xfId="18510" xr:uid="{00000000-0005-0000-0000-000025000000}"/>
    <cellStyle name="Calc cel 3 2 4 3 2 3" xfId="7297" xr:uid="{00000000-0005-0000-0000-000025000000}"/>
    <cellStyle name="Calc cel 3 2 4 3 3" xfId="5080" xr:uid="{00000000-0005-0000-0000-000025000000}"/>
    <cellStyle name="Calc cel 3 2 4 3 3 2" xfId="15333" xr:uid="{00000000-0005-0000-0000-000025000000}"/>
    <cellStyle name="Calc cel 3 2 4 3 3 2 2" xfId="19922" xr:uid="{00000000-0005-0000-0000-000025000000}"/>
    <cellStyle name="Calc cel 3 2 4 3 3 3" xfId="8602" xr:uid="{00000000-0005-0000-0000-000025000000}"/>
    <cellStyle name="Calc cel 3 2 4 3 4" xfId="2498" xr:uid="{00000000-0005-0000-0000-000025000000}"/>
    <cellStyle name="Calc cel 3 2 4 3 4 2" xfId="17352" xr:uid="{00000000-0005-0000-0000-000025000000}"/>
    <cellStyle name="Calc cel 3 2 4 3 5" xfId="11188" xr:uid="{00000000-0005-0000-0000-000025000000}"/>
    <cellStyle name="Calc cel 3 2 4 3 5 2" xfId="7738" xr:uid="{00000000-0005-0000-0000-000025000000}"/>
    <cellStyle name="Calc cel 3 2 4 3 6" xfId="16156" xr:uid="{00000000-0005-0000-0000-000025000000}"/>
    <cellStyle name="Calc cel 3 2 4 4" xfId="932" xr:uid="{00000000-0005-0000-0000-000025000000}"/>
    <cellStyle name="Calc cel 3 2 4 4 2" xfId="3734" xr:uid="{00000000-0005-0000-0000-000025000000}"/>
    <cellStyle name="Calc cel 3 2 4 4 2 2" xfId="13998" xr:uid="{00000000-0005-0000-0000-000025000000}"/>
    <cellStyle name="Calc cel 3 2 4 4 2 2 2" xfId="18588" xr:uid="{00000000-0005-0000-0000-000025000000}"/>
    <cellStyle name="Calc cel 3 2 4 4 2 3" xfId="7663" xr:uid="{00000000-0005-0000-0000-000025000000}"/>
    <cellStyle name="Calc cel 3 2 4 4 3" xfId="5155" xr:uid="{00000000-0005-0000-0000-000025000000}"/>
    <cellStyle name="Calc cel 3 2 4 4 3 2" xfId="15399" xr:uid="{00000000-0005-0000-0000-000025000000}"/>
    <cellStyle name="Calc cel 3 2 4 4 3 2 2" xfId="19988" xr:uid="{00000000-0005-0000-0000-000025000000}"/>
    <cellStyle name="Calc cel 3 2 4 4 3 3" xfId="8219" xr:uid="{00000000-0005-0000-0000-000025000000}"/>
    <cellStyle name="Calc cel 3 2 4 4 4" xfId="2566" xr:uid="{00000000-0005-0000-0000-000025000000}"/>
    <cellStyle name="Calc cel 3 2 4 4 4 2" xfId="17420" xr:uid="{00000000-0005-0000-0000-000025000000}"/>
    <cellStyle name="Calc cel 3 2 4 4 5" xfId="11254" xr:uid="{00000000-0005-0000-0000-000025000000}"/>
    <cellStyle name="Calc cel 3 2 4 4 5 2" xfId="8306" xr:uid="{00000000-0005-0000-0000-000025000000}"/>
    <cellStyle name="Calc cel 3 2 4 4 6" xfId="12945" xr:uid="{00000000-0005-0000-0000-000025000000}"/>
    <cellStyle name="Calc cel 3 2 4 5" xfId="564" xr:uid="{00000000-0005-0000-0000-000025000000}"/>
    <cellStyle name="Calc cel 3 2 4 5 2" xfId="4789" xr:uid="{00000000-0005-0000-0000-000025000000}"/>
    <cellStyle name="Calc cel 3 2 4 5 2 2" xfId="15047" xr:uid="{00000000-0005-0000-0000-000025000000}"/>
    <cellStyle name="Calc cel 3 2 4 5 2 2 2" xfId="19636" xr:uid="{00000000-0005-0000-0000-000025000000}"/>
    <cellStyle name="Calc cel 3 2 4 5 2 3" xfId="9193" xr:uid="{00000000-0005-0000-0000-000025000000}"/>
    <cellStyle name="Calc cel 3 2 4 5 3" xfId="2192" xr:uid="{00000000-0005-0000-0000-000025000000}"/>
    <cellStyle name="Calc cel 3 2 4 5 3 2" xfId="17046" xr:uid="{00000000-0005-0000-0000-000025000000}"/>
    <cellStyle name="Calc cel 3 2 4 5 4" xfId="10908" xr:uid="{00000000-0005-0000-0000-000025000000}"/>
    <cellStyle name="Calc cel 3 2 4 5 4 2" xfId="8062" xr:uid="{00000000-0005-0000-0000-000025000000}"/>
    <cellStyle name="Calc cel 3 2 4 5 5" xfId="8880" xr:uid="{00000000-0005-0000-0000-000025000000}"/>
    <cellStyle name="Calc cel 3 2 4 6" xfId="3346" xr:uid="{00000000-0005-0000-0000-000025000000}"/>
    <cellStyle name="Calc cel 3 2 4 6 2" xfId="13610" xr:uid="{00000000-0005-0000-0000-000025000000}"/>
    <cellStyle name="Calc cel 3 2 4 6 2 2" xfId="18200" xr:uid="{00000000-0005-0000-0000-000025000000}"/>
    <cellStyle name="Calc cel 3 2 4 6 3" xfId="12957" xr:uid="{00000000-0005-0000-0000-000025000000}"/>
    <cellStyle name="Calc cel 3 2 4 7" xfId="1932" xr:uid="{00000000-0005-0000-0000-000025000000}"/>
    <cellStyle name="Calc cel 3 2 4 7 2" xfId="12201" xr:uid="{00000000-0005-0000-0000-000025000000}"/>
    <cellStyle name="Calc cel 3 2 4 7 2 2" xfId="16786" xr:uid="{00000000-0005-0000-0000-000025000000}"/>
    <cellStyle name="Calc cel 3 2 4 7 3" xfId="6412" xr:uid="{00000000-0005-0000-0000-000025000000}"/>
    <cellStyle name="Calc cel 3 2 4 8" xfId="9413" xr:uid="{00000000-0005-0000-0000-000025000000}"/>
    <cellStyle name="Calc cel 3 2 4 8 2" xfId="9886" xr:uid="{00000000-0005-0000-0000-000025000000}"/>
    <cellStyle name="Calc cel 3 2 4 9" xfId="10753" xr:uid="{00000000-0005-0000-0000-000025000000}"/>
    <cellStyle name="Calc cel 3 2 4 9 2" xfId="12869" xr:uid="{00000000-0005-0000-0000-000025000000}"/>
    <cellStyle name="Calc cel 3 2 5" xfId="462" xr:uid="{00000000-0005-0000-0000-000025000000}"/>
    <cellStyle name="Calc cel 3 2 5 2" xfId="1603" xr:uid="{00000000-0005-0000-0000-000025000000}"/>
    <cellStyle name="Calc cel 3 2 5 2 2" xfId="4412" xr:uid="{00000000-0005-0000-0000-000025000000}"/>
    <cellStyle name="Calc cel 3 2 5 2 2 2" xfId="14676" xr:uid="{00000000-0005-0000-0000-000025000000}"/>
    <cellStyle name="Calc cel 3 2 5 2 2 2 2" xfId="19266" xr:uid="{00000000-0005-0000-0000-000025000000}"/>
    <cellStyle name="Calc cel 3 2 5 2 2 3" xfId="10095" xr:uid="{00000000-0005-0000-0000-000025000000}"/>
    <cellStyle name="Calc cel 3 2 5 2 3" xfId="5824" xr:uid="{00000000-0005-0000-0000-000025000000}"/>
    <cellStyle name="Calc cel 3 2 5 2 3 2" xfId="16028" xr:uid="{00000000-0005-0000-0000-000025000000}"/>
    <cellStyle name="Calc cel 3 2 5 2 3 2 2" xfId="20615" xr:uid="{00000000-0005-0000-0000-000025000000}"/>
    <cellStyle name="Calc cel 3 2 5 2 3 3" xfId="9671" xr:uid="{00000000-0005-0000-0000-000025000000}"/>
    <cellStyle name="Calc cel 3 2 5 2 4" xfId="3178" xr:uid="{00000000-0005-0000-0000-000025000000}"/>
    <cellStyle name="Calc cel 3 2 5 2 4 2" xfId="18032" xr:uid="{00000000-0005-0000-0000-000025000000}"/>
    <cellStyle name="Calc cel 3 2 5 2 5" xfId="11880" xr:uid="{00000000-0005-0000-0000-000025000000}"/>
    <cellStyle name="Calc cel 3 2 5 2 5 2" xfId="16466" xr:uid="{00000000-0005-0000-0000-000025000000}"/>
    <cellStyle name="Calc cel 3 2 5 2 6" xfId="9819" xr:uid="{00000000-0005-0000-0000-000025000000}"/>
    <cellStyle name="Calc cel 3 2 5 3" xfId="968" xr:uid="{00000000-0005-0000-0000-000025000000}"/>
    <cellStyle name="Calc cel 3 2 5 3 2" xfId="3771" xr:uid="{00000000-0005-0000-0000-000025000000}"/>
    <cellStyle name="Calc cel 3 2 5 3 2 2" xfId="14035" xr:uid="{00000000-0005-0000-0000-000025000000}"/>
    <cellStyle name="Calc cel 3 2 5 3 2 2 2" xfId="18625" xr:uid="{00000000-0005-0000-0000-000025000000}"/>
    <cellStyle name="Calc cel 3 2 5 3 2 3" xfId="9839" xr:uid="{00000000-0005-0000-0000-000025000000}"/>
    <cellStyle name="Calc cel 3 2 5 3 3" xfId="5191" xr:uid="{00000000-0005-0000-0000-000025000000}"/>
    <cellStyle name="Calc cel 3 2 5 3 3 2" xfId="15432" xr:uid="{00000000-0005-0000-0000-000025000000}"/>
    <cellStyle name="Calc cel 3 2 5 3 3 2 2" xfId="20021" xr:uid="{00000000-0005-0000-0000-000025000000}"/>
    <cellStyle name="Calc cel 3 2 5 3 3 3" xfId="13464" xr:uid="{00000000-0005-0000-0000-000025000000}"/>
    <cellStyle name="Calc cel 3 2 5 3 4" xfId="2601" xr:uid="{00000000-0005-0000-0000-000025000000}"/>
    <cellStyle name="Calc cel 3 2 5 3 4 2" xfId="17455" xr:uid="{00000000-0005-0000-0000-000025000000}"/>
    <cellStyle name="Calc cel 3 2 5 3 5" xfId="11287" xr:uid="{00000000-0005-0000-0000-000025000000}"/>
    <cellStyle name="Calc cel 3 2 5 3 5 2" xfId="10405" xr:uid="{00000000-0005-0000-0000-000025000000}"/>
    <cellStyle name="Calc cel 3 2 5 3 6" xfId="8079" xr:uid="{00000000-0005-0000-0000-000025000000}"/>
    <cellStyle name="Calc cel 3 2 5 4" xfId="690" xr:uid="{00000000-0005-0000-0000-000025000000}"/>
    <cellStyle name="Calc cel 3 2 5 4 2" xfId="4915" xr:uid="{00000000-0005-0000-0000-000025000000}"/>
    <cellStyle name="Calc cel 3 2 5 4 2 2" xfId="15171" xr:uid="{00000000-0005-0000-0000-000025000000}"/>
    <cellStyle name="Calc cel 3 2 5 4 2 2 2" xfId="19760" xr:uid="{00000000-0005-0000-0000-000025000000}"/>
    <cellStyle name="Calc cel 3 2 5 4 2 3" xfId="8511" xr:uid="{00000000-0005-0000-0000-000025000000}"/>
    <cellStyle name="Calc cel 3 2 5 4 3" xfId="2335" xr:uid="{00000000-0005-0000-0000-000025000000}"/>
    <cellStyle name="Calc cel 3 2 5 4 3 2" xfId="17189" xr:uid="{00000000-0005-0000-0000-000025000000}"/>
    <cellStyle name="Calc cel 3 2 5 4 4" xfId="11030" xr:uid="{00000000-0005-0000-0000-000025000000}"/>
    <cellStyle name="Calc cel 3 2 5 4 4 2" xfId="10226" xr:uid="{00000000-0005-0000-0000-000025000000}"/>
    <cellStyle name="Calc cel 3 2 5 4 5" xfId="6683" xr:uid="{00000000-0005-0000-0000-000025000000}"/>
    <cellStyle name="Calc cel 3 2 5 5" xfId="3490" xr:uid="{00000000-0005-0000-0000-000025000000}"/>
    <cellStyle name="Calc cel 3 2 5 5 2" xfId="13754" xr:uid="{00000000-0005-0000-0000-000025000000}"/>
    <cellStyle name="Calc cel 3 2 5 5 2 2" xfId="18344" xr:uid="{00000000-0005-0000-0000-000025000000}"/>
    <cellStyle name="Calc cel 3 2 5 5 3" xfId="7049" xr:uid="{00000000-0005-0000-0000-000025000000}"/>
    <cellStyle name="Calc cel 3 2 5 6" xfId="4687" xr:uid="{00000000-0005-0000-0000-000025000000}"/>
    <cellStyle name="Calc cel 3 2 5 6 2" xfId="14947" xr:uid="{00000000-0005-0000-0000-000025000000}"/>
    <cellStyle name="Calc cel 3 2 5 6 2 2" xfId="19536" xr:uid="{00000000-0005-0000-0000-000025000000}"/>
    <cellStyle name="Calc cel 3 2 5 6 3" xfId="10248" xr:uid="{00000000-0005-0000-0000-000025000000}"/>
    <cellStyle name="Calc cel 3 2 5 7" xfId="9433" xr:uid="{00000000-0005-0000-0000-000025000000}"/>
    <cellStyle name="Calc cel 3 2 5 7 2" xfId="14227" xr:uid="{00000000-0005-0000-0000-000025000000}"/>
    <cellStyle name="Calc cel 3 2 5 8" xfId="10809" xr:uid="{00000000-0005-0000-0000-000025000000}"/>
    <cellStyle name="Calc cel 3 2 5 8 2" xfId="13548" xr:uid="{00000000-0005-0000-0000-000025000000}"/>
    <cellStyle name="Calc cel 3 2 5 9" xfId="9581" xr:uid="{00000000-0005-0000-0000-000025000000}"/>
    <cellStyle name="Calc cel 3 2 6" xfId="753" xr:uid="{00000000-0005-0000-0000-000025000000}"/>
    <cellStyle name="Calc cel 3 2 6 2" xfId="1666" xr:uid="{00000000-0005-0000-0000-000025000000}"/>
    <cellStyle name="Calc cel 3 2 6 2 2" xfId="4475" xr:uid="{00000000-0005-0000-0000-000025000000}"/>
    <cellStyle name="Calc cel 3 2 6 2 2 2" xfId="14739" xr:uid="{00000000-0005-0000-0000-000025000000}"/>
    <cellStyle name="Calc cel 3 2 6 2 2 2 2" xfId="19329" xr:uid="{00000000-0005-0000-0000-000025000000}"/>
    <cellStyle name="Calc cel 3 2 6 2 2 3" xfId="7604" xr:uid="{00000000-0005-0000-0000-000025000000}"/>
    <cellStyle name="Calc cel 3 2 6 2 3" xfId="5887" xr:uid="{00000000-0005-0000-0000-000025000000}"/>
    <cellStyle name="Calc cel 3 2 6 2 3 2" xfId="16087" xr:uid="{00000000-0005-0000-0000-000025000000}"/>
    <cellStyle name="Calc cel 3 2 6 2 3 2 2" xfId="20674" xr:uid="{00000000-0005-0000-0000-000025000000}"/>
    <cellStyle name="Calc cel 3 2 6 2 3 3" xfId="8541" xr:uid="{00000000-0005-0000-0000-000025000000}"/>
    <cellStyle name="Calc cel 3 2 6 2 4" xfId="3237" xr:uid="{00000000-0005-0000-0000-000025000000}"/>
    <cellStyle name="Calc cel 3 2 6 2 4 2" xfId="18091" xr:uid="{00000000-0005-0000-0000-000025000000}"/>
    <cellStyle name="Calc cel 3 2 6 2 5" xfId="11939" xr:uid="{00000000-0005-0000-0000-000025000000}"/>
    <cellStyle name="Calc cel 3 2 6 2 5 2" xfId="16525" xr:uid="{00000000-0005-0000-0000-000025000000}"/>
    <cellStyle name="Calc cel 3 2 6 2 6" xfId="6157" xr:uid="{00000000-0005-0000-0000-000025000000}"/>
    <cellStyle name="Calc cel 3 2 6 3" xfId="1349" xr:uid="{00000000-0005-0000-0000-000025000000}"/>
    <cellStyle name="Calc cel 3 2 6 3 2" xfId="4158" xr:uid="{00000000-0005-0000-0000-000025000000}"/>
    <cellStyle name="Calc cel 3 2 6 3 2 2" xfId="14422" xr:uid="{00000000-0005-0000-0000-000025000000}"/>
    <cellStyle name="Calc cel 3 2 6 3 2 2 2" xfId="19012" xr:uid="{00000000-0005-0000-0000-000025000000}"/>
    <cellStyle name="Calc cel 3 2 6 3 2 3" xfId="8771" xr:uid="{00000000-0005-0000-0000-000025000000}"/>
    <cellStyle name="Calc cel 3 2 6 3 3" xfId="5571" xr:uid="{00000000-0005-0000-0000-000025000000}"/>
    <cellStyle name="Calc cel 3 2 6 3 3 2" xfId="15790" xr:uid="{00000000-0005-0000-0000-000025000000}"/>
    <cellStyle name="Calc cel 3 2 6 3 3 2 2" xfId="20378" xr:uid="{00000000-0005-0000-0000-000025000000}"/>
    <cellStyle name="Calc cel 3 2 6 3 3 3" xfId="7670" xr:uid="{00000000-0005-0000-0000-000025000000}"/>
    <cellStyle name="Calc cel 3 2 6 3 4" xfId="2953" xr:uid="{00000000-0005-0000-0000-000025000000}"/>
    <cellStyle name="Calc cel 3 2 6 3 4 2" xfId="17807" xr:uid="{00000000-0005-0000-0000-000025000000}"/>
    <cellStyle name="Calc cel 3 2 6 3 5" xfId="11641" xr:uid="{00000000-0005-0000-0000-000025000000}"/>
    <cellStyle name="Calc cel 3 2 6 3 5 2" xfId="16229" xr:uid="{00000000-0005-0000-0000-000025000000}"/>
    <cellStyle name="Calc cel 3 2 6 3 6" xfId="9271" xr:uid="{00000000-0005-0000-0000-000025000000}"/>
    <cellStyle name="Calc cel 3 2 6 4" xfId="2397" xr:uid="{00000000-0005-0000-0000-000025000000}"/>
    <cellStyle name="Calc cel 3 2 6 4 2" xfId="12665" xr:uid="{00000000-0005-0000-0000-000025000000}"/>
    <cellStyle name="Calc cel 3 2 6 4 2 2" xfId="17251" xr:uid="{00000000-0005-0000-0000-000025000000}"/>
    <cellStyle name="Calc cel 3 2 6 4 3" xfId="6849" xr:uid="{00000000-0005-0000-0000-000025000000}"/>
    <cellStyle name="Calc cel 3 2 6 5" xfId="3553" xr:uid="{00000000-0005-0000-0000-000025000000}"/>
    <cellStyle name="Calc cel 3 2 6 5 2" xfId="13817" xr:uid="{00000000-0005-0000-0000-000025000000}"/>
    <cellStyle name="Calc cel 3 2 6 5 2 2" xfId="18407" xr:uid="{00000000-0005-0000-0000-000025000000}"/>
    <cellStyle name="Calc cel 3 2 6 5 3" xfId="12940" xr:uid="{00000000-0005-0000-0000-000025000000}"/>
    <cellStyle name="Calc cel 3 2 6 6" xfId="4978" xr:uid="{00000000-0005-0000-0000-000025000000}"/>
    <cellStyle name="Calc cel 3 2 6 6 2" xfId="15233" xr:uid="{00000000-0005-0000-0000-000025000000}"/>
    <cellStyle name="Calc cel 3 2 6 6 2 2" xfId="19822" xr:uid="{00000000-0005-0000-0000-000025000000}"/>
    <cellStyle name="Calc cel 3 2 6 6 3" xfId="6286" xr:uid="{00000000-0005-0000-0000-000025000000}"/>
    <cellStyle name="Calc cel 3 2 6 7" xfId="2101" xr:uid="{00000000-0005-0000-0000-000025000000}"/>
    <cellStyle name="Calc cel 3 2 6 7 2" xfId="12370" xr:uid="{00000000-0005-0000-0000-000025000000}"/>
    <cellStyle name="Calc cel 3 2 6 7 2 2" xfId="16955" xr:uid="{00000000-0005-0000-0000-000025000000}"/>
    <cellStyle name="Calc cel 3 2 6 7 3" xfId="10511" xr:uid="{00000000-0005-0000-0000-000025000000}"/>
    <cellStyle name="Calc cel 3 2 6 8" xfId="11089" xr:uid="{00000000-0005-0000-0000-000025000000}"/>
    <cellStyle name="Calc cel 3 2 6 8 2" xfId="6517" xr:uid="{00000000-0005-0000-0000-000025000000}"/>
    <cellStyle name="Calc cel 3 2 6 9" xfId="8739" xr:uid="{00000000-0005-0000-0000-000025000000}"/>
    <cellStyle name="Calc cel 3 2 7" xfId="877" xr:uid="{00000000-0005-0000-0000-000025000000}"/>
    <cellStyle name="Calc cel 3 2 7 2" xfId="1068" xr:uid="{00000000-0005-0000-0000-000025000000}"/>
    <cellStyle name="Calc cel 3 2 7 2 2" xfId="3871" xr:uid="{00000000-0005-0000-0000-000025000000}"/>
    <cellStyle name="Calc cel 3 2 7 2 2 2" xfId="14135" xr:uid="{00000000-0005-0000-0000-000025000000}"/>
    <cellStyle name="Calc cel 3 2 7 2 2 2 2" xfId="18725" xr:uid="{00000000-0005-0000-0000-000025000000}"/>
    <cellStyle name="Calc cel 3 2 7 2 2 3" xfId="8993" xr:uid="{00000000-0005-0000-0000-000025000000}"/>
    <cellStyle name="Calc cel 3 2 7 2 3" xfId="5291" xr:uid="{00000000-0005-0000-0000-000025000000}"/>
    <cellStyle name="Calc cel 3 2 7 2 3 2" xfId="15527" xr:uid="{00000000-0005-0000-0000-000025000000}"/>
    <cellStyle name="Calc cel 3 2 7 2 3 2 2" xfId="20116" xr:uid="{00000000-0005-0000-0000-000025000000}"/>
    <cellStyle name="Calc cel 3 2 7 2 3 3" xfId="8843" xr:uid="{00000000-0005-0000-0000-000025000000}"/>
    <cellStyle name="Calc cel 3 2 7 2 4" xfId="2695" xr:uid="{00000000-0005-0000-0000-000025000000}"/>
    <cellStyle name="Calc cel 3 2 7 2 4 2" xfId="17549" xr:uid="{00000000-0005-0000-0000-000025000000}"/>
    <cellStyle name="Calc cel 3 2 7 2 5" xfId="11382" xr:uid="{00000000-0005-0000-0000-000025000000}"/>
    <cellStyle name="Calc cel 3 2 7 2 5 2" xfId="14178" xr:uid="{00000000-0005-0000-0000-000025000000}"/>
    <cellStyle name="Calc cel 3 2 7 2 6" xfId="8569" xr:uid="{00000000-0005-0000-0000-000025000000}"/>
    <cellStyle name="Calc cel 3 2 7 3" xfId="2516" xr:uid="{00000000-0005-0000-0000-000025000000}"/>
    <cellStyle name="Calc cel 3 2 7 3 2" xfId="12784" xr:uid="{00000000-0005-0000-0000-000025000000}"/>
    <cellStyle name="Calc cel 3 2 7 3 2 2" xfId="17370" xr:uid="{00000000-0005-0000-0000-000025000000}"/>
    <cellStyle name="Calc cel 3 2 7 3 3" xfId="6168" xr:uid="{00000000-0005-0000-0000-000025000000}"/>
    <cellStyle name="Calc cel 3 2 7 4" xfId="3677" xr:uid="{00000000-0005-0000-0000-000025000000}"/>
    <cellStyle name="Calc cel 3 2 7 4 2" xfId="13941" xr:uid="{00000000-0005-0000-0000-000025000000}"/>
    <cellStyle name="Calc cel 3 2 7 4 2 2" xfId="18531" xr:uid="{00000000-0005-0000-0000-000025000000}"/>
    <cellStyle name="Calc cel 3 2 7 4 3" xfId="8101" xr:uid="{00000000-0005-0000-0000-000025000000}"/>
    <cellStyle name="Calc cel 3 2 7 5" xfId="5101" xr:uid="{00000000-0005-0000-0000-000025000000}"/>
    <cellStyle name="Calc cel 3 2 7 5 2" xfId="15351" xr:uid="{00000000-0005-0000-0000-000025000000}"/>
    <cellStyle name="Calc cel 3 2 7 5 2 2" xfId="19940" xr:uid="{00000000-0005-0000-0000-000025000000}"/>
    <cellStyle name="Calc cel 3 2 7 5 3" xfId="6944" xr:uid="{00000000-0005-0000-0000-000025000000}"/>
    <cellStyle name="Calc cel 3 2 7 6" xfId="1802" xr:uid="{00000000-0005-0000-0000-000025000000}"/>
    <cellStyle name="Calc cel 3 2 7 6 2" xfId="16658" xr:uid="{00000000-0005-0000-0000-000025000000}"/>
    <cellStyle name="Calc cel 3 2 7 7" xfId="11206" xr:uid="{00000000-0005-0000-0000-000025000000}"/>
    <cellStyle name="Calc cel 3 2 7 7 2" xfId="7702" xr:uid="{00000000-0005-0000-0000-000025000000}"/>
    <cellStyle name="Calc cel 3 2 7 8" xfId="8515" xr:uid="{00000000-0005-0000-0000-000025000000}"/>
    <cellStyle name="Calc cel 3 2 8" xfId="1116" xr:uid="{00000000-0005-0000-0000-000025000000}"/>
    <cellStyle name="Calc cel 3 2 8 2" xfId="3922" xr:uid="{00000000-0005-0000-0000-000025000000}"/>
    <cellStyle name="Calc cel 3 2 8 2 2" xfId="14186" xr:uid="{00000000-0005-0000-0000-000025000000}"/>
    <cellStyle name="Calc cel 3 2 8 2 2 2" xfId="18776" xr:uid="{00000000-0005-0000-0000-000025000000}"/>
    <cellStyle name="Calc cel 3 2 8 2 3" xfId="10051" xr:uid="{00000000-0005-0000-0000-000025000000}"/>
    <cellStyle name="Calc cel 3 2 8 3" xfId="5339" xr:uid="{00000000-0005-0000-0000-000025000000}"/>
    <cellStyle name="Calc cel 3 2 8 3 2" xfId="15570" xr:uid="{00000000-0005-0000-0000-000025000000}"/>
    <cellStyle name="Calc cel 3 2 8 3 2 2" xfId="20159" xr:uid="{00000000-0005-0000-0000-000025000000}"/>
    <cellStyle name="Calc cel 3 2 8 3 3" xfId="9172" xr:uid="{00000000-0005-0000-0000-000025000000}"/>
    <cellStyle name="Calc cel 3 2 8 4" xfId="2737" xr:uid="{00000000-0005-0000-0000-000025000000}"/>
    <cellStyle name="Calc cel 3 2 8 4 2" xfId="17591" xr:uid="{00000000-0005-0000-0000-000025000000}"/>
    <cellStyle name="Calc cel 3 2 8 5" xfId="11424" xr:uid="{00000000-0005-0000-0000-000025000000}"/>
    <cellStyle name="Calc cel 3 2 8 5 2" xfId="13197" xr:uid="{00000000-0005-0000-0000-000025000000}"/>
    <cellStyle name="Calc cel 3 2 8 6" xfId="8291" xr:uid="{00000000-0005-0000-0000-000025000000}"/>
    <cellStyle name="Calc cel 3 2 9" xfId="321" xr:uid="{00000000-0005-0000-0000-000025000000}"/>
    <cellStyle name="Calc cel 3 2 9 2" xfId="4567" xr:uid="{00000000-0005-0000-0000-000025000000}"/>
    <cellStyle name="Calc cel 3 2 9 2 2" xfId="14829" xr:uid="{00000000-0005-0000-0000-000025000000}"/>
    <cellStyle name="Calc cel 3 2 9 2 2 2" xfId="19418" xr:uid="{00000000-0005-0000-0000-000025000000}"/>
    <cellStyle name="Calc cel 3 2 9 2 3" xfId="6865" xr:uid="{00000000-0005-0000-0000-000025000000}"/>
    <cellStyle name="Calc cel 3 2 9 3" xfId="1822" xr:uid="{00000000-0005-0000-0000-000025000000}"/>
    <cellStyle name="Calc cel 3 2 9 3 2" xfId="16678" xr:uid="{00000000-0005-0000-0000-000025000000}"/>
    <cellStyle name="Calc cel 3 2 9 4" xfId="10675" xr:uid="{00000000-0005-0000-0000-000025000000}"/>
    <cellStyle name="Calc cel 3 2 9 4 2" xfId="10277" xr:uid="{00000000-0005-0000-0000-000025000000}"/>
    <cellStyle name="Calc cel 3 2 9 5" xfId="7223" xr:uid="{00000000-0005-0000-0000-000025000000}"/>
    <cellStyle name="Calc cel 3 3" xfId="206" xr:uid="{00000000-0005-0000-0000-000024000000}"/>
    <cellStyle name="Calc cel 3 3 10" xfId="1740" xr:uid="{00000000-0005-0000-0000-000024000000}"/>
    <cellStyle name="Calc cel 3 3 10 2" xfId="12011" xr:uid="{00000000-0005-0000-0000-000024000000}"/>
    <cellStyle name="Calc cel 3 3 10 3" xfId="16597" xr:uid="{00000000-0005-0000-0000-000024000000}"/>
    <cellStyle name="Calc cel 3 3 11" xfId="10613" xr:uid="{00000000-0005-0000-0000-000024000000}"/>
    <cellStyle name="Calc cel 3 3 11 2" xfId="6651" xr:uid="{00000000-0005-0000-0000-000024000000}"/>
    <cellStyle name="Calc cel 3 3 2" xfId="437" xr:uid="{00000000-0005-0000-0000-000024000000}"/>
    <cellStyle name="Calc cel 3 3 2 10" xfId="3422" xr:uid="{00000000-0005-0000-0000-000024000000}"/>
    <cellStyle name="Calc cel 3 3 2 10 2" xfId="13686" xr:uid="{00000000-0005-0000-0000-000024000000}"/>
    <cellStyle name="Calc cel 3 3 2 10 2 2" xfId="18276" xr:uid="{00000000-0005-0000-0000-000024000000}"/>
    <cellStyle name="Calc cel 3 3 2 10 3" xfId="9228" xr:uid="{00000000-0005-0000-0000-000024000000}"/>
    <cellStyle name="Calc cel 3 3 2 11" xfId="1911" xr:uid="{00000000-0005-0000-0000-000024000000}"/>
    <cellStyle name="Calc cel 3 3 2 11 2" xfId="12180" xr:uid="{00000000-0005-0000-0000-000024000000}"/>
    <cellStyle name="Calc cel 3 3 2 11 2 2" xfId="16765" xr:uid="{00000000-0005-0000-0000-000024000000}"/>
    <cellStyle name="Calc cel 3 3 2 11 3" xfId="9797" xr:uid="{00000000-0005-0000-0000-000024000000}"/>
    <cellStyle name="Calc cel 3 3 2 12" xfId="4668" xr:uid="{00000000-0005-0000-0000-000024000000}"/>
    <cellStyle name="Calc cel 3 3 2 12 2" xfId="19517" xr:uid="{00000000-0005-0000-0000-000024000000}"/>
    <cellStyle name="Calc cel 3 3 2 13" xfId="10786" xr:uid="{00000000-0005-0000-0000-000024000000}"/>
    <cellStyle name="Calc cel 3 3 2 13 2" xfId="9382" xr:uid="{00000000-0005-0000-0000-000024000000}"/>
    <cellStyle name="Calc cel 3 3 2 14" xfId="6070" xr:uid="{00000000-0005-0000-0000-000024000000}"/>
    <cellStyle name="Calc cel 3 3 2 2" xfId="532" xr:uid="{00000000-0005-0000-0000-000024000000}"/>
    <cellStyle name="Calc cel 3 3 2 2 10" xfId="10219" xr:uid="{00000000-0005-0000-0000-000024000000}"/>
    <cellStyle name="Calc cel 3 3 2 2 2" xfId="1583" xr:uid="{00000000-0005-0000-0000-000024000000}"/>
    <cellStyle name="Calc cel 3 3 2 2 2 2" xfId="4392" xr:uid="{00000000-0005-0000-0000-000024000000}"/>
    <cellStyle name="Calc cel 3 3 2 2 2 2 2" xfId="14656" xr:uid="{00000000-0005-0000-0000-000024000000}"/>
    <cellStyle name="Calc cel 3 3 2 2 2 2 2 2" xfId="19246" xr:uid="{00000000-0005-0000-0000-000024000000}"/>
    <cellStyle name="Calc cel 3 3 2 2 2 2 3" xfId="7711" xr:uid="{00000000-0005-0000-0000-000024000000}"/>
    <cellStyle name="Calc cel 3 3 2 2 2 3" xfId="5804" xr:uid="{00000000-0005-0000-0000-000024000000}"/>
    <cellStyle name="Calc cel 3 3 2 2 2 3 2" xfId="16010" xr:uid="{00000000-0005-0000-0000-000024000000}"/>
    <cellStyle name="Calc cel 3 3 2 2 2 3 2 2" xfId="20597" xr:uid="{00000000-0005-0000-0000-000024000000}"/>
    <cellStyle name="Calc cel 3 3 2 2 2 3 3" xfId="8728" xr:uid="{00000000-0005-0000-0000-000024000000}"/>
    <cellStyle name="Calc cel 3 3 2 2 2 4" xfId="3160" xr:uid="{00000000-0005-0000-0000-000024000000}"/>
    <cellStyle name="Calc cel 3 3 2 2 2 4 2" xfId="18014" xr:uid="{00000000-0005-0000-0000-000024000000}"/>
    <cellStyle name="Calc cel 3 3 2 2 2 5" xfId="11862" xr:uid="{00000000-0005-0000-0000-000024000000}"/>
    <cellStyle name="Calc cel 3 3 2 2 2 5 2" xfId="16448" xr:uid="{00000000-0005-0000-0000-000024000000}"/>
    <cellStyle name="Calc cel 3 3 2 2 2 6" xfId="7025" xr:uid="{00000000-0005-0000-0000-000024000000}"/>
    <cellStyle name="Calc cel 3 3 2 2 3" xfId="1449" xr:uid="{00000000-0005-0000-0000-000024000000}"/>
    <cellStyle name="Calc cel 3 3 2 2 3 2" xfId="4258" xr:uid="{00000000-0005-0000-0000-000024000000}"/>
    <cellStyle name="Calc cel 3 3 2 2 3 2 2" xfId="14522" xr:uid="{00000000-0005-0000-0000-000024000000}"/>
    <cellStyle name="Calc cel 3 3 2 2 3 2 2 2" xfId="19112" xr:uid="{00000000-0005-0000-0000-000024000000}"/>
    <cellStyle name="Calc cel 3 3 2 2 3 2 3" xfId="12184" xr:uid="{00000000-0005-0000-0000-000024000000}"/>
    <cellStyle name="Calc cel 3 3 2 2 3 3" xfId="5670" xr:uid="{00000000-0005-0000-0000-000024000000}"/>
    <cellStyle name="Calc cel 3 3 2 2 3 3 2" xfId="15885" xr:uid="{00000000-0005-0000-0000-000024000000}"/>
    <cellStyle name="Calc cel 3 3 2 2 3 3 2 2" xfId="20473" xr:uid="{00000000-0005-0000-0000-000024000000}"/>
    <cellStyle name="Calc cel 3 3 2 2 3 3 3" xfId="7613" xr:uid="{00000000-0005-0000-0000-000024000000}"/>
    <cellStyle name="Calc cel 3 3 2 2 3 4" xfId="3049" xr:uid="{00000000-0005-0000-0000-000024000000}"/>
    <cellStyle name="Calc cel 3 3 2 2 3 4 2" xfId="17903" xr:uid="{00000000-0005-0000-0000-000024000000}"/>
    <cellStyle name="Calc cel 3 3 2 2 3 5" xfId="11737" xr:uid="{00000000-0005-0000-0000-000024000000}"/>
    <cellStyle name="Calc cel 3 3 2 2 3 5 2" xfId="16324" xr:uid="{00000000-0005-0000-0000-000024000000}"/>
    <cellStyle name="Calc cel 3 3 2 2 3 6" xfId="12549" xr:uid="{00000000-0005-0000-0000-000024000000}"/>
    <cellStyle name="Calc cel 3 3 2 2 4" xfId="1269" xr:uid="{00000000-0005-0000-0000-000024000000}"/>
    <cellStyle name="Calc cel 3 3 2 2 4 2" xfId="4078" xr:uid="{00000000-0005-0000-0000-000024000000}"/>
    <cellStyle name="Calc cel 3 3 2 2 4 2 2" xfId="14342" xr:uid="{00000000-0005-0000-0000-000024000000}"/>
    <cellStyle name="Calc cel 3 3 2 2 4 2 2 2" xfId="18932" xr:uid="{00000000-0005-0000-0000-000024000000}"/>
    <cellStyle name="Calc cel 3 3 2 2 4 2 3" xfId="6789" xr:uid="{00000000-0005-0000-0000-000024000000}"/>
    <cellStyle name="Calc cel 3 3 2 2 4 3" xfId="5491" xr:uid="{00000000-0005-0000-0000-000024000000}"/>
    <cellStyle name="Calc cel 3 3 2 2 4 3 2" xfId="15714" xr:uid="{00000000-0005-0000-0000-000024000000}"/>
    <cellStyle name="Calc cel 3 3 2 2 4 3 2 2" xfId="20302" xr:uid="{00000000-0005-0000-0000-000024000000}"/>
    <cellStyle name="Calc cel 3 3 2 2 4 3 3" xfId="8865" xr:uid="{00000000-0005-0000-0000-000024000000}"/>
    <cellStyle name="Calc cel 3 3 2 2 4 4" xfId="2876" xr:uid="{00000000-0005-0000-0000-000024000000}"/>
    <cellStyle name="Calc cel 3 3 2 2 4 4 2" xfId="17730" xr:uid="{00000000-0005-0000-0000-000024000000}"/>
    <cellStyle name="Calc cel 3 3 2 2 4 5" xfId="11567" xr:uid="{00000000-0005-0000-0000-000024000000}"/>
    <cellStyle name="Calc cel 3 3 2 2 4 5 2" xfId="6111" xr:uid="{00000000-0005-0000-0000-000024000000}"/>
    <cellStyle name="Calc cel 3 3 2 2 4 6" xfId="13384" xr:uid="{00000000-0005-0000-0000-000024000000}"/>
    <cellStyle name="Calc cel 3 3 2 2 5" xfId="670" xr:uid="{00000000-0005-0000-0000-000024000000}"/>
    <cellStyle name="Calc cel 3 3 2 2 5 2" xfId="4895" xr:uid="{00000000-0005-0000-0000-000024000000}"/>
    <cellStyle name="Calc cel 3 3 2 2 5 2 2" xfId="15153" xr:uid="{00000000-0005-0000-0000-000024000000}"/>
    <cellStyle name="Calc cel 3 3 2 2 5 2 2 2" xfId="19742" xr:uid="{00000000-0005-0000-0000-000024000000}"/>
    <cellStyle name="Calc cel 3 3 2 2 5 2 3" xfId="14898" xr:uid="{00000000-0005-0000-0000-000024000000}"/>
    <cellStyle name="Calc cel 3 3 2 2 5 3" xfId="2317" xr:uid="{00000000-0005-0000-0000-000024000000}"/>
    <cellStyle name="Calc cel 3 3 2 2 5 3 2" xfId="17171" xr:uid="{00000000-0005-0000-0000-000024000000}"/>
    <cellStyle name="Calc cel 3 3 2 2 5 4" xfId="11012" xr:uid="{00000000-0005-0000-0000-000024000000}"/>
    <cellStyle name="Calc cel 3 3 2 2 5 4 2" xfId="9730" xr:uid="{00000000-0005-0000-0000-000024000000}"/>
    <cellStyle name="Calc cel 3 3 2 2 5 5" xfId="6869" xr:uid="{00000000-0005-0000-0000-000024000000}"/>
    <cellStyle name="Calc cel 3 3 2 2 6" xfId="3470" xr:uid="{00000000-0005-0000-0000-000024000000}"/>
    <cellStyle name="Calc cel 3 3 2 2 6 2" xfId="13734" xr:uid="{00000000-0005-0000-0000-000024000000}"/>
    <cellStyle name="Calc cel 3 3 2 2 6 2 2" xfId="18324" xr:uid="{00000000-0005-0000-0000-000024000000}"/>
    <cellStyle name="Calc cel 3 3 2 2 6 3" xfId="12728" xr:uid="{00000000-0005-0000-0000-000024000000}"/>
    <cellStyle name="Calc cel 3 3 2 2 7" xfId="4757" xr:uid="{00000000-0005-0000-0000-000024000000}"/>
    <cellStyle name="Calc cel 3 3 2 2 7 2" xfId="15017" xr:uid="{00000000-0005-0000-0000-000024000000}"/>
    <cellStyle name="Calc cel 3 3 2 2 7 2 2" xfId="19606" xr:uid="{00000000-0005-0000-0000-000024000000}"/>
    <cellStyle name="Calc cel 3 3 2 2 7 3" xfId="8200" xr:uid="{00000000-0005-0000-0000-000024000000}"/>
    <cellStyle name="Calc cel 3 3 2 2 8" xfId="9482" xr:uid="{00000000-0005-0000-0000-000024000000}"/>
    <cellStyle name="Calc cel 3 3 2 2 8 2" xfId="8093" xr:uid="{00000000-0005-0000-0000-000024000000}"/>
    <cellStyle name="Calc cel 3 3 2 2 9" xfId="10879" xr:uid="{00000000-0005-0000-0000-000024000000}"/>
    <cellStyle name="Calc cel 3 3 2 2 9 2" xfId="12227" xr:uid="{00000000-0005-0000-0000-000024000000}"/>
    <cellStyle name="Calc cel 3 3 2 3" xfId="734" xr:uid="{00000000-0005-0000-0000-000024000000}"/>
    <cellStyle name="Calc cel 3 3 2 3 2" xfId="1647" xr:uid="{00000000-0005-0000-0000-000024000000}"/>
    <cellStyle name="Calc cel 3 3 2 3 2 2" xfId="4456" xr:uid="{00000000-0005-0000-0000-000024000000}"/>
    <cellStyle name="Calc cel 3 3 2 3 2 2 2" xfId="14720" xr:uid="{00000000-0005-0000-0000-000024000000}"/>
    <cellStyle name="Calc cel 3 3 2 3 2 2 2 2" xfId="19310" xr:uid="{00000000-0005-0000-0000-000024000000}"/>
    <cellStyle name="Calc cel 3 3 2 3 2 2 3" xfId="9170" xr:uid="{00000000-0005-0000-0000-000024000000}"/>
    <cellStyle name="Calc cel 3 3 2 3 2 3" xfId="5868" xr:uid="{00000000-0005-0000-0000-000024000000}"/>
    <cellStyle name="Calc cel 3 3 2 3 2 3 2" xfId="16070" xr:uid="{00000000-0005-0000-0000-000024000000}"/>
    <cellStyle name="Calc cel 3 3 2 3 2 3 2 2" xfId="20657" xr:uid="{00000000-0005-0000-0000-000024000000}"/>
    <cellStyle name="Calc cel 3 3 2 3 2 3 3" xfId="10324" xr:uid="{00000000-0005-0000-0000-000024000000}"/>
    <cellStyle name="Calc cel 3 3 2 3 2 4" xfId="3220" xr:uid="{00000000-0005-0000-0000-000024000000}"/>
    <cellStyle name="Calc cel 3 3 2 3 2 4 2" xfId="18074" xr:uid="{00000000-0005-0000-0000-000024000000}"/>
    <cellStyle name="Calc cel 3 3 2 3 2 5" xfId="11922" xr:uid="{00000000-0005-0000-0000-000024000000}"/>
    <cellStyle name="Calc cel 3 3 2 3 2 5 2" xfId="16508" xr:uid="{00000000-0005-0000-0000-000024000000}"/>
    <cellStyle name="Calc cel 3 3 2 3 2 6" xfId="9947" xr:uid="{00000000-0005-0000-0000-000024000000}"/>
    <cellStyle name="Calc cel 3 3 2 3 3" xfId="1330" xr:uid="{00000000-0005-0000-0000-000024000000}"/>
    <cellStyle name="Calc cel 3 3 2 3 3 2" xfId="4139" xr:uid="{00000000-0005-0000-0000-000024000000}"/>
    <cellStyle name="Calc cel 3 3 2 3 3 2 2" xfId="14403" xr:uid="{00000000-0005-0000-0000-000024000000}"/>
    <cellStyle name="Calc cel 3 3 2 3 3 2 2 2" xfId="18993" xr:uid="{00000000-0005-0000-0000-000024000000}"/>
    <cellStyle name="Calc cel 3 3 2 3 3 2 3" xfId="10111" xr:uid="{00000000-0005-0000-0000-000024000000}"/>
    <cellStyle name="Calc cel 3 3 2 3 3 3" xfId="5552" xr:uid="{00000000-0005-0000-0000-000024000000}"/>
    <cellStyle name="Calc cel 3 3 2 3 3 3 2" xfId="15773" xr:uid="{00000000-0005-0000-0000-000024000000}"/>
    <cellStyle name="Calc cel 3 3 2 3 3 3 2 2" xfId="20361" xr:uid="{00000000-0005-0000-0000-000024000000}"/>
    <cellStyle name="Calc cel 3 3 2 3 3 3 3" xfId="8254" xr:uid="{00000000-0005-0000-0000-000024000000}"/>
    <cellStyle name="Calc cel 3 3 2 3 3 4" xfId="2936" xr:uid="{00000000-0005-0000-0000-000024000000}"/>
    <cellStyle name="Calc cel 3 3 2 3 3 4 2" xfId="17790" xr:uid="{00000000-0005-0000-0000-000024000000}"/>
    <cellStyle name="Calc cel 3 3 2 3 3 5" xfId="11624" xr:uid="{00000000-0005-0000-0000-000024000000}"/>
    <cellStyle name="Calc cel 3 3 2 3 3 5 2" xfId="16212" xr:uid="{00000000-0005-0000-0000-000024000000}"/>
    <cellStyle name="Calc cel 3 3 2 3 3 6" xfId="12088" xr:uid="{00000000-0005-0000-0000-000024000000}"/>
    <cellStyle name="Calc cel 3 3 2 3 4" xfId="2378" xr:uid="{00000000-0005-0000-0000-000024000000}"/>
    <cellStyle name="Calc cel 3 3 2 3 4 2" xfId="12646" xr:uid="{00000000-0005-0000-0000-000024000000}"/>
    <cellStyle name="Calc cel 3 3 2 3 4 2 2" xfId="17232" xr:uid="{00000000-0005-0000-0000-000024000000}"/>
    <cellStyle name="Calc cel 3 3 2 3 4 3" xfId="13516" xr:uid="{00000000-0005-0000-0000-000024000000}"/>
    <cellStyle name="Calc cel 3 3 2 3 5" xfId="3534" xr:uid="{00000000-0005-0000-0000-000024000000}"/>
    <cellStyle name="Calc cel 3 3 2 3 5 2" xfId="13798" xr:uid="{00000000-0005-0000-0000-000024000000}"/>
    <cellStyle name="Calc cel 3 3 2 3 5 2 2" xfId="18388" xr:uid="{00000000-0005-0000-0000-000024000000}"/>
    <cellStyle name="Calc cel 3 3 2 3 5 3" xfId="6556" xr:uid="{00000000-0005-0000-0000-000024000000}"/>
    <cellStyle name="Calc cel 3 3 2 3 6" xfId="4959" xr:uid="{00000000-0005-0000-0000-000024000000}"/>
    <cellStyle name="Calc cel 3 3 2 3 6 2" xfId="15214" xr:uid="{00000000-0005-0000-0000-000024000000}"/>
    <cellStyle name="Calc cel 3 3 2 3 6 2 2" xfId="19803" xr:uid="{00000000-0005-0000-0000-000024000000}"/>
    <cellStyle name="Calc cel 3 3 2 3 6 3" xfId="9896" xr:uid="{00000000-0005-0000-0000-000024000000}"/>
    <cellStyle name="Calc cel 3 3 2 3 7" xfId="2084" xr:uid="{00000000-0005-0000-0000-000024000000}"/>
    <cellStyle name="Calc cel 3 3 2 3 7 2" xfId="12353" xr:uid="{00000000-0005-0000-0000-000024000000}"/>
    <cellStyle name="Calc cel 3 3 2 3 7 2 2" xfId="16938" xr:uid="{00000000-0005-0000-0000-000024000000}"/>
    <cellStyle name="Calc cel 3 3 2 3 7 3" xfId="7274" xr:uid="{00000000-0005-0000-0000-000024000000}"/>
    <cellStyle name="Calc cel 3 3 2 3 8" xfId="11072" xr:uid="{00000000-0005-0000-0000-000024000000}"/>
    <cellStyle name="Calc cel 3 3 2 3 8 2" xfId="12763" xr:uid="{00000000-0005-0000-0000-000024000000}"/>
    <cellStyle name="Calc cel 3 3 2 3 9" xfId="7044" xr:uid="{00000000-0005-0000-0000-000024000000}"/>
    <cellStyle name="Calc cel 3 3 2 4" xfId="796" xr:uid="{00000000-0005-0000-0000-000024000000}"/>
    <cellStyle name="Calc cel 3 3 2 4 2" xfId="1709" xr:uid="{00000000-0005-0000-0000-000024000000}"/>
    <cellStyle name="Calc cel 3 3 2 4 2 2" xfId="4518" xr:uid="{00000000-0005-0000-0000-000024000000}"/>
    <cellStyle name="Calc cel 3 3 2 4 2 2 2" xfId="14782" xr:uid="{00000000-0005-0000-0000-000024000000}"/>
    <cellStyle name="Calc cel 3 3 2 4 2 2 2 2" xfId="19372" xr:uid="{00000000-0005-0000-0000-000024000000}"/>
    <cellStyle name="Calc cel 3 3 2 4 2 2 3" xfId="9103" xr:uid="{00000000-0005-0000-0000-000024000000}"/>
    <cellStyle name="Calc cel 3 3 2 4 2 3" xfId="5930" xr:uid="{00000000-0005-0000-0000-000024000000}"/>
    <cellStyle name="Calc cel 3 3 2 4 2 3 2" xfId="16129" xr:uid="{00000000-0005-0000-0000-000024000000}"/>
    <cellStyle name="Calc cel 3 3 2 4 2 3 2 2" xfId="20716" xr:uid="{00000000-0005-0000-0000-000024000000}"/>
    <cellStyle name="Calc cel 3 3 2 4 2 3 3" xfId="9165" xr:uid="{00000000-0005-0000-0000-000024000000}"/>
    <cellStyle name="Calc cel 3 3 2 4 2 4" xfId="3279" xr:uid="{00000000-0005-0000-0000-000024000000}"/>
    <cellStyle name="Calc cel 3 3 2 4 2 4 2" xfId="18133" xr:uid="{00000000-0005-0000-0000-000024000000}"/>
    <cellStyle name="Calc cel 3 3 2 4 2 5" xfId="11981" xr:uid="{00000000-0005-0000-0000-000024000000}"/>
    <cellStyle name="Calc cel 3 3 2 4 2 5 2" xfId="16567" xr:uid="{00000000-0005-0000-0000-000024000000}"/>
    <cellStyle name="Calc cel 3 3 2 4 2 6" xfId="13449" xr:uid="{00000000-0005-0000-0000-000024000000}"/>
    <cellStyle name="Calc cel 3 3 2 4 3" xfId="1387" xr:uid="{00000000-0005-0000-0000-000024000000}"/>
    <cellStyle name="Calc cel 3 3 2 4 3 2" xfId="4196" xr:uid="{00000000-0005-0000-0000-000024000000}"/>
    <cellStyle name="Calc cel 3 3 2 4 3 2 2" xfId="14460" xr:uid="{00000000-0005-0000-0000-000024000000}"/>
    <cellStyle name="Calc cel 3 3 2 4 3 2 2 2" xfId="19050" xr:uid="{00000000-0005-0000-0000-000024000000}"/>
    <cellStyle name="Calc cel 3 3 2 4 3 2 3" xfId="7695" xr:uid="{00000000-0005-0000-0000-000024000000}"/>
    <cellStyle name="Calc cel 3 3 2 4 3 3" xfId="5608" xr:uid="{00000000-0005-0000-0000-000024000000}"/>
    <cellStyle name="Calc cel 3 3 2 4 3 3 2" xfId="15826" xr:uid="{00000000-0005-0000-0000-000024000000}"/>
    <cellStyle name="Calc cel 3 3 2 4 3 3 2 2" xfId="20414" xr:uid="{00000000-0005-0000-0000-000024000000}"/>
    <cellStyle name="Calc cel 3 3 2 4 3 3 3" xfId="6169" xr:uid="{00000000-0005-0000-0000-000024000000}"/>
    <cellStyle name="Calc cel 3 3 2 4 3 4" xfId="2990" xr:uid="{00000000-0005-0000-0000-000024000000}"/>
    <cellStyle name="Calc cel 3 3 2 4 3 4 2" xfId="17844" xr:uid="{00000000-0005-0000-0000-000024000000}"/>
    <cellStyle name="Calc cel 3 3 2 4 3 5" xfId="11677" xr:uid="{00000000-0005-0000-0000-000024000000}"/>
    <cellStyle name="Calc cel 3 3 2 4 3 5 2" xfId="16265" xr:uid="{00000000-0005-0000-0000-000024000000}"/>
    <cellStyle name="Calc cel 3 3 2 4 3 6" xfId="6369" xr:uid="{00000000-0005-0000-0000-000024000000}"/>
    <cellStyle name="Calc cel 3 3 2 4 4" xfId="2440" xr:uid="{00000000-0005-0000-0000-000024000000}"/>
    <cellStyle name="Calc cel 3 3 2 4 4 2" xfId="12708" xr:uid="{00000000-0005-0000-0000-000024000000}"/>
    <cellStyle name="Calc cel 3 3 2 4 4 2 2" xfId="17294" xr:uid="{00000000-0005-0000-0000-000024000000}"/>
    <cellStyle name="Calc cel 3 3 2 4 4 3" xfId="6745" xr:uid="{00000000-0005-0000-0000-000024000000}"/>
    <cellStyle name="Calc cel 3 3 2 4 5" xfId="3596" xr:uid="{00000000-0005-0000-0000-000024000000}"/>
    <cellStyle name="Calc cel 3 3 2 4 5 2" xfId="13860" xr:uid="{00000000-0005-0000-0000-000024000000}"/>
    <cellStyle name="Calc cel 3 3 2 4 5 2 2" xfId="18450" xr:uid="{00000000-0005-0000-0000-000024000000}"/>
    <cellStyle name="Calc cel 3 3 2 4 5 3" xfId="10546" xr:uid="{00000000-0005-0000-0000-000024000000}"/>
    <cellStyle name="Calc cel 3 3 2 4 6" xfId="5021" xr:uid="{00000000-0005-0000-0000-000024000000}"/>
    <cellStyle name="Calc cel 3 3 2 4 6 2" xfId="15276" xr:uid="{00000000-0005-0000-0000-000024000000}"/>
    <cellStyle name="Calc cel 3 3 2 4 6 2 2" xfId="19865" xr:uid="{00000000-0005-0000-0000-000024000000}"/>
    <cellStyle name="Calc cel 3 3 2 4 6 3" xfId="9939" xr:uid="{00000000-0005-0000-0000-000024000000}"/>
    <cellStyle name="Calc cel 3 3 2 4 7" xfId="2143" xr:uid="{00000000-0005-0000-0000-000024000000}"/>
    <cellStyle name="Calc cel 3 3 2 4 7 2" xfId="12412" xr:uid="{00000000-0005-0000-0000-000024000000}"/>
    <cellStyle name="Calc cel 3 3 2 4 7 2 2" xfId="16997" xr:uid="{00000000-0005-0000-0000-000024000000}"/>
    <cellStyle name="Calc cel 3 3 2 4 7 3" xfId="9689" xr:uid="{00000000-0005-0000-0000-000024000000}"/>
    <cellStyle name="Calc cel 3 3 2 4 8" xfId="11131" xr:uid="{00000000-0005-0000-0000-000024000000}"/>
    <cellStyle name="Calc cel 3 3 2 4 8 2" xfId="9756" xr:uid="{00000000-0005-0000-0000-000024000000}"/>
    <cellStyle name="Calc cel 3 3 2 4 9" xfId="12968" xr:uid="{00000000-0005-0000-0000-000024000000}"/>
    <cellStyle name="Calc cel 3 3 2 5" xfId="1232" xr:uid="{00000000-0005-0000-0000-000024000000}"/>
    <cellStyle name="Calc cel 3 3 2 5 2" xfId="1542" xr:uid="{00000000-0005-0000-0000-000024000000}"/>
    <cellStyle name="Calc cel 3 3 2 5 2 2" xfId="4351" xr:uid="{00000000-0005-0000-0000-000024000000}"/>
    <cellStyle name="Calc cel 3 3 2 5 2 2 2" xfId="14615" xr:uid="{00000000-0005-0000-0000-000024000000}"/>
    <cellStyle name="Calc cel 3 3 2 5 2 2 2 2" xfId="19205" xr:uid="{00000000-0005-0000-0000-000024000000}"/>
    <cellStyle name="Calc cel 3 3 2 5 2 2 3" xfId="10238" xr:uid="{00000000-0005-0000-0000-000024000000}"/>
    <cellStyle name="Calc cel 3 3 2 5 2 3" xfId="5763" xr:uid="{00000000-0005-0000-0000-000024000000}"/>
    <cellStyle name="Calc cel 3 3 2 5 2 3 2" xfId="15970" xr:uid="{00000000-0005-0000-0000-000024000000}"/>
    <cellStyle name="Calc cel 3 3 2 5 2 3 2 2" xfId="20557" xr:uid="{00000000-0005-0000-0000-000024000000}"/>
    <cellStyle name="Calc cel 3 3 2 5 2 3 3" xfId="12867" xr:uid="{00000000-0005-0000-0000-000024000000}"/>
    <cellStyle name="Calc cel 3 3 2 5 2 4" xfId="3120" xr:uid="{00000000-0005-0000-0000-000024000000}"/>
    <cellStyle name="Calc cel 3 3 2 5 2 4 2" xfId="17974" xr:uid="{00000000-0005-0000-0000-000024000000}"/>
    <cellStyle name="Calc cel 3 3 2 5 2 5" xfId="11822" xr:uid="{00000000-0005-0000-0000-000024000000}"/>
    <cellStyle name="Calc cel 3 3 2 5 2 5 2" xfId="16408" xr:uid="{00000000-0005-0000-0000-000024000000}"/>
    <cellStyle name="Calc cel 3 3 2 5 2 6" xfId="7880" xr:uid="{00000000-0005-0000-0000-000024000000}"/>
    <cellStyle name="Calc cel 3 3 2 5 3" xfId="2840" xr:uid="{00000000-0005-0000-0000-000024000000}"/>
    <cellStyle name="Calc cel 3 3 2 5 3 2" xfId="13106" xr:uid="{00000000-0005-0000-0000-000024000000}"/>
    <cellStyle name="Calc cel 3 3 2 5 3 2 2" xfId="17694" xr:uid="{00000000-0005-0000-0000-000024000000}"/>
    <cellStyle name="Calc cel 3 3 2 5 3 3" xfId="7395" xr:uid="{00000000-0005-0000-0000-000024000000}"/>
    <cellStyle name="Calc cel 3 3 2 5 4" xfId="4040" xr:uid="{00000000-0005-0000-0000-000024000000}"/>
    <cellStyle name="Calc cel 3 3 2 5 4 2" xfId="14304" xr:uid="{00000000-0005-0000-0000-000024000000}"/>
    <cellStyle name="Calc cel 3 3 2 5 4 2 2" xfId="18894" xr:uid="{00000000-0005-0000-0000-000024000000}"/>
    <cellStyle name="Calc cel 3 3 2 5 4 3" xfId="8292" xr:uid="{00000000-0005-0000-0000-000024000000}"/>
    <cellStyle name="Calc cel 3 3 2 5 5" xfId="5454" xr:uid="{00000000-0005-0000-0000-000024000000}"/>
    <cellStyle name="Calc cel 3 3 2 5 5 2" xfId="15679" xr:uid="{00000000-0005-0000-0000-000024000000}"/>
    <cellStyle name="Calc cel 3 3 2 5 5 2 2" xfId="20267" xr:uid="{00000000-0005-0000-0000-000024000000}"/>
    <cellStyle name="Calc cel 3 3 2 5 5 3" xfId="6507" xr:uid="{00000000-0005-0000-0000-000024000000}"/>
    <cellStyle name="Calc cel 3 3 2 5 6" xfId="2002" xr:uid="{00000000-0005-0000-0000-000024000000}"/>
    <cellStyle name="Calc cel 3 3 2 5 6 2" xfId="16856" xr:uid="{00000000-0005-0000-0000-000024000000}"/>
    <cellStyle name="Calc cel 3 3 2 5 7" xfId="11532" xr:uid="{00000000-0005-0000-0000-000024000000}"/>
    <cellStyle name="Calc cel 3 3 2 5 7 2" xfId="9525" xr:uid="{00000000-0005-0000-0000-000024000000}"/>
    <cellStyle name="Calc cel 3 3 2 5 8" xfId="8953" xr:uid="{00000000-0005-0000-0000-000024000000}"/>
    <cellStyle name="Calc cel 3 3 2 6" xfId="1145" xr:uid="{00000000-0005-0000-0000-000024000000}"/>
    <cellStyle name="Calc cel 3 3 2 6 2" xfId="3953" xr:uid="{00000000-0005-0000-0000-000024000000}"/>
    <cellStyle name="Calc cel 3 3 2 6 2 2" xfId="14217" xr:uid="{00000000-0005-0000-0000-000024000000}"/>
    <cellStyle name="Calc cel 3 3 2 6 2 2 2" xfId="18807" xr:uid="{00000000-0005-0000-0000-000024000000}"/>
    <cellStyle name="Calc cel 3 3 2 6 2 3" xfId="9838" xr:uid="{00000000-0005-0000-0000-000024000000}"/>
    <cellStyle name="Calc cel 3 3 2 6 3" xfId="5367" xr:uid="{00000000-0005-0000-0000-000024000000}"/>
    <cellStyle name="Calc cel 3 3 2 6 3 2" xfId="15596" xr:uid="{00000000-0005-0000-0000-000024000000}"/>
    <cellStyle name="Calc cel 3 3 2 6 3 2 2" xfId="20185" xr:uid="{00000000-0005-0000-0000-000024000000}"/>
    <cellStyle name="Calc cel 3 3 2 6 3 3" xfId="13221" xr:uid="{00000000-0005-0000-0000-000024000000}"/>
    <cellStyle name="Calc cel 3 3 2 6 4" xfId="2766" xr:uid="{00000000-0005-0000-0000-000024000000}"/>
    <cellStyle name="Calc cel 3 3 2 6 4 2" xfId="17620" xr:uid="{00000000-0005-0000-0000-000024000000}"/>
    <cellStyle name="Calc cel 3 3 2 6 5" xfId="11450" xr:uid="{00000000-0005-0000-0000-000024000000}"/>
    <cellStyle name="Calc cel 3 3 2 6 5 2" xfId="9182" xr:uid="{00000000-0005-0000-0000-000024000000}"/>
    <cellStyle name="Calc cel 3 3 2 6 6" xfId="8551" xr:uid="{00000000-0005-0000-0000-000024000000}"/>
    <cellStyle name="Calc cel 3 3 2 7" xfId="842" xr:uid="{00000000-0005-0000-0000-000024000000}"/>
    <cellStyle name="Calc cel 3 3 2 7 2" xfId="3642" xr:uid="{00000000-0005-0000-0000-000024000000}"/>
    <cellStyle name="Calc cel 3 3 2 7 2 2" xfId="13906" xr:uid="{00000000-0005-0000-0000-000024000000}"/>
    <cellStyle name="Calc cel 3 3 2 7 2 2 2" xfId="18496" xr:uid="{00000000-0005-0000-0000-000024000000}"/>
    <cellStyle name="Calc cel 3 3 2 7 2 3" xfId="8485" xr:uid="{00000000-0005-0000-0000-000024000000}"/>
    <cellStyle name="Calc cel 3 3 2 7 3" xfId="5067" xr:uid="{00000000-0005-0000-0000-000024000000}"/>
    <cellStyle name="Calc cel 3 3 2 7 3 2" xfId="15320" xr:uid="{00000000-0005-0000-0000-000024000000}"/>
    <cellStyle name="Calc cel 3 3 2 7 3 2 2" xfId="19909" xr:uid="{00000000-0005-0000-0000-000024000000}"/>
    <cellStyle name="Calc cel 3 3 2 7 3 3" xfId="9102" xr:uid="{00000000-0005-0000-0000-000024000000}"/>
    <cellStyle name="Calc cel 3 3 2 7 4" xfId="2484" xr:uid="{00000000-0005-0000-0000-000024000000}"/>
    <cellStyle name="Calc cel 3 3 2 7 4 2" xfId="17338" xr:uid="{00000000-0005-0000-0000-000024000000}"/>
    <cellStyle name="Calc cel 3 3 2 7 5" xfId="11175" xr:uid="{00000000-0005-0000-0000-000024000000}"/>
    <cellStyle name="Calc cel 3 3 2 7 5 2" xfId="8689" xr:uid="{00000000-0005-0000-0000-000024000000}"/>
    <cellStyle name="Calc cel 3 3 2 7 6" xfId="6017" xr:uid="{00000000-0005-0000-0000-000024000000}"/>
    <cellStyle name="Calc cel 3 3 2 8" xfId="1049" xr:uid="{00000000-0005-0000-0000-000024000000}"/>
    <cellStyle name="Calc cel 3 3 2 8 2" xfId="3852" xr:uid="{00000000-0005-0000-0000-000024000000}"/>
    <cellStyle name="Calc cel 3 3 2 8 2 2" xfId="14116" xr:uid="{00000000-0005-0000-0000-000024000000}"/>
    <cellStyle name="Calc cel 3 3 2 8 2 2 2" xfId="18706" xr:uid="{00000000-0005-0000-0000-000024000000}"/>
    <cellStyle name="Calc cel 3 3 2 8 2 3" xfId="13001" xr:uid="{00000000-0005-0000-0000-000024000000}"/>
    <cellStyle name="Calc cel 3 3 2 8 3" xfId="5272" xr:uid="{00000000-0005-0000-0000-000024000000}"/>
    <cellStyle name="Calc cel 3 3 2 8 3 2" xfId="15508" xr:uid="{00000000-0005-0000-0000-000024000000}"/>
    <cellStyle name="Calc cel 3 3 2 8 3 2 2" xfId="20097" xr:uid="{00000000-0005-0000-0000-000024000000}"/>
    <cellStyle name="Calc cel 3 3 2 8 3 3" xfId="7934" xr:uid="{00000000-0005-0000-0000-000024000000}"/>
    <cellStyle name="Calc cel 3 3 2 8 4" xfId="2676" xr:uid="{00000000-0005-0000-0000-000024000000}"/>
    <cellStyle name="Calc cel 3 3 2 8 4 2" xfId="17530" xr:uid="{00000000-0005-0000-0000-000024000000}"/>
    <cellStyle name="Calc cel 3 3 2 8 5" xfId="11363" xr:uid="{00000000-0005-0000-0000-000024000000}"/>
    <cellStyle name="Calc cel 3 3 2 8 5 2" xfId="13333" xr:uid="{00000000-0005-0000-0000-000024000000}"/>
    <cellStyle name="Calc cel 3 3 2 8 6" xfId="12879" xr:uid="{00000000-0005-0000-0000-000024000000}"/>
    <cellStyle name="Calc cel 3 3 2 9" xfId="622" xr:uid="{00000000-0005-0000-0000-000024000000}"/>
    <cellStyle name="Calc cel 3 3 2 9 2" xfId="4847" xr:uid="{00000000-0005-0000-0000-000024000000}"/>
    <cellStyle name="Calc cel 3 3 2 9 2 2" xfId="15105" xr:uid="{00000000-0005-0000-0000-000024000000}"/>
    <cellStyle name="Calc cel 3 3 2 9 2 2 2" xfId="19694" xr:uid="{00000000-0005-0000-0000-000024000000}"/>
    <cellStyle name="Calc cel 3 3 2 9 2 3" xfId="10199" xr:uid="{00000000-0005-0000-0000-000024000000}"/>
    <cellStyle name="Calc cel 3 3 2 9 3" xfId="2269" xr:uid="{00000000-0005-0000-0000-000024000000}"/>
    <cellStyle name="Calc cel 3 3 2 9 3 2" xfId="17123" xr:uid="{00000000-0005-0000-0000-000024000000}"/>
    <cellStyle name="Calc cel 3 3 2 9 4" xfId="10965" xr:uid="{00000000-0005-0000-0000-000024000000}"/>
    <cellStyle name="Calc cel 3 3 2 9 4 2" xfId="8878" xr:uid="{00000000-0005-0000-0000-000024000000}"/>
    <cellStyle name="Calc cel 3 3 2 9 5" xfId="10389" xr:uid="{00000000-0005-0000-0000-000024000000}"/>
    <cellStyle name="Calc cel 3 3 3" xfId="418" xr:uid="{00000000-0005-0000-0000-000024000000}"/>
    <cellStyle name="Calc cel 3 3 3 2" xfId="513" xr:uid="{00000000-0005-0000-0000-000024000000}"/>
    <cellStyle name="Calc cel 3 3 3 2 2" xfId="1467" xr:uid="{00000000-0005-0000-0000-000024000000}"/>
    <cellStyle name="Calc cel 3 3 3 2 2 2" xfId="5688" xr:uid="{00000000-0005-0000-0000-000024000000}"/>
    <cellStyle name="Calc cel 3 3 3 2 2 2 2" xfId="15901" xr:uid="{00000000-0005-0000-0000-000024000000}"/>
    <cellStyle name="Calc cel 3 3 3 2 2 2 2 2" xfId="20489" xr:uid="{00000000-0005-0000-0000-000024000000}"/>
    <cellStyle name="Calc cel 3 3 3 2 2 2 3" xfId="13533" xr:uid="{00000000-0005-0000-0000-000024000000}"/>
    <cellStyle name="Calc cel 3 3 3 2 2 3" xfId="4276" xr:uid="{00000000-0005-0000-0000-000024000000}"/>
    <cellStyle name="Calc cel 3 3 3 2 2 3 2" xfId="19130" xr:uid="{00000000-0005-0000-0000-000024000000}"/>
    <cellStyle name="Calc cel 3 3 3 2 2 4" xfId="11753" xr:uid="{00000000-0005-0000-0000-000024000000}"/>
    <cellStyle name="Calc cel 3 3 3 2 2 4 2" xfId="16340" xr:uid="{00000000-0005-0000-0000-000024000000}"/>
    <cellStyle name="Calc cel 3 3 3 2 2 5" xfId="10545" xr:uid="{00000000-0005-0000-0000-000024000000}"/>
    <cellStyle name="Calc cel 3 3 3 2 3" xfId="4738" xr:uid="{00000000-0005-0000-0000-000024000000}"/>
    <cellStyle name="Calc cel 3 3 3 2 3 2" xfId="14998" xr:uid="{00000000-0005-0000-0000-000024000000}"/>
    <cellStyle name="Calc cel 3 3 3 2 3 2 2" xfId="19587" xr:uid="{00000000-0005-0000-0000-000024000000}"/>
    <cellStyle name="Calc cel 3 3 3 2 3 3" xfId="10585" xr:uid="{00000000-0005-0000-0000-000024000000}"/>
    <cellStyle name="Calc cel 3 3 3 2 4" xfId="10860" xr:uid="{00000000-0005-0000-0000-000024000000}"/>
    <cellStyle name="Calc cel 3 3 3 2 4 2" xfId="7894" xr:uid="{00000000-0005-0000-0000-000024000000}"/>
    <cellStyle name="Calc cel 3 3 3 2 5" xfId="7992" xr:uid="{00000000-0005-0000-0000-000024000000}"/>
    <cellStyle name="Calc cel 3 3 3 3" xfId="1077" xr:uid="{00000000-0005-0000-0000-000024000000}"/>
    <cellStyle name="Calc cel 3 3 3 3 2" xfId="3880" xr:uid="{00000000-0005-0000-0000-000024000000}"/>
    <cellStyle name="Calc cel 3 3 3 3 2 2" xfId="14144" xr:uid="{00000000-0005-0000-0000-000024000000}"/>
    <cellStyle name="Calc cel 3 3 3 3 2 2 2" xfId="18734" xr:uid="{00000000-0005-0000-0000-000024000000}"/>
    <cellStyle name="Calc cel 3 3 3 3 2 3" xfId="8377" xr:uid="{00000000-0005-0000-0000-000024000000}"/>
    <cellStyle name="Calc cel 3 3 3 3 3" xfId="5300" xr:uid="{00000000-0005-0000-0000-000024000000}"/>
    <cellStyle name="Calc cel 3 3 3 3 3 2" xfId="15534" xr:uid="{00000000-0005-0000-0000-000024000000}"/>
    <cellStyle name="Calc cel 3 3 3 3 3 2 2" xfId="20123" xr:uid="{00000000-0005-0000-0000-000024000000}"/>
    <cellStyle name="Calc cel 3 3 3 3 3 3" xfId="8433" xr:uid="{00000000-0005-0000-0000-000024000000}"/>
    <cellStyle name="Calc cel 3 3 3 3 4" xfId="2702" xr:uid="{00000000-0005-0000-0000-000024000000}"/>
    <cellStyle name="Calc cel 3 3 3 3 4 2" xfId="17556" xr:uid="{00000000-0005-0000-0000-000024000000}"/>
    <cellStyle name="Calc cel 3 3 3 3 5" xfId="11389" xr:uid="{00000000-0005-0000-0000-000024000000}"/>
    <cellStyle name="Calc cel 3 3 3 3 5 2" xfId="7579" xr:uid="{00000000-0005-0000-0000-000024000000}"/>
    <cellStyle name="Calc cel 3 3 3 3 6" xfId="8457" xr:uid="{00000000-0005-0000-0000-000024000000}"/>
    <cellStyle name="Calc cel 3 3 3 4" xfId="557" xr:uid="{00000000-0005-0000-0000-000024000000}"/>
    <cellStyle name="Calc cel 3 3 3 4 2" xfId="4782" xr:uid="{00000000-0005-0000-0000-000024000000}"/>
    <cellStyle name="Calc cel 3 3 3 4 2 2" xfId="15040" xr:uid="{00000000-0005-0000-0000-000024000000}"/>
    <cellStyle name="Calc cel 3 3 3 4 2 2 2" xfId="19629" xr:uid="{00000000-0005-0000-0000-000024000000}"/>
    <cellStyle name="Calc cel 3 3 3 4 2 3" xfId="9069" xr:uid="{00000000-0005-0000-0000-000024000000}"/>
    <cellStyle name="Calc cel 3 3 3 4 3" xfId="1820" xr:uid="{00000000-0005-0000-0000-000024000000}"/>
    <cellStyle name="Calc cel 3 3 3 4 3 2" xfId="16676" xr:uid="{00000000-0005-0000-0000-000024000000}"/>
    <cellStyle name="Calc cel 3 3 3 4 4" xfId="10901" xr:uid="{00000000-0005-0000-0000-000024000000}"/>
    <cellStyle name="Calc cel 3 3 3 4 4 2" xfId="13177" xr:uid="{00000000-0005-0000-0000-000024000000}"/>
    <cellStyle name="Calc cel 3 3 3 4 5" xfId="9666" xr:uid="{00000000-0005-0000-0000-000024000000}"/>
    <cellStyle name="Calc cel 3 3 3 5" xfId="3295" xr:uid="{00000000-0005-0000-0000-000024000000}"/>
    <cellStyle name="Calc cel 3 3 3 5 2" xfId="13559" xr:uid="{00000000-0005-0000-0000-000024000000}"/>
    <cellStyle name="Calc cel 3 3 3 5 2 2" xfId="18149" xr:uid="{00000000-0005-0000-0000-000024000000}"/>
    <cellStyle name="Calc cel 3 3 3 5 3" xfId="14228" xr:uid="{00000000-0005-0000-0000-000024000000}"/>
    <cellStyle name="Calc cel 3 3 3 6" xfId="4652" xr:uid="{00000000-0005-0000-0000-000024000000}"/>
    <cellStyle name="Calc cel 3 3 3 6 2" xfId="14912" xr:uid="{00000000-0005-0000-0000-000024000000}"/>
    <cellStyle name="Calc cel 3 3 3 6 2 2" xfId="19501" xr:uid="{00000000-0005-0000-0000-000024000000}"/>
    <cellStyle name="Calc cel 3 3 3 6 3" xfId="13424" xr:uid="{00000000-0005-0000-0000-000024000000}"/>
    <cellStyle name="Calc cel 3 3 3 7" xfId="9422" xr:uid="{00000000-0005-0000-0000-000024000000}"/>
    <cellStyle name="Calc cel 3 3 3 7 2" xfId="8197" xr:uid="{00000000-0005-0000-0000-000024000000}"/>
    <cellStyle name="Calc cel 3 3 3 8" xfId="10767" xr:uid="{00000000-0005-0000-0000-000024000000}"/>
    <cellStyle name="Calc cel 3 3 3 8 2" xfId="12834" xr:uid="{00000000-0005-0000-0000-000024000000}"/>
    <cellStyle name="Calc cel 3 3 3 9" xfId="13196" xr:uid="{00000000-0005-0000-0000-000024000000}"/>
    <cellStyle name="Calc cel 3 3 4" xfId="333" xr:uid="{00000000-0005-0000-0000-000024000000}"/>
    <cellStyle name="Calc cel 3 3 4 2" xfId="1507" xr:uid="{00000000-0005-0000-0000-000024000000}"/>
    <cellStyle name="Calc cel 3 3 4 2 2" xfId="5728" xr:uid="{00000000-0005-0000-0000-000024000000}"/>
    <cellStyle name="Calc cel 3 3 4 2 2 2" xfId="15937" xr:uid="{00000000-0005-0000-0000-000024000000}"/>
    <cellStyle name="Calc cel 3 3 4 2 2 2 2" xfId="20524" xr:uid="{00000000-0005-0000-0000-000024000000}"/>
    <cellStyle name="Calc cel 3 3 4 2 2 3" xfId="6149" xr:uid="{00000000-0005-0000-0000-000024000000}"/>
    <cellStyle name="Calc cel 3 3 4 2 3" xfId="4316" xr:uid="{00000000-0005-0000-0000-000024000000}"/>
    <cellStyle name="Calc cel 3 3 4 2 3 2" xfId="19170" xr:uid="{00000000-0005-0000-0000-000024000000}"/>
    <cellStyle name="Calc cel 3 3 4 2 4" xfId="11789" xr:uid="{00000000-0005-0000-0000-000024000000}"/>
    <cellStyle name="Calc cel 3 3 4 2 4 2" xfId="16375" xr:uid="{00000000-0005-0000-0000-000024000000}"/>
    <cellStyle name="Calc cel 3 3 4 2 5" xfId="6376" xr:uid="{00000000-0005-0000-0000-000024000000}"/>
    <cellStyle name="Calc cel 3 3 4 3" xfId="4579" xr:uid="{00000000-0005-0000-0000-000024000000}"/>
    <cellStyle name="Calc cel 3 3 4 3 2" xfId="14841" xr:uid="{00000000-0005-0000-0000-000024000000}"/>
    <cellStyle name="Calc cel 3 3 4 3 2 2" xfId="19430" xr:uid="{00000000-0005-0000-0000-000024000000}"/>
    <cellStyle name="Calc cel 3 3 4 3 3" xfId="7772" xr:uid="{00000000-0005-0000-0000-000024000000}"/>
    <cellStyle name="Calc cel 3 3 4 4" xfId="3089" xr:uid="{00000000-0005-0000-0000-000024000000}"/>
    <cellStyle name="Calc cel 3 3 4 4 2" xfId="17943" xr:uid="{00000000-0005-0000-0000-000024000000}"/>
    <cellStyle name="Calc cel 3 3 4 5" xfId="10687" xr:uid="{00000000-0005-0000-0000-000024000000}"/>
    <cellStyle name="Calc cel 3 3 4 5 2" xfId="13202" xr:uid="{00000000-0005-0000-0000-000024000000}"/>
    <cellStyle name="Calc cel 3 3 4 6" xfId="6197" xr:uid="{00000000-0005-0000-0000-000024000000}"/>
    <cellStyle name="Calc cel 3 3 5" xfId="317" xr:uid="{00000000-0005-0000-0000-000024000000}"/>
    <cellStyle name="Calc cel 3 3 5 2" xfId="3905" xr:uid="{00000000-0005-0000-0000-000024000000}"/>
    <cellStyle name="Calc cel 3 3 5 2 2" xfId="14169" xr:uid="{00000000-0005-0000-0000-000024000000}"/>
    <cellStyle name="Calc cel 3 3 5 2 2 2" xfId="18759" xr:uid="{00000000-0005-0000-0000-000024000000}"/>
    <cellStyle name="Calc cel 3 3 5 2 3" xfId="10154" xr:uid="{00000000-0005-0000-0000-000024000000}"/>
    <cellStyle name="Calc cel 3 3 5 3" xfId="4563" xr:uid="{00000000-0005-0000-0000-000024000000}"/>
    <cellStyle name="Calc cel 3 3 5 3 2" xfId="14826" xr:uid="{00000000-0005-0000-0000-000024000000}"/>
    <cellStyle name="Calc cel 3 3 5 3 2 2" xfId="19415" xr:uid="{00000000-0005-0000-0000-000024000000}"/>
    <cellStyle name="Calc cel 3 3 5 3 3" xfId="10509" xr:uid="{00000000-0005-0000-0000-000024000000}"/>
    <cellStyle name="Calc cel 3 3 5 4" xfId="2725" xr:uid="{00000000-0005-0000-0000-000024000000}"/>
    <cellStyle name="Calc cel 3 3 5 4 2" xfId="17579" xr:uid="{00000000-0005-0000-0000-000024000000}"/>
    <cellStyle name="Calc cel 3 3 5 5" xfId="10672" xr:uid="{00000000-0005-0000-0000-000024000000}"/>
    <cellStyle name="Calc cel 3 3 5 5 2" xfId="8448" xr:uid="{00000000-0005-0000-0000-000024000000}"/>
    <cellStyle name="Calc cel 3 3 5 6" xfId="6885" xr:uid="{00000000-0005-0000-0000-000024000000}"/>
    <cellStyle name="Calc cel 3 3 6" xfId="840" xr:uid="{00000000-0005-0000-0000-000024000000}"/>
    <cellStyle name="Calc cel 3 3 6 2" xfId="3640" xr:uid="{00000000-0005-0000-0000-000024000000}"/>
    <cellStyle name="Calc cel 3 3 6 2 2" xfId="13904" xr:uid="{00000000-0005-0000-0000-000024000000}"/>
    <cellStyle name="Calc cel 3 3 6 2 2 2" xfId="18494" xr:uid="{00000000-0005-0000-0000-000024000000}"/>
    <cellStyle name="Calc cel 3 3 6 2 3" xfId="12745" xr:uid="{00000000-0005-0000-0000-000024000000}"/>
    <cellStyle name="Calc cel 3 3 6 3" xfId="5065" xr:uid="{00000000-0005-0000-0000-000024000000}"/>
    <cellStyle name="Calc cel 3 3 6 3 2" xfId="15318" xr:uid="{00000000-0005-0000-0000-000024000000}"/>
    <cellStyle name="Calc cel 3 3 6 3 2 2" xfId="19907" xr:uid="{00000000-0005-0000-0000-000024000000}"/>
    <cellStyle name="Calc cel 3 3 6 3 3" xfId="13348" xr:uid="{00000000-0005-0000-0000-000024000000}"/>
    <cellStyle name="Calc cel 3 3 6 4" xfId="2482" xr:uid="{00000000-0005-0000-0000-000024000000}"/>
    <cellStyle name="Calc cel 3 3 6 4 2" xfId="17336" xr:uid="{00000000-0005-0000-0000-000024000000}"/>
    <cellStyle name="Calc cel 3 3 6 5" xfId="11173" xr:uid="{00000000-0005-0000-0000-000024000000}"/>
    <cellStyle name="Calc cel 3 3 6 5 2" xfId="12950" xr:uid="{00000000-0005-0000-0000-000024000000}"/>
    <cellStyle name="Calc cel 3 3 6 6" xfId="6019" xr:uid="{00000000-0005-0000-0000-000024000000}"/>
    <cellStyle name="Calc cel 3 3 7" xfId="2179" xr:uid="{00000000-0005-0000-0000-000024000000}"/>
    <cellStyle name="Calc cel 3 3 7 2" xfId="12448" xr:uid="{00000000-0005-0000-0000-000024000000}"/>
    <cellStyle name="Calc cel 3 3 7 2 2" xfId="17033" xr:uid="{00000000-0005-0000-0000-000024000000}"/>
    <cellStyle name="Calc cel 3 3 7 3" xfId="7776" xr:uid="{00000000-0005-0000-0000-000024000000}"/>
    <cellStyle name="Calc cel 3 3 8" xfId="3333" xr:uid="{00000000-0005-0000-0000-000024000000}"/>
    <cellStyle name="Calc cel 3 3 8 2" xfId="13597" xr:uid="{00000000-0005-0000-0000-000024000000}"/>
    <cellStyle name="Calc cel 3 3 8 2 2" xfId="18187" xr:uid="{00000000-0005-0000-0000-000024000000}"/>
    <cellStyle name="Calc cel 3 3 8 3" xfId="13213" xr:uid="{00000000-0005-0000-0000-000024000000}"/>
    <cellStyle name="Calc cel 3 3 9" xfId="1760" xr:uid="{00000000-0005-0000-0000-000024000000}"/>
    <cellStyle name="Calc cel 3 3 9 2" xfId="12031" xr:uid="{00000000-0005-0000-0000-000024000000}"/>
    <cellStyle name="Calc cel 3 3 9 2 2" xfId="16617" xr:uid="{00000000-0005-0000-0000-000024000000}"/>
    <cellStyle name="Calc cel 3 3 9 3" xfId="6260" xr:uid="{00000000-0005-0000-0000-000024000000}"/>
    <cellStyle name="Calc cel 3 3 9 4" xfId="6062" xr:uid="{00000000-0005-0000-0000-000024000000}"/>
    <cellStyle name="Calc cel 3 4" xfId="1878" xr:uid="{00000000-0005-0000-0000-000007000000}"/>
    <cellStyle name="Calc cel 3 4 2" xfId="12149" xr:uid="{00000000-0005-0000-0000-000007000000}"/>
    <cellStyle name="Calc cel 3 4 3" xfId="16734" xr:uid="{00000000-0005-0000-0000-000007000000}"/>
    <cellStyle name="Calc cel 3 5" xfId="1726" xr:uid="{00000000-0005-0000-0000-000007000000}"/>
    <cellStyle name="Calc cel 3 5 2" xfId="11998" xr:uid="{00000000-0005-0000-0000-000007000000}"/>
    <cellStyle name="Calc cel 3 5 3" xfId="16584" xr:uid="{00000000-0005-0000-0000-000007000000}"/>
    <cellStyle name="Calc cel 3 6" xfId="10598" xr:uid="{00000000-0005-0000-0000-000007000000}"/>
    <cellStyle name="Calc cel 3 6 2" xfId="7599" xr:uid="{00000000-0005-0000-0000-000007000000}"/>
    <cellStyle name="Calc cel 4" xfId="266" xr:uid="{00000000-0005-0000-0000-000026000000}"/>
    <cellStyle name="Calc cel 4 10" xfId="1860" xr:uid="{00000000-0005-0000-0000-000026000000}"/>
    <cellStyle name="Calc cel 4 10 2" xfId="12131" xr:uid="{00000000-0005-0000-0000-000026000000}"/>
    <cellStyle name="Calc cel 4 10 2 2" xfId="16716" xr:uid="{00000000-0005-0000-0000-000026000000}"/>
    <cellStyle name="Calc cel 4 10 3" xfId="8228" xr:uid="{00000000-0005-0000-0000-000026000000}"/>
    <cellStyle name="Calc cel 4 11" xfId="1782" xr:uid="{00000000-0005-0000-0000-000026000000}"/>
    <cellStyle name="Calc cel 4 11 2" xfId="12053" xr:uid="{00000000-0005-0000-0000-000026000000}"/>
    <cellStyle name="Calc cel 4 11 2 2" xfId="16638" xr:uid="{00000000-0005-0000-0000-000026000000}"/>
    <cellStyle name="Calc cel 4 11 3" xfId="8981" xr:uid="{00000000-0005-0000-0000-000026000000}"/>
    <cellStyle name="Calc cel 4 12" xfId="10629" xr:uid="{00000000-0005-0000-0000-000026000000}"/>
    <cellStyle name="Calc cel 4 12 2" xfId="9114" xr:uid="{00000000-0005-0000-0000-000026000000}"/>
    <cellStyle name="Calc cel 4 13" xfId="6454" xr:uid="{00000000-0005-0000-0000-000026000000}"/>
    <cellStyle name="Calc cel 4 2" xfId="401" xr:uid="{00000000-0005-0000-0000-000026000000}"/>
    <cellStyle name="Calc cel 4 2 10" xfId="1871" xr:uid="{00000000-0005-0000-0000-000026000000}"/>
    <cellStyle name="Calc cel 4 2 10 2" xfId="12142" xr:uid="{00000000-0005-0000-0000-000026000000}"/>
    <cellStyle name="Calc cel 4 2 10 2 2" xfId="16727" xr:uid="{00000000-0005-0000-0000-000026000000}"/>
    <cellStyle name="Calc cel 4 2 10 3" xfId="7648" xr:uid="{00000000-0005-0000-0000-000026000000}"/>
    <cellStyle name="Calc cel 4 2 11" xfId="4641" xr:uid="{00000000-0005-0000-0000-000026000000}"/>
    <cellStyle name="Calc cel 4 2 11 2" xfId="19491" xr:uid="{00000000-0005-0000-0000-000026000000}"/>
    <cellStyle name="Calc cel 4 2 12" xfId="10752" xr:uid="{00000000-0005-0000-0000-000026000000}"/>
    <cellStyle name="Calc cel 4 2 12 2" xfId="7182" xr:uid="{00000000-0005-0000-0000-000026000000}"/>
    <cellStyle name="Calc cel 4 2 13" xfId="6591" xr:uid="{00000000-0005-0000-0000-000026000000}"/>
    <cellStyle name="Calc cel 4 2 2" xfId="496" xr:uid="{00000000-0005-0000-0000-000026000000}"/>
    <cellStyle name="Calc cel 4 2 2 10" xfId="9777" xr:uid="{00000000-0005-0000-0000-000026000000}"/>
    <cellStyle name="Calc cel 4 2 2 2" xfId="1209" xr:uid="{00000000-0005-0000-0000-000026000000}"/>
    <cellStyle name="Calc cel 4 2 2 2 2" xfId="1526" xr:uid="{00000000-0005-0000-0000-000026000000}"/>
    <cellStyle name="Calc cel 4 2 2 2 2 2" xfId="4335" xr:uid="{00000000-0005-0000-0000-000026000000}"/>
    <cellStyle name="Calc cel 4 2 2 2 2 2 2" xfId="14599" xr:uid="{00000000-0005-0000-0000-000026000000}"/>
    <cellStyle name="Calc cel 4 2 2 2 2 2 2 2" xfId="19189" xr:uid="{00000000-0005-0000-0000-000026000000}"/>
    <cellStyle name="Calc cel 4 2 2 2 2 2 3" xfId="8461" xr:uid="{00000000-0005-0000-0000-000026000000}"/>
    <cellStyle name="Calc cel 4 2 2 2 2 3" xfId="5747" xr:uid="{00000000-0005-0000-0000-000026000000}"/>
    <cellStyle name="Calc cel 4 2 2 2 2 3 2" xfId="15956" xr:uid="{00000000-0005-0000-0000-000026000000}"/>
    <cellStyle name="Calc cel 4 2 2 2 2 3 2 2" xfId="20543" xr:uid="{00000000-0005-0000-0000-000026000000}"/>
    <cellStyle name="Calc cel 4 2 2 2 2 3 3" xfId="8404" xr:uid="{00000000-0005-0000-0000-000026000000}"/>
    <cellStyle name="Calc cel 4 2 2 2 2 4" xfId="3106" xr:uid="{00000000-0005-0000-0000-000026000000}"/>
    <cellStyle name="Calc cel 4 2 2 2 2 4 2" xfId="17960" xr:uid="{00000000-0005-0000-0000-000026000000}"/>
    <cellStyle name="Calc cel 4 2 2 2 2 5" xfId="11808" xr:uid="{00000000-0005-0000-0000-000026000000}"/>
    <cellStyle name="Calc cel 4 2 2 2 2 5 2" xfId="16394" xr:uid="{00000000-0005-0000-0000-000026000000}"/>
    <cellStyle name="Calc cel 4 2 2 2 2 6" xfId="10442" xr:uid="{00000000-0005-0000-0000-000026000000}"/>
    <cellStyle name="Calc cel 4 2 2 2 3" xfId="2817" xr:uid="{00000000-0005-0000-0000-000026000000}"/>
    <cellStyle name="Calc cel 4 2 2 2 3 2" xfId="13083" xr:uid="{00000000-0005-0000-0000-000026000000}"/>
    <cellStyle name="Calc cel 4 2 2 2 3 2 2" xfId="17671" xr:uid="{00000000-0005-0000-0000-000026000000}"/>
    <cellStyle name="Calc cel 4 2 2 2 3 3" xfId="10025" xr:uid="{00000000-0005-0000-0000-000026000000}"/>
    <cellStyle name="Calc cel 4 2 2 2 4" xfId="4017" xr:uid="{00000000-0005-0000-0000-000026000000}"/>
    <cellStyle name="Calc cel 4 2 2 2 4 2" xfId="14281" xr:uid="{00000000-0005-0000-0000-000026000000}"/>
    <cellStyle name="Calc cel 4 2 2 2 4 2 2" xfId="18871" xr:uid="{00000000-0005-0000-0000-000026000000}"/>
    <cellStyle name="Calc cel 4 2 2 2 4 3" xfId="13494" xr:uid="{00000000-0005-0000-0000-000026000000}"/>
    <cellStyle name="Calc cel 4 2 2 2 5" xfId="5431" xr:uid="{00000000-0005-0000-0000-000026000000}"/>
    <cellStyle name="Calc cel 4 2 2 2 5 2" xfId="15657" xr:uid="{00000000-0005-0000-0000-000026000000}"/>
    <cellStyle name="Calc cel 4 2 2 2 5 2 2" xfId="20245" xr:uid="{00000000-0005-0000-0000-000026000000}"/>
    <cellStyle name="Calc cel 4 2 2 2 5 3" xfId="10058" xr:uid="{00000000-0005-0000-0000-000026000000}"/>
    <cellStyle name="Calc cel 4 2 2 2 6" xfId="1980" xr:uid="{00000000-0005-0000-0000-000026000000}"/>
    <cellStyle name="Calc cel 4 2 2 2 6 2" xfId="12249" xr:uid="{00000000-0005-0000-0000-000026000000}"/>
    <cellStyle name="Calc cel 4 2 2 2 6 2 2" xfId="16834" xr:uid="{00000000-0005-0000-0000-000026000000}"/>
    <cellStyle name="Calc cel 4 2 2 2 6 3" xfId="8455" xr:uid="{00000000-0005-0000-0000-000026000000}"/>
    <cellStyle name="Calc cel 4 2 2 2 7" xfId="11510" xr:uid="{00000000-0005-0000-0000-000026000000}"/>
    <cellStyle name="Calc cel 4 2 2 2 7 2" xfId="7758" xr:uid="{00000000-0005-0000-0000-000026000000}"/>
    <cellStyle name="Calc cel 4 2 2 2 8" xfId="9494" xr:uid="{00000000-0005-0000-0000-000026000000}"/>
    <cellStyle name="Calc cel 4 2 2 3" xfId="1128" xr:uid="{00000000-0005-0000-0000-000026000000}"/>
    <cellStyle name="Calc cel 4 2 2 3 2" xfId="3934" xr:uid="{00000000-0005-0000-0000-000026000000}"/>
    <cellStyle name="Calc cel 4 2 2 3 2 2" xfId="14198" xr:uid="{00000000-0005-0000-0000-000026000000}"/>
    <cellStyle name="Calc cel 4 2 2 3 2 2 2" xfId="18788" xr:uid="{00000000-0005-0000-0000-000026000000}"/>
    <cellStyle name="Calc cel 4 2 2 3 2 3" xfId="12874" xr:uid="{00000000-0005-0000-0000-000026000000}"/>
    <cellStyle name="Calc cel 4 2 2 3 3" xfId="5350" xr:uid="{00000000-0005-0000-0000-000026000000}"/>
    <cellStyle name="Calc cel 4 2 2 3 3 2" xfId="15581" xr:uid="{00000000-0005-0000-0000-000026000000}"/>
    <cellStyle name="Calc cel 4 2 2 3 3 2 2" xfId="20170" xr:uid="{00000000-0005-0000-0000-000026000000}"/>
    <cellStyle name="Calc cel 4 2 2 3 3 3" xfId="13122" xr:uid="{00000000-0005-0000-0000-000026000000}"/>
    <cellStyle name="Calc cel 4 2 2 3 4" xfId="2749" xr:uid="{00000000-0005-0000-0000-000026000000}"/>
    <cellStyle name="Calc cel 4 2 2 3 4 2" xfId="17603" xr:uid="{00000000-0005-0000-0000-000026000000}"/>
    <cellStyle name="Calc cel 4 2 2 3 5" xfId="11435" xr:uid="{00000000-0005-0000-0000-000026000000}"/>
    <cellStyle name="Calc cel 4 2 2 3 5 2" xfId="8324" xr:uid="{00000000-0005-0000-0000-000026000000}"/>
    <cellStyle name="Calc cel 4 2 2 3 6" xfId="10140" xr:uid="{00000000-0005-0000-0000-000026000000}"/>
    <cellStyle name="Calc cel 4 2 2 4" xfId="1288" xr:uid="{00000000-0005-0000-0000-000026000000}"/>
    <cellStyle name="Calc cel 4 2 2 4 2" xfId="4097" xr:uid="{00000000-0005-0000-0000-000026000000}"/>
    <cellStyle name="Calc cel 4 2 2 4 2 2" xfId="14361" xr:uid="{00000000-0005-0000-0000-000026000000}"/>
    <cellStyle name="Calc cel 4 2 2 4 2 2 2" xfId="18951" xr:uid="{00000000-0005-0000-0000-000026000000}"/>
    <cellStyle name="Calc cel 4 2 2 4 2 3" xfId="10205" xr:uid="{00000000-0005-0000-0000-000026000000}"/>
    <cellStyle name="Calc cel 4 2 2 4 3" xfId="5510" xr:uid="{00000000-0005-0000-0000-000026000000}"/>
    <cellStyle name="Calc cel 4 2 2 4 3 2" xfId="15733" xr:uid="{00000000-0005-0000-0000-000026000000}"/>
    <cellStyle name="Calc cel 4 2 2 4 3 2 2" xfId="20321" xr:uid="{00000000-0005-0000-0000-000026000000}"/>
    <cellStyle name="Calc cel 4 2 2 4 3 3" xfId="7651" xr:uid="{00000000-0005-0000-0000-000026000000}"/>
    <cellStyle name="Calc cel 4 2 2 4 4" xfId="2895" xr:uid="{00000000-0005-0000-0000-000026000000}"/>
    <cellStyle name="Calc cel 4 2 2 4 4 2" xfId="17749" xr:uid="{00000000-0005-0000-0000-000026000000}"/>
    <cellStyle name="Calc cel 4 2 2 4 5" xfId="11584" xr:uid="{00000000-0005-0000-0000-000026000000}"/>
    <cellStyle name="Calc cel 4 2 2 4 5 2" xfId="16172" xr:uid="{00000000-0005-0000-0000-000026000000}"/>
    <cellStyle name="Calc cel 4 2 2 4 6" xfId="6934" xr:uid="{00000000-0005-0000-0000-000026000000}"/>
    <cellStyle name="Calc cel 4 2 2 5" xfId="954" xr:uid="{00000000-0005-0000-0000-000026000000}"/>
    <cellStyle name="Calc cel 4 2 2 5 2" xfId="3757" xr:uid="{00000000-0005-0000-0000-000026000000}"/>
    <cellStyle name="Calc cel 4 2 2 5 2 2" xfId="14021" xr:uid="{00000000-0005-0000-0000-000026000000}"/>
    <cellStyle name="Calc cel 4 2 2 5 2 2 2" xfId="18611" xr:uid="{00000000-0005-0000-0000-000026000000}"/>
    <cellStyle name="Calc cel 4 2 2 5 2 3" xfId="13469" xr:uid="{00000000-0005-0000-0000-000026000000}"/>
    <cellStyle name="Calc cel 4 2 2 5 3" xfId="5177" xr:uid="{00000000-0005-0000-0000-000026000000}"/>
    <cellStyle name="Calc cel 4 2 2 5 3 2" xfId="15420" xr:uid="{00000000-0005-0000-0000-000026000000}"/>
    <cellStyle name="Calc cel 4 2 2 5 3 2 2" xfId="20009" xr:uid="{00000000-0005-0000-0000-000026000000}"/>
    <cellStyle name="Calc cel 4 2 2 5 3 3" xfId="7824" xr:uid="{00000000-0005-0000-0000-000026000000}"/>
    <cellStyle name="Calc cel 4 2 2 5 4" xfId="2589" xr:uid="{00000000-0005-0000-0000-000026000000}"/>
    <cellStyle name="Calc cel 4 2 2 5 4 2" xfId="17443" xr:uid="{00000000-0005-0000-0000-000026000000}"/>
    <cellStyle name="Calc cel 4 2 2 5 5" xfId="11275" xr:uid="{00000000-0005-0000-0000-000026000000}"/>
    <cellStyle name="Calc cel 4 2 2 5 5 2" xfId="9844" xr:uid="{00000000-0005-0000-0000-000026000000}"/>
    <cellStyle name="Calc cel 4 2 2 5 6" xfId="9298" xr:uid="{00000000-0005-0000-0000-000026000000}"/>
    <cellStyle name="Calc cel 4 2 2 6" xfId="599" xr:uid="{00000000-0005-0000-0000-000026000000}"/>
    <cellStyle name="Calc cel 4 2 2 6 2" xfId="4824" xr:uid="{00000000-0005-0000-0000-000026000000}"/>
    <cellStyle name="Calc cel 4 2 2 6 2 2" xfId="15082" xr:uid="{00000000-0005-0000-0000-000026000000}"/>
    <cellStyle name="Calc cel 4 2 2 6 2 2 2" xfId="19671" xr:uid="{00000000-0005-0000-0000-000026000000}"/>
    <cellStyle name="Calc cel 4 2 2 6 2 3" xfId="12226" xr:uid="{00000000-0005-0000-0000-000026000000}"/>
    <cellStyle name="Calc cel 4 2 2 6 3" xfId="2246" xr:uid="{00000000-0005-0000-0000-000026000000}"/>
    <cellStyle name="Calc cel 4 2 2 6 3 2" xfId="17100" xr:uid="{00000000-0005-0000-0000-000026000000}"/>
    <cellStyle name="Calc cel 4 2 2 6 4" xfId="10943" xr:uid="{00000000-0005-0000-0000-000026000000}"/>
    <cellStyle name="Calc cel 4 2 2 6 4 2" xfId="7673" xr:uid="{00000000-0005-0000-0000-000026000000}"/>
    <cellStyle name="Calc cel 4 2 2 6 5" xfId="13362" xr:uid="{00000000-0005-0000-0000-000026000000}"/>
    <cellStyle name="Calc cel 4 2 2 7" xfId="3399" xr:uid="{00000000-0005-0000-0000-000026000000}"/>
    <cellStyle name="Calc cel 4 2 2 7 2" xfId="13663" xr:uid="{00000000-0005-0000-0000-000026000000}"/>
    <cellStyle name="Calc cel 4 2 2 7 2 2" xfId="18253" xr:uid="{00000000-0005-0000-0000-000026000000}"/>
    <cellStyle name="Calc cel 4 2 2 7 3" xfId="9709" xr:uid="{00000000-0005-0000-0000-000026000000}"/>
    <cellStyle name="Calc cel 4 2 2 8" xfId="4721" xr:uid="{00000000-0005-0000-0000-000026000000}"/>
    <cellStyle name="Calc cel 4 2 2 8 2" xfId="14981" xr:uid="{00000000-0005-0000-0000-000026000000}"/>
    <cellStyle name="Calc cel 4 2 2 8 2 2" xfId="19570" xr:uid="{00000000-0005-0000-0000-000026000000}"/>
    <cellStyle name="Calc cel 4 2 2 8 3" xfId="10024" xr:uid="{00000000-0005-0000-0000-000026000000}"/>
    <cellStyle name="Calc cel 4 2 2 9" xfId="10843" xr:uid="{00000000-0005-0000-0000-000026000000}"/>
    <cellStyle name="Calc cel 4 2 2 9 2" xfId="10465" xr:uid="{00000000-0005-0000-0000-000026000000}"/>
    <cellStyle name="Calc cel 4 2 3" xfId="647" xr:uid="{00000000-0005-0000-0000-000026000000}"/>
    <cellStyle name="Calc cel 4 2 3 2" xfId="1560" xr:uid="{00000000-0005-0000-0000-000026000000}"/>
    <cellStyle name="Calc cel 4 2 3 2 2" xfId="4369" xr:uid="{00000000-0005-0000-0000-000026000000}"/>
    <cellStyle name="Calc cel 4 2 3 2 2 2" xfId="14633" xr:uid="{00000000-0005-0000-0000-000026000000}"/>
    <cellStyle name="Calc cel 4 2 3 2 2 2 2" xfId="19223" xr:uid="{00000000-0005-0000-0000-000026000000}"/>
    <cellStyle name="Calc cel 4 2 3 2 2 3" xfId="9200" xr:uid="{00000000-0005-0000-0000-000026000000}"/>
    <cellStyle name="Calc cel 4 2 3 2 3" xfId="5781" xr:uid="{00000000-0005-0000-0000-000026000000}"/>
    <cellStyle name="Calc cel 4 2 3 2 3 2" xfId="15988" xr:uid="{00000000-0005-0000-0000-000026000000}"/>
    <cellStyle name="Calc cel 4 2 3 2 3 2 2" xfId="20575" xr:uid="{00000000-0005-0000-0000-000026000000}"/>
    <cellStyle name="Calc cel 4 2 3 2 3 3" xfId="13310" xr:uid="{00000000-0005-0000-0000-000026000000}"/>
    <cellStyle name="Calc cel 4 2 3 2 4" xfId="3138" xr:uid="{00000000-0005-0000-0000-000026000000}"/>
    <cellStyle name="Calc cel 4 2 3 2 4 2" xfId="17992" xr:uid="{00000000-0005-0000-0000-000026000000}"/>
    <cellStyle name="Calc cel 4 2 3 2 5" xfId="11840" xr:uid="{00000000-0005-0000-0000-000026000000}"/>
    <cellStyle name="Calc cel 4 2 3 2 5 2" xfId="16426" xr:uid="{00000000-0005-0000-0000-000026000000}"/>
    <cellStyle name="Calc cel 4 2 3 2 6" xfId="9746" xr:uid="{00000000-0005-0000-0000-000026000000}"/>
    <cellStyle name="Calc cel 4 2 3 3" xfId="1016" xr:uid="{00000000-0005-0000-0000-000026000000}"/>
    <cellStyle name="Calc cel 4 2 3 3 2" xfId="3819" xr:uid="{00000000-0005-0000-0000-000026000000}"/>
    <cellStyle name="Calc cel 4 2 3 3 2 2" xfId="14083" xr:uid="{00000000-0005-0000-0000-000026000000}"/>
    <cellStyle name="Calc cel 4 2 3 3 2 2 2" xfId="18673" xr:uid="{00000000-0005-0000-0000-000026000000}"/>
    <cellStyle name="Calc cel 4 2 3 3 2 3" xfId="13223" xr:uid="{00000000-0005-0000-0000-000026000000}"/>
    <cellStyle name="Calc cel 4 2 3 3 3" xfId="5239" xr:uid="{00000000-0005-0000-0000-000026000000}"/>
    <cellStyle name="Calc cel 4 2 3 3 3 2" xfId="15477" xr:uid="{00000000-0005-0000-0000-000026000000}"/>
    <cellStyle name="Calc cel 4 2 3 3 3 2 2" xfId="20066" xr:uid="{00000000-0005-0000-0000-000026000000}"/>
    <cellStyle name="Calc cel 4 2 3 3 3 3" xfId="6407" xr:uid="{00000000-0005-0000-0000-000026000000}"/>
    <cellStyle name="Calc cel 4 2 3 3 4" xfId="2645" xr:uid="{00000000-0005-0000-0000-000026000000}"/>
    <cellStyle name="Calc cel 4 2 3 3 4 2" xfId="17499" xr:uid="{00000000-0005-0000-0000-000026000000}"/>
    <cellStyle name="Calc cel 4 2 3 3 5" xfId="11332" xr:uid="{00000000-0005-0000-0000-000026000000}"/>
    <cellStyle name="Calc cel 4 2 3 3 5 2" xfId="12101" xr:uid="{00000000-0005-0000-0000-000026000000}"/>
    <cellStyle name="Calc cel 4 2 3 3 6" xfId="7450" xr:uid="{00000000-0005-0000-0000-000026000000}"/>
    <cellStyle name="Calc cel 4 2 3 4" xfId="2294" xr:uid="{00000000-0005-0000-0000-000026000000}"/>
    <cellStyle name="Calc cel 4 2 3 4 2" xfId="12562" xr:uid="{00000000-0005-0000-0000-000026000000}"/>
    <cellStyle name="Calc cel 4 2 3 4 2 2" xfId="17148" xr:uid="{00000000-0005-0000-0000-000026000000}"/>
    <cellStyle name="Calc cel 4 2 3 4 3" xfId="13249" xr:uid="{00000000-0005-0000-0000-000026000000}"/>
    <cellStyle name="Calc cel 4 2 3 5" xfId="3447" xr:uid="{00000000-0005-0000-0000-000026000000}"/>
    <cellStyle name="Calc cel 4 2 3 5 2" xfId="13711" xr:uid="{00000000-0005-0000-0000-000026000000}"/>
    <cellStyle name="Calc cel 4 2 3 5 2 2" xfId="18301" xr:uid="{00000000-0005-0000-0000-000026000000}"/>
    <cellStyle name="Calc cel 4 2 3 5 3" xfId="12860" xr:uid="{00000000-0005-0000-0000-000026000000}"/>
    <cellStyle name="Calc cel 4 2 3 6" xfId="4872" xr:uid="{00000000-0005-0000-0000-000026000000}"/>
    <cellStyle name="Calc cel 4 2 3 6 2" xfId="15130" xr:uid="{00000000-0005-0000-0000-000026000000}"/>
    <cellStyle name="Calc cel 4 2 3 6 2 2" xfId="19719" xr:uid="{00000000-0005-0000-0000-000026000000}"/>
    <cellStyle name="Calc cel 4 2 3 6 3" xfId="7736" xr:uid="{00000000-0005-0000-0000-000026000000}"/>
    <cellStyle name="Calc cel 4 2 3 7" xfId="2028" xr:uid="{00000000-0005-0000-0000-000026000000}"/>
    <cellStyle name="Calc cel 4 2 3 7 2" xfId="12297" xr:uid="{00000000-0005-0000-0000-000026000000}"/>
    <cellStyle name="Calc cel 4 2 3 7 2 2" xfId="16882" xr:uid="{00000000-0005-0000-0000-000026000000}"/>
    <cellStyle name="Calc cel 4 2 3 7 3" xfId="7091" xr:uid="{00000000-0005-0000-0000-000026000000}"/>
    <cellStyle name="Calc cel 4 2 3 8" xfId="10990" xr:uid="{00000000-0005-0000-0000-000026000000}"/>
    <cellStyle name="Calc cel 4 2 3 8 2" xfId="7118" xr:uid="{00000000-0005-0000-0000-000026000000}"/>
    <cellStyle name="Calc cel 4 2 3 9" xfId="7321" xr:uid="{00000000-0005-0000-0000-000026000000}"/>
    <cellStyle name="Calc cel 4 2 4" xfId="711" xr:uid="{00000000-0005-0000-0000-000026000000}"/>
    <cellStyle name="Calc cel 4 2 4 2" xfId="1624" xr:uid="{00000000-0005-0000-0000-000026000000}"/>
    <cellStyle name="Calc cel 4 2 4 2 2" xfId="4433" xr:uid="{00000000-0005-0000-0000-000026000000}"/>
    <cellStyle name="Calc cel 4 2 4 2 2 2" xfId="14697" xr:uid="{00000000-0005-0000-0000-000026000000}"/>
    <cellStyle name="Calc cel 4 2 4 2 2 2 2" xfId="19287" xr:uid="{00000000-0005-0000-0000-000026000000}"/>
    <cellStyle name="Calc cel 4 2 4 2 2 3" xfId="13185" xr:uid="{00000000-0005-0000-0000-000026000000}"/>
    <cellStyle name="Calc cel 4 2 4 2 3" xfId="5845" xr:uid="{00000000-0005-0000-0000-000026000000}"/>
    <cellStyle name="Calc cel 4 2 4 2 3 2" xfId="16048" xr:uid="{00000000-0005-0000-0000-000026000000}"/>
    <cellStyle name="Calc cel 4 2 4 2 3 2 2" xfId="20635" xr:uid="{00000000-0005-0000-0000-000026000000}"/>
    <cellStyle name="Calc cel 4 2 4 2 3 3" xfId="13318" xr:uid="{00000000-0005-0000-0000-000026000000}"/>
    <cellStyle name="Calc cel 4 2 4 2 4" xfId="3198" xr:uid="{00000000-0005-0000-0000-000026000000}"/>
    <cellStyle name="Calc cel 4 2 4 2 4 2" xfId="18052" xr:uid="{00000000-0005-0000-0000-000026000000}"/>
    <cellStyle name="Calc cel 4 2 4 2 5" xfId="11900" xr:uid="{00000000-0005-0000-0000-000026000000}"/>
    <cellStyle name="Calc cel 4 2 4 2 5 2" xfId="16486" xr:uid="{00000000-0005-0000-0000-000026000000}"/>
    <cellStyle name="Calc cel 4 2 4 2 6" xfId="10566" xr:uid="{00000000-0005-0000-0000-000026000000}"/>
    <cellStyle name="Calc cel 4 2 4 3" xfId="1307" xr:uid="{00000000-0005-0000-0000-000026000000}"/>
    <cellStyle name="Calc cel 4 2 4 3 2" xfId="4116" xr:uid="{00000000-0005-0000-0000-000026000000}"/>
    <cellStyle name="Calc cel 4 2 4 3 2 2" xfId="14380" xr:uid="{00000000-0005-0000-0000-000026000000}"/>
    <cellStyle name="Calc cel 4 2 4 3 2 2 2" xfId="18970" xr:uid="{00000000-0005-0000-0000-000026000000}"/>
    <cellStyle name="Calc cel 4 2 4 3 2 3" xfId="7569" xr:uid="{00000000-0005-0000-0000-000026000000}"/>
    <cellStyle name="Calc cel 4 2 4 3 3" xfId="5529" xr:uid="{00000000-0005-0000-0000-000026000000}"/>
    <cellStyle name="Calc cel 4 2 4 3 3 2" xfId="15751" xr:uid="{00000000-0005-0000-0000-000026000000}"/>
    <cellStyle name="Calc cel 4 2 4 3 3 2 2" xfId="20339" xr:uid="{00000000-0005-0000-0000-000026000000}"/>
    <cellStyle name="Calc cel 4 2 4 3 3 3" xfId="13174" xr:uid="{00000000-0005-0000-0000-000026000000}"/>
    <cellStyle name="Calc cel 4 2 4 3 4" xfId="2914" xr:uid="{00000000-0005-0000-0000-000026000000}"/>
    <cellStyle name="Calc cel 4 2 4 3 4 2" xfId="17768" xr:uid="{00000000-0005-0000-0000-000026000000}"/>
    <cellStyle name="Calc cel 4 2 4 3 5" xfId="11602" xr:uid="{00000000-0005-0000-0000-000026000000}"/>
    <cellStyle name="Calc cel 4 2 4 3 5 2" xfId="16190" xr:uid="{00000000-0005-0000-0000-000026000000}"/>
    <cellStyle name="Calc cel 4 2 4 3 6" xfId="8681" xr:uid="{00000000-0005-0000-0000-000026000000}"/>
    <cellStyle name="Calc cel 4 2 4 4" xfId="2355" xr:uid="{00000000-0005-0000-0000-000026000000}"/>
    <cellStyle name="Calc cel 4 2 4 4 2" xfId="12623" xr:uid="{00000000-0005-0000-0000-000026000000}"/>
    <cellStyle name="Calc cel 4 2 4 4 2 2" xfId="17209" xr:uid="{00000000-0005-0000-0000-000026000000}"/>
    <cellStyle name="Calc cel 4 2 4 4 3" xfId="8185" xr:uid="{00000000-0005-0000-0000-000026000000}"/>
    <cellStyle name="Calc cel 4 2 4 5" xfId="3511" xr:uid="{00000000-0005-0000-0000-000026000000}"/>
    <cellStyle name="Calc cel 4 2 4 5 2" xfId="13775" xr:uid="{00000000-0005-0000-0000-000026000000}"/>
    <cellStyle name="Calc cel 4 2 4 5 2 2" xfId="18365" xr:uid="{00000000-0005-0000-0000-000026000000}"/>
    <cellStyle name="Calc cel 4 2 4 5 3" xfId="8731" xr:uid="{00000000-0005-0000-0000-000026000000}"/>
    <cellStyle name="Calc cel 4 2 4 6" xfId="4936" xr:uid="{00000000-0005-0000-0000-000026000000}"/>
    <cellStyle name="Calc cel 4 2 4 6 2" xfId="15191" xr:uid="{00000000-0005-0000-0000-000026000000}"/>
    <cellStyle name="Calc cel 4 2 4 6 2 2" xfId="19780" xr:uid="{00000000-0005-0000-0000-000026000000}"/>
    <cellStyle name="Calc cel 4 2 4 6 3" xfId="9576" xr:uid="{00000000-0005-0000-0000-000026000000}"/>
    <cellStyle name="Calc cel 4 2 4 7" xfId="2062" xr:uid="{00000000-0005-0000-0000-000026000000}"/>
    <cellStyle name="Calc cel 4 2 4 7 2" xfId="12331" xr:uid="{00000000-0005-0000-0000-000026000000}"/>
    <cellStyle name="Calc cel 4 2 4 7 2 2" xfId="16916" xr:uid="{00000000-0005-0000-0000-000026000000}"/>
    <cellStyle name="Calc cel 4 2 4 7 3" xfId="9951" xr:uid="{00000000-0005-0000-0000-000026000000}"/>
    <cellStyle name="Calc cel 4 2 4 8" xfId="11050" xr:uid="{00000000-0005-0000-0000-000026000000}"/>
    <cellStyle name="Calc cel 4 2 4 8 2" xfId="7905" xr:uid="{00000000-0005-0000-0000-000026000000}"/>
    <cellStyle name="Calc cel 4 2 4 9" xfId="7432" xr:uid="{00000000-0005-0000-0000-000026000000}"/>
    <cellStyle name="Calc cel 4 2 5" xfId="773" xr:uid="{00000000-0005-0000-0000-000026000000}"/>
    <cellStyle name="Calc cel 4 2 5 2" xfId="1686" xr:uid="{00000000-0005-0000-0000-000026000000}"/>
    <cellStyle name="Calc cel 4 2 5 2 2" xfId="4495" xr:uid="{00000000-0005-0000-0000-000026000000}"/>
    <cellStyle name="Calc cel 4 2 5 2 2 2" xfId="14759" xr:uid="{00000000-0005-0000-0000-000026000000}"/>
    <cellStyle name="Calc cel 4 2 5 2 2 2 2" xfId="19349" xr:uid="{00000000-0005-0000-0000-000026000000}"/>
    <cellStyle name="Calc cel 4 2 5 2 2 3" xfId="7322" xr:uid="{00000000-0005-0000-0000-000026000000}"/>
    <cellStyle name="Calc cel 4 2 5 2 3" xfId="5907" xr:uid="{00000000-0005-0000-0000-000026000000}"/>
    <cellStyle name="Calc cel 4 2 5 2 3 2" xfId="16107" xr:uid="{00000000-0005-0000-0000-000026000000}"/>
    <cellStyle name="Calc cel 4 2 5 2 3 2 2" xfId="20694" xr:uid="{00000000-0005-0000-0000-000026000000}"/>
    <cellStyle name="Calc cel 4 2 5 2 3 3" xfId="9644" xr:uid="{00000000-0005-0000-0000-000026000000}"/>
    <cellStyle name="Calc cel 4 2 5 2 4" xfId="3257" xr:uid="{00000000-0005-0000-0000-000026000000}"/>
    <cellStyle name="Calc cel 4 2 5 2 4 2" xfId="18111" xr:uid="{00000000-0005-0000-0000-000026000000}"/>
    <cellStyle name="Calc cel 4 2 5 2 5" xfId="11959" xr:uid="{00000000-0005-0000-0000-000026000000}"/>
    <cellStyle name="Calc cel 4 2 5 2 5 2" xfId="16545" xr:uid="{00000000-0005-0000-0000-000026000000}"/>
    <cellStyle name="Calc cel 4 2 5 2 6" xfId="8613" xr:uid="{00000000-0005-0000-0000-000026000000}"/>
    <cellStyle name="Calc cel 4 2 5 3" xfId="1364" xr:uid="{00000000-0005-0000-0000-000026000000}"/>
    <cellStyle name="Calc cel 4 2 5 3 2" xfId="4173" xr:uid="{00000000-0005-0000-0000-000026000000}"/>
    <cellStyle name="Calc cel 4 2 5 3 2 2" xfId="14437" xr:uid="{00000000-0005-0000-0000-000026000000}"/>
    <cellStyle name="Calc cel 4 2 5 3 2 2 2" xfId="19027" xr:uid="{00000000-0005-0000-0000-000026000000}"/>
    <cellStyle name="Calc cel 4 2 5 3 2 3" xfId="8720" xr:uid="{00000000-0005-0000-0000-000026000000}"/>
    <cellStyle name="Calc cel 4 2 5 3 3" xfId="5585" xr:uid="{00000000-0005-0000-0000-000026000000}"/>
    <cellStyle name="Calc cel 4 2 5 3 3 2" xfId="15804" xr:uid="{00000000-0005-0000-0000-000026000000}"/>
    <cellStyle name="Calc cel 4 2 5 3 3 2 2" xfId="20392" xr:uid="{00000000-0005-0000-0000-000026000000}"/>
    <cellStyle name="Calc cel 4 2 5 3 3 3" xfId="5986" xr:uid="{00000000-0005-0000-0000-000026000000}"/>
    <cellStyle name="Calc cel 4 2 5 3 4" xfId="2968" xr:uid="{00000000-0005-0000-0000-000026000000}"/>
    <cellStyle name="Calc cel 4 2 5 3 4 2" xfId="17822" xr:uid="{00000000-0005-0000-0000-000026000000}"/>
    <cellStyle name="Calc cel 4 2 5 3 5" xfId="11655" xr:uid="{00000000-0005-0000-0000-000026000000}"/>
    <cellStyle name="Calc cel 4 2 5 3 5 2" xfId="16243" xr:uid="{00000000-0005-0000-0000-000026000000}"/>
    <cellStyle name="Calc cel 4 2 5 3 6" xfId="13166" xr:uid="{00000000-0005-0000-0000-000026000000}"/>
    <cellStyle name="Calc cel 4 2 5 4" xfId="2417" xr:uid="{00000000-0005-0000-0000-000026000000}"/>
    <cellStyle name="Calc cel 4 2 5 4 2" xfId="12685" xr:uid="{00000000-0005-0000-0000-000026000000}"/>
    <cellStyle name="Calc cel 4 2 5 4 2 2" xfId="17271" xr:uid="{00000000-0005-0000-0000-000026000000}"/>
    <cellStyle name="Calc cel 4 2 5 4 3" xfId="7429" xr:uid="{00000000-0005-0000-0000-000026000000}"/>
    <cellStyle name="Calc cel 4 2 5 5" xfId="3573" xr:uid="{00000000-0005-0000-0000-000026000000}"/>
    <cellStyle name="Calc cel 4 2 5 5 2" xfId="13837" xr:uid="{00000000-0005-0000-0000-000026000000}"/>
    <cellStyle name="Calc cel 4 2 5 5 2 2" xfId="18427" xr:uid="{00000000-0005-0000-0000-000026000000}"/>
    <cellStyle name="Calc cel 4 2 5 5 3" xfId="6176" xr:uid="{00000000-0005-0000-0000-000026000000}"/>
    <cellStyle name="Calc cel 4 2 5 6" xfId="4998" xr:uid="{00000000-0005-0000-0000-000026000000}"/>
    <cellStyle name="Calc cel 4 2 5 6 2" xfId="15253" xr:uid="{00000000-0005-0000-0000-000026000000}"/>
    <cellStyle name="Calc cel 4 2 5 6 2 2" xfId="19842" xr:uid="{00000000-0005-0000-0000-000026000000}"/>
    <cellStyle name="Calc cel 4 2 5 6 3" xfId="6631" xr:uid="{00000000-0005-0000-0000-000026000000}"/>
    <cellStyle name="Calc cel 4 2 5 7" xfId="2121" xr:uid="{00000000-0005-0000-0000-000026000000}"/>
    <cellStyle name="Calc cel 4 2 5 7 2" xfId="12390" xr:uid="{00000000-0005-0000-0000-000026000000}"/>
    <cellStyle name="Calc cel 4 2 5 7 2 2" xfId="16975" xr:uid="{00000000-0005-0000-0000-000026000000}"/>
    <cellStyle name="Calc cel 4 2 5 7 3" xfId="8018" xr:uid="{00000000-0005-0000-0000-000026000000}"/>
    <cellStyle name="Calc cel 4 2 5 8" xfId="11109" xr:uid="{00000000-0005-0000-0000-000026000000}"/>
    <cellStyle name="Calc cel 4 2 5 8 2" xfId="12833" xr:uid="{00000000-0005-0000-0000-000026000000}"/>
    <cellStyle name="Calc cel 4 2 5 9" xfId="6601" xr:uid="{00000000-0005-0000-0000-000026000000}"/>
    <cellStyle name="Calc cel 4 2 6" xfId="1190" xr:uid="{00000000-0005-0000-0000-000026000000}"/>
    <cellStyle name="Calc cel 4 2 6 2" xfId="2798" xr:uid="{00000000-0005-0000-0000-000026000000}"/>
    <cellStyle name="Calc cel 4 2 6 2 2" xfId="13064" xr:uid="{00000000-0005-0000-0000-000026000000}"/>
    <cellStyle name="Calc cel 4 2 6 2 2 2" xfId="17652" xr:uid="{00000000-0005-0000-0000-000026000000}"/>
    <cellStyle name="Calc cel 4 2 6 2 3" xfId="13395" xr:uid="{00000000-0005-0000-0000-000026000000}"/>
    <cellStyle name="Calc cel 4 2 6 3" xfId="3998" xr:uid="{00000000-0005-0000-0000-000026000000}"/>
    <cellStyle name="Calc cel 4 2 6 3 2" xfId="14262" xr:uid="{00000000-0005-0000-0000-000026000000}"/>
    <cellStyle name="Calc cel 4 2 6 3 2 2" xfId="18852" xr:uid="{00000000-0005-0000-0000-000026000000}"/>
    <cellStyle name="Calc cel 4 2 6 3 3" xfId="8458" xr:uid="{00000000-0005-0000-0000-000026000000}"/>
    <cellStyle name="Calc cel 4 2 6 4" xfId="5412" xr:uid="{00000000-0005-0000-0000-000026000000}"/>
    <cellStyle name="Calc cel 4 2 6 4 2" xfId="15638" xr:uid="{00000000-0005-0000-0000-000026000000}"/>
    <cellStyle name="Calc cel 4 2 6 4 2 2" xfId="20226" xr:uid="{00000000-0005-0000-0000-000026000000}"/>
    <cellStyle name="Calc cel 4 2 6 4 3" xfId="6360" xr:uid="{00000000-0005-0000-0000-000026000000}"/>
    <cellStyle name="Calc cel 4 2 6 5" xfId="1961" xr:uid="{00000000-0005-0000-0000-000026000000}"/>
    <cellStyle name="Calc cel 4 2 6 5 2" xfId="16815" xr:uid="{00000000-0005-0000-0000-000026000000}"/>
    <cellStyle name="Calc cel 4 2 6 6" xfId="11491" xr:uid="{00000000-0005-0000-0000-000026000000}"/>
    <cellStyle name="Calc cel 4 2 6 6 2" xfId="6964" xr:uid="{00000000-0005-0000-0000-000026000000}"/>
    <cellStyle name="Calc cel 4 2 6 7" xfId="10062" xr:uid="{00000000-0005-0000-0000-000026000000}"/>
    <cellStyle name="Calc cel 4 2 7" xfId="895" xr:uid="{00000000-0005-0000-0000-000026000000}"/>
    <cellStyle name="Calc cel 4 2 7 2" xfId="3695" xr:uid="{00000000-0005-0000-0000-000026000000}"/>
    <cellStyle name="Calc cel 4 2 7 2 2" xfId="13959" xr:uid="{00000000-0005-0000-0000-000026000000}"/>
    <cellStyle name="Calc cel 4 2 7 2 2 2" xfId="18549" xr:uid="{00000000-0005-0000-0000-000026000000}"/>
    <cellStyle name="Calc cel 4 2 7 2 3" xfId="6453" xr:uid="{00000000-0005-0000-0000-000026000000}"/>
    <cellStyle name="Calc cel 4 2 7 3" xfId="5119" xr:uid="{00000000-0005-0000-0000-000026000000}"/>
    <cellStyle name="Calc cel 4 2 7 3 2" xfId="15369" xr:uid="{00000000-0005-0000-0000-000026000000}"/>
    <cellStyle name="Calc cel 4 2 7 3 2 2" xfId="19958" xr:uid="{00000000-0005-0000-0000-000026000000}"/>
    <cellStyle name="Calc cel 4 2 7 3 3" xfId="8693" xr:uid="{00000000-0005-0000-0000-000026000000}"/>
    <cellStyle name="Calc cel 4 2 7 4" xfId="2533" xr:uid="{00000000-0005-0000-0000-000026000000}"/>
    <cellStyle name="Calc cel 4 2 7 4 2" xfId="17387" xr:uid="{00000000-0005-0000-0000-000026000000}"/>
    <cellStyle name="Calc cel 4 2 7 5" xfId="11224" xr:uid="{00000000-0005-0000-0000-000026000000}"/>
    <cellStyle name="Calc cel 4 2 7 5 2" xfId="7656" xr:uid="{00000000-0005-0000-0000-000026000000}"/>
    <cellStyle name="Calc cel 4 2 7 6" xfId="7298" xr:uid="{00000000-0005-0000-0000-000026000000}"/>
    <cellStyle name="Calc cel 4 2 8" xfId="311" xr:uid="{00000000-0005-0000-0000-000026000000}"/>
    <cellStyle name="Calc cel 4 2 8 2" xfId="4557" xr:uid="{00000000-0005-0000-0000-000026000000}"/>
    <cellStyle name="Calc cel 4 2 8 2 2" xfId="14820" xr:uid="{00000000-0005-0000-0000-000026000000}"/>
    <cellStyle name="Calc cel 4 2 8 2 2 2" xfId="19410" xr:uid="{00000000-0005-0000-0000-000026000000}"/>
    <cellStyle name="Calc cel 4 2 8 2 3" xfId="7213" xr:uid="{00000000-0005-0000-0000-000026000000}"/>
    <cellStyle name="Calc cel 4 2 8 3" xfId="2223" xr:uid="{00000000-0005-0000-0000-000026000000}"/>
    <cellStyle name="Calc cel 4 2 8 3 2" xfId="17077" xr:uid="{00000000-0005-0000-0000-000026000000}"/>
    <cellStyle name="Calc cel 4 2 8 4" xfId="10666" xr:uid="{00000000-0005-0000-0000-000026000000}"/>
    <cellStyle name="Calc cel 4 2 8 4 2" xfId="10420" xr:uid="{00000000-0005-0000-0000-000026000000}"/>
    <cellStyle name="Calc cel 4 2 8 5" xfId="6617" xr:uid="{00000000-0005-0000-0000-000026000000}"/>
    <cellStyle name="Calc cel 4 2 9" xfId="3376" xr:uid="{00000000-0005-0000-0000-000026000000}"/>
    <cellStyle name="Calc cel 4 2 9 2" xfId="13640" xr:uid="{00000000-0005-0000-0000-000026000000}"/>
    <cellStyle name="Calc cel 4 2 9 2 2" xfId="18230" xr:uid="{00000000-0005-0000-0000-000026000000}"/>
    <cellStyle name="Calc cel 4 2 9 3" xfId="13389" xr:uid="{00000000-0005-0000-0000-000026000000}"/>
    <cellStyle name="Calc cel 4 3" xfId="444" xr:uid="{00000000-0005-0000-0000-000026000000}"/>
    <cellStyle name="Calc cel 4 3 10" xfId="3353" xr:uid="{00000000-0005-0000-0000-000026000000}"/>
    <cellStyle name="Calc cel 4 3 10 2" xfId="13617" xr:uid="{00000000-0005-0000-0000-000026000000}"/>
    <cellStyle name="Calc cel 4 3 10 2 2" xfId="18207" xr:uid="{00000000-0005-0000-0000-000026000000}"/>
    <cellStyle name="Calc cel 4 3 10 3" xfId="8038" xr:uid="{00000000-0005-0000-0000-000026000000}"/>
    <cellStyle name="Calc cel 4 3 11" xfId="1848" xr:uid="{00000000-0005-0000-0000-000026000000}"/>
    <cellStyle name="Calc cel 4 3 11 2" xfId="12119" xr:uid="{00000000-0005-0000-0000-000026000000}"/>
    <cellStyle name="Calc cel 4 3 11 2 2" xfId="16704" xr:uid="{00000000-0005-0000-0000-000026000000}"/>
    <cellStyle name="Calc cel 4 3 11 3" xfId="9045" xr:uid="{00000000-0005-0000-0000-000026000000}"/>
    <cellStyle name="Calc cel 4 3 12" xfId="4671" xr:uid="{00000000-0005-0000-0000-000026000000}"/>
    <cellStyle name="Calc cel 4 3 12 2" xfId="19520" xr:uid="{00000000-0005-0000-0000-000026000000}"/>
    <cellStyle name="Calc cel 4 3 13" xfId="10792" xr:uid="{00000000-0005-0000-0000-000026000000}"/>
    <cellStyle name="Calc cel 4 3 13 2" xfId="12926" xr:uid="{00000000-0005-0000-0000-000026000000}"/>
    <cellStyle name="Calc cel 4 3 14" xfId="8042" xr:uid="{00000000-0005-0000-0000-000026000000}"/>
    <cellStyle name="Calc cel 4 3 2" xfId="538" xr:uid="{00000000-0005-0000-0000-000026000000}"/>
    <cellStyle name="Calc cel 4 3 2 2" xfId="1235" xr:uid="{00000000-0005-0000-0000-000026000000}"/>
    <cellStyle name="Calc cel 4 3 2 2 2" xfId="2843" xr:uid="{00000000-0005-0000-0000-000026000000}"/>
    <cellStyle name="Calc cel 4 3 2 2 2 2" xfId="13109" xr:uid="{00000000-0005-0000-0000-000026000000}"/>
    <cellStyle name="Calc cel 4 3 2 2 2 2 2" xfId="17697" xr:uid="{00000000-0005-0000-0000-000026000000}"/>
    <cellStyle name="Calc cel 4 3 2 2 2 3" xfId="14561" xr:uid="{00000000-0005-0000-0000-000026000000}"/>
    <cellStyle name="Calc cel 4 3 2 2 3" xfId="4043" xr:uid="{00000000-0005-0000-0000-000026000000}"/>
    <cellStyle name="Calc cel 4 3 2 2 3 2" xfId="14307" xr:uid="{00000000-0005-0000-0000-000026000000}"/>
    <cellStyle name="Calc cel 4 3 2 2 3 2 2" xfId="18897" xr:uid="{00000000-0005-0000-0000-000026000000}"/>
    <cellStyle name="Calc cel 4 3 2 2 3 3" xfId="7127" xr:uid="{00000000-0005-0000-0000-000026000000}"/>
    <cellStyle name="Calc cel 4 3 2 2 4" xfId="5457" xr:uid="{00000000-0005-0000-0000-000026000000}"/>
    <cellStyle name="Calc cel 4 3 2 2 4 2" xfId="15682" xr:uid="{00000000-0005-0000-0000-000026000000}"/>
    <cellStyle name="Calc cel 4 3 2 2 4 2 2" xfId="20270" xr:uid="{00000000-0005-0000-0000-000026000000}"/>
    <cellStyle name="Calc cel 4 3 2 2 4 3" xfId="8336" xr:uid="{00000000-0005-0000-0000-000026000000}"/>
    <cellStyle name="Calc cel 4 3 2 2 5" xfId="2006" xr:uid="{00000000-0005-0000-0000-000026000000}"/>
    <cellStyle name="Calc cel 4 3 2 2 5 2" xfId="16860" xr:uid="{00000000-0005-0000-0000-000026000000}"/>
    <cellStyle name="Calc cel 4 3 2 2 6" xfId="11535" xr:uid="{00000000-0005-0000-0000-000026000000}"/>
    <cellStyle name="Calc cel 4 3 2 2 6 2" xfId="9863" xr:uid="{00000000-0005-0000-0000-000026000000}"/>
    <cellStyle name="Calc cel 4 3 2 2 7" xfId="9249" xr:uid="{00000000-0005-0000-0000-000026000000}"/>
    <cellStyle name="Calc cel 4 3 2 3" xfId="1437" xr:uid="{00000000-0005-0000-0000-000026000000}"/>
    <cellStyle name="Calc cel 4 3 2 3 2" xfId="4246" xr:uid="{00000000-0005-0000-0000-000026000000}"/>
    <cellStyle name="Calc cel 4 3 2 3 2 2" xfId="14510" xr:uid="{00000000-0005-0000-0000-000026000000}"/>
    <cellStyle name="Calc cel 4 3 2 3 2 2 2" xfId="19100" xr:uid="{00000000-0005-0000-0000-000026000000}"/>
    <cellStyle name="Calc cel 4 3 2 3 2 3" xfId="9184" xr:uid="{00000000-0005-0000-0000-000026000000}"/>
    <cellStyle name="Calc cel 4 3 2 3 3" xfId="5658" xr:uid="{00000000-0005-0000-0000-000026000000}"/>
    <cellStyle name="Calc cel 4 3 2 3 3 2" xfId="15873" xr:uid="{00000000-0005-0000-0000-000026000000}"/>
    <cellStyle name="Calc cel 4 3 2 3 3 2 2" xfId="20461" xr:uid="{00000000-0005-0000-0000-000026000000}"/>
    <cellStyle name="Calc cel 4 3 2 3 3 3" xfId="7107" xr:uid="{00000000-0005-0000-0000-000026000000}"/>
    <cellStyle name="Calc cel 4 3 2 3 4" xfId="3037" xr:uid="{00000000-0005-0000-0000-000026000000}"/>
    <cellStyle name="Calc cel 4 3 2 3 4 2" xfId="17891" xr:uid="{00000000-0005-0000-0000-000026000000}"/>
    <cellStyle name="Calc cel 4 3 2 3 5" xfId="11725" xr:uid="{00000000-0005-0000-0000-000026000000}"/>
    <cellStyle name="Calc cel 4 3 2 3 5 2" xfId="16312" xr:uid="{00000000-0005-0000-0000-000026000000}"/>
    <cellStyle name="Calc cel 4 3 2 3 6" xfId="7536" xr:uid="{00000000-0005-0000-0000-000026000000}"/>
    <cellStyle name="Calc cel 4 3 2 4" xfId="994" xr:uid="{00000000-0005-0000-0000-000026000000}"/>
    <cellStyle name="Calc cel 4 3 2 4 2" xfId="3797" xr:uid="{00000000-0005-0000-0000-000026000000}"/>
    <cellStyle name="Calc cel 4 3 2 4 2 2" xfId="14061" xr:uid="{00000000-0005-0000-0000-000026000000}"/>
    <cellStyle name="Calc cel 4 3 2 4 2 2 2" xfId="18651" xr:uid="{00000000-0005-0000-0000-000026000000}"/>
    <cellStyle name="Calc cel 4 3 2 4 2 3" xfId="6813" xr:uid="{00000000-0005-0000-0000-000026000000}"/>
    <cellStyle name="Calc cel 4 3 2 4 3" xfId="5217" xr:uid="{00000000-0005-0000-0000-000026000000}"/>
    <cellStyle name="Calc cel 4 3 2 4 3 2" xfId="15455" xr:uid="{00000000-0005-0000-0000-000026000000}"/>
    <cellStyle name="Calc cel 4 3 2 4 3 2 2" xfId="20044" xr:uid="{00000000-0005-0000-0000-000026000000}"/>
    <cellStyle name="Calc cel 4 3 2 4 3 3" xfId="7435" xr:uid="{00000000-0005-0000-0000-000026000000}"/>
    <cellStyle name="Calc cel 4 3 2 4 4" xfId="2623" xr:uid="{00000000-0005-0000-0000-000026000000}"/>
    <cellStyle name="Calc cel 4 3 2 4 4 2" xfId="17477" xr:uid="{00000000-0005-0000-0000-000026000000}"/>
    <cellStyle name="Calc cel 4 3 2 4 5" xfId="11310" xr:uid="{00000000-0005-0000-0000-000026000000}"/>
    <cellStyle name="Calc cel 4 3 2 4 5 2" xfId="6134" xr:uid="{00000000-0005-0000-0000-000026000000}"/>
    <cellStyle name="Calc cel 4 3 2 4 6" xfId="6257" xr:uid="{00000000-0005-0000-0000-000026000000}"/>
    <cellStyle name="Calc cel 4 3 2 5" xfId="625" xr:uid="{00000000-0005-0000-0000-000026000000}"/>
    <cellStyle name="Calc cel 4 3 2 5 2" xfId="4850" xr:uid="{00000000-0005-0000-0000-000026000000}"/>
    <cellStyle name="Calc cel 4 3 2 5 2 2" xfId="15108" xr:uid="{00000000-0005-0000-0000-000026000000}"/>
    <cellStyle name="Calc cel 4 3 2 5 2 2 2" xfId="19697" xr:uid="{00000000-0005-0000-0000-000026000000}"/>
    <cellStyle name="Calc cel 4 3 2 5 2 3" xfId="13459" xr:uid="{00000000-0005-0000-0000-000026000000}"/>
    <cellStyle name="Calc cel 4 3 2 5 3" xfId="2272" xr:uid="{00000000-0005-0000-0000-000026000000}"/>
    <cellStyle name="Calc cel 4 3 2 5 3 2" xfId="17126" xr:uid="{00000000-0005-0000-0000-000026000000}"/>
    <cellStyle name="Calc cel 4 3 2 5 4" xfId="10968" xr:uid="{00000000-0005-0000-0000-000026000000}"/>
    <cellStyle name="Calc cel 4 3 2 5 4 2" xfId="7942" xr:uid="{00000000-0005-0000-0000-000026000000}"/>
    <cellStyle name="Calc cel 4 3 2 5 5" xfId="7646" xr:uid="{00000000-0005-0000-0000-000026000000}"/>
    <cellStyle name="Calc cel 4 3 2 6" xfId="3425" xr:uid="{00000000-0005-0000-0000-000026000000}"/>
    <cellStyle name="Calc cel 4 3 2 6 2" xfId="13689" xr:uid="{00000000-0005-0000-0000-000026000000}"/>
    <cellStyle name="Calc cel 4 3 2 6 2 2" xfId="18279" xr:uid="{00000000-0005-0000-0000-000026000000}"/>
    <cellStyle name="Calc cel 4 3 2 6 3" xfId="9586" xr:uid="{00000000-0005-0000-0000-000026000000}"/>
    <cellStyle name="Calc cel 4 3 2 7" xfId="4763" xr:uid="{00000000-0005-0000-0000-000026000000}"/>
    <cellStyle name="Calc cel 4 3 2 7 2" xfId="15022" xr:uid="{00000000-0005-0000-0000-000026000000}"/>
    <cellStyle name="Calc cel 4 3 2 7 2 2" xfId="19611" xr:uid="{00000000-0005-0000-0000-000026000000}"/>
    <cellStyle name="Calc cel 4 3 2 7 3" xfId="9920" xr:uid="{00000000-0005-0000-0000-000026000000}"/>
    <cellStyle name="Calc cel 4 3 2 8" xfId="10884" xr:uid="{00000000-0005-0000-0000-000026000000}"/>
    <cellStyle name="Calc cel 4 3 2 8 2" xfId="9703" xr:uid="{00000000-0005-0000-0000-000026000000}"/>
    <cellStyle name="Calc cel 4 3 2 9" xfId="10063" xr:uid="{00000000-0005-0000-0000-000026000000}"/>
    <cellStyle name="Calc cel 4 3 3" xfId="674" xr:uid="{00000000-0005-0000-0000-000026000000}"/>
    <cellStyle name="Calc cel 4 3 3 10" xfId="9282" xr:uid="{00000000-0005-0000-0000-000026000000}"/>
    <cellStyle name="Calc cel 4 3 3 2" xfId="1273" xr:uid="{00000000-0005-0000-0000-000026000000}"/>
    <cellStyle name="Calc cel 4 3 3 2 2" xfId="1587" xr:uid="{00000000-0005-0000-0000-000026000000}"/>
    <cellStyle name="Calc cel 4 3 3 2 2 2" xfId="4396" xr:uid="{00000000-0005-0000-0000-000026000000}"/>
    <cellStyle name="Calc cel 4 3 3 2 2 2 2" xfId="14660" xr:uid="{00000000-0005-0000-0000-000026000000}"/>
    <cellStyle name="Calc cel 4 3 3 2 2 2 2 2" xfId="19250" xr:uid="{00000000-0005-0000-0000-000026000000}"/>
    <cellStyle name="Calc cel 4 3 3 2 2 2 3" xfId="7993" xr:uid="{00000000-0005-0000-0000-000026000000}"/>
    <cellStyle name="Calc cel 4 3 3 2 2 3" xfId="5808" xr:uid="{00000000-0005-0000-0000-000026000000}"/>
    <cellStyle name="Calc cel 4 3 3 2 2 3 2" xfId="16013" xr:uid="{00000000-0005-0000-0000-000026000000}"/>
    <cellStyle name="Calc cel 4 3 3 2 2 3 2 2" xfId="20600" xr:uid="{00000000-0005-0000-0000-000026000000}"/>
    <cellStyle name="Calc cel 4 3 3 2 2 3 3" xfId="8794" xr:uid="{00000000-0005-0000-0000-000026000000}"/>
    <cellStyle name="Calc cel 4 3 3 2 2 4" xfId="3163" xr:uid="{00000000-0005-0000-0000-000026000000}"/>
    <cellStyle name="Calc cel 4 3 3 2 2 4 2" xfId="18017" xr:uid="{00000000-0005-0000-0000-000026000000}"/>
    <cellStyle name="Calc cel 4 3 3 2 2 5" xfId="11865" xr:uid="{00000000-0005-0000-0000-000026000000}"/>
    <cellStyle name="Calc cel 4 3 3 2 2 5 2" xfId="16451" xr:uid="{00000000-0005-0000-0000-000026000000}"/>
    <cellStyle name="Calc cel 4 3 3 2 2 6" xfId="7547" xr:uid="{00000000-0005-0000-0000-000026000000}"/>
    <cellStyle name="Calc cel 4 3 3 2 3" xfId="4082" xr:uid="{00000000-0005-0000-0000-000026000000}"/>
    <cellStyle name="Calc cel 4 3 3 2 3 2" xfId="14346" xr:uid="{00000000-0005-0000-0000-000026000000}"/>
    <cellStyle name="Calc cel 4 3 3 2 3 2 2" xfId="18936" xr:uid="{00000000-0005-0000-0000-000026000000}"/>
    <cellStyle name="Calc cel 4 3 3 2 3 3" xfId="7263" xr:uid="{00000000-0005-0000-0000-000026000000}"/>
    <cellStyle name="Calc cel 4 3 3 2 4" xfId="5495" xr:uid="{00000000-0005-0000-0000-000026000000}"/>
    <cellStyle name="Calc cel 4 3 3 2 4 2" xfId="15718" xr:uid="{00000000-0005-0000-0000-000026000000}"/>
    <cellStyle name="Calc cel 4 3 3 2 4 2 2" xfId="20306" xr:uid="{00000000-0005-0000-0000-000026000000}"/>
    <cellStyle name="Calc cel 4 3 3 2 4 3" xfId="14935" xr:uid="{00000000-0005-0000-0000-000026000000}"/>
    <cellStyle name="Calc cel 4 3 3 2 5" xfId="2880" xr:uid="{00000000-0005-0000-0000-000026000000}"/>
    <cellStyle name="Calc cel 4 3 3 2 5 2" xfId="17734" xr:uid="{00000000-0005-0000-0000-000026000000}"/>
    <cellStyle name="Calc cel 4 3 3 2 6" xfId="11570" xr:uid="{00000000-0005-0000-0000-000026000000}"/>
    <cellStyle name="Calc cel 4 3 3 2 6 2" xfId="16158" xr:uid="{00000000-0005-0000-0000-000026000000}"/>
    <cellStyle name="Calc cel 4 3 3 2 7" xfId="6827" xr:uid="{00000000-0005-0000-0000-000026000000}"/>
    <cellStyle name="Calc cel 4 3 3 3" xfId="1453" xr:uid="{00000000-0005-0000-0000-000026000000}"/>
    <cellStyle name="Calc cel 4 3 3 3 2" xfId="4262" xr:uid="{00000000-0005-0000-0000-000026000000}"/>
    <cellStyle name="Calc cel 4 3 3 3 2 2" xfId="14526" xr:uid="{00000000-0005-0000-0000-000026000000}"/>
    <cellStyle name="Calc cel 4 3 3 3 2 2 2" xfId="19116" xr:uid="{00000000-0005-0000-0000-000026000000}"/>
    <cellStyle name="Calc cel 4 3 3 3 2 3" xfId="13276" xr:uid="{00000000-0005-0000-0000-000026000000}"/>
    <cellStyle name="Calc cel 4 3 3 3 3" xfId="5674" xr:uid="{00000000-0005-0000-0000-000026000000}"/>
    <cellStyle name="Calc cel 4 3 3 3 3 2" xfId="15888" xr:uid="{00000000-0005-0000-0000-000026000000}"/>
    <cellStyle name="Calc cel 4 3 3 3 3 2 2" xfId="20476" xr:uid="{00000000-0005-0000-0000-000026000000}"/>
    <cellStyle name="Calc cel 4 3 3 3 3 3" xfId="7688" xr:uid="{00000000-0005-0000-0000-000026000000}"/>
    <cellStyle name="Calc cel 4 3 3 3 4" xfId="3052" xr:uid="{00000000-0005-0000-0000-000026000000}"/>
    <cellStyle name="Calc cel 4 3 3 3 4 2" xfId="17906" xr:uid="{00000000-0005-0000-0000-000026000000}"/>
    <cellStyle name="Calc cel 4 3 3 3 5" xfId="11740" xr:uid="{00000000-0005-0000-0000-000026000000}"/>
    <cellStyle name="Calc cel 4 3 3 3 5 2" xfId="16327" xr:uid="{00000000-0005-0000-0000-000026000000}"/>
    <cellStyle name="Calc cel 4 3 3 3 6" xfId="9916" xr:uid="{00000000-0005-0000-0000-000026000000}"/>
    <cellStyle name="Calc cel 4 3 3 4" xfId="1054" xr:uid="{00000000-0005-0000-0000-000026000000}"/>
    <cellStyle name="Calc cel 4 3 3 4 2" xfId="3857" xr:uid="{00000000-0005-0000-0000-000026000000}"/>
    <cellStyle name="Calc cel 4 3 3 4 2 2" xfId="14121" xr:uid="{00000000-0005-0000-0000-000026000000}"/>
    <cellStyle name="Calc cel 4 3 3 4 2 2 2" xfId="18711" xr:uid="{00000000-0005-0000-0000-000026000000}"/>
    <cellStyle name="Calc cel 4 3 3 4 2 3" xfId="10119" xr:uid="{00000000-0005-0000-0000-000026000000}"/>
    <cellStyle name="Calc cel 4 3 3 4 3" xfId="5277" xr:uid="{00000000-0005-0000-0000-000026000000}"/>
    <cellStyle name="Calc cel 4 3 3 4 3 2" xfId="15513" xr:uid="{00000000-0005-0000-0000-000026000000}"/>
    <cellStyle name="Calc cel 4 3 3 4 3 2 2" xfId="20102" xr:uid="{00000000-0005-0000-0000-000026000000}"/>
    <cellStyle name="Calc cel 4 3 3 4 3 3" xfId="12929" xr:uid="{00000000-0005-0000-0000-000026000000}"/>
    <cellStyle name="Calc cel 4 3 3 4 4" xfId="2681" xr:uid="{00000000-0005-0000-0000-000026000000}"/>
    <cellStyle name="Calc cel 4 3 3 4 4 2" xfId="17535" xr:uid="{00000000-0005-0000-0000-000026000000}"/>
    <cellStyle name="Calc cel 4 3 3 4 5" xfId="11368" xr:uid="{00000000-0005-0000-0000-000026000000}"/>
    <cellStyle name="Calc cel 4 3 3 4 5 2" xfId="6681" xr:uid="{00000000-0005-0000-0000-000026000000}"/>
    <cellStyle name="Calc cel 4 3 3 4 6" xfId="14232" xr:uid="{00000000-0005-0000-0000-000026000000}"/>
    <cellStyle name="Calc cel 4 3 3 5" xfId="2320" xr:uid="{00000000-0005-0000-0000-000026000000}"/>
    <cellStyle name="Calc cel 4 3 3 5 2" xfId="12588" xr:uid="{00000000-0005-0000-0000-000026000000}"/>
    <cellStyle name="Calc cel 4 3 3 5 2 2" xfId="17174" xr:uid="{00000000-0005-0000-0000-000026000000}"/>
    <cellStyle name="Calc cel 4 3 3 5 3" xfId="9953" xr:uid="{00000000-0005-0000-0000-000026000000}"/>
    <cellStyle name="Calc cel 4 3 3 6" xfId="3474" xr:uid="{00000000-0005-0000-0000-000026000000}"/>
    <cellStyle name="Calc cel 4 3 3 6 2" xfId="13738" xr:uid="{00000000-0005-0000-0000-000026000000}"/>
    <cellStyle name="Calc cel 4 3 3 6 2 2" xfId="18328" xr:uid="{00000000-0005-0000-0000-000026000000}"/>
    <cellStyle name="Calc cel 4 3 3 6 3" xfId="8192" xr:uid="{00000000-0005-0000-0000-000026000000}"/>
    <cellStyle name="Calc cel 4 3 3 7" xfId="4899" xr:uid="{00000000-0005-0000-0000-000026000000}"/>
    <cellStyle name="Calc cel 4 3 3 7 2" xfId="15156" xr:uid="{00000000-0005-0000-0000-000026000000}"/>
    <cellStyle name="Calc cel 4 3 3 7 2 2" xfId="19745" xr:uid="{00000000-0005-0000-0000-000026000000}"/>
    <cellStyle name="Calc cel 4 3 3 7 3" xfId="9374" xr:uid="{00000000-0005-0000-0000-000026000000}"/>
    <cellStyle name="Calc cel 4 3 3 8" xfId="2040" xr:uid="{00000000-0005-0000-0000-000026000000}"/>
    <cellStyle name="Calc cel 4 3 3 8 2" xfId="12309" xr:uid="{00000000-0005-0000-0000-000026000000}"/>
    <cellStyle name="Calc cel 4 3 3 8 2 2" xfId="16894" xr:uid="{00000000-0005-0000-0000-000026000000}"/>
    <cellStyle name="Calc cel 4 3 3 8 3" xfId="6747" xr:uid="{00000000-0005-0000-0000-000026000000}"/>
    <cellStyle name="Calc cel 4 3 3 9" xfId="11015" xr:uid="{00000000-0005-0000-0000-000026000000}"/>
    <cellStyle name="Calc cel 4 3 3 9 2" xfId="7284" xr:uid="{00000000-0005-0000-0000-000026000000}"/>
    <cellStyle name="Calc cel 4 3 4" xfId="738" xr:uid="{00000000-0005-0000-0000-000026000000}"/>
    <cellStyle name="Calc cel 4 3 4 2" xfId="1651" xr:uid="{00000000-0005-0000-0000-000026000000}"/>
    <cellStyle name="Calc cel 4 3 4 2 2" xfId="4460" xr:uid="{00000000-0005-0000-0000-000026000000}"/>
    <cellStyle name="Calc cel 4 3 4 2 2 2" xfId="14724" xr:uid="{00000000-0005-0000-0000-000026000000}"/>
    <cellStyle name="Calc cel 4 3 4 2 2 2 2" xfId="19314" xr:uid="{00000000-0005-0000-0000-000026000000}"/>
    <cellStyle name="Calc cel 4 3 4 2 2 3" xfId="8265" xr:uid="{00000000-0005-0000-0000-000026000000}"/>
    <cellStyle name="Calc cel 4 3 4 2 3" xfId="5872" xr:uid="{00000000-0005-0000-0000-000026000000}"/>
    <cellStyle name="Calc cel 4 3 4 2 3 2" xfId="16073" xr:uid="{00000000-0005-0000-0000-000026000000}"/>
    <cellStyle name="Calc cel 4 3 4 2 3 2 2" xfId="20660" xr:uid="{00000000-0005-0000-0000-000026000000}"/>
    <cellStyle name="Calc cel 4 3 4 2 3 3" xfId="10134" xr:uid="{00000000-0005-0000-0000-000026000000}"/>
    <cellStyle name="Calc cel 4 3 4 2 4" xfId="3223" xr:uid="{00000000-0005-0000-0000-000026000000}"/>
    <cellStyle name="Calc cel 4 3 4 2 4 2" xfId="18077" xr:uid="{00000000-0005-0000-0000-000026000000}"/>
    <cellStyle name="Calc cel 4 3 4 2 5" xfId="11925" xr:uid="{00000000-0005-0000-0000-000026000000}"/>
    <cellStyle name="Calc cel 4 3 4 2 5 2" xfId="16511" xr:uid="{00000000-0005-0000-0000-000026000000}"/>
    <cellStyle name="Calc cel 4 3 4 2 6" xfId="10146" xr:uid="{00000000-0005-0000-0000-000026000000}"/>
    <cellStyle name="Calc cel 4 3 4 3" xfId="1334" xr:uid="{00000000-0005-0000-0000-000026000000}"/>
    <cellStyle name="Calc cel 4 3 4 3 2" xfId="4143" xr:uid="{00000000-0005-0000-0000-000026000000}"/>
    <cellStyle name="Calc cel 4 3 4 3 2 2" xfId="14407" xr:uid="{00000000-0005-0000-0000-000026000000}"/>
    <cellStyle name="Calc cel 4 3 4 3 2 2 2" xfId="18997" xr:uid="{00000000-0005-0000-0000-000026000000}"/>
    <cellStyle name="Calc cel 4 3 4 3 2 3" xfId="6425" xr:uid="{00000000-0005-0000-0000-000026000000}"/>
    <cellStyle name="Calc cel 4 3 4 3 3" xfId="5556" xr:uid="{00000000-0005-0000-0000-000026000000}"/>
    <cellStyle name="Calc cel 4 3 4 3 3 2" xfId="15776" xr:uid="{00000000-0005-0000-0000-000026000000}"/>
    <cellStyle name="Calc cel 4 3 4 3 3 2 2" xfId="20364" xr:uid="{00000000-0005-0000-0000-000026000000}"/>
    <cellStyle name="Calc cel 4 3 4 3 3 3" xfId="12851" xr:uid="{00000000-0005-0000-0000-000026000000}"/>
    <cellStyle name="Calc cel 4 3 4 3 4" xfId="2939" xr:uid="{00000000-0005-0000-0000-000026000000}"/>
    <cellStyle name="Calc cel 4 3 4 3 4 2" xfId="17793" xr:uid="{00000000-0005-0000-0000-000026000000}"/>
    <cellStyle name="Calc cel 4 3 4 3 5" xfId="11627" xr:uid="{00000000-0005-0000-0000-000026000000}"/>
    <cellStyle name="Calc cel 4 3 4 3 5 2" xfId="16215" xr:uid="{00000000-0005-0000-0000-000026000000}"/>
    <cellStyle name="Calc cel 4 3 4 3 6" xfId="12922" xr:uid="{00000000-0005-0000-0000-000026000000}"/>
    <cellStyle name="Calc cel 4 3 4 4" xfId="2382" xr:uid="{00000000-0005-0000-0000-000026000000}"/>
    <cellStyle name="Calc cel 4 3 4 4 2" xfId="12650" xr:uid="{00000000-0005-0000-0000-000026000000}"/>
    <cellStyle name="Calc cel 4 3 4 4 2 2" xfId="17236" xr:uid="{00000000-0005-0000-0000-000026000000}"/>
    <cellStyle name="Calc cel 4 3 4 4 3" xfId="6533" xr:uid="{00000000-0005-0000-0000-000026000000}"/>
    <cellStyle name="Calc cel 4 3 4 5" xfId="3538" xr:uid="{00000000-0005-0000-0000-000026000000}"/>
    <cellStyle name="Calc cel 4 3 4 5 2" xfId="13802" xr:uid="{00000000-0005-0000-0000-000026000000}"/>
    <cellStyle name="Calc cel 4 3 4 5 2 2" xfId="18392" xr:uid="{00000000-0005-0000-0000-000026000000}"/>
    <cellStyle name="Calc cel 4 3 4 5 3" xfId="7220" xr:uid="{00000000-0005-0000-0000-000026000000}"/>
    <cellStyle name="Calc cel 4 3 4 6" xfId="4963" xr:uid="{00000000-0005-0000-0000-000026000000}"/>
    <cellStyle name="Calc cel 4 3 4 6 2" xfId="15218" xr:uid="{00000000-0005-0000-0000-000026000000}"/>
    <cellStyle name="Calc cel 4 3 4 6 2 2" xfId="19807" xr:uid="{00000000-0005-0000-0000-000026000000}"/>
    <cellStyle name="Calc cel 4 3 4 6 3" xfId="10026" xr:uid="{00000000-0005-0000-0000-000026000000}"/>
    <cellStyle name="Calc cel 4 3 4 7" xfId="2087" xr:uid="{00000000-0005-0000-0000-000026000000}"/>
    <cellStyle name="Calc cel 4 3 4 7 2" xfId="12356" xr:uid="{00000000-0005-0000-0000-000026000000}"/>
    <cellStyle name="Calc cel 4 3 4 7 2 2" xfId="16941" xr:uid="{00000000-0005-0000-0000-000026000000}"/>
    <cellStyle name="Calc cel 4 3 4 7 3" xfId="7836" xr:uid="{00000000-0005-0000-0000-000026000000}"/>
    <cellStyle name="Calc cel 4 3 4 8" xfId="11075" xr:uid="{00000000-0005-0000-0000-000026000000}"/>
    <cellStyle name="Calc cel 4 3 4 8 2" xfId="7339" xr:uid="{00000000-0005-0000-0000-000026000000}"/>
    <cellStyle name="Calc cel 4 3 4 9" xfId="6688" xr:uid="{00000000-0005-0000-0000-000026000000}"/>
    <cellStyle name="Calc cel 4 3 5" xfId="799" xr:uid="{00000000-0005-0000-0000-000026000000}"/>
    <cellStyle name="Calc cel 4 3 5 2" xfId="1712" xr:uid="{00000000-0005-0000-0000-000026000000}"/>
    <cellStyle name="Calc cel 4 3 5 2 2" xfId="4521" xr:uid="{00000000-0005-0000-0000-000026000000}"/>
    <cellStyle name="Calc cel 4 3 5 2 2 2" xfId="14785" xr:uid="{00000000-0005-0000-0000-000026000000}"/>
    <cellStyle name="Calc cel 4 3 5 2 2 2 2" xfId="19375" xr:uid="{00000000-0005-0000-0000-000026000000}"/>
    <cellStyle name="Calc cel 4 3 5 2 2 3" xfId="12527" xr:uid="{00000000-0005-0000-0000-000026000000}"/>
    <cellStyle name="Calc cel 4 3 5 2 3" xfId="5933" xr:uid="{00000000-0005-0000-0000-000026000000}"/>
    <cellStyle name="Calc cel 4 3 5 2 3 2" xfId="16132" xr:uid="{00000000-0005-0000-0000-000026000000}"/>
    <cellStyle name="Calc cel 4 3 5 2 3 2 2" xfId="20719" xr:uid="{00000000-0005-0000-0000-000026000000}"/>
    <cellStyle name="Calc cel 4 3 5 2 3 3" xfId="6713" xr:uid="{00000000-0005-0000-0000-000026000000}"/>
    <cellStyle name="Calc cel 4 3 5 2 4" xfId="3282" xr:uid="{00000000-0005-0000-0000-000026000000}"/>
    <cellStyle name="Calc cel 4 3 5 2 4 2" xfId="18136" xr:uid="{00000000-0005-0000-0000-000026000000}"/>
    <cellStyle name="Calc cel 4 3 5 2 5" xfId="11984" xr:uid="{00000000-0005-0000-0000-000026000000}"/>
    <cellStyle name="Calc cel 4 3 5 2 5 2" xfId="16570" xr:uid="{00000000-0005-0000-0000-000026000000}"/>
    <cellStyle name="Calc cel 4 3 5 2 6" xfId="8051" xr:uid="{00000000-0005-0000-0000-000026000000}"/>
    <cellStyle name="Calc cel 4 3 5 3" xfId="1390" xr:uid="{00000000-0005-0000-0000-000026000000}"/>
    <cellStyle name="Calc cel 4 3 5 3 2" xfId="4199" xr:uid="{00000000-0005-0000-0000-000026000000}"/>
    <cellStyle name="Calc cel 4 3 5 3 2 2" xfId="14463" xr:uid="{00000000-0005-0000-0000-000026000000}"/>
    <cellStyle name="Calc cel 4 3 5 3 2 2 2" xfId="19053" xr:uid="{00000000-0005-0000-0000-000026000000}"/>
    <cellStyle name="Calc cel 4 3 5 3 2 3" xfId="9145" xr:uid="{00000000-0005-0000-0000-000026000000}"/>
    <cellStyle name="Calc cel 4 3 5 3 3" xfId="5611" xr:uid="{00000000-0005-0000-0000-000026000000}"/>
    <cellStyle name="Calc cel 4 3 5 3 3 2" xfId="15829" xr:uid="{00000000-0005-0000-0000-000026000000}"/>
    <cellStyle name="Calc cel 4 3 5 3 3 2 2" xfId="20417" xr:uid="{00000000-0005-0000-0000-000026000000}"/>
    <cellStyle name="Calc cel 4 3 5 3 3 3" xfId="16147" xr:uid="{00000000-0005-0000-0000-000026000000}"/>
    <cellStyle name="Calc cel 4 3 5 3 4" xfId="2993" xr:uid="{00000000-0005-0000-0000-000026000000}"/>
    <cellStyle name="Calc cel 4 3 5 3 4 2" xfId="17847" xr:uid="{00000000-0005-0000-0000-000026000000}"/>
    <cellStyle name="Calc cel 4 3 5 3 5" xfId="11680" xr:uid="{00000000-0005-0000-0000-000026000000}"/>
    <cellStyle name="Calc cel 4 3 5 3 5 2" xfId="16268" xr:uid="{00000000-0005-0000-0000-000026000000}"/>
    <cellStyle name="Calc cel 4 3 5 3 6" xfId="7058" xr:uid="{00000000-0005-0000-0000-000026000000}"/>
    <cellStyle name="Calc cel 4 3 5 4" xfId="2443" xr:uid="{00000000-0005-0000-0000-000026000000}"/>
    <cellStyle name="Calc cel 4 3 5 4 2" xfId="12711" xr:uid="{00000000-0005-0000-0000-000026000000}"/>
    <cellStyle name="Calc cel 4 3 5 4 2 2" xfId="17297" xr:uid="{00000000-0005-0000-0000-000026000000}"/>
    <cellStyle name="Calc cel 4 3 5 4 3" xfId="6101" xr:uid="{00000000-0005-0000-0000-000026000000}"/>
    <cellStyle name="Calc cel 4 3 5 5" xfId="3599" xr:uid="{00000000-0005-0000-0000-000026000000}"/>
    <cellStyle name="Calc cel 4 3 5 5 2" xfId="13863" xr:uid="{00000000-0005-0000-0000-000026000000}"/>
    <cellStyle name="Calc cel 4 3 5 5 2 2" xfId="18453" xr:uid="{00000000-0005-0000-0000-000026000000}"/>
    <cellStyle name="Calc cel 4 3 5 5 3" xfId="6527" xr:uid="{00000000-0005-0000-0000-000026000000}"/>
    <cellStyle name="Calc cel 4 3 5 6" xfId="5024" xr:uid="{00000000-0005-0000-0000-000026000000}"/>
    <cellStyle name="Calc cel 4 3 5 6 2" xfId="15279" xr:uid="{00000000-0005-0000-0000-000026000000}"/>
    <cellStyle name="Calc cel 4 3 5 6 2 2" xfId="19868" xr:uid="{00000000-0005-0000-0000-000026000000}"/>
    <cellStyle name="Calc cel 4 3 5 6 3" xfId="13025" xr:uid="{00000000-0005-0000-0000-000026000000}"/>
    <cellStyle name="Calc cel 4 3 5 7" xfId="2146" xr:uid="{00000000-0005-0000-0000-000026000000}"/>
    <cellStyle name="Calc cel 4 3 5 7 2" xfId="12415" xr:uid="{00000000-0005-0000-0000-000026000000}"/>
    <cellStyle name="Calc cel 4 3 5 7 2 2" xfId="17000" xr:uid="{00000000-0005-0000-0000-000026000000}"/>
    <cellStyle name="Calc cel 4 3 5 7 3" xfId="7244" xr:uid="{00000000-0005-0000-0000-000026000000}"/>
    <cellStyle name="Calc cel 4 3 5 8" xfId="11134" xr:uid="{00000000-0005-0000-0000-000026000000}"/>
    <cellStyle name="Calc cel 4 3 5 8 2" xfId="12813" xr:uid="{00000000-0005-0000-0000-000026000000}"/>
    <cellStyle name="Calc cel 4 3 5 9" xfId="7546" xr:uid="{00000000-0005-0000-0000-000026000000}"/>
    <cellStyle name="Calc cel 4 3 6" xfId="1167" xr:uid="{00000000-0005-0000-0000-000026000000}"/>
    <cellStyle name="Calc cel 4 3 6 2" xfId="2776" xr:uid="{00000000-0005-0000-0000-000026000000}"/>
    <cellStyle name="Calc cel 4 3 6 2 2" xfId="13042" xr:uid="{00000000-0005-0000-0000-000026000000}"/>
    <cellStyle name="Calc cel 4 3 6 2 2 2" xfId="17630" xr:uid="{00000000-0005-0000-0000-000026000000}"/>
    <cellStyle name="Calc cel 4 3 6 2 3" xfId="8359" xr:uid="{00000000-0005-0000-0000-000026000000}"/>
    <cellStyle name="Calc cel 4 3 6 3" xfId="3975" xr:uid="{00000000-0005-0000-0000-000026000000}"/>
    <cellStyle name="Calc cel 4 3 6 3 2" xfId="14239" xr:uid="{00000000-0005-0000-0000-000026000000}"/>
    <cellStyle name="Calc cel 4 3 6 3 2 2" xfId="18829" xr:uid="{00000000-0005-0000-0000-000026000000}"/>
    <cellStyle name="Calc cel 4 3 6 3 3" xfId="14152" xr:uid="{00000000-0005-0000-0000-000026000000}"/>
    <cellStyle name="Calc cel 4 3 6 4" xfId="5389" xr:uid="{00000000-0005-0000-0000-000026000000}"/>
    <cellStyle name="Calc cel 4 3 6 4 2" xfId="15615" xr:uid="{00000000-0005-0000-0000-000026000000}"/>
    <cellStyle name="Calc cel 4 3 6 4 2 2" xfId="20203" xr:uid="{00000000-0005-0000-0000-000026000000}"/>
    <cellStyle name="Calc cel 4 3 6 4 3" xfId="6460" xr:uid="{00000000-0005-0000-0000-000026000000}"/>
    <cellStyle name="Calc cel 4 3 6 5" xfId="1938" xr:uid="{00000000-0005-0000-0000-000026000000}"/>
    <cellStyle name="Calc cel 4 3 6 5 2" xfId="16792" xr:uid="{00000000-0005-0000-0000-000026000000}"/>
    <cellStyle name="Calc cel 4 3 6 6" xfId="11468" xr:uid="{00000000-0005-0000-0000-000026000000}"/>
    <cellStyle name="Calc cel 4 3 6 6 2" xfId="10126" xr:uid="{00000000-0005-0000-0000-000026000000}"/>
    <cellStyle name="Calc cel 4 3 6 7" xfId="9847" xr:uid="{00000000-0005-0000-0000-000026000000}"/>
    <cellStyle name="Calc cel 4 3 7" xfId="1095" xr:uid="{00000000-0005-0000-0000-000026000000}"/>
    <cellStyle name="Calc cel 4 3 7 2" xfId="3900" xr:uid="{00000000-0005-0000-0000-000026000000}"/>
    <cellStyle name="Calc cel 4 3 7 2 2" xfId="14164" xr:uid="{00000000-0005-0000-0000-000026000000}"/>
    <cellStyle name="Calc cel 4 3 7 2 2 2" xfId="18754" xr:uid="{00000000-0005-0000-0000-000026000000}"/>
    <cellStyle name="Calc cel 4 3 7 2 3" xfId="13309" xr:uid="{00000000-0005-0000-0000-000026000000}"/>
    <cellStyle name="Calc cel 4 3 7 3" xfId="5318" xr:uid="{00000000-0005-0000-0000-000026000000}"/>
    <cellStyle name="Calc cel 4 3 7 3 2" xfId="15551" xr:uid="{00000000-0005-0000-0000-000026000000}"/>
    <cellStyle name="Calc cel 4 3 7 3 2 2" xfId="20140" xr:uid="{00000000-0005-0000-0000-000026000000}"/>
    <cellStyle name="Calc cel 4 3 7 3 3" xfId="7775" xr:uid="{00000000-0005-0000-0000-000026000000}"/>
    <cellStyle name="Calc cel 4 3 7 4" xfId="2720" xr:uid="{00000000-0005-0000-0000-000026000000}"/>
    <cellStyle name="Calc cel 4 3 7 4 2" xfId="17574" xr:uid="{00000000-0005-0000-0000-000026000000}"/>
    <cellStyle name="Calc cel 4 3 7 5" xfId="11406" xr:uid="{00000000-0005-0000-0000-000026000000}"/>
    <cellStyle name="Calc cel 4 3 7 5 2" xfId="6746" xr:uid="{00000000-0005-0000-0000-000026000000}"/>
    <cellStyle name="Calc cel 4 3 7 6" xfId="10529" xr:uid="{00000000-0005-0000-0000-000026000000}"/>
    <cellStyle name="Calc cel 4 3 8" xfId="823" xr:uid="{00000000-0005-0000-0000-000026000000}"/>
    <cellStyle name="Calc cel 4 3 8 2" xfId="3623" xr:uid="{00000000-0005-0000-0000-000026000000}"/>
    <cellStyle name="Calc cel 4 3 8 2 2" xfId="13887" xr:uid="{00000000-0005-0000-0000-000026000000}"/>
    <cellStyle name="Calc cel 4 3 8 2 2 2" xfId="18477" xr:uid="{00000000-0005-0000-0000-000026000000}"/>
    <cellStyle name="Calc cel 4 3 8 2 3" xfId="8183" xr:uid="{00000000-0005-0000-0000-000026000000}"/>
    <cellStyle name="Calc cel 4 3 8 3" xfId="5048" xr:uid="{00000000-0005-0000-0000-000026000000}"/>
    <cellStyle name="Calc cel 4 3 8 3 2" xfId="15302" xr:uid="{00000000-0005-0000-0000-000026000000}"/>
    <cellStyle name="Calc cel 4 3 8 3 2 2" xfId="19891" xr:uid="{00000000-0005-0000-0000-000026000000}"/>
    <cellStyle name="Calc cel 4 3 8 3 3" xfId="6753" xr:uid="{00000000-0005-0000-0000-000026000000}"/>
    <cellStyle name="Calc cel 4 3 8 4" xfId="2466" xr:uid="{00000000-0005-0000-0000-000026000000}"/>
    <cellStyle name="Calc cel 4 3 8 4 2" xfId="17320" xr:uid="{00000000-0005-0000-0000-000026000000}"/>
    <cellStyle name="Calc cel 4 3 8 5" xfId="11157" xr:uid="{00000000-0005-0000-0000-000026000000}"/>
    <cellStyle name="Calc cel 4 3 8 5 2" xfId="6940" xr:uid="{00000000-0005-0000-0000-000026000000}"/>
    <cellStyle name="Calc cel 4 3 8 6" xfId="6036" xr:uid="{00000000-0005-0000-0000-000026000000}"/>
    <cellStyle name="Calc cel 4 3 9" xfId="323" xr:uid="{00000000-0005-0000-0000-000026000000}"/>
    <cellStyle name="Calc cel 4 3 9 2" xfId="4569" xr:uid="{00000000-0005-0000-0000-000026000000}"/>
    <cellStyle name="Calc cel 4 3 9 2 2" xfId="14831" xr:uid="{00000000-0005-0000-0000-000026000000}"/>
    <cellStyle name="Calc cel 4 3 9 2 2 2" xfId="19420" xr:uid="{00000000-0005-0000-0000-000026000000}"/>
    <cellStyle name="Calc cel 4 3 9 2 3" xfId="12574" xr:uid="{00000000-0005-0000-0000-000026000000}"/>
    <cellStyle name="Calc cel 4 3 9 3" xfId="2200" xr:uid="{00000000-0005-0000-0000-000026000000}"/>
    <cellStyle name="Calc cel 4 3 9 3 2" xfId="17054" xr:uid="{00000000-0005-0000-0000-000026000000}"/>
    <cellStyle name="Calc cel 4 3 9 4" xfId="10677" xr:uid="{00000000-0005-0000-0000-000026000000}"/>
    <cellStyle name="Calc cel 4 3 9 4 2" xfId="7845" xr:uid="{00000000-0005-0000-0000-000026000000}"/>
    <cellStyle name="Calc cel 4 3 9 5" xfId="9173" xr:uid="{00000000-0005-0000-0000-000026000000}"/>
    <cellStyle name="Calc cel 4 4" xfId="408" xr:uid="{00000000-0005-0000-0000-000026000000}"/>
    <cellStyle name="Calc cel 4 4 10" xfId="6064" xr:uid="{00000000-0005-0000-0000-000026000000}"/>
    <cellStyle name="Calc cel 4 4 2" xfId="503" xr:uid="{00000000-0005-0000-0000-000026000000}"/>
    <cellStyle name="Calc cel 4 4 2 2" xfId="1485" xr:uid="{00000000-0005-0000-0000-000026000000}"/>
    <cellStyle name="Calc cel 4 4 2 2 2" xfId="4294" xr:uid="{00000000-0005-0000-0000-000026000000}"/>
    <cellStyle name="Calc cel 4 4 2 2 2 2" xfId="14558" xr:uid="{00000000-0005-0000-0000-000026000000}"/>
    <cellStyle name="Calc cel 4 4 2 2 2 2 2" xfId="19148" xr:uid="{00000000-0005-0000-0000-000026000000}"/>
    <cellStyle name="Calc cel 4 4 2 2 2 3" xfId="10191" xr:uid="{00000000-0005-0000-0000-000026000000}"/>
    <cellStyle name="Calc cel 4 4 2 2 3" xfId="5706" xr:uid="{00000000-0005-0000-0000-000026000000}"/>
    <cellStyle name="Calc cel 4 4 2 2 3 2" xfId="15916" xr:uid="{00000000-0005-0000-0000-000026000000}"/>
    <cellStyle name="Calc cel 4 4 2 2 3 2 2" xfId="20504" xr:uid="{00000000-0005-0000-0000-000026000000}"/>
    <cellStyle name="Calc cel 4 4 2 2 3 3" xfId="6866" xr:uid="{00000000-0005-0000-0000-000026000000}"/>
    <cellStyle name="Calc cel 4 4 2 2 4" xfId="3075" xr:uid="{00000000-0005-0000-0000-000026000000}"/>
    <cellStyle name="Calc cel 4 4 2 2 4 2" xfId="17929" xr:uid="{00000000-0005-0000-0000-000026000000}"/>
    <cellStyle name="Calc cel 4 4 2 2 5" xfId="11768" xr:uid="{00000000-0005-0000-0000-000026000000}"/>
    <cellStyle name="Calc cel 4 4 2 2 5 2" xfId="16355" xr:uid="{00000000-0005-0000-0000-000026000000}"/>
    <cellStyle name="Calc cel 4 4 2 2 6" xfId="7661" xr:uid="{00000000-0005-0000-0000-000026000000}"/>
    <cellStyle name="Calc cel 4 4 2 3" xfId="983" xr:uid="{00000000-0005-0000-0000-000026000000}"/>
    <cellStyle name="Calc cel 4 4 2 3 2" xfId="5206" xr:uid="{00000000-0005-0000-0000-000026000000}"/>
    <cellStyle name="Calc cel 4 4 2 3 2 2" xfId="15445" xr:uid="{00000000-0005-0000-0000-000026000000}"/>
    <cellStyle name="Calc cel 4 4 2 3 2 2 2" xfId="20034" xr:uid="{00000000-0005-0000-0000-000026000000}"/>
    <cellStyle name="Calc cel 4 4 2 3 2 3" xfId="9166" xr:uid="{00000000-0005-0000-0000-000026000000}"/>
    <cellStyle name="Calc cel 4 4 2 3 3" xfId="3786" xr:uid="{00000000-0005-0000-0000-000026000000}"/>
    <cellStyle name="Calc cel 4 4 2 3 3 2" xfId="18640" xr:uid="{00000000-0005-0000-0000-000026000000}"/>
    <cellStyle name="Calc cel 4 4 2 3 4" xfId="11300" xr:uid="{00000000-0005-0000-0000-000026000000}"/>
    <cellStyle name="Calc cel 4 4 2 3 4 2" xfId="5977" xr:uid="{00000000-0005-0000-0000-000026000000}"/>
    <cellStyle name="Calc cel 4 4 2 3 5" xfId="8601" xr:uid="{00000000-0005-0000-0000-000026000000}"/>
    <cellStyle name="Calc cel 4 4 2 4" xfId="4728" xr:uid="{00000000-0005-0000-0000-000026000000}"/>
    <cellStyle name="Calc cel 4 4 2 4 2" xfId="14988" xr:uid="{00000000-0005-0000-0000-000026000000}"/>
    <cellStyle name="Calc cel 4 4 2 4 2 2" xfId="19577" xr:uid="{00000000-0005-0000-0000-000026000000}"/>
    <cellStyle name="Calc cel 4 4 2 4 3" xfId="13262" xr:uid="{00000000-0005-0000-0000-000026000000}"/>
    <cellStyle name="Calc cel 4 4 2 5" xfId="10850" xr:uid="{00000000-0005-0000-0000-000026000000}"/>
    <cellStyle name="Calc cel 4 4 2 5 2" xfId="12543" xr:uid="{00000000-0005-0000-0000-000026000000}"/>
    <cellStyle name="Calc cel 4 4 2 6" xfId="13134" xr:uid="{00000000-0005-0000-0000-000026000000}"/>
    <cellStyle name="Calc cel 4 4 3" xfId="1444" xr:uid="{00000000-0005-0000-0000-000026000000}"/>
    <cellStyle name="Calc cel 4 4 3 2" xfId="4253" xr:uid="{00000000-0005-0000-0000-000026000000}"/>
    <cellStyle name="Calc cel 4 4 3 2 2" xfId="14517" xr:uid="{00000000-0005-0000-0000-000026000000}"/>
    <cellStyle name="Calc cel 4 4 3 2 2 2" xfId="19107" xr:uid="{00000000-0005-0000-0000-000026000000}"/>
    <cellStyle name="Calc cel 4 4 3 2 3" xfId="6175" xr:uid="{00000000-0005-0000-0000-000026000000}"/>
    <cellStyle name="Calc cel 4 4 3 3" xfId="5665" xr:uid="{00000000-0005-0000-0000-000026000000}"/>
    <cellStyle name="Calc cel 4 4 3 3 2" xfId="15880" xr:uid="{00000000-0005-0000-0000-000026000000}"/>
    <cellStyle name="Calc cel 4 4 3 3 2 2" xfId="20468" xr:uid="{00000000-0005-0000-0000-000026000000}"/>
    <cellStyle name="Calc cel 4 4 3 3 3" xfId="8712" xr:uid="{00000000-0005-0000-0000-000026000000}"/>
    <cellStyle name="Calc cel 4 4 3 4" xfId="3044" xr:uid="{00000000-0005-0000-0000-000026000000}"/>
    <cellStyle name="Calc cel 4 4 3 4 2" xfId="17898" xr:uid="{00000000-0005-0000-0000-000026000000}"/>
    <cellStyle name="Calc cel 4 4 3 5" xfId="11732" xr:uid="{00000000-0005-0000-0000-000026000000}"/>
    <cellStyle name="Calc cel 4 4 3 5 2" xfId="16319" xr:uid="{00000000-0005-0000-0000-000026000000}"/>
    <cellStyle name="Calc cel 4 4 3 6" xfId="8906" xr:uid="{00000000-0005-0000-0000-000026000000}"/>
    <cellStyle name="Calc cel 4 4 4" xfId="849" xr:uid="{00000000-0005-0000-0000-000026000000}"/>
    <cellStyle name="Calc cel 4 4 4 2" xfId="3649" xr:uid="{00000000-0005-0000-0000-000026000000}"/>
    <cellStyle name="Calc cel 4 4 4 2 2" xfId="13913" xr:uid="{00000000-0005-0000-0000-000026000000}"/>
    <cellStyle name="Calc cel 4 4 4 2 2 2" xfId="18503" xr:uid="{00000000-0005-0000-0000-000026000000}"/>
    <cellStyle name="Calc cel 4 4 4 2 3" xfId="10078" xr:uid="{00000000-0005-0000-0000-000026000000}"/>
    <cellStyle name="Calc cel 4 4 4 3" xfId="5074" xr:uid="{00000000-0005-0000-0000-000026000000}"/>
    <cellStyle name="Calc cel 4 4 4 3 2" xfId="15327" xr:uid="{00000000-0005-0000-0000-000026000000}"/>
    <cellStyle name="Calc cel 4 4 4 3 2 2" xfId="19916" xr:uid="{00000000-0005-0000-0000-000026000000}"/>
    <cellStyle name="Calc cel 4 4 4 3 3" xfId="12739" xr:uid="{00000000-0005-0000-0000-000026000000}"/>
    <cellStyle name="Calc cel 4 4 4 4" xfId="2491" xr:uid="{00000000-0005-0000-0000-000026000000}"/>
    <cellStyle name="Calc cel 4 4 4 4 2" xfId="17345" xr:uid="{00000000-0005-0000-0000-000026000000}"/>
    <cellStyle name="Calc cel 4 4 4 5" xfId="11182" xr:uid="{00000000-0005-0000-0000-000026000000}"/>
    <cellStyle name="Calc cel 4 4 4 5 2" xfId="10171" xr:uid="{00000000-0005-0000-0000-000026000000}"/>
    <cellStyle name="Calc cel 4 4 4 6" xfId="6011" xr:uid="{00000000-0005-0000-0000-000026000000}"/>
    <cellStyle name="Calc cel 4 4 5" xfId="291" xr:uid="{00000000-0005-0000-0000-000026000000}"/>
    <cellStyle name="Calc cel 4 4 5 2" xfId="4537" xr:uid="{00000000-0005-0000-0000-000026000000}"/>
    <cellStyle name="Calc cel 4 4 5 2 2" xfId="14801" xr:uid="{00000000-0005-0000-0000-000026000000}"/>
    <cellStyle name="Calc cel 4 4 5 2 2 2" xfId="19391" xr:uid="{00000000-0005-0000-0000-000026000000}"/>
    <cellStyle name="Calc cel 4 4 5 2 3" xfId="10413" xr:uid="{00000000-0005-0000-0000-000026000000}"/>
    <cellStyle name="Calc cel 4 4 5 3" xfId="2169" xr:uid="{00000000-0005-0000-0000-000026000000}"/>
    <cellStyle name="Calc cel 4 4 5 3 2" xfId="17023" xr:uid="{00000000-0005-0000-0000-000026000000}"/>
    <cellStyle name="Calc cel 4 4 5 4" xfId="10648" xr:uid="{00000000-0005-0000-0000-000026000000}"/>
    <cellStyle name="Calc cel 4 4 5 4 2" xfId="7117" xr:uid="{00000000-0005-0000-0000-000026000000}"/>
    <cellStyle name="Calc cel 4 4 5 5" xfId="9292" xr:uid="{00000000-0005-0000-0000-000026000000}"/>
    <cellStyle name="Calc cel 4 4 6" xfId="3323" xr:uid="{00000000-0005-0000-0000-000026000000}"/>
    <cellStyle name="Calc cel 4 4 6 2" xfId="13587" xr:uid="{00000000-0005-0000-0000-000026000000}"/>
    <cellStyle name="Calc cel 4 4 6 2 2" xfId="18177" xr:uid="{00000000-0005-0000-0000-000026000000}"/>
    <cellStyle name="Calc cel 4 4 6 3" xfId="7856" xr:uid="{00000000-0005-0000-0000-000026000000}"/>
    <cellStyle name="Calc cel 4 4 7" xfId="1803" xr:uid="{00000000-0005-0000-0000-000026000000}"/>
    <cellStyle name="Calc cel 4 4 7 2" xfId="12074" xr:uid="{00000000-0005-0000-0000-000026000000}"/>
    <cellStyle name="Calc cel 4 4 7 2 2" xfId="16659" xr:uid="{00000000-0005-0000-0000-000026000000}"/>
    <cellStyle name="Calc cel 4 4 7 3" xfId="7351" xr:uid="{00000000-0005-0000-0000-000026000000}"/>
    <cellStyle name="Calc cel 4 4 8" xfId="9417" xr:uid="{00000000-0005-0000-0000-000026000000}"/>
    <cellStyle name="Calc cel 4 4 8 2" xfId="10479" xr:uid="{00000000-0005-0000-0000-000026000000}"/>
    <cellStyle name="Calc cel 4 4 9" xfId="10758" xr:uid="{00000000-0005-0000-0000-000026000000}"/>
    <cellStyle name="Calc cel 4 4 9 2" xfId="10478" xr:uid="{00000000-0005-0000-0000-000026000000}"/>
    <cellStyle name="Calc cel 4 5" xfId="460" xr:uid="{00000000-0005-0000-0000-000026000000}"/>
    <cellStyle name="Calc cel 4 5 2" xfId="1601" xr:uid="{00000000-0005-0000-0000-000026000000}"/>
    <cellStyle name="Calc cel 4 5 2 2" xfId="4410" xr:uid="{00000000-0005-0000-0000-000026000000}"/>
    <cellStyle name="Calc cel 4 5 2 2 2" xfId="14674" xr:uid="{00000000-0005-0000-0000-000026000000}"/>
    <cellStyle name="Calc cel 4 5 2 2 2 2" xfId="19264" xr:uid="{00000000-0005-0000-0000-000026000000}"/>
    <cellStyle name="Calc cel 4 5 2 2 3" xfId="7385" xr:uid="{00000000-0005-0000-0000-000026000000}"/>
    <cellStyle name="Calc cel 4 5 2 3" xfId="5822" xr:uid="{00000000-0005-0000-0000-000026000000}"/>
    <cellStyle name="Calc cel 4 5 2 3 2" xfId="16026" xr:uid="{00000000-0005-0000-0000-000026000000}"/>
    <cellStyle name="Calc cel 4 5 2 3 2 2" xfId="20613" xr:uid="{00000000-0005-0000-0000-000026000000}"/>
    <cellStyle name="Calc cel 4 5 2 3 3" xfId="8149" xr:uid="{00000000-0005-0000-0000-000026000000}"/>
    <cellStyle name="Calc cel 4 5 2 4" xfId="3176" xr:uid="{00000000-0005-0000-0000-000026000000}"/>
    <cellStyle name="Calc cel 4 5 2 4 2" xfId="18030" xr:uid="{00000000-0005-0000-0000-000026000000}"/>
    <cellStyle name="Calc cel 4 5 2 5" xfId="11878" xr:uid="{00000000-0005-0000-0000-000026000000}"/>
    <cellStyle name="Calc cel 4 5 2 5 2" xfId="16464" xr:uid="{00000000-0005-0000-0000-000026000000}"/>
    <cellStyle name="Calc cel 4 5 2 6" xfId="7326" xr:uid="{00000000-0005-0000-0000-000026000000}"/>
    <cellStyle name="Calc cel 4 5 3" xfId="966" xr:uid="{00000000-0005-0000-0000-000026000000}"/>
    <cellStyle name="Calc cel 4 5 3 2" xfId="3769" xr:uid="{00000000-0005-0000-0000-000026000000}"/>
    <cellStyle name="Calc cel 4 5 3 2 2" xfId="14033" xr:uid="{00000000-0005-0000-0000-000026000000}"/>
    <cellStyle name="Calc cel 4 5 3 2 2 2" xfId="18623" xr:uid="{00000000-0005-0000-0000-000026000000}"/>
    <cellStyle name="Calc cel 4 5 3 2 3" xfId="7497" xr:uid="{00000000-0005-0000-0000-000026000000}"/>
    <cellStyle name="Calc cel 4 5 3 3" xfId="5189" xr:uid="{00000000-0005-0000-0000-000026000000}"/>
    <cellStyle name="Calc cel 4 5 3 3 2" xfId="15430" xr:uid="{00000000-0005-0000-0000-000026000000}"/>
    <cellStyle name="Calc cel 4 5 3 3 2 2" xfId="20019" xr:uid="{00000000-0005-0000-0000-000026000000}"/>
    <cellStyle name="Calc cel 4 5 3 3 3" xfId="8930" xr:uid="{00000000-0005-0000-0000-000026000000}"/>
    <cellStyle name="Calc cel 4 5 3 4" xfId="2599" xr:uid="{00000000-0005-0000-0000-000026000000}"/>
    <cellStyle name="Calc cel 4 5 3 4 2" xfId="17453" xr:uid="{00000000-0005-0000-0000-000026000000}"/>
    <cellStyle name="Calc cel 4 5 3 5" xfId="11285" xr:uid="{00000000-0005-0000-0000-000026000000}"/>
    <cellStyle name="Calc cel 4 5 3 5 2" xfId="7675" xr:uid="{00000000-0005-0000-0000-000026000000}"/>
    <cellStyle name="Calc cel 4 5 3 6" xfId="10512" xr:uid="{00000000-0005-0000-0000-000026000000}"/>
    <cellStyle name="Calc cel 4 5 4" xfId="688" xr:uid="{00000000-0005-0000-0000-000026000000}"/>
    <cellStyle name="Calc cel 4 5 4 2" xfId="4913" xr:uid="{00000000-0005-0000-0000-000026000000}"/>
    <cellStyle name="Calc cel 4 5 4 2 2" xfId="15169" xr:uid="{00000000-0005-0000-0000-000026000000}"/>
    <cellStyle name="Calc cel 4 5 4 2 2 2" xfId="19758" xr:uid="{00000000-0005-0000-0000-000026000000}"/>
    <cellStyle name="Calc cel 4 5 4 2 3" xfId="13925" xr:uid="{00000000-0005-0000-0000-000026000000}"/>
    <cellStyle name="Calc cel 4 5 4 3" xfId="2333" xr:uid="{00000000-0005-0000-0000-000026000000}"/>
    <cellStyle name="Calc cel 4 5 4 3 2" xfId="17187" xr:uid="{00000000-0005-0000-0000-000026000000}"/>
    <cellStyle name="Calc cel 4 5 4 4" xfId="11028" xr:uid="{00000000-0005-0000-0000-000026000000}"/>
    <cellStyle name="Calc cel 4 5 4 4 2" xfId="7225" xr:uid="{00000000-0005-0000-0000-000026000000}"/>
    <cellStyle name="Calc cel 4 5 4 5" xfId="7727" xr:uid="{00000000-0005-0000-0000-000026000000}"/>
    <cellStyle name="Calc cel 4 5 5" xfId="3488" xr:uid="{00000000-0005-0000-0000-000026000000}"/>
    <cellStyle name="Calc cel 4 5 5 2" xfId="13752" xr:uid="{00000000-0005-0000-0000-000026000000}"/>
    <cellStyle name="Calc cel 4 5 5 2 2" xfId="18342" xr:uid="{00000000-0005-0000-0000-000026000000}"/>
    <cellStyle name="Calc cel 4 5 5 3" xfId="12468" xr:uid="{00000000-0005-0000-0000-000026000000}"/>
    <cellStyle name="Calc cel 4 5 6" xfId="4685" xr:uid="{00000000-0005-0000-0000-000026000000}"/>
    <cellStyle name="Calc cel 4 5 6 2" xfId="14945" xr:uid="{00000000-0005-0000-0000-000026000000}"/>
    <cellStyle name="Calc cel 4 5 6 2 2" xfId="19534" xr:uid="{00000000-0005-0000-0000-000026000000}"/>
    <cellStyle name="Calc cel 4 5 6 3" xfId="7254" xr:uid="{00000000-0005-0000-0000-000026000000}"/>
    <cellStyle name="Calc cel 4 5 7" xfId="9431" xr:uid="{00000000-0005-0000-0000-000026000000}"/>
    <cellStyle name="Calc cel 4 5 7 2" xfId="7887" xr:uid="{00000000-0005-0000-0000-000026000000}"/>
    <cellStyle name="Calc cel 4 5 8" xfId="10807" xr:uid="{00000000-0005-0000-0000-000026000000}"/>
    <cellStyle name="Calc cel 4 5 8 2" xfId="9010" xr:uid="{00000000-0005-0000-0000-000026000000}"/>
    <cellStyle name="Calc cel 4 5 9" xfId="8063" xr:uid="{00000000-0005-0000-0000-000026000000}"/>
    <cellStyle name="Calc cel 4 6" xfId="751" xr:uid="{00000000-0005-0000-0000-000026000000}"/>
    <cellStyle name="Calc cel 4 6 2" xfId="1664" xr:uid="{00000000-0005-0000-0000-000026000000}"/>
    <cellStyle name="Calc cel 4 6 2 2" xfId="4473" xr:uid="{00000000-0005-0000-0000-000026000000}"/>
    <cellStyle name="Calc cel 4 6 2 2 2" xfId="14737" xr:uid="{00000000-0005-0000-0000-000026000000}"/>
    <cellStyle name="Calc cel 4 6 2 2 2 2" xfId="19327" xr:uid="{00000000-0005-0000-0000-000026000000}"/>
    <cellStyle name="Calc cel 4 6 2 2 3" xfId="10038" xr:uid="{00000000-0005-0000-0000-000026000000}"/>
    <cellStyle name="Calc cel 4 6 2 3" xfId="5885" xr:uid="{00000000-0005-0000-0000-000026000000}"/>
    <cellStyle name="Calc cel 4 6 2 3 2" xfId="16085" xr:uid="{00000000-0005-0000-0000-000026000000}"/>
    <cellStyle name="Calc cel 4 6 2 3 2 2" xfId="20672" xr:uid="{00000000-0005-0000-0000-000026000000}"/>
    <cellStyle name="Calc cel 4 6 2 3 3" xfId="12801" xr:uid="{00000000-0005-0000-0000-000026000000}"/>
    <cellStyle name="Calc cel 4 6 2 4" xfId="3235" xr:uid="{00000000-0005-0000-0000-000026000000}"/>
    <cellStyle name="Calc cel 4 6 2 4 2" xfId="18089" xr:uid="{00000000-0005-0000-0000-000026000000}"/>
    <cellStyle name="Calc cel 4 6 2 5" xfId="11937" xr:uid="{00000000-0005-0000-0000-000026000000}"/>
    <cellStyle name="Calc cel 4 6 2 5 2" xfId="16523" xr:uid="{00000000-0005-0000-0000-000026000000}"/>
    <cellStyle name="Calc cel 4 6 2 6" xfId="6726" xr:uid="{00000000-0005-0000-0000-000026000000}"/>
    <cellStyle name="Calc cel 4 6 3" xfId="1347" xr:uid="{00000000-0005-0000-0000-000026000000}"/>
    <cellStyle name="Calc cel 4 6 3 2" xfId="4156" xr:uid="{00000000-0005-0000-0000-000026000000}"/>
    <cellStyle name="Calc cel 4 6 3 2 2" xfId="14420" xr:uid="{00000000-0005-0000-0000-000026000000}"/>
    <cellStyle name="Calc cel 4 6 3 2 2 2" xfId="19010" xr:uid="{00000000-0005-0000-0000-000026000000}"/>
    <cellStyle name="Calc cel 4 6 3 2 3" xfId="13027" xr:uid="{00000000-0005-0000-0000-000026000000}"/>
    <cellStyle name="Calc cel 4 6 3 3" xfId="5569" xr:uid="{00000000-0005-0000-0000-000026000000}"/>
    <cellStyle name="Calc cel 4 6 3 3 2" xfId="15788" xr:uid="{00000000-0005-0000-0000-000026000000}"/>
    <cellStyle name="Calc cel 4 6 3 3 2 2" xfId="20376" xr:uid="{00000000-0005-0000-0000-000026000000}"/>
    <cellStyle name="Calc cel 4 6 3 3 3" xfId="6801" xr:uid="{00000000-0005-0000-0000-000026000000}"/>
    <cellStyle name="Calc cel 4 6 3 4" xfId="2951" xr:uid="{00000000-0005-0000-0000-000026000000}"/>
    <cellStyle name="Calc cel 4 6 3 4 2" xfId="17805" xr:uid="{00000000-0005-0000-0000-000026000000}"/>
    <cellStyle name="Calc cel 4 6 3 5" xfId="11639" xr:uid="{00000000-0005-0000-0000-000026000000}"/>
    <cellStyle name="Calc cel 4 6 3 5 2" xfId="16227" xr:uid="{00000000-0005-0000-0000-000026000000}"/>
    <cellStyle name="Calc cel 4 6 3 6" xfId="13508" xr:uid="{00000000-0005-0000-0000-000026000000}"/>
    <cellStyle name="Calc cel 4 6 4" xfId="2395" xr:uid="{00000000-0005-0000-0000-000026000000}"/>
    <cellStyle name="Calc cel 4 6 4 2" xfId="12663" xr:uid="{00000000-0005-0000-0000-000026000000}"/>
    <cellStyle name="Calc cel 4 6 4 2 2" xfId="17249" xr:uid="{00000000-0005-0000-0000-000026000000}"/>
    <cellStyle name="Calc cel 4 6 4 3" xfId="6473" xr:uid="{00000000-0005-0000-0000-000026000000}"/>
    <cellStyle name="Calc cel 4 6 5" xfId="3551" xr:uid="{00000000-0005-0000-0000-000026000000}"/>
    <cellStyle name="Calc cel 4 6 5 2" xfId="13815" xr:uid="{00000000-0005-0000-0000-000026000000}"/>
    <cellStyle name="Calc cel 4 6 5 2 2" xfId="18405" xr:uid="{00000000-0005-0000-0000-000026000000}"/>
    <cellStyle name="Calc cel 4 6 5 3" xfId="9602" xr:uid="{00000000-0005-0000-0000-000026000000}"/>
    <cellStyle name="Calc cel 4 6 6" xfId="4976" xr:uid="{00000000-0005-0000-0000-000026000000}"/>
    <cellStyle name="Calc cel 4 6 6 2" xfId="15231" xr:uid="{00000000-0005-0000-0000-000026000000}"/>
    <cellStyle name="Calc cel 4 6 6 2 2" xfId="19820" xr:uid="{00000000-0005-0000-0000-000026000000}"/>
    <cellStyle name="Calc cel 4 6 6 3" xfId="14895" xr:uid="{00000000-0005-0000-0000-000026000000}"/>
    <cellStyle name="Calc cel 4 6 7" xfId="2099" xr:uid="{00000000-0005-0000-0000-000026000000}"/>
    <cellStyle name="Calc cel 4 6 7 2" xfId="12368" xr:uid="{00000000-0005-0000-0000-000026000000}"/>
    <cellStyle name="Calc cel 4 6 7 2 2" xfId="16953" xr:uid="{00000000-0005-0000-0000-000026000000}"/>
    <cellStyle name="Calc cel 4 6 7 3" xfId="7781" xr:uid="{00000000-0005-0000-0000-000026000000}"/>
    <cellStyle name="Calc cel 4 6 8" xfId="11087" xr:uid="{00000000-0005-0000-0000-000026000000}"/>
    <cellStyle name="Calc cel 4 6 8 2" xfId="9263" xr:uid="{00000000-0005-0000-0000-000026000000}"/>
    <cellStyle name="Calc cel 4 6 9" xfId="12155" xr:uid="{00000000-0005-0000-0000-000026000000}"/>
    <cellStyle name="Calc cel 4 7" xfId="1147" xr:uid="{00000000-0005-0000-0000-000026000000}"/>
    <cellStyle name="Calc cel 4 7 2" xfId="1114" xr:uid="{00000000-0005-0000-0000-000026000000}"/>
    <cellStyle name="Calc cel 4 7 2 2" xfId="3920" xr:uid="{00000000-0005-0000-0000-000026000000}"/>
    <cellStyle name="Calc cel 4 7 2 2 2" xfId="14184" xr:uid="{00000000-0005-0000-0000-000026000000}"/>
    <cellStyle name="Calc cel 4 7 2 2 2 2" xfId="18774" xr:uid="{00000000-0005-0000-0000-000026000000}"/>
    <cellStyle name="Calc cel 4 7 2 2 3" xfId="6575" xr:uid="{00000000-0005-0000-0000-000026000000}"/>
    <cellStyle name="Calc cel 4 7 2 3" xfId="5337" xr:uid="{00000000-0005-0000-0000-000026000000}"/>
    <cellStyle name="Calc cel 4 7 2 3 2" xfId="15568" xr:uid="{00000000-0005-0000-0000-000026000000}"/>
    <cellStyle name="Calc cel 4 7 2 3 2 2" xfId="20157" xr:uid="{00000000-0005-0000-0000-000026000000}"/>
    <cellStyle name="Calc cel 4 7 2 3 3" xfId="13410" xr:uid="{00000000-0005-0000-0000-000026000000}"/>
    <cellStyle name="Calc cel 4 7 2 4" xfId="2735" xr:uid="{00000000-0005-0000-0000-000026000000}"/>
    <cellStyle name="Calc cel 4 7 2 4 2" xfId="17589" xr:uid="{00000000-0005-0000-0000-000026000000}"/>
    <cellStyle name="Calc cel 4 7 2 5" xfId="11422" xr:uid="{00000000-0005-0000-0000-000026000000}"/>
    <cellStyle name="Calc cel 4 7 2 5 2" xfId="8384" xr:uid="{00000000-0005-0000-0000-000026000000}"/>
    <cellStyle name="Calc cel 4 7 2 6" xfId="6448" xr:uid="{00000000-0005-0000-0000-000026000000}"/>
    <cellStyle name="Calc cel 4 7 3" xfId="2767" xr:uid="{00000000-0005-0000-0000-000026000000}"/>
    <cellStyle name="Calc cel 4 7 3 2" xfId="13033" xr:uid="{00000000-0005-0000-0000-000026000000}"/>
    <cellStyle name="Calc cel 4 7 3 2 2" xfId="17621" xr:uid="{00000000-0005-0000-0000-000026000000}"/>
    <cellStyle name="Calc cel 4 7 3 3" xfId="12222" xr:uid="{00000000-0005-0000-0000-000026000000}"/>
    <cellStyle name="Calc cel 4 7 4" xfId="3955" xr:uid="{00000000-0005-0000-0000-000026000000}"/>
    <cellStyle name="Calc cel 4 7 4 2" xfId="14219" xr:uid="{00000000-0005-0000-0000-000026000000}"/>
    <cellStyle name="Calc cel 4 7 4 2 2" xfId="18809" xr:uid="{00000000-0005-0000-0000-000026000000}"/>
    <cellStyle name="Calc cel 4 7 4 3" xfId="7398" xr:uid="{00000000-0005-0000-0000-000026000000}"/>
    <cellStyle name="Calc cel 4 7 5" xfId="5369" xr:uid="{00000000-0005-0000-0000-000026000000}"/>
    <cellStyle name="Calc cel 4 7 5 2" xfId="15597" xr:uid="{00000000-0005-0000-0000-000026000000}"/>
    <cellStyle name="Calc cel 4 7 5 2 2" xfId="20186" xr:uid="{00000000-0005-0000-0000-000026000000}"/>
    <cellStyle name="Calc cel 4 7 5 3" xfId="8970" xr:uid="{00000000-0005-0000-0000-000026000000}"/>
    <cellStyle name="Calc cel 4 7 6" xfId="1912" xr:uid="{00000000-0005-0000-0000-000026000000}"/>
    <cellStyle name="Calc cel 4 7 6 2" xfId="16766" xr:uid="{00000000-0005-0000-0000-000026000000}"/>
    <cellStyle name="Calc cel 4 7 7" xfId="11451" xr:uid="{00000000-0005-0000-0000-000026000000}"/>
    <cellStyle name="Calc cel 4 7 7 2" xfId="8022" xr:uid="{00000000-0005-0000-0000-000026000000}"/>
    <cellStyle name="Calc cel 4 7 8" xfId="7353" xr:uid="{00000000-0005-0000-0000-000026000000}"/>
    <cellStyle name="Calc cel 4 8" xfId="890" xr:uid="{00000000-0005-0000-0000-000026000000}"/>
    <cellStyle name="Calc cel 4 8 2" xfId="3690" xr:uid="{00000000-0005-0000-0000-000026000000}"/>
    <cellStyle name="Calc cel 4 8 2 2" xfId="13954" xr:uid="{00000000-0005-0000-0000-000026000000}"/>
    <cellStyle name="Calc cel 4 8 2 2 2" xfId="18544" xr:uid="{00000000-0005-0000-0000-000026000000}"/>
    <cellStyle name="Calc cel 4 8 2 3" xfId="8041" xr:uid="{00000000-0005-0000-0000-000026000000}"/>
    <cellStyle name="Calc cel 4 8 3" xfId="5114" xr:uid="{00000000-0005-0000-0000-000026000000}"/>
    <cellStyle name="Calc cel 4 8 3 2" xfId="15364" xr:uid="{00000000-0005-0000-0000-000026000000}"/>
    <cellStyle name="Calc cel 4 8 3 2 2" xfId="19953" xr:uid="{00000000-0005-0000-0000-000026000000}"/>
    <cellStyle name="Calc cel 4 8 3 3" xfId="6884" xr:uid="{00000000-0005-0000-0000-000026000000}"/>
    <cellStyle name="Calc cel 4 8 4" xfId="2528" xr:uid="{00000000-0005-0000-0000-000026000000}"/>
    <cellStyle name="Calc cel 4 8 4 2" xfId="17382" xr:uid="{00000000-0005-0000-0000-000026000000}"/>
    <cellStyle name="Calc cel 4 8 5" xfId="11219" xr:uid="{00000000-0005-0000-0000-000026000000}"/>
    <cellStyle name="Calc cel 4 8 5 2" xfId="8713" xr:uid="{00000000-0005-0000-0000-000026000000}"/>
    <cellStyle name="Calc cel 4 8 6" xfId="6127" xr:uid="{00000000-0005-0000-0000-000026000000}"/>
    <cellStyle name="Calc cel 4 9" xfId="560" xr:uid="{00000000-0005-0000-0000-000026000000}"/>
    <cellStyle name="Calc cel 4 9 2" xfId="4785" xr:uid="{00000000-0005-0000-0000-000026000000}"/>
    <cellStyle name="Calc cel 4 9 2 2" xfId="15043" xr:uid="{00000000-0005-0000-0000-000026000000}"/>
    <cellStyle name="Calc cel 4 9 2 2 2" xfId="19632" xr:uid="{00000000-0005-0000-0000-000026000000}"/>
    <cellStyle name="Calc cel 4 9 2 3" xfId="10173" xr:uid="{00000000-0005-0000-0000-000026000000}"/>
    <cellStyle name="Calc cel 4 9 3" xfId="1838" xr:uid="{00000000-0005-0000-0000-000026000000}"/>
    <cellStyle name="Calc cel 4 9 3 2" xfId="16694" xr:uid="{00000000-0005-0000-0000-000026000000}"/>
    <cellStyle name="Calc cel 4 9 4" xfId="10904" xr:uid="{00000000-0005-0000-0000-000026000000}"/>
    <cellStyle name="Calc cel 4 9 4 2" xfId="7765" xr:uid="{00000000-0005-0000-0000-000026000000}"/>
    <cellStyle name="Calc cel 4 9 5" xfId="10335" xr:uid="{00000000-0005-0000-0000-000026000000}"/>
    <cellStyle name="Calc cel 5" xfId="204" xr:uid="{00000000-0005-0000-0000-000021000000}"/>
    <cellStyle name="Calc cel 5 10" xfId="1738" xr:uid="{00000000-0005-0000-0000-000021000000}"/>
    <cellStyle name="Calc cel 5 10 2" xfId="12009" xr:uid="{00000000-0005-0000-0000-000021000000}"/>
    <cellStyle name="Calc cel 5 10 3" xfId="16595" xr:uid="{00000000-0005-0000-0000-000021000000}"/>
    <cellStyle name="Calc cel 5 11" xfId="10611" xr:uid="{00000000-0005-0000-0000-000021000000}"/>
    <cellStyle name="Calc cel 5 11 2" xfId="6294" xr:uid="{00000000-0005-0000-0000-000021000000}"/>
    <cellStyle name="Calc cel 5 2" xfId="425" xr:uid="{00000000-0005-0000-0000-000021000000}"/>
    <cellStyle name="Calc cel 5 2 10" xfId="3412" xr:uid="{00000000-0005-0000-0000-000021000000}"/>
    <cellStyle name="Calc cel 5 2 10 2" xfId="13676" xr:uid="{00000000-0005-0000-0000-000021000000}"/>
    <cellStyle name="Calc cel 5 2 10 2 2" xfId="18266" xr:uid="{00000000-0005-0000-0000-000021000000}"/>
    <cellStyle name="Calc cel 5 2 10 3" xfId="9647" xr:uid="{00000000-0005-0000-0000-000021000000}"/>
    <cellStyle name="Calc cel 5 2 11" xfId="1905" xr:uid="{00000000-0005-0000-0000-000021000000}"/>
    <cellStyle name="Calc cel 5 2 11 2" xfId="12174" xr:uid="{00000000-0005-0000-0000-000021000000}"/>
    <cellStyle name="Calc cel 5 2 11 2 2" xfId="16759" xr:uid="{00000000-0005-0000-0000-000021000000}"/>
    <cellStyle name="Calc cel 5 2 11 3" xfId="6622" xr:uid="{00000000-0005-0000-0000-000021000000}"/>
    <cellStyle name="Calc cel 5 2 12" xfId="4658" xr:uid="{00000000-0005-0000-0000-000021000000}"/>
    <cellStyle name="Calc cel 5 2 12 2" xfId="19507" xr:uid="{00000000-0005-0000-0000-000021000000}"/>
    <cellStyle name="Calc cel 5 2 13" xfId="10774" xr:uid="{00000000-0005-0000-0000-000021000000}"/>
    <cellStyle name="Calc cel 5 2 13 2" xfId="7342" xr:uid="{00000000-0005-0000-0000-000021000000}"/>
    <cellStyle name="Calc cel 5 2 14" xfId="6071" xr:uid="{00000000-0005-0000-0000-000021000000}"/>
    <cellStyle name="Calc cel 5 2 2" xfId="520" xr:uid="{00000000-0005-0000-0000-000021000000}"/>
    <cellStyle name="Calc cel 5 2 2 10" xfId="10271" xr:uid="{00000000-0005-0000-0000-000021000000}"/>
    <cellStyle name="Calc cel 5 2 2 2" xfId="1573" xr:uid="{00000000-0005-0000-0000-000021000000}"/>
    <cellStyle name="Calc cel 5 2 2 2 2" xfId="4382" xr:uid="{00000000-0005-0000-0000-000021000000}"/>
    <cellStyle name="Calc cel 5 2 2 2 2 2" xfId="14646" xr:uid="{00000000-0005-0000-0000-000021000000}"/>
    <cellStyle name="Calc cel 5 2 2 2 2 2 2" xfId="19236" xr:uid="{00000000-0005-0000-0000-000021000000}"/>
    <cellStyle name="Calc cel 5 2 2 2 2 3" xfId="9917" xr:uid="{00000000-0005-0000-0000-000021000000}"/>
    <cellStyle name="Calc cel 5 2 2 2 3" xfId="5794" xr:uid="{00000000-0005-0000-0000-000021000000}"/>
    <cellStyle name="Calc cel 5 2 2 2 3 2" xfId="16000" xr:uid="{00000000-0005-0000-0000-000021000000}"/>
    <cellStyle name="Calc cel 5 2 2 2 3 2 2" xfId="20587" xr:uid="{00000000-0005-0000-0000-000021000000}"/>
    <cellStyle name="Calc cel 5 2 2 2 3 3" xfId="6258" xr:uid="{00000000-0005-0000-0000-000021000000}"/>
    <cellStyle name="Calc cel 5 2 2 2 4" xfId="3150" xr:uid="{00000000-0005-0000-0000-000021000000}"/>
    <cellStyle name="Calc cel 5 2 2 2 4 2" xfId="18004" xr:uid="{00000000-0005-0000-0000-000021000000}"/>
    <cellStyle name="Calc cel 5 2 2 2 5" xfId="11852" xr:uid="{00000000-0005-0000-0000-000021000000}"/>
    <cellStyle name="Calc cel 5 2 2 2 5 2" xfId="16438" xr:uid="{00000000-0005-0000-0000-000021000000}"/>
    <cellStyle name="Calc cel 5 2 2 2 6" xfId="13346" xr:uid="{00000000-0005-0000-0000-000021000000}"/>
    <cellStyle name="Calc cel 5 2 2 3" xfId="1414" xr:uid="{00000000-0005-0000-0000-000021000000}"/>
    <cellStyle name="Calc cel 5 2 2 3 2" xfId="4223" xr:uid="{00000000-0005-0000-0000-000021000000}"/>
    <cellStyle name="Calc cel 5 2 2 3 2 2" xfId="14487" xr:uid="{00000000-0005-0000-0000-000021000000}"/>
    <cellStyle name="Calc cel 5 2 2 3 2 2 2" xfId="19077" xr:uid="{00000000-0005-0000-0000-000021000000}"/>
    <cellStyle name="Calc cel 5 2 2 3 2 3" xfId="13481" xr:uid="{00000000-0005-0000-0000-000021000000}"/>
    <cellStyle name="Calc cel 5 2 2 3 3" xfId="5635" xr:uid="{00000000-0005-0000-0000-000021000000}"/>
    <cellStyle name="Calc cel 5 2 2 3 3 2" xfId="15852" xr:uid="{00000000-0005-0000-0000-000021000000}"/>
    <cellStyle name="Calc cel 5 2 2 3 3 2 2" xfId="20440" xr:uid="{00000000-0005-0000-0000-000021000000}"/>
    <cellStyle name="Calc cel 5 2 2 3 3 3" xfId="13344" xr:uid="{00000000-0005-0000-0000-000021000000}"/>
    <cellStyle name="Calc cel 5 2 2 3 4" xfId="3016" xr:uid="{00000000-0005-0000-0000-000021000000}"/>
    <cellStyle name="Calc cel 5 2 2 3 4 2" xfId="17870" xr:uid="{00000000-0005-0000-0000-000021000000}"/>
    <cellStyle name="Calc cel 5 2 2 3 5" xfId="11703" xr:uid="{00000000-0005-0000-0000-000021000000}"/>
    <cellStyle name="Calc cel 5 2 2 3 5 2" xfId="16291" xr:uid="{00000000-0005-0000-0000-000021000000}"/>
    <cellStyle name="Calc cel 5 2 2 3 6" xfId="9318" xr:uid="{00000000-0005-0000-0000-000021000000}"/>
    <cellStyle name="Calc cel 5 2 2 4" xfId="1259" xr:uid="{00000000-0005-0000-0000-000021000000}"/>
    <cellStyle name="Calc cel 5 2 2 4 2" xfId="4068" xr:uid="{00000000-0005-0000-0000-000021000000}"/>
    <cellStyle name="Calc cel 5 2 2 4 2 2" xfId="14332" xr:uid="{00000000-0005-0000-0000-000021000000}"/>
    <cellStyle name="Calc cel 5 2 2 4 2 2 2" xfId="18922" xr:uid="{00000000-0005-0000-0000-000021000000}"/>
    <cellStyle name="Calc cel 5 2 2 4 2 3" xfId="9379" xr:uid="{00000000-0005-0000-0000-000021000000}"/>
    <cellStyle name="Calc cel 5 2 2 4 3" xfId="5481" xr:uid="{00000000-0005-0000-0000-000021000000}"/>
    <cellStyle name="Calc cel 5 2 2 4 3 2" xfId="15704" xr:uid="{00000000-0005-0000-0000-000021000000}"/>
    <cellStyle name="Calc cel 5 2 2 4 3 2 2" xfId="20292" xr:uid="{00000000-0005-0000-0000-000021000000}"/>
    <cellStyle name="Calc cel 5 2 2 4 3 3" xfId="12895" xr:uid="{00000000-0005-0000-0000-000021000000}"/>
    <cellStyle name="Calc cel 5 2 2 4 4" xfId="2866" xr:uid="{00000000-0005-0000-0000-000021000000}"/>
    <cellStyle name="Calc cel 5 2 2 4 4 2" xfId="17720" xr:uid="{00000000-0005-0000-0000-000021000000}"/>
    <cellStyle name="Calc cel 5 2 2 4 5" xfId="11557" xr:uid="{00000000-0005-0000-0000-000021000000}"/>
    <cellStyle name="Calc cel 5 2 2 4 5 2" xfId="6652" xr:uid="{00000000-0005-0000-0000-000021000000}"/>
    <cellStyle name="Calc cel 5 2 2 4 6" xfId="8566" xr:uid="{00000000-0005-0000-0000-000021000000}"/>
    <cellStyle name="Calc cel 5 2 2 5" xfId="660" xr:uid="{00000000-0005-0000-0000-000021000000}"/>
    <cellStyle name="Calc cel 5 2 2 5 2" xfId="4885" xr:uid="{00000000-0005-0000-0000-000021000000}"/>
    <cellStyle name="Calc cel 5 2 2 5 2 2" xfId="15143" xr:uid="{00000000-0005-0000-0000-000021000000}"/>
    <cellStyle name="Calc cel 5 2 2 5 2 2 2" xfId="19732" xr:uid="{00000000-0005-0000-0000-000021000000}"/>
    <cellStyle name="Calc cel 5 2 2 5 2 3" xfId="10105" xr:uid="{00000000-0005-0000-0000-000021000000}"/>
    <cellStyle name="Calc cel 5 2 2 5 3" xfId="2307" xr:uid="{00000000-0005-0000-0000-000021000000}"/>
    <cellStyle name="Calc cel 5 2 2 5 3 2" xfId="17161" xr:uid="{00000000-0005-0000-0000-000021000000}"/>
    <cellStyle name="Calc cel 5 2 2 5 4" xfId="11002" xr:uid="{00000000-0005-0000-0000-000021000000}"/>
    <cellStyle name="Calc cel 5 2 2 5 4 2" xfId="7618" xr:uid="{00000000-0005-0000-0000-000021000000}"/>
    <cellStyle name="Calc cel 5 2 2 5 5" xfId="13195" xr:uid="{00000000-0005-0000-0000-000021000000}"/>
    <cellStyle name="Calc cel 5 2 2 6" xfId="3460" xr:uid="{00000000-0005-0000-0000-000021000000}"/>
    <cellStyle name="Calc cel 5 2 2 6 2" xfId="13724" xr:uid="{00000000-0005-0000-0000-000021000000}"/>
    <cellStyle name="Calc cel 5 2 2 6 2 2" xfId="18314" xr:uid="{00000000-0005-0000-0000-000021000000}"/>
    <cellStyle name="Calc cel 5 2 2 6 3" xfId="6810" xr:uid="{00000000-0005-0000-0000-000021000000}"/>
    <cellStyle name="Calc cel 5 2 2 7" xfId="4745" xr:uid="{00000000-0005-0000-0000-000021000000}"/>
    <cellStyle name="Calc cel 5 2 2 7 2" xfId="15005" xr:uid="{00000000-0005-0000-0000-000021000000}"/>
    <cellStyle name="Calc cel 5 2 2 7 2 2" xfId="19594" xr:uid="{00000000-0005-0000-0000-000021000000}"/>
    <cellStyle name="Calc cel 5 2 2 7 3" xfId="9047" xr:uid="{00000000-0005-0000-0000-000021000000}"/>
    <cellStyle name="Calc cel 5 2 2 8" xfId="9474" xr:uid="{00000000-0005-0000-0000-000021000000}"/>
    <cellStyle name="Calc cel 5 2 2 8 2" xfId="7230" xr:uid="{00000000-0005-0000-0000-000021000000}"/>
    <cellStyle name="Calc cel 5 2 2 9" xfId="10867" xr:uid="{00000000-0005-0000-0000-000021000000}"/>
    <cellStyle name="Calc cel 5 2 2 9 2" xfId="14933" xr:uid="{00000000-0005-0000-0000-000021000000}"/>
    <cellStyle name="Calc cel 5 2 3" xfId="724" xr:uid="{00000000-0005-0000-0000-000021000000}"/>
    <cellStyle name="Calc cel 5 2 3 2" xfId="1637" xr:uid="{00000000-0005-0000-0000-000021000000}"/>
    <cellStyle name="Calc cel 5 2 3 2 2" xfId="4446" xr:uid="{00000000-0005-0000-0000-000021000000}"/>
    <cellStyle name="Calc cel 5 2 3 2 2 2" xfId="14710" xr:uid="{00000000-0005-0000-0000-000021000000}"/>
    <cellStyle name="Calc cel 5 2 3 2 2 2 2" xfId="19300" xr:uid="{00000000-0005-0000-0000-000021000000}"/>
    <cellStyle name="Calc cel 5 2 3 2 2 3" xfId="12918" xr:uid="{00000000-0005-0000-0000-000021000000}"/>
    <cellStyle name="Calc cel 5 2 3 2 3" xfId="5858" xr:uid="{00000000-0005-0000-0000-000021000000}"/>
    <cellStyle name="Calc cel 5 2 3 2 3 2" xfId="16060" xr:uid="{00000000-0005-0000-0000-000021000000}"/>
    <cellStyle name="Calc cel 5 2 3 2 3 2 2" xfId="20647" xr:uid="{00000000-0005-0000-0000-000021000000}"/>
    <cellStyle name="Calc cel 5 2 3 2 3 3" xfId="6691" xr:uid="{00000000-0005-0000-0000-000021000000}"/>
    <cellStyle name="Calc cel 5 2 3 2 4" xfId="3210" xr:uid="{00000000-0005-0000-0000-000021000000}"/>
    <cellStyle name="Calc cel 5 2 3 2 4 2" xfId="18064" xr:uid="{00000000-0005-0000-0000-000021000000}"/>
    <cellStyle name="Calc cel 5 2 3 2 5" xfId="11912" xr:uid="{00000000-0005-0000-0000-000021000000}"/>
    <cellStyle name="Calc cel 5 2 3 2 5 2" xfId="16498" xr:uid="{00000000-0005-0000-0000-000021000000}"/>
    <cellStyle name="Calc cel 5 2 3 2 6" xfId="10507" xr:uid="{00000000-0005-0000-0000-000021000000}"/>
    <cellStyle name="Calc cel 5 2 3 3" xfId="1320" xr:uid="{00000000-0005-0000-0000-000021000000}"/>
    <cellStyle name="Calc cel 5 2 3 3 2" xfId="4129" xr:uid="{00000000-0005-0000-0000-000021000000}"/>
    <cellStyle name="Calc cel 5 2 3 3 2 2" xfId="14393" xr:uid="{00000000-0005-0000-0000-000021000000}"/>
    <cellStyle name="Calc cel 5 2 3 3 2 2 2" xfId="18983" xr:uid="{00000000-0005-0000-0000-000021000000}"/>
    <cellStyle name="Calc cel 5 2 3 3 2 3" xfId="8597" xr:uid="{00000000-0005-0000-0000-000021000000}"/>
    <cellStyle name="Calc cel 5 2 3 3 3" xfId="5542" xr:uid="{00000000-0005-0000-0000-000021000000}"/>
    <cellStyle name="Calc cel 5 2 3 3 3 2" xfId="15763" xr:uid="{00000000-0005-0000-0000-000021000000}"/>
    <cellStyle name="Calc cel 5 2 3 3 3 2 2" xfId="20351" xr:uid="{00000000-0005-0000-0000-000021000000}"/>
    <cellStyle name="Calc cel 5 2 3 3 3 3" xfId="12907" xr:uid="{00000000-0005-0000-0000-000021000000}"/>
    <cellStyle name="Calc cel 5 2 3 3 4" xfId="2926" xr:uid="{00000000-0005-0000-0000-000021000000}"/>
    <cellStyle name="Calc cel 5 2 3 3 4 2" xfId="17780" xr:uid="{00000000-0005-0000-0000-000021000000}"/>
    <cellStyle name="Calc cel 5 2 3 3 5" xfId="11614" xr:uid="{00000000-0005-0000-0000-000021000000}"/>
    <cellStyle name="Calc cel 5 2 3 3 5 2" xfId="16202" xr:uid="{00000000-0005-0000-0000-000021000000}"/>
    <cellStyle name="Calc cel 5 2 3 3 6" xfId="7732" xr:uid="{00000000-0005-0000-0000-000021000000}"/>
    <cellStyle name="Calc cel 5 2 3 4" xfId="2368" xr:uid="{00000000-0005-0000-0000-000021000000}"/>
    <cellStyle name="Calc cel 5 2 3 4 2" xfId="12636" xr:uid="{00000000-0005-0000-0000-000021000000}"/>
    <cellStyle name="Calc cel 5 2 3 4 2 2" xfId="17222" xr:uid="{00000000-0005-0000-0000-000021000000}"/>
    <cellStyle name="Calc cel 5 2 3 4 3" xfId="7652" xr:uid="{00000000-0005-0000-0000-000021000000}"/>
    <cellStyle name="Calc cel 5 2 3 5" xfId="3524" xr:uid="{00000000-0005-0000-0000-000021000000}"/>
    <cellStyle name="Calc cel 5 2 3 5 2" xfId="13788" xr:uid="{00000000-0005-0000-0000-000021000000}"/>
    <cellStyle name="Calc cel 5 2 3 5 2 2" xfId="18378" xr:uid="{00000000-0005-0000-0000-000021000000}"/>
    <cellStyle name="Calc cel 5 2 3 5 3" xfId="8444" xr:uid="{00000000-0005-0000-0000-000021000000}"/>
    <cellStyle name="Calc cel 5 2 3 6" xfId="4949" xr:uid="{00000000-0005-0000-0000-000021000000}"/>
    <cellStyle name="Calc cel 5 2 3 6 2" xfId="15204" xr:uid="{00000000-0005-0000-0000-000021000000}"/>
    <cellStyle name="Calc cel 5 2 3 6 2 2" xfId="19793" xr:uid="{00000000-0005-0000-0000-000021000000}"/>
    <cellStyle name="Calc cel 5 2 3 6 3" xfId="6706" xr:uid="{00000000-0005-0000-0000-000021000000}"/>
    <cellStyle name="Calc cel 5 2 3 7" xfId="2074" xr:uid="{00000000-0005-0000-0000-000021000000}"/>
    <cellStyle name="Calc cel 5 2 3 7 2" xfId="12343" xr:uid="{00000000-0005-0000-0000-000021000000}"/>
    <cellStyle name="Calc cel 5 2 3 7 2 2" xfId="16928" xr:uid="{00000000-0005-0000-0000-000021000000}"/>
    <cellStyle name="Calc cel 5 2 3 7 3" xfId="8849" xr:uid="{00000000-0005-0000-0000-000021000000}"/>
    <cellStyle name="Calc cel 5 2 3 8" xfId="11062" xr:uid="{00000000-0005-0000-0000-000021000000}"/>
    <cellStyle name="Calc cel 5 2 3 8 2" xfId="9508" xr:uid="{00000000-0005-0000-0000-000021000000}"/>
    <cellStyle name="Calc cel 5 2 3 9" xfId="13369" xr:uid="{00000000-0005-0000-0000-000021000000}"/>
    <cellStyle name="Calc cel 5 2 4" xfId="786" xr:uid="{00000000-0005-0000-0000-000021000000}"/>
    <cellStyle name="Calc cel 5 2 4 2" xfId="1699" xr:uid="{00000000-0005-0000-0000-000021000000}"/>
    <cellStyle name="Calc cel 5 2 4 2 2" xfId="4508" xr:uid="{00000000-0005-0000-0000-000021000000}"/>
    <cellStyle name="Calc cel 5 2 4 2 2 2" xfId="14772" xr:uid="{00000000-0005-0000-0000-000021000000}"/>
    <cellStyle name="Calc cel 5 2 4 2 2 2 2" xfId="19362" xr:uid="{00000000-0005-0000-0000-000021000000}"/>
    <cellStyle name="Calc cel 5 2 4 2 2 3" xfId="12457" xr:uid="{00000000-0005-0000-0000-000021000000}"/>
    <cellStyle name="Calc cel 5 2 4 2 3" xfId="5920" xr:uid="{00000000-0005-0000-0000-000021000000}"/>
    <cellStyle name="Calc cel 5 2 4 2 3 2" xfId="16119" xr:uid="{00000000-0005-0000-0000-000021000000}"/>
    <cellStyle name="Calc cel 5 2 4 2 3 2 2" xfId="20706" xr:uid="{00000000-0005-0000-0000-000021000000}"/>
    <cellStyle name="Calc cel 5 2 4 2 3 3" xfId="9583" xr:uid="{00000000-0005-0000-0000-000021000000}"/>
    <cellStyle name="Calc cel 5 2 4 2 4" xfId="3269" xr:uid="{00000000-0005-0000-0000-000021000000}"/>
    <cellStyle name="Calc cel 5 2 4 2 4 2" xfId="18123" xr:uid="{00000000-0005-0000-0000-000021000000}"/>
    <cellStyle name="Calc cel 5 2 4 2 5" xfId="11971" xr:uid="{00000000-0005-0000-0000-000021000000}"/>
    <cellStyle name="Calc cel 5 2 4 2 5 2" xfId="16557" xr:uid="{00000000-0005-0000-0000-000021000000}"/>
    <cellStyle name="Calc cel 5 2 4 2 6" xfId="9858" xr:uid="{00000000-0005-0000-0000-000021000000}"/>
    <cellStyle name="Calc cel 5 2 4 3" xfId="1377" xr:uid="{00000000-0005-0000-0000-000021000000}"/>
    <cellStyle name="Calc cel 5 2 4 3 2" xfId="4186" xr:uid="{00000000-0005-0000-0000-000021000000}"/>
    <cellStyle name="Calc cel 5 2 4 3 2 2" xfId="14450" xr:uid="{00000000-0005-0000-0000-000021000000}"/>
    <cellStyle name="Calc cel 5 2 4 3 2 2 2" xfId="19040" xr:uid="{00000000-0005-0000-0000-000021000000}"/>
    <cellStyle name="Calc cel 5 2 4 3 2 3" xfId="9810" xr:uid="{00000000-0005-0000-0000-000021000000}"/>
    <cellStyle name="Calc cel 5 2 4 3 3" xfId="5598" xr:uid="{00000000-0005-0000-0000-000021000000}"/>
    <cellStyle name="Calc cel 5 2 4 3 3 2" xfId="15816" xr:uid="{00000000-0005-0000-0000-000021000000}"/>
    <cellStyle name="Calc cel 5 2 4 3 3 2 2" xfId="20404" xr:uid="{00000000-0005-0000-0000-000021000000}"/>
    <cellStyle name="Calc cel 5 2 4 3 3 3" xfId="6171" xr:uid="{00000000-0005-0000-0000-000021000000}"/>
    <cellStyle name="Calc cel 5 2 4 3 4" xfId="2980" xr:uid="{00000000-0005-0000-0000-000021000000}"/>
    <cellStyle name="Calc cel 5 2 4 3 4 2" xfId="17834" xr:uid="{00000000-0005-0000-0000-000021000000}"/>
    <cellStyle name="Calc cel 5 2 4 3 5" xfId="11667" xr:uid="{00000000-0005-0000-0000-000021000000}"/>
    <cellStyle name="Calc cel 5 2 4 3 5 2" xfId="16255" xr:uid="{00000000-0005-0000-0000-000021000000}"/>
    <cellStyle name="Calc cel 5 2 4 3 6" xfId="7036" xr:uid="{00000000-0005-0000-0000-000021000000}"/>
    <cellStyle name="Calc cel 5 2 4 4" xfId="2430" xr:uid="{00000000-0005-0000-0000-000021000000}"/>
    <cellStyle name="Calc cel 5 2 4 4 2" xfId="12698" xr:uid="{00000000-0005-0000-0000-000021000000}"/>
    <cellStyle name="Calc cel 5 2 4 4 2 2" xfId="17284" xr:uid="{00000000-0005-0000-0000-000021000000}"/>
    <cellStyle name="Calc cel 5 2 4 4 3" xfId="13366" xr:uid="{00000000-0005-0000-0000-000021000000}"/>
    <cellStyle name="Calc cel 5 2 4 5" xfId="3586" xr:uid="{00000000-0005-0000-0000-000021000000}"/>
    <cellStyle name="Calc cel 5 2 4 5 2" xfId="13850" xr:uid="{00000000-0005-0000-0000-000021000000}"/>
    <cellStyle name="Calc cel 5 2 4 5 2 2" xfId="18440" xr:uid="{00000000-0005-0000-0000-000021000000}"/>
    <cellStyle name="Calc cel 5 2 4 5 3" xfId="6721" xr:uid="{00000000-0005-0000-0000-000021000000}"/>
    <cellStyle name="Calc cel 5 2 4 6" xfId="5011" xr:uid="{00000000-0005-0000-0000-000021000000}"/>
    <cellStyle name="Calc cel 5 2 4 6 2" xfId="15266" xr:uid="{00000000-0005-0000-0000-000021000000}"/>
    <cellStyle name="Calc cel 5 2 4 6 2 2" xfId="19855" xr:uid="{00000000-0005-0000-0000-000021000000}"/>
    <cellStyle name="Calc cel 5 2 4 6 3" xfId="7922" xr:uid="{00000000-0005-0000-0000-000021000000}"/>
    <cellStyle name="Calc cel 5 2 4 7" xfId="2133" xr:uid="{00000000-0005-0000-0000-000021000000}"/>
    <cellStyle name="Calc cel 5 2 4 7 2" xfId="12402" xr:uid="{00000000-0005-0000-0000-000021000000}"/>
    <cellStyle name="Calc cel 5 2 4 7 2 2" xfId="16987" xr:uid="{00000000-0005-0000-0000-000021000000}"/>
    <cellStyle name="Calc cel 5 2 4 7 3" xfId="7568" xr:uid="{00000000-0005-0000-0000-000021000000}"/>
    <cellStyle name="Calc cel 5 2 4 8" xfId="11121" xr:uid="{00000000-0005-0000-0000-000021000000}"/>
    <cellStyle name="Calc cel 5 2 4 8 2" xfId="13334" xr:uid="{00000000-0005-0000-0000-000021000000}"/>
    <cellStyle name="Calc cel 5 2 4 9" xfId="6401" xr:uid="{00000000-0005-0000-0000-000021000000}"/>
    <cellStyle name="Calc cel 5 2 5" xfId="1222" xr:uid="{00000000-0005-0000-0000-000021000000}"/>
    <cellStyle name="Calc cel 5 2 5 2" xfId="1536" xr:uid="{00000000-0005-0000-0000-000021000000}"/>
    <cellStyle name="Calc cel 5 2 5 2 2" xfId="4345" xr:uid="{00000000-0005-0000-0000-000021000000}"/>
    <cellStyle name="Calc cel 5 2 5 2 2 2" xfId="14609" xr:uid="{00000000-0005-0000-0000-000021000000}"/>
    <cellStyle name="Calc cel 5 2 5 2 2 2 2" xfId="19199" xr:uid="{00000000-0005-0000-0000-000021000000}"/>
    <cellStyle name="Calc cel 5 2 5 2 2 3" xfId="6573" xr:uid="{00000000-0005-0000-0000-000021000000}"/>
    <cellStyle name="Calc cel 5 2 5 2 3" xfId="5757" xr:uid="{00000000-0005-0000-0000-000021000000}"/>
    <cellStyle name="Calc cel 5 2 5 2 3 2" xfId="15964" xr:uid="{00000000-0005-0000-0000-000021000000}"/>
    <cellStyle name="Calc cel 5 2 5 2 3 2 2" xfId="20551" xr:uid="{00000000-0005-0000-0000-000021000000}"/>
    <cellStyle name="Calc cel 5 2 5 2 3 3" xfId="6516" xr:uid="{00000000-0005-0000-0000-000021000000}"/>
    <cellStyle name="Calc cel 5 2 5 2 4" xfId="3114" xr:uid="{00000000-0005-0000-0000-000021000000}"/>
    <cellStyle name="Calc cel 5 2 5 2 4 2" xfId="17968" xr:uid="{00000000-0005-0000-0000-000021000000}"/>
    <cellStyle name="Calc cel 5 2 5 2 5" xfId="11816" xr:uid="{00000000-0005-0000-0000-000021000000}"/>
    <cellStyle name="Calc cel 5 2 5 2 5 2" xfId="16402" xr:uid="{00000000-0005-0000-0000-000021000000}"/>
    <cellStyle name="Calc cel 5 2 5 2 6" xfId="9877" xr:uid="{00000000-0005-0000-0000-000021000000}"/>
    <cellStyle name="Calc cel 5 2 5 3" xfId="2830" xr:uid="{00000000-0005-0000-0000-000021000000}"/>
    <cellStyle name="Calc cel 5 2 5 3 2" xfId="13096" xr:uid="{00000000-0005-0000-0000-000021000000}"/>
    <cellStyle name="Calc cel 5 2 5 3 2 2" xfId="17684" xr:uid="{00000000-0005-0000-0000-000021000000}"/>
    <cellStyle name="Calc cel 5 2 5 3 3" xfId="6210" xr:uid="{00000000-0005-0000-0000-000021000000}"/>
    <cellStyle name="Calc cel 5 2 5 4" xfId="4030" xr:uid="{00000000-0005-0000-0000-000021000000}"/>
    <cellStyle name="Calc cel 5 2 5 4 2" xfId="14294" xr:uid="{00000000-0005-0000-0000-000021000000}"/>
    <cellStyle name="Calc cel 5 2 5 4 2 2" xfId="18884" xr:uid="{00000000-0005-0000-0000-000021000000}"/>
    <cellStyle name="Calc cel 5 2 5 4 3" xfId="13435" xr:uid="{00000000-0005-0000-0000-000021000000}"/>
    <cellStyle name="Calc cel 5 2 5 5" xfId="5444" xr:uid="{00000000-0005-0000-0000-000021000000}"/>
    <cellStyle name="Calc cel 5 2 5 5 2" xfId="15669" xr:uid="{00000000-0005-0000-0000-000021000000}"/>
    <cellStyle name="Calc cel 5 2 5 5 2 2" xfId="20257" xr:uid="{00000000-0005-0000-0000-000021000000}"/>
    <cellStyle name="Calc cel 5 2 5 5 3" xfId="8396" xr:uid="{00000000-0005-0000-0000-000021000000}"/>
    <cellStyle name="Calc cel 5 2 5 6" xfId="1992" xr:uid="{00000000-0005-0000-0000-000021000000}"/>
    <cellStyle name="Calc cel 5 2 5 6 2" xfId="16846" xr:uid="{00000000-0005-0000-0000-000021000000}"/>
    <cellStyle name="Calc cel 5 2 5 7" xfId="11522" xr:uid="{00000000-0005-0000-0000-000021000000}"/>
    <cellStyle name="Calc cel 5 2 5 7 2" xfId="8642" xr:uid="{00000000-0005-0000-0000-000021000000}"/>
    <cellStyle name="Calc cel 5 2 5 8" xfId="10581" xr:uid="{00000000-0005-0000-0000-000021000000}"/>
    <cellStyle name="Calc cel 5 2 6" xfId="1142" xr:uid="{00000000-0005-0000-0000-000021000000}"/>
    <cellStyle name="Calc cel 5 2 6 2" xfId="3950" xr:uid="{00000000-0005-0000-0000-000021000000}"/>
    <cellStyle name="Calc cel 5 2 6 2 2" xfId="14214" xr:uid="{00000000-0005-0000-0000-000021000000}"/>
    <cellStyle name="Calc cel 5 2 6 2 2 2" xfId="18804" xr:uid="{00000000-0005-0000-0000-000021000000}"/>
    <cellStyle name="Calc cel 5 2 6 2 3" xfId="8578" xr:uid="{00000000-0005-0000-0000-000021000000}"/>
    <cellStyle name="Calc cel 5 2 6 3" xfId="5364" xr:uid="{00000000-0005-0000-0000-000021000000}"/>
    <cellStyle name="Calc cel 5 2 6 3 2" xfId="15593" xr:uid="{00000000-0005-0000-0000-000021000000}"/>
    <cellStyle name="Calc cel 5 2 6 3 2 2" xfId="20182" xr:uid="{00000000-0005-0000-0000-000021000000}"/>
    <cellStyle name="Calc cel 5 2 6 3 3" xfId="6956" xr:uid="{00000000-0005-0000-0000-000021000000}"/>
    <cellStyle name="Calc cel 5 2 6 4" xfId="2763" xr:uid="{00000000-0005-0000-0000-000021000000}"/>
    <cellStyle name="Calc cel 5 2 6 4 2" xfId="17617" xr:uid="{00000000-0005-0000-0000-000021000000}"/>
    <cellStyle name="Calc cel 5 2 6 5" xfId="11447" xr:uid="{00000000-0005-0000-0000-000021000000}"/>
    <cellStyle name="Calc cel 5 2 6 5 2" xfId="8889" xr:uid="{00000000-0005-0000-0000-000021000000}"/>
    <cellStyle name="Calc cel 5 2 6 6" xfId="7064" xr:uid="{00000000-0005-0000-0000-000021000000}"/>
    <cellStyle name="Calc cel 5 2 7" xfId="1080" xr:uid="{00000000-0005-0000-0000-000021000000}"/>
    <cellStyle name="Calc cel 5 2 7 2" xfId="3883" xr:uid="{00000000-0005-0000-0000-000021000000}"/>
    <cellStyle name="Calc cel 5 2 7 2 2" xfId="14147" xr:uid="{00000000-0005-0000-0000-000021000000}"/>
    <cellStyle name="Calc cel 5 2 7 2 2 2" xfId="18737" xr:uid="{00000000-0005-0000-0000-000021000000}"/>
    <cellStyle name="Calc cel 5 2 7 2 3" xfId="10213" xr:uid="{00000000-0005-0000-0000-000021000000}"/>
    <cellStyle name="Calc cel 5 2 7 3" xfId="5303" xr:uid="{00000000-0005-0000-0000-000021000000}"/>
    <cellStyle name="Calc cel 5 2 7 3 2" xfId="15537" xr:uid="{00000000-0005-0000-0000-000021000000}"/>
    <cellStyle name="Calc cel 5 2 7 3 2 2" xfId="20126" xr:uid="{00000000-0005-0000-0000-000021000000}"/>
    <cellStyle name="Calc cel 5 2 7 3 3" xfId="10262" xr:uid="{00000000-0005-0000-0000-000021000000}"/>
    <cellStyle name="Calc cel 5 2 7 4" xfId="2705" xr:uid="{00000000-0005-0000-0000-000021000000}"/>
    <cellStyle name="Calc cel 5 2 7 4 2" xfId="17559" xr:uid="{00000000-0005-0000-0000-000021000000}"/>
    <cellStyle name="Calc cel 5 2 7 5" xfId="11392" xr:uid="{00000000-0005-0000-0000-000021000000}"/>
    <cellStyle name="Calc cel 5 2 7 5 2" xfId="9504" xr:uid="{00000000-0005-0000-0000-000021000000}"/>
    <cellStyle name="Calc cel 5 2 7 6" xfId="10286" xr:uid="{00000000-0005-0000-0000-000021000000}"/>
    <cellStyle name="Calc cel 5 2 8" xfId="1039" xr:uid="{00000000-0005-0000-0000-000021000000}"/>
    <cellStyle name="Calc cel 5 2 8 2" xfId="3842" xr:uid="{00000000-0005-0000-0000-000021000000}"/>
    <cellStyle name="Calc cel 5 2 8 2 2" xfId="14106" xr:uid="{00000000-0005-0000-0000-000021000000}"/>
    <cellStyle name="Calc cel 5 2 8 2 2 2" xfId="18696" xr:uid="{00000000-0005-0000-0000-000021000000}"/>
    <cellStyle name="Calc cel 5 2 8 2 3" xfId="7951" xr:uid="{00000000-0005-0000-0000-000021000000}"/>
    <cellStyle name="Calc cel 5 2 8 3" xfId="5262" xr:uid="{00000000-0005-0000-0000-000021000000}"/>
    <cellStyle name="Calc cel 5 2 8 3 2" xfId="15498" xr:uid="{00000000-0005-0000-0000-000021000000}"/>
    <cellStyle name="Calc cel 5 2 8 3 2 2" xfId="20087" xr:uid="{00000000-0005-0000-0000-000021000000}"/>
    <cellStyle name="Calc cel 5 2 8 3 3" xfId="9338" xr:uid="{00000000-0005-0000-0000-000021000000}"/>
    <cellStyle name="Calc cel 5 2 8 4" xfId="2666" xr:uid="{00000000-0005-0000-0000-000021000000}"/>
    <cellStyle name="Calc cel 5 2 8 4 2" xfId="17520" xr:uid="{00000000-0005-0000-0000-000021000000}"/>
    <cellStyle name="Calc cel 5 2 8 5" xfId="11353" xr:uid="{00000000-0005-0000-0000-000021000000}"/>
    <cellStyle name="Calc cel 5 2 8 5 2" xfId="6396" xr:uid="{00000000-0005-0000-0000-000021000000}"/>
    <cellStyle name="Calc cel 5 2 8 6" xfId="10482" xr:uid="{00000000-0005-0000-0000-000021000000}"/>
    <cellStyle name="Calc cel 5 2 9" xfId="612" xr:uid="{00000000-0005-0000-0000-000021000000}"/>
    <cellStyle name="Calc cel 5 2 9 2" xfId="4837" xr:uid="{00000000-0005-0000-0000-000021000000}"/>
    <cellStyle name="Calc cel 5 2 9 2 2" xfId="15095" xr:uid="{00000000-0005-0000-0000-000021000000}"/>
    <cellStyle name="Calc cel 5 2 9 2 2 2" xfId="19684" xr:uid="{00000000-0005-0000-0000-000021000000}"/>
    <cellStyle name="Calc cel 5 2 9 2 3" xfId="13517" xr:uid="{00000000-0005-0000-0000-000021000000}"/>
    <cellStyle name="Calc cel 5 2 9 3" xfId="2259" xr:uid="{00000000-0005-0000-0000-000021000000}"/>
    <cellStyle name="Calc cel 5 2 9 3 2" xfId="17113" xr:uid="{00000000-0005-0000-0000-000021000000}"/>
    <cellStyle name="Calc cel 5 2 9 4" xfId="10955" xr:uid="{00000000-0005-0000-0000-000021000000}"/>
    <cellStyle name="Calc cel 5 2 9 4 2" xfId="6206" xr:uid="{00000000-0005-0000-0000-000021000000}"/>
    <cellStyle name="Calc cel 5 2 9 5" xfId="7392" xr:uid="{00000000-0005-0000-0000-000021000000}"/>
    <cellStyle name="Calc cel 5 3" xfId="416" xr:uid="{00000000-0005-0000-0000-000021000000}"/>
    <cellStyle name="Calc cel 5 3 2" xfId="511" xr:uid="{00000000-0005-0000-0000-000021000000}"/>
    <cellStyle name="Calc cel 5 3 2 2" xfId="1481" xr:uid="{00000000-0005-0000-0000-000021000000}"/>
    <cellStyle name="Calc cel 5 3 2 2 2" xfId="5702" xr:uid="{00000000-0005-0000-0000-000021000000}"/>
    <cellStyle name="Calc cel 5 3 2 2 2 2" xfId="15912" xr:uid="{00000000-0005-0000-0000-000021000000}"/>
    <cellStyle name="Calc cel 5 3 2 2 2 2 2" xfId="20500" xr:uid="{00000000-0005-0000-0000-000021000000}"/>
    <cellStyle name="Calc cel 5 3 2 2 2 3" xfId="10510" xr:uid="{00000000-0005-0000-0000-000021000000}"/>
    <cellStyle name="Calc cel 5 3 2 2 3" xfId="4290" xr:uid="{00000000-0005-0000-0000-000021000000}"/>
    <cellStyle name="Calc cel 5 3 2 2 3 2" xfId="19144" xr:uid="{00000000-0005-0000-0000-000021000000}"/>
    <cellStyle name="Calc cel 5 3 2 2 4" xfId="11764" xr:uid="{00000000-0005-0000-0000-000021000000}"/>
    <cellStyle name="Calc cel 5 3 2 2 4 2" xfId="16351" xr:uid="{00000000-0005-0000-0000-000021000000}"/>
    <cellStyle name="Calc cel 5 3 2 2 5" xfId="9962" xr:uid="{00000000-0005-0000-0000-000021000000}"/>
    <cellStyle name="Calc cel 5 3 2 3" xfId="4736" xr:uid="{00000000-0005-0000-0000-000021000000}"/>
    <cellStyle name="Calc cel 5 3 2 3 2" xfId="14996" xr:uid="{00000000-0005-0000-0000-000021000000}"/>
    <cellStyle name="Calc cel 5 3 2 3 2 2" xfId="19585" xr:uid="{00000000-0005-0000-0000-000021000000}"/>
    <cellStyle name="Calc cel 5 3 2 3 3" xfId="7851" xr:uid="{00000000-0005-0000-0000-000021000000}"/>
    <cellStyle name="Calc cel 5 3 2 4" xfId="10858" xr:uid="{00000000-0005-0000-0000-000021000000}"/>
    <cellStyle name="Calc cel 5 3 2 4 2" xfId="10326" xr:uid="{00000000-0005-0000-0000-000021000000}"/>
    <cellStyle name="Calc cel 5 3 2 5" xfId="7396" xr:uid="{00000000-0005-0000-0000-000021000000}"/>
    <cellStyle name="Calc cel 5 3 3" xfId="1102" xr:uid="{00000000-0005-0000-0000-000021000000}"/>
    <cellStyle name="Calc cel 5 3 3 2" xfId="3908" xr:uid="{00000000-0005-0000-0000-000021000000}"/>
    <cellStyle name="Calc cel 5 3 3 2 2" xfId="14172" xr:uid="{00000000-0005-0000-0000-000021000000}"/>
    <cellStyle name="Calc cel 5 3 3 2 2 2" xfId="18762" xr:uid="{00000000-0005-0000-0000-000021000000}"/>
    <cellStyle name="Calc cel 5 3 3 2 3" xfId="10448" xr:uid="{00000000-0005-0000-0000-000021000000}"/>
    <cellStyle name="Calc cel 5 3 3 3" xfId="5325" xr:uid="{00000000-0005-0000-0000-000021000000}"/>
    <cellStyle name="Calc cel 5 3 3 3 2" xfId="15558" xr:uid="{00000000-0005-0000-0000-000021000000}"/>
    <cellStyle name="Calc cel 5 3 3 3 2 2" xfId="20147" xr:uid="{00000000-0005-0000-0000-000021000000}"/>
    <cellStyle name="Calc cel 5 3 3 3 3" xfId="8314" xr:uid="{00000000-0005-0000-0000-000021000000}"/>
    <cellStyle name="Calc cel 5 3 3 4" xfId="2727" xr:uid="{00000000-0005-0000-0000-000021000000}"/>
    <cellStyle name="Calc cel 5 3 3 4 2" xfId="17581" xr:uid="{00000000-0005-0000-0000-000021000000}"/>
    <cellStyle name="Calc cel 5 3 3 5" xfId="11413" xr:uid="{00000000-0005-0000-0000-000021000000}"/>
    <cellStyle name="Calc cel 5 3 3 5 2" xfId="9000" xr:uid="{00000000-0005-0000-0000-000021000000}"/>
    <cellStyle name="Calc cel 5 3 3 6" xfId="12955" xr:uid="{00000000-0005-0000-0000-000021000000}"/>
    <cellStyle name="Calc cel 5 3 4" xfId="302" xr:uid="{00000000-0005-0000-0000-000021000000}"/>
    <cellStyle name="Calc cel 5 3 4 2" xfId="4548" xr:uid="{00000000-0005-0000-0000-000021000000}"/>
    <cellStyle name="Calc cel 5 3 4 2 2" xfId="14811" xr:uid="{00000000-0005-0000-0000-000021000000}"/>
    <cellStyle name="Calc cel 5 3 4 2 2 2" xfId="19401" xr:uid="{00000000-0005-0000-0000-000021000000}"/>
    <cellStyle name="Calc cel 5 3 4 2 3" xfId="7834" xr:uid="{00000000-0005-0000-0000-000021000000}"/>
    <cellStyle name="Calc cel 5 3 4 3" xfId="2160" xr:uid="{00000000-0005-0000-0000-000021000000}"/>
    <cellStyle name="Calc cel 5 3 4 3 2" xfId="17014" xr:uid="{00000000-0005-0000-0000-000021000000}"/>
    <cellStyle name="Calc cel 5 3 4 4" xfId="10657" xr:uid="{00000000-0005-0000-0000-000021000000}"/>
    <cellStyle name="Calc cel 5 3 4 4 2" xfId="13032" xr:uid="{00000000-0005-0000-0000-000021000000}"/>
    <cellStyle name="Calc cel 5 3 4 5" xfId="6982" xr:uid="{00000000-0005-0000-0000-000021000000}"/>
    <cellStyle name="Calc cel 5 3 5" xfId="3314" xr:uid="{00000000-0005-0000-0000-000021000000}"/>
    <cellStyle name="Calc cel 5 3 5 2" xfId="13578" xr:uid="{00000000-0005-0000-0000-000021000000}"/>
    <cellStyle name="Calc cel 5 3 5 2 2" xfId="18168" xr:uid="{00000000-0005-0000-0000-000021000000}"/>
    <cellStyle name="Calc cel 5 3 5 3" xfId="7642" xr:uid="{00000000-0005-0000-0000-000021000000}"/>
    <cellStyle name="Calc cel 5 3 6" xfId="4650" xr:uid="{00000000-0005-0000-0000-000021000000}"/>
    <cellStyle name="Calc cel 5 3 6 2" xfId="14910" xr:uid="{00000000-0005-0000-0000-000021000000}"/>
    <cellStyle name="Calc cel 5 3 6 2 2" xfId="19499" xr:uid="{00000000-0005-0000-0000-000021000000}"/>
    <cellStyle name="Calc cel 5 3 6 3" xfId="9275" xr:uid="{00000000-0005-0000-0000-000021000000}"/>
    <cellStyle name="Calc cel 5 3 7" xfId="9420" xr:uid="{00000000-0005-0000-0000-000021000000}"/>
    <cellStyle name="Calc cel 5 3 7 2" xfId="6459" xr:uid="{00000000-0005-0000-0000-000021000000}"/>
    <cellStyle name="Calc cel 5 3 8" xfId="10765" xr:uid="{00000000-0005-0000-0000-000021000000}"/>
    <cellStyle name="Calc cel 5 3 8 2" xfId="9500" xr:uid="{00000000-0005-0000-0000-000021000000}"/>
    <cellStyle name="Calc cel 5 3 9" xfId="6095" xr:uid="{00000000-0005-0000-0000-000021000000}"/>
    <cellStyle name="Calc cel 5 4" xfId="331" xr:uid="{00000000-0005-0000-0000-000021000000}"/>
    <cellStyle name="Calc cel 5 4 2" xfId="1489" xr:uid="{00000000-0005-0000-0000-000021000000}"/>
    <cellStyle name="Calc cel 5 4 2 2" xfId="5710" xr:uid="{00000000-0005-0000-0000-000021000000}"/>
    <cellStyle name="Calc cel 5 4 2 2 2" xfId="15920" xr:uid="{00000000-0005-0000-0000-000021000000}"/>
    <cellStyle name="Calc cel 5 4 2 2 2 2" xfId="20508" xr:uid="{00000000-0005-0000-0000-000021000000}"/>
    <cellStyle name="Calc cel 5 4 2 2 3" xfId="7154" xr:uid="{00000000-0005-0000-0000-000021000000}"/>
    <cellStyle name="Calc cel 5 4 2 3" xfId="4298" xr:uid="{00000000-0005-0000-0000-000021000000}"/>
    <cellStyle name="Calc cel 5 4 2 3 2" xfId="19152" xr:uid="{00000000-0005-0000-0000-000021000000}"/>
    <cellStyle name="Calc cel 5 4 2 4" xfId="11772" xr:uid="{00000000-0005-0000-0000-000021000000}"/>
    <cellStyle name="Calc cel 5 4 2 4 2" xfId="16359" xr:uid="{00000000-0005-0000-0000-000021000000}"/>
    <cellStyle name="Calc cel 5 4 2 5" xfId="9213" xr:uid="{00000000-0005-0000-0000-000021000000}"/>
    <cellStyle name="Calc cel 5 4 3" xfId="4577" xr:uid="{00000000-0005-0000-0000-000021000000}"/>
    <cellStyle name="Calc cel 5 4 3 2" xfId="14839" xr:uid="{00000000-0005-0000-0000-000021000000}"/>
    <cellStyle name="Calc cel 5 4 3 2 2" xfId="19428" xr:uid="{00000000-0005-0000-0000-000021000000}"/>
    <cellStyle name="Calc cel 5 4 3 3" xfId="8430" xr:uid="{00000000-0005-0000-0000-000021000000}"/>
    <cellStyle name="Calc cel 5 4 4" xfId="3078" xr:uid="{00000000-0005-0000-0000-000021000000}"/>
    <cellStyle name="Calc cel 5 4 4 2" xfId="17932" xr:uid="{00000000-0005-0000-0000-000021000000}"/>
    <cellStyle name="Calc cel 5 4 5" xfId="10685" xr:uid="{00000000-0005-0000-0000-000021000000}"/>
    <cellStyle name="Calc cel 5 4 5 2" xfId="8389" xr:uid="{00000000-0005-0000-0000-000021000000}"/>
    <cellStyle name="Calc cel 5 4 6" xfId="6081" xr:uid="{00000000-0005-0000-0000-000021000000}"/>
    <cellStyle name="Calc cel 5 5" xfId="285" xr:uid="{00000000-0005-0000-0000-000021000000}"/>
    <cellStyle name="Calc cel 5 5 2" xfId="3899" xr:uid="{00000000-0005-0000-0000-000021000000}"/>
    <cellStyle name="Calc cel 5 5 2 2" xfId="14163" xr:uid="{00000000-0005-0000-0000-000021000000}"/>
    <cellStyle name="Calc cel 5 5 2 2 2" xfId="18753" xr:uid="{00000000-0005-0000-0000-000021000000}"/>
    <cellStyle name="Calc cel 5 5 2 3" xfId="7510" xr:uid="{00000000-0005-0000-0000-000021000000}"/>
    <cellStyle name="Calc cel 5 5 3" xfId="1778" xr:uid="{00000000-0005-0000-0000-000021000000}"/>
    <cellStyle name="Calc cel 5 5 3 2" xfId="12049" xr:uid="{00000000-0005-0000-0000-000021000000}"/>
    <cellStyle name="Calc cel 5 5 3 2 2" xfId="16635" xr:uid="{00000000-0005-0000-0000-000021000000}"/>
    <cellStyle name="Calc cel 5 5 3 3" xfId="7612" xr:uid="{00000000-0005-0000-0000-000021000000}"/>
    <cellStyle name="Calc cel 5 5 4" xfId="2719" xr:uid="{00000000-0005-0000-0000-000021000000}"/>
    <cellStyle name="Calc cel 5 5 4 2" xfId="17573" xr:uid="{00000000-0005-0000-0000-000021000000}"/>
    <cellStyle name="Calc cel 5 5 5" xfId="10642" xr:uid="{00000000-0005-0000-0000-000021000000}"/>
    <cellStyle name="Calc cel 5 5 5 2" xfId="10352" xr:uid="{00000000-0005-0000-0000-000021000000}"/>
    <cellStyle name="Calc cel 5 5 6" xfId="13493" xr:uid="{00000000-0005-0000-0000-000021000000}"/>
    <cellStyle name="Calc cel 5 6" xfId="920" xr:uid="{00000000-0005-0000-0000-000021000000}"/>
    <cellStyle name="Calc cel 5 6 2" xfId="3722" xr:uid="{00000000-0005-0000-0000-000021000000}"/>
    <cellStyle name="Calc cel 5 6 2 2" xfId="13986" xr:uid="{00000000-0005-0000-0000-000021000000}"/>
    <cellStyle name="Calc cel 5 6 2 2 2" xfId="18576" xr:uid="{00000000-0005-0000-0000-000021000000}"/>
    <cellStyle name="Calc cel 5 6 2 3" xfId="6327" xr:uid="{00000000-0005-0000-0000-000021000000}"/>
    <cellStyle name="Calc cel 5 6 3" xfId="5143" xr:uid="{00000000-0005-0000-0000-000021000000}"/>
    <cellStyle name="Calc cel 5 6 3 2" xfId="15390" xr:uid="{00000000-0005-0000-0000-000021000000}"/>
    <cellStyle name="Calc cel 5 6 3 2 2" xfId="19979" xr:uid="{00000000-0005-0000-0000-000021000000}"/>
    <cellStyle name="Calc cel 5 6 3 3" xfId="13308" xr:uid="{00000000-0005-0000-0000-000021000000}"/>
    <cellStyle name="Calc cel 5 6 4" xfId="2558" xr:uid="{00000000-0005-0000-0000-000021000000}"/>
    <cellStyle name="Calc cel 5 6 4 2" xfId="17412" xr:uid="{00000000-0005-0000-0000-000021000000}"/>
    <cellStyle name="Calc cel 5 6 5" xfId="11245" xr:uid="{00000000-0005-0000-0000-000021000000}"/>
    <cellStyle name="Calc cel 5 6 5 2" xfId="8928" xr:uid="{00000000-0005-0000-0000-000021000000}"/>
    <cellStyle name="Calc cel 5 6 6" xfId="10392" xr:uid="{00000000-0005-0000-0000-000021000000}"/>
    <cellStyle name="Calc cel 5 7" xfId="2163" xr:uid="{00000000-0005-0000-0000-000021000000}"/>
    <cellStyle name="Calc cel 5 7 2" xfId="12432" xr:uid="{00000000-0005-0000-0000-000021000000}"/>
    <cellStyle name="Calc cel 5 7 2 2" xfId="17017" xr:uid="{00000000-0005-0000-0000-000021000000}"/>
    <cellStyle name="Calc cel 5 7 3" xfId="13242" xr:uid="{00000000-0005-0000-0000-000021000000}"/>
    <cellStyle name="Calc cel 5 8" xfId="3317" xr:uid="{00000000-0005-0000-0000-000021000000}"/>
    <cellStyle name="Calc cel 5 8 2" xfId="13581" xr:uid="{00000000-0005-0000-0000-000021000000}"/>
    <cellStyle name="Calc cel 5 8 2 2" xfId="18171" xr:uid="{00000000-0005-0000-0000-000021000000}"/>
    <cellStyle name="Calc cel 5 8 3" xfId="7006" xr:uid="{00000000-0005-0000-0000-000021000000}"/>
    <cellStyle name="Calc cel 5 9" xfId="1795" xr:uid="{00000000-0005-0000-0000-000021000000}"/>
    <cellStyle name="Calc cel 5 9 2" xfId="12066" xr:uid="{00000000-0005-0000-0000-000021000000}"/>
    <cellStyle name="Calc cel 5 9 2 2" xfId="16651" xr:uid="{00000000-0005-0000-0000-000021000000}"/>
    <cellStyle name="Calc cel 5 9 3" xfId="6377" xr:uid="{00000000-0005-0000-0000-000021000000}"/>
    <cellStyle name="Calc cel 5 9 4" xfId="13478" xr:uid="{00000000-0005-0000-0000-000021000000}"/>
    <cellStyle name="Calc cel 6" xfId="1775" xr:uid="{00000000-0005-0000-0000-000005000000}"/>
    <cellStyle name="Calc cel 6 2" xfId="12046" xr:uid="{00000000-0005-0000-0000-000005000000}"/>
    <cellStyle name="Calc cel 6 3" xfId="16632" xr:uid="{00000000-0005-0000-0000-000005000000}"/>
    <cellStyle name="Calc cel 7" xfId="1724" xr:uid="{00000000-0005-0000-0000-000005000000}"/>
    <cellStyle name="Calc cel 7 2" xfId="11996" xr:uid="{00000000-0005-0000-0000-000005000000}"/>
    <cellStyle name="Calc cel 7 3" xfId="16582" xr:uid="{00000000-0005-0000-0000-000005000000}"/>
    <cellStyle name="Calc cel 8" xfId="10596" xr:uid="{00000000-0005-0000-0000-000005000000}"/>
    <cellStyle name="Calc cel 8 2" xfId="10033" xr:uid="{00000000-0005-0000-0000-000005000000}"/>
    <cellStyle name="Calculation" xfId="179" builtinId="22" customBuiltin="1"/>
    <cellStyle name="Check Cell" xfId="181" builtinId="23" customBuiltin="1"/>
    <cellStyle name="Comma" xfId="173" builtinId="3"/>
    <cellStyle name="Comma 2" xfId="13" xr:uid="{00000000-0005-0000-0000-000008000000}"/>
    <cellStyle name="Comma 3" xfId="157" xr:uid="{00000000-0005-0000-0000-000009000000}"/>
    <cellStyle name="Comma 4" xfId="229" xr:uid="{00000000-0005-0000-0000-00002B000000}"/>
    <cellStyle name="Comma 5" xfId="439" xr:uid="{00000000-0005-0000-0000-000030010000}"/>
    <cellStyle name="Comma 5 2" xfId="1779" xr:uid="{00000000-0005-0000-0000-000030010000}"/>
    <cellStyle name="Comma 5 2 2" xfId="12050" xr:uid="{00000000-0005-0000-0000-000030010000}"/>
    <cellStyle name="Comma 5 3" xfId="10787" xr:uid="{00000000-0005-0000-0000-000030010000}"/>
    <cellStyle name="Comma 5 4" xfId="6226" xr:uid="{00000000-0005-0000-0000-000061010000}"/>
    <cellStyle name="Comma 6" xfId="316" xr:uid="{00000000-0005-0000-0000-00003F010000}"/>
    <cellStyle name="Comma 6 2" xfId="4562" xr:uid="{00000000-0005-0000-0000-00003F010000}"/>
    <cellStyle name="Comma 6 2 2" xfId="14825" xr:uid="{00000000-0005-0000-0000-00003F010000}"/>
    <cellStyle name="Comma 6 3" xfId="10671" xr:uid="{00000000-0005-0000-0000-00003F010000}"/>
    <cellStyle name="Comma 6 4" xfId="9353" xr:uid="{00000000-0005-0000-0000-00003F010000}"/>
    <cellStyle name="Comma 7" xfId="1737" xr:uid="{00000000-0005-0000-0000-00007E0A0000}"/>
    <cellStyle name="Comma 7 2" xfId="10595" xr:uid="{00000000-0005-0000-0000-000047130000}"/>
    <cellStyle name="Cover" xfId="14" xr:uid="{00000000-0005-0000-0000-00000A000000}"/>
    <cellStyle name="Currency 0,0" xfId="15" xr:uid="{00000000-0005-0000-0000-00000B000000}"/>
    <cellStyle name="Dezimal [0]_Input" xfId="16" xr:uid="{00000000-0005-0000-0000-00000C000000}"/>
    <cellStyle name="Dezimal_Input" xfId="17" xr:uid="{00000000-0005-0000-0000-00000D000000}"/>
    <cellStyle name="Euro" xfId="18" xr:uid="{00000000-0005-0000-0000-00000E000000}"/>
    <cellStyle name="Even" xfId="5949" xr:uid="{00000000-0005-0000-0000-000003000000}"/>
    <cellStyle name="Even 2" xfId="5953" xr:uid="{1A1FE0E6-3023-4009-96A8-C869C1363816}"/>
    <cellStyle name="Even 3" xfId="11719" xr:uid="{00000000-0005-0000-0000-000003000000}"/>
    <cellStyle name="Explanatory Text" xfId="184" builtinId="53" customBuiltin="1"/>
    <cellStyle name="Good" xfId="175" builtinId="26" customBuiltin="1"/>
    <cellStyle name="Header" xfId="5948" xr:uid="{00000000-0005-0000-0000-000002000000}"/>
    <cellStyle name="Header 2" xfId="5952" xr:uid="{247B7B3A-6C3E-47AA-81F8-494DF7B68CA9}"/>
    <cellStyle name="Header 3" xfId="15613" xr:uid="{00000000-0005-0000-0000-000002000000}"/>
    <cellStyle name="Heading 1 2" xfId="153" xr:uid="{00000000-0005-0000-0000-000010000000}"/>
    <cellStyle name="Heading 1 3" xfId="226" xr:uid="{00000000-0005-0000-0000-000035000000}"/>
    <cellStyle name="Heading 1 4" xfId="237" xr:uid="{00000000-0005-0000-0000-000036000000}"/>
    <cellStyle name="Heading 2" xfId="174" builtinId="17" customBuiltin="1"/>
    <cellStyle name="Heading 2 2" xfId="161" xr:uid="{00000000-0005-0000-0000-000011000000}"/>
    <cellStyle name="Heading 3 2" xfId="154" xr:uid="{00000000-0005-0000-0000-000013000000}"/>
    <cellStyle name="Heading 3 2 2" xfId="20731" xr:uid="{D9EC2F29-F9C9-418C-8697-98061AEBD318}"/>
    <cellStyle name="Heading 3 3" xfId="227" xr:uid="{00000000-0005-0000-0000-00003B000000}"/>
    <cellStyle name="Heading 3 4" xfId="238" xr:uid="{00000000-0005-0000-0000-00003C000000}"/>
    <cellStyle name="Heading 4" xfId="1" builtinId="19"/>
    <cellStyle name="Heading 4 2" xfId="155" xr:uid="{00000000-0005-0000-0000-000015000000}"/>
    <cellStyle name="Heading 4 3" xfId="228" xr:uid="{00000000-0005-0000-0000-00003F000000}"/>
    <cellStyle name="Heading 4 4" xfId="239" xr:uid="{00000000-0005-0000-0000-000040000000}"/>
    <cellStyle name="Headline" xfId="243" xr:uid="{00000000-0005-0000-0000-000041000000}"/>
    <cellStyle name="Hyperlink" xfId="148" builtinId="8"/>
    <cellStyle name="Hyperlink 2" xfId="19" xr:uid="{00000000-0005-0000-0000-000017000000}"/>
    <cellStyle name="Hyperlink 2 2" xfId="244" xr:uid="{00000000-0005-0000-0000-000044000000}"/>
    <cellStyle name="Hyperlink 3" xfId="171" xr:uid="{00000000-0005-0000-0000-000018000000}"/>
    <cellStyle name="HyperLink 4" xfId="5947" xr:uid="{00000000-0005-0000-0000-000001000000}"/>
    <cellStyle name="HyperLink 5" xfId="5960" xr:uid="{00000000-0005-0000-0000-000001000000}"/>
    <cellStyle name="HyperLink 6" xfId="5962" xr:uid="{00000000-0005-0000-0000-000001000000}"/>
    <cellStyle name="HyperLink 7" xfId="5964" xr:uid="{00000000-0005-0000-0000-000001000000}"/>
    <cellStyle name="HyperLink 8" xfId="5963" xr:uid="{00000000-0005-0000-0000-000001000000}"/>
    <cellStyle name="Input" xfId="177" builtinId="20" customBuiltin="1"/>
    <cellStyle name="Input cel" xfId="20" xr:uid="{00000000-0005-0000-0000-000019000000}"/>
    <cellStyle name="Input cel 2" xfId="21" xr:uid="{00000000-0005-0000-0000-00001A000000}"/>
    <cellStyle name="Input cel 2 2" xfId="270" xr:uid="{00000000-0005-0000-0000-000049000000}"/>
    <cellStyle name="Input cel 2 2 10" xfId="1815" xr:uid="{00000000-0005-0000-0000-000049000000}"/>
    <cellStyle name="Input cel 2 2 10 2" xfId="12086" xr:uid="{00000000-0005-0000-0000-000049000000}"/>
    <cellStyle name="Input cel 2 2 10 2 2" xfId="16671" xr:uid="{00000000-0005-0000-0000-000049000000}"/>
    <cellStyle name="Input cel 2 2 10 3" xfId="7844" xr:uid="{00000000-0005-0000-0000-000049000000}"/>
    <cellStyle name="Input cel 2 2 11" xfId="1787" xr:uid="{00000000-0005-0000-0000-000049000000}"/>
    <cellStyle name="Input cel 2 2 11 2" xfId="12058" xr:uid="{00000000-0005-0000-0000-000049000000}"/>
    <cellStyle name="Input cel 2 2 11 2 2" xfId="16643" xr:uid="{00000000-0005-0000-0000-000049000000}"/>
    <cellStyle name="Input cel 2 2 11 3" xfId="6785" xr:uid="{00000000-0005-0000-0000-000049000000}"/>
    <cellStyle name="Input cel 2 2 12" xfId="10633" xr:uid="{00000000-0005-0000-0000-000049000000}"/>
    <cellStyle name="Input cel 2 2 12 2" xfId="12091" xr:uid="{00000000-0005-0000-0000-000049000000}"/>
    <cellStyle name="Input cel 2 2 13" xfId="6217" xr:uid="{00000000-0005-0000-0000-000049000000}"/>
    <cellStyle name="Input cel 2 2 2" xfId="394" xr:uid="{00000000-0005-0000-0000-000049000000}"/>
    <cellStyle name="Input cel 2 2 2 10" xfId="1865" xr:uid="{00000000-0005-0000-0000-000049000000}"/>
    <cellStyle name="Input cel 2 2 2 10 2" xfId="12136" xr:uid="{00000000-0005-0000-0000-000049000000}"/>
    <cellStyle name="Input cel 2 2 2 10 2 2" xfId="16721" xr:uid="{00000000-0005-0000-0000-000049000000}"/>
    <cellStyle name="Input cel 2 2 2 10 3" xfId="9792" xr:uid="{00000000-0005-0000-0000-000049000000}"/>
    <cellStyle name="Input cel 2 2 2 11" xfId="4635" xr:uid="{00000000-0005-0000-0000-000049000000}"/>
    <cellStyle name="Input cel 2 2 2 11 2" xfId="19485" xr:uid="{00000000-0005-0000-0000-000049000000}"/>
    <cellStyle name="Input cel 2 2 2 12" xfId="10745" xr:uid="{00000000-0005-0000-0000-000049000000}"/>
    <cellStyle name="Input cel 2 2 2 12 2" xfId="9264" xr:uid="{00000000-0005-0000-0000-000049000000}"/>
    <cellStyle name="Input cel 2 2 2 13" xfId="7545" xr:uid="{00000000-0005-0000-0000-000049000000}"/>
    <cellStyle name="Input cel 2 2 2 2" xfId="489" xr:uid="{00000000-0005-0000-0000-000049000000}"/>
    <cellStyle name="Input cel 2 2 2 2 10" xfId="7024" xr:uid="{00000000-0005-0000-0000-000049000000}"/>
    <cellStyle name="Input cel 2 2 2 2 2" xfId="1203" xr:uid="{00000000-0005-0000-0000-000049000000}"/>
    <cellStyle name="Input cel 2 2 2 2 2 2" xfId="1520" xr:uid="{00000000-0005-0000-0000-000049000000}"/>
    <cellStyle name="Input cel 2 2 2 2 2 2 2" xfId="4329" xr:uid="{00000000-0005-0000-0000-000049000000}"/>
    <cellStyle name="Input cel 2 2 2 2 2 2 2 2" xfId="14593" xr:uid="{00000000-0005-0000-0000-000049000000}"/>
    <cellStyle name="Input cel 2 2 2 2 2 2 2 2 2" xfId="19183" xr:uid="{00000000-0005-0000-0000-000049000000}"/>
    <cellStyle name="Input cel 2 2 2 2 2 2 2 3" xfId="10077" xr:uid="{00000000-0005-0000-0000-000049000000}"/>
    <cellStyle name="Input cel 2 2 2 2 2 2 3" xfId="5741" xr:uid="{00000000-0005-0000-0000-000049000000}"/>
    <cellStyle name="Input cel 2 2 2 2 2 2 3 2" xfId="15950" xr:uid="{00000000-0005-0000-0000-000049000000}"/>
    <cellStyle name="Input cel 2 2 2 2 2 2 3 2 2" xfId="20537" xr:uid="{00000000-0005-0000-0000-000049000000}"/>
    <cellStyle name="Input cel 2 2 2 2 2 2 3 3" xfId="10020" xr:uid="{00000000-0005-0000-0000-000049000000}"/>
    <cellStyle name="Input cel 2 2 2 2 2 2 4" xfId="3100" xr:uid="{00000000-0005-0000-0000-000049000000}"/>
    <cellStyle name="Input cel 2 2 2 2 2 2 4 2" xfId="17954" xr:uid="{00000000-0005-0000-0000-000049000000}"/>
    <cellStyle name="Input cel 2 2 2 2 2 2 5" xfId="11802" xr:uid="{00000000-0005-0000-0000-000049000000}"/>
    <cellStyle name="Input cel 2 2 2 2 2 2 5 2" xfId="16388" xr:uid="{00000000-0005-0000-0000-000049000000}"/>
    <cellStyle name="Input cel 2 2 2 2 2 2 6" xfId="7495" xr:uid="{00000000-0005-0000-0000-000049000000}"/>
    <cellStyle name="Input cel 2 2 2 2 2 3" xfId="2811" xr:uid="{00000000-0005-0000-0000-000049000000}"/>
    <cellStyle name="Input cel 2 2 2 2 2 3 2" xfId="13077" xr:uid="{00000000-0005-0000-0000-000049000000}"/>
    <cellStyle name="Input cel 2 2 2 2 2 3 2 2" xfId="17665" xr:uid="{00000000-0005-0000-0000-000049000000}"/>
    <cellStyle name="Input cel 2 2 2 2 2 3 3" xfId="7426" xr:uid="{00000000-0005-0000-0000-000049000000}"/>
    <cellStyle name="Input cel 2 2 2 2 2 4" xfId="4011" xr:uid="{00000000-0005-0000-0000-000049000000}"/>
    <cellStyle name="Input cel 2 2 2 2 2 4 2" xfId="14275" xr:uid="{00000000-0005-0000-0000-000049000000}"/>
    <cellStyle name="Input cel 2 2 2 2 2 4 2 2" xfId="18865" xr:uid="{00000000-0005-0000-0000-000049000000}"/>
    <cellStyle name="Input cel 2 2 2 2 2 4 3" xfId="8399" xr:uid="{00000000-0005-0000-0000-000049000000}"/>
    <cellStyle name="Input cel 2 2 2 2 2 5" xfId="5425" xr:uid="{00000000-0005-0000-0000-000049000000}"/>
    <cellStyle name="Input cel 2 2 2 2 2 5 2" xfId="15651" xr:uid="{00000000-0005-0000-0000-000049000000}"/>
    <cellStyle name="Input cel 2 2 2 2 2 5 2 2" xfId="20239" xr:uid="{00000000-0005-0000-0000-000049000000}"/>
    <cellStyle name="Input cel 2 2 2 2 2 5 3" xfId="7306" xr:uid="{00000000-0005-0000-0000-000049000000}"/>
    <cellStyle name="Input cel 2 2 2 2 2 6" xfId="1974" xr:uid="{00000000-0005-0000-0000-000049000000}"/>
    <cellStyle name="Input cel 2 2 2 2 2 6 2" xfId="12243" xr:uid="{00000000-0005-0000-0000-000049000000}"/>
    <cellStyle name="Input cel 2 2 2 2 2 6 2 2" xfId="16828" xr:uid="{00000000-0005-0000-0000-000049000000}"/>
    <cellStyle name="Input cel 2 2 2 2 2 6 3" xfId="10071" xr:uid="{00000000-0005-0000-0000-000049000000}"/>
    <cellStyle name="Input cel 2 2 2 2 2 7" xfId="11504" xr:uid="{00000000-0005-0000-0000-000049000000}"/>
    <cellStyle name="Input cel 2 2 2 2 2 7 2" xfId="6904" xr:uid="{00000000-0005-0000-0000-000049000000}"/>
    <cellStyle name="Input cel 2 2 2 2 2 8" xfId="14922" xr:uid="{00000000-0005-0000-0000-000049000000}"/>
    <cellStyle name="Input cel 2 2 2 2 3" xfId="1122" xr:uid="{00000000-0005-0000-0000-000049000000}"/>
    <cellStyle name="Input cel 2 2 2 2 3 2" xfId="3928" xr:uid="{00000000-0005-0000-0000-000049000000}"/>
    <cellStyle name="Input cel 2 2 2 2 3 2 2" xfId="14192" xr:uid="{00000000-0005-0000-0000-000049000000}"/>
    <cellStyle name="Input cel 2 2 2 2 3 2 2 2" xfId="18782" xr:uid="{00000000-0005-0000-0000-000049000000}"/>
    <cellStyle name="Input cel 2 2 2 2 3 2 3" xfId="7562" xr:uid="{00000000-0005-0000-0000-000049000000}"/>
    <cellStyle name="Input cel 2 2 2 2 3 3" xfId="5344" xr:uid="{00000000-0005-0000-0000-000049000000}"/>
    <cellStyle name="Input cel 2 2 2 2 3 3 2" xfId="15575" xr:uid="{00000000-0005-0000-0000-000049000000}"/>
    <cellStyle name="Input cel 2 2 2 2 3 3 2 2" xfId="20164" xr:uid="{00000000-0005-0000-0000-000049000000}"/>
    <cellStyle name="Input cel 2 2 2 2 3 3 3" xfId="8267" xr:uid="{00000000-0005-0000-0000-000049000000}"/>
    <cellStyle name="Input cel 2 2 2 2 3 4" xfId="2743" xr:uid="{00000000-0005-0000-0000-000049000000}"/>
    <cellStyle name="Input cel 2 2 2 2 3 4 2" xfId="17597" xr:uid="{00000000-0005-0000-0000-000049000000}"/>
    <cellStyle name="Input cel 2 2 2 2 3 5" xfId="11429" xr:uid="{00000000-0005-0000-0000-000049000000}"/>
    <cellStyle name="Input cel 2 2 2 2 3 5 2" xfId="10515" xr:uid="{00000000-0005-0000-0000-000049000000}"/>
    <cellStyle name="Input cel 2 2 2 2 3 6" xfId="7475" xr:uid="{00000000-0005-0000-0000-000049000000}"/>
    <cellStyle name="Input cel 2 2 2 2 4" xfId="898" xr:uid="{00000000-0005-0000-0000-000049000000}"/>
    <cellStyle name="Input cel 2 2 2 2 4 2" xfId="3699" xr:uid="{00000000-0005-0000-0000-000049000000}"/>
    <cellStyle name="Input cel 2 2 2 2 4 2 2" xfId="13963" xr:uid="{00000000-0005-0000-0000-000049000000}"/>
    <cellStyle name="Input cel 2 2 2 2 4 2 2 2" xfId="18553" xr:uid="{00000000-0005-0000-0000-000049000000}"/>
    <cellStyle name="Input cel 2 2 2 2 4 2 3" xfId="9572" xr:uid="{00000000-0005-0000-0000-000049000000}"/>
    <cellStyle name="Input cel 2 2 2 2 4 3" xfId="5122" xr:uid="{00000000-0005-0000-0000-000049000000}"/>
    <cellStyle name="Input cel 2 2 2 2 4 3 2" xfId="15370" xr:uid="{00000000-0005-0000-0000-000049000000}"/>
    <cellStyle name="Input cel 2 2 2 2 4 3 2 2" xfId="19959" xr:uid="{00000000-0005-0000-0000-000049000000}"/>
    <cellStyle name="Input cel 2 2 2 2 4 3 3" xfId="10344" xr:uid="{00000000-0005-0000-0000-000049000000}"/>
    <cellStyle name="Input cel 2 2 2 2 4 4" xfId="2536" xr:uid="{00000000-0005-0000-0000-000049000000}"/>
    <cellStyle name="Input cel 2 2 2 2 4 4 2" xfId="17390" xr:uid="{00000000-0005-0000-0000-000049000000}"/>
    <cellStyle name="Input cel 2 2 2 2 4 5" xfId="11225" xr:uid="{00000000-0005-0000-0000-000049000000}"/>
    <cellStyle name="Input cel 2 2 2 2 4 5 2" xfId="6786" xr:uid="{00000000-0005-0000-0000-000049000000}"/>
    <cellStyle name="Input cel 2 2 2 2 4 6" xfId="6593" xr:uid="{00000000-0005-0000-0000-000049000000}"/>
    <cellStyle name="Input cel 2 2 2 2 5" xfId="948" xr:uid="{00000000-0005-0000-0000-000049000000}"/>
    <cellStyle name="Input cel 2 2 2 2 5 2" xfId="3751" xr:uid="{00000000-0005-0000-0000-000049000000}"/>
    <cellStyle name="Input cel 2 2 2 2 5 2 2" xfId="14015" xr:uid="{00000000-0005-0000-0000-000049000000}"/>
    <cellStyle name="Input cel 2 2 2 2 5 2 2 2" xfId="18605" xr:uid="{00000000-0005-0000-0000-000049000000}"/>
    <cellStyle name="Input cel 2 2 2 2 5 2 3" xfId="8373" xr:uid="{00000000-0005-0000-0000-000049000000}"/>
    <cellStyle name="Input cel 2 2 2 2 5 3" xfId="5171" xr:uid="{00000000-0005-0000-0000-000049000000}"/>
    <cellStyle name="Input cel 2 2 2 2 5 3 2" xfId="15414" xr:uid="{00000000-0005-0000-0000-000049000000}"/>
    <cellStyle name="Input cel 2 2 2 2 5 3 2 2" xfId="20003" xr:uid="{00000000-0005-0000-0000-000049000000}"/>
    <cellStyle name="Input cel 2 2 2 2 5 3 3" xfId="6975" xr:uid="{00000000-0005-0000-0000-000049000000}"/>
    <cellStyle name="Input cel 2 2 2 2 5 4" xfId="2583" xr:uid="{00000000-0005-0000-0000-000049000000}"/>
    <cellStyle name="Input cel 2 2 2 2 5 4 2" xfId="17437" xr:uid="{00000000-0005-0000-0000-000049000000}"/>
    <cellStyle name="Input cel 2 2 2 2 5 5" xfId="11269" xr:uid="{00000000-0005-0000-0000-000049000000}"/>
    <cellStyle name="Input cel 2 2 2 2 5 5 2" xfId="7094" xr:uid="{00000000-0005-0000-0000-000049000000}"/>
    <cellStyle name="Input cel 2 2 2 2 5 6" xfId="13248" xr:uid="{00000000-0005-0000-0000-000049000000}"/>
    <cellStyle name="Input cel 2 2 2 2 6" xfId="593" xr:uid="{00000000-0005-0000-0000-000049000000}"/>
    <cellStyle name="Input cel 2 2 2 2 6 2" xfId="4818" xr:uid="{00000000-0005-0000-0000-000049000000}"/>
    <cellStyle name="Input cel 2 2 2 2 6 2 2" xfId="15076" xr:uid="{00000000-0005-0000-0000-000049000000}"/>
    <cellStyle name="Input cel 2 2 2 2 6 2 2 2" xfId="19665" xr:uid="{00000000-0005-0000-0000-000049000000}"/>
    <cellStyle name="Input cel 2 2 2 2 6 2 3" xfId="9497" xr:uid="{00000000-0005-0000-0000-000049000000}"/>
    <cellStyle name="Input cel 2 2 2 2 6 3" xfId="2240" xr:uid="{00000000-0005-0000-0000-000049000000}"/>
    <cellStyle name="Input cel 2 2 2 2 6 3 2" xfId="17094" xr:uid="{00000000-0005-0000-0000-000049000000}"/>
    <cellStyle name="Input cel 2 2 2 2 6 4" xfId="10937" xr:uid="{00000000-0005-0000-0000-000049000000}"/>
    <cellStyle name="Input cel 2 2 2 2 6 4 2" xfId="10030" xr:uid="{00000000-0005-0000-0000-000049000000}"/>
    <cellStyle name="Input cel 2 2 2 2 6 5" xfId="9524" xr:uid="{00000000-0005-0000-0000-000049000000}"/>
    <cellStyle name="Input cel 2 2 2 2 7" xfId="3393" xr:uid="{00000000-0005-0000-0000-000049000000}"/>
    <cellStyle name="Input cel 2 2 2 2 7 2" xfId="13657" xr:uid="{00000000-0005-0000-0000-000049000000}"/>
    <cellStyle name="Input cel 2 2 2 2 7 2 2" xfId="18247" xr:uid="{00000000-0005-0000-0000-000049000000}"/>
    <cellStyle name="Input cel 2 2 2 2 7 3" xfId="7371" xr:uid="{00000000-0005-0000-0000-000049000000}"/>
    <cellStyle name="Input cel 2 2 2 2 8" xfId="4714" xr:uid="{00000000-0005-0000-0000-000049000000}"/>
    <cellStyle name="Input cel 2 2 2 2 8 2" xfId="14974" xr:uid="{00000000-0005-0000-0000-000049000000}"/>
    <cellStyle name="Input cel 2 2 2 2 8 2 2" xfId="19563" xr:uid="{00000000-0005-0000-0000-000049000000}"/>
    <cellStyle name="Input cel 2 2 2 2 8 3" xfId="7425" xr:uid="{00000000-0005-0000-0000-000049000000}"/>
    <cellStyle name="Input cel 2 2 2 2 9" xfId="10836" xr:uid="{00000000-0005-0000-0000-000049000000}"/>
    <cellStyle name="Input cel 2 2 2 2 9 2" xfId="10341" xr:uid="{00000000-0005-0000-0000-000049000000}"/>
    <cellStyle name="Input cel 2 2 2 3" xfId="641" xr:uid="{00000000-0005-0000-0000-000049000000}"/>
    <cellStyle name="Input cel 2 2 2 3 2" xfId="1554" xr:uid="{00000000-0005-0000-0000-000049000000}"/>
    <cellStyle name="Input cel 2 2 2 3 2 2" xfId="4363" xr:uid="{00000000-0005-0000-0000-000049000000}"/>
    <cellStyle name="Input cel 2 2 2 3 2 2 2" xfId="14627" xr:uid="{00000000-0005-0000-0000-000049000000}"/>
    <cellStyle name="Input cel 2 2 2 3 2 2 2 2" xfId="19217" xr:uid="{00000000-0005-0000-0000-000049000000}"/>
    <cellStyle name="Input cel 2 2 2 3 2 2 3" xfId="12959" xr:uid="{00000000-0005-0000-0000-000049000000}"/>
    <cellStyle name="Input cel 2 2 2 3 2 3" xfId="5775" xr:uid="{00000000-0005-0000-0000-000049000000}"/>
    <cellStyle name="Input cel 2 2 2 3 2 3 2" xfId="15982" xr:uid="{00000000-0005-0000-0000-000049000000}"/>
    <cellStyle name="Input cel 2 2 2 3 2 3 2 2" xfId="20569" xr:uid="{00000000-0005-0000-0000-000049000000}"/>
    <cellStyle name="Input cel 2 2 2 3 2 3 3" xfId="9329" xr:uid="{00000000-0005-0000-0000-000049000000}"/>
    <cellStyle name="Input cel 2 2 2 3 2 4" xfId="3132" xr:uid="{00000000-0005-0000-0000-000049000000}"/>
    <cellStyle name="Input cel 2 2 2 3 2 4 2" xfId="17986" xr:uid="{00000000-0005-0000-0000-000049000000}"/>
    <cellStyle name="Input cel 2 2 2 3 2 5" xfId="11834" xr:uid="{00000000-0005-0000-0000-000049000000}"/>
    <cellStyle name="Input cel 2 2 2 3 2 5 2" xfId="16420" xr:uid="{00000000-0005-0000-0000-000049000000}"/>
    <cellStyle name="Input cel 2 2 2 3 2 6" xfId="6666" xr:uid="{00000000-0005-0000-0000-000049000000}"/>
    <cellStyle name="Input cel 2 2 2 3 3" xfId="1010" xr:uid="{00000000-0005-0000-0000-000049000000}"/>
    <cellStyle name="Input cel 2 2 2 3 3 2" xfId="3813" xr:uid="{00000000-0005-0000-0000-000049000000}"/>
    <cellStyle name="Input cel 2 2 2 3 3 2 2" xfId="14077" xr:uid="{00000000-0005-0000-0000-000049000000}"/>
    <cellStyle name="Input cel 2 2 2 3 3 2 2 2" xfId="18667" xr:uid="{00000000-0005-0000-0000-000049000000}"/>
    <cellStyle name="Input cel 2 2 2 3 3 2 3" xfId="12439" xr:uid="{00000000-0005-0000-0000-000049000000}"/>
    <cellStyle name="Input cel 2 2 2 3 3 3" xfId="5233" xr:uid="{00000000-0005-0000-0000-000049000000}"/>
    <cellStyle name="Input cel 2 2 2 3 3 3 2" xfId="15471" xr:uid="{00000000-0005-0000-0000-000049000000}"/>
    <cellStyle name="Input cel 2 2 2 3 3 3 2 2" xfId="20060" xr:uid="{00000000-0005-0000-0000-000049000000}"/>
    <cellStyle name="Input cel 2 2 2 3 3 3 3" xfId="7974" xr:uid="{00000000-0005-0000-0000-000049000000}"/>
    <cellStyle name="Input cel 2 2 2 3 3 4" xfId="2639" xr:uid="{00000000-0005-0000-0000-000049000000}"/>
    <cellStyle name="Input cel 2 2 2 3 3 4 2" xfId="17493" xr:uid="{00000000-0005-0000-0000-000049000000}"/>
    <cellStyle name="Input cel 2 2 2 3 3 5" xfId="11326" xr:uid="{00000000-0005-0000-0000-000049000000}"/>
    <cellStyle name="Input cel 2 2 2 3 3 5 2" xfId="9502" xr:uid="{00000000-0005-0000-0000-000049000000}"/>
    <cellStyle name="Input cel 2 2 2 3 3 6" xfId="6958" xr:uid="{00000000-0005-0000-0000-000049000000}"/>
    <cellStyle name="Input cel 2 2 2 3 4" xfId="2288" xr:uid="{00000000-0005-0000-0000-000049000000}"/>
    <cellStyle name="Input cel 2 2 2 3 4 2" xfId="12556" xr:uid="{00000000-0005-0000-0000-000049000000}"/>
    <cellStyle name="Input cel 2 2 2 3 4 2 2" xfId="17142" xr:uid="{00000000-0005-0000-0000-000049000000}"/>
    <cellStyle name="Input cel 2 2 2 3 4 3" xfId="7582" xr:uid="{00000000-0005-0000-0000-000049000000}"/>
    <cellStyle name="Input cel 2 2 2 3 5" xfId="3441" xr:uid="{00000000-0005-0000-0000-000049000000}"/>
    <cellStyle name="Input cel 2 2 2 3 5 2" xfId="13705" xr:uid="{00000000-0005-0000-0000-000049000000}"/>
    <cellStyle name="Input cel 2 2 2 3 5 2 2" xfId="18295" xr:uid="{00000000-0005-0000-0000-000049000000}"/>
    <cellStyle name="Input cel 2 2 2 3 5 3" xfId="6367" xr:uid="{00000000-0005-0000-0000-000049000000}"/>
    <cellStyle name="Input cel 2 2 2 3 6" xfId="4866" xr:uid="{00000000-0005-0000-0000-000049000000}"/>
    <cellStyle name="Input cel 2 2 2 3 6 2" xfId="15124" xr:uid="{00000000-0005-0000-0000-000049000000}"/>
    <cellStyle name="Input cel 2 2 2 3 6 2 2" xfId="19713" xr:uid="{00000000-0005-0000-0000-000049000000}"/>
    <cellStyle name="Input cel 2 2 2 3 6 3" xfId="10169" xr:uid="{00000000-0005-0000-0000-000049000000}"/>
    <cellStyle name="Input cel 2 2 2 3 7" xfId="2022" xr:uid="{00000000-0005-0000-0000-000049000000}"/>
    <cellStyle name="Input cel 2 2 2 3 7 2" xfId="12291" xr:uid="{00000000-0005-0000-0000-000049000000}"/>
    <cellStyle name="Input cel 2 2 2 3 7 2 2" xfId="16876" xr:uid="{00000000-0005-0000-0000-000049000000}"/>
    <cellStyle name="Input cel 2 2 2 3 7 3" xfId="8001" xr:uid="{00000000-0005-0000-0000-000049000000}"/>
    <cellStyle name="Input cel 2 2 2 3 8" xfId="10984" xr:uid="{00000000-0005-0000-0000-000049000000}"/>
    <cellStyle name="Input cel 2 2 2 3 8 2" xfId="10395" xr:uid="{00000000-0005-0000-0000-000049000000}"/>
    <cellStyle name="Input cel 2 2 2 3 9" xfId="12185" xr:uid="{00000000-0005-0000-0000-000049000000}"/>
    <cellStyle name="Input cel 2 2 2 4" xfId="705" xr:uid="{00000000-0005-0000-0000-000049000000}"/>
    <cellStyle name="Input cel 2 2 2 4 2" xfId="1618" xr:uid="{00000000-0005-0000-0000-000049000000}"/>
    <cellStyle name="Input cel 2 2 2 4 2 2" xfId="4427" xr:uid="{00000000-0005-0000-0000-000049000000}"/>
    <cellStyle name="Input cel 2 2 2 4 2 2 2" xfId="14691" xr:uid="{00000000-0005-0000-0000-000049000000}"/>
    <cellStyle name="Input cel 2 2 2 4 2 2 2 2" xfId="19281" xr:uid="{00000000-0005-0000-0000-000049000000}"/>
    <cellStyle name="Input cel 2 2 2 4 2 2 3" xfId="8129" xr:uid="{00000000-0005-0000-0000-000049000000}"/>
    <cellStyle name="Input cel 2 2 2 4 2 3" xfId="5839" xr:uid="{00000000-0005-0000-0000-000049000000}"/>
    <cellStyle name="Input cel 2 2 2 4 2 3 2" xfId="16042" xr:uid="{00000000-0005-0000-0000-000049000000}"/>
    <cellStyle name="Input cel 2 2 2 4 2 3 2 2" xfId="20629" xr:uid="{00000000-0005-0000-0000-000049000000}"/>
    <cellStyle name="Input cel 2 2 2 4 2 3 3" xfId="8332" xr:uid="{00000000-0005-0000-0000-000049000000}"/>
    <cellStyle name="Input cel 2 2 2 4 2 4" xfId="3192" xr:uid="{00000000-0005-0000-0000-000049000000}"/>
    <cellStyle name="Input cel 2 2 2 4 2 4 2" xfId="18046" xr:uid="{00000000-0005-0000-0000-000049000000}"/>
    <cellStyle name="Input cel 2 2 2 4 2 5" xfId="11894" xr:uid="{00000000-0005-0000-0000-000049000000}"/>
    <cellStyle name="Input cel 2 2 2 4 2 5 2" xfId="16480" xr:uid="{00000000-0005-0000-0000-000049000000}"/>
    <cellStyle name="Input cel 2 2 2 4 2 6" xfId="7270" xr:uid="{00000000-0005-0000-0000-000049000000}"/>
    <cellStyle name="Input cel 2 2 2 4 3" xfId="1301" xr:uid="{00000000-0005-0000-0000-000049000000}"/>
    <cellStyle name="Input cel 2 2 2 4 3 2" xfId="4110" xr:uid="{00000000-0005-0000-0000-000049000000}"/>
    <cellStyle name="Input cel 2 2 2 4 3 2 2" xfId="14374" xr:uid="{00000000-0005-0000-0000-000049000000}"/>
    <cellStyle name="Input cel 2 2 2 4 3 2 2 2" xfId="18964" xr:uid="{00000000-0005-0000-0000-000049000000}"/>
    <cellStyle name="Input cel 2 2 2 4 3 2 3" xfId="9931" xr:uid="{00000000-0005-0000-0000-000049000000}"/>
    <cellStyle name="Input cel 2 2 2 4 3 3" xfId="5523" xr:uid="{00000000-0005-0000-0000-000049000000}"/>
    <cellStyle name="Input cel 2 2 2 4 3 3 2" xfId="15745" xr:uid="{00000000-0005-0000-0000-000049000000}"/>
    <cellStyle name="Input cel 2 2 2 4 3 3 2 2" xfId="20333" xr:uid="{00000000-0005-0000-0000-000049000000}"/>
    <cellStyle name="Input cel 2 2 2 4 3 3 3" xfId="8118" xr:uid="{00000000-0005-0000-0000-000049000000}"/>
    <cellStyle name="Input cel 2 2 2 4 3 4" xfId="2908" xr:uid="{00000000-0005-0000-0000-000049000000}"/>
    <cellStyle name="Input cel 2 2 2 4 3 4 2" xfId="17762" xr:uid="{00000000-0005-0000-0000-000049000000}"/>
    <cellStyle name="Input cel 2 2 2 4 3 5" xfId="11596" xr:uid="{00000000-0005-0000-0000-000049000000}"/>
    <cellStyle name="Input cel 2 2 2 4 3 5 2" xfId="16184" xr:uid="{00000000-0005-0000-0000-000049000000}"/>
    <cellStyle name="Input cel 2 2 2 4 3 6" xfId="8327" xr:uid="{00000000-0005-0000-0000-000049000000}"/>
    <cellStyle name="Input cel 2 2 2 4 4" xfId="2349" xr:uid="{00000000-0005-0000-0000-000049000000}"/>
    <cellStyle name="Input cel 2 2 2 4 4 2" xfId="12617" xr:uid="{00000000-0005-0000-0000-000049000000}"/>
    <cellStyle name="Input cel 2 2 2 4 4 2 2" xfId="17203" xr:uid="{00000000-0005-0000-0000-000049000000}"/>
    <cellStyle name="Input cel 2 2 2 4 4 3" xfId="8851" xr:uid="{00000000-0005-0000-0000-000049000000}"/>
    <cellStyle name="Input cel 2 2 2 4 5" xfId="3505" xr:uid="{00000000-0005-0000-0000-000049000000}"/>
    <cellStyle name="Input cel 2 2 2 4 5 2" xfId="13769" xr:uid="{00000000-0005-0000-0000-000049000000}"/>
    <cellStyle name="Input cel 2 2 2 4 5 2 2" xfId="18359" xr:uid="{00000000-0005-0000-0000-000049000000}"/>
    <cellStyle name="Input cel 2 2 2 4 5 3" xfId="12790" xr:uid="{00000000-0005-0000-0000-000049000000}"/>
    <cellStyle name="Input cel 2 2 2 4 6" xfId="4930" xr:uid="{00000000-0005-0000-0000-000049000000}"/>
    <cellStyle name="Input cel 2 2 2 4 6 2" xfId="15185" xr:uid="{00000000-0005-0000-0000-000049000000}"/>
    <cellStyle name="Input cel 2 2 2 4 6 2 2" xfId="19774" xr:uid="{00000000-0005-0000-0000-000049000000}"/>
    <cellStyle name="Input cel 2 2 2 4 6 3" xfId="7761" xr:uid="{00000000-0005-0000-0000-000049000000}"/>
    <cellStyle name="Input cel 2 2 2 4 7" xfId="2056" xr:uid="{00000000-0005-0000-0000-000049000000}"/>
    <cellStyle name="Input cel 2 2 2 4 7 2" xfId="12325" xr:uid="{00000000-0005-0000-0000-000049000000}"/>
    <cellStyle name="Input cel 2 2 2 4 7 2 2" xfId="16910" xr:uid="{00000000-0005-0000-0000-000049000000}"/>
    <cellStyle name="Input cel 2 2 2 4 7 3" xfId="7929" xr:uid="{00000000-0005-0000-0000-000049000000}"/>
    <cellStyle name="Input cel 2 2 2 4 8" xfId="11044" xr:uid="{00000000-0005-0000-0000-000049000000}"/>
    <cellStyle name="Input cel 2 2 2 4 8 2" xfId="10168" xr:uid="{00000000-0005-0000-0000-000049000000}"/>
    <cellStyle name="Input cel 2 2 2 4 9" xfId="12513" xr:uid="{00000000-0005-0000-0000-000049000000}"/>
    <cellStyle name="Input cel 2 2 2 5" xfId="767" xr:uid="{00000000-0005-0000-0000-000049000000}"/>
    <cellStyle name="Input cel 2 2 2 5 2" xfId="1680" xr:uid="{00000000-0005-0000-0000-000049000000}"/>
    <cellStyle name="Input cel 2 2 2 5 2 2" xfId="4489" xr:uid="{00000000-0005-0000-0000-000049000000}"/>
    <cellStyle name="Input cel 2 2 2 5 2 2 2" xfId="14753" xr:uid="{00000000-0005-0000-0000-000049000000}"/>
    <cellStyle name="Input cel 2 2 2 5 2 2 2 2" xfId="19343" xr:uid="{00000000-0005-0000-0000-000049000000}"/>
    <cellStyle name="Input cel 2 2 2 5 2 2 3" xfId="5989" xr:uid="{00000000-0005-0000-0000-000049000000}"/>
    <cellStyle name="Input cel 2 2 2 5 2 3" xfId="5901" xr:uid="{00000000-0005-0000-0000-000049000000}"/>
    <cellStyle name="Input cel 2 2 2 5 2 3 2" xfId="16101" xr:uid="{00000000-0005-0000-0000-000049000000}"/>
    <cellStyle name="Input cel 2 2 2 5 2 3 2 2" xfId="20688" xr:uid="{00000000-0005-0000-0000-000049000000}"/>
    <cellStyle name="Input cel 2 2 2 5 2 3 3" xfId="7823" xr:uid="{00000000-0005-0000-0000-000049000000}"/>
    <cellStyle name="Input cel 2 2 2 5 2 4" xfId="3251" xr:uid="{00000000-0005-0000-0000-000049000000}"/>
    <cellStyle name="Input cel 2 2 2 5 2 4 2" xfId="18105" xr:uid="{00000000-0005-0000-0000-000049000000}"/>
    <cellStyle name="Input cel 2 2 2 5 2 5" xfId="11953" xr:uid="{00000000-0005-0000-0000-000049000000}"/>
    <cellStyle name="Input cel 2 2 2 5 2 5 2" xfId="16539" xr:uid="{00000000-0005-0000-0000-000049000000}"/>
    <cellStyle name="Input cel 2 2 2 5 2 6" xfId="9692" xr:uid="{00000000-0005-0000-0000-000049000000}"/>
    <cellStyle name="Input cel 2 2 2 5 3" xfId="1358" xr:uid="{00000000-0005-0000-0000-000049000000}"/>
    <cellStyle name="Input cel 2 2 2 5 3 2" xfId="4167" xr:uid="{00000000-0005-0000-0000-000049000000}"/>
    <cellStyle name="Input cel 2 2 2 5 3 2 2" xfId="14431" xr:uid="{00000000-0005-0000-0000-000049000000}"/>
    <cellStyle name="Input cel 2 2 2 5 3 2 2 2" xfId="19021" xr:uid="{00000000-0005-0000-0000-000049000000}"/>
    <cellStyle name="Input cel 2 2 2 5 3 2 3" xfId="8212" xr:uid="{00000000-0005-0000-0000-000049000000}"/>
    <cellStyle name="Input cel 2 2 2 5 3 3" xfId="5579" xr:uid="{00000000-0005-0000-0000-000049000000}"/>
    <cellStyle name="Input cel 2 2 2 5 3 3 2" xfId="15798" xr:uid="{00000000-0005-0000-0000-000049000000}"/>
    <cellStyle name="Input cel 2 2 2 5 3 3 2 2" xfId="20386" xr:uid="{00000000-0005-0000-0000-000049000000}"/>
    <cellStyle name="Input cel 2 2 2 5 3 3 3" xfId="6656" xr:uid="{00000000-0005-0000-0000-000049000000}"/>
    <cellStyle name="Input cel 2 2 2 5 3 4" xfId="2962" xr:uid="{00000000-0005-0000-0000-000049000000}"/>
    <cellStyle name="Input cel 2 2 2 5 3 4 2" xfId="17816" xr:uid="{00000000-0005-0000-0000-000049000000}"/>
    <cellStyle name="Input cel 2 2 2 5 3 5" xfId="11649" xr:uid="{00000000-0005-0000-0000-000049000000}"/>
    <cellStyle name="Input cel 2 2 2 5 3 5 2" xfId="16237" xr:uid="{00000000-0005-0000-0000-000049000000}"/>
    <cellStyle name="Input cel 2 2 2 5 3 6" xfId="8580" xr:uid="{00000000-0005-0000-0000-000049000000}"/>
    <cellStyle name="Input cel 2 2 2 5 4" xfId="2411" xr:uid="{00000000-0005-0000-0000-000049000000}"/>
    <cellStyle name="Input cel 2 2 2 5 4 2" xfId="12679" xr:uid="{00000000-0005-0000-0000-000049000000}"/>
    <cellStyle name="Input cel 2 2 2 5 4 2 2" xfId="17265" xr:uid="{00000000-0005-0000-0000-000049000000}"/>
    <cellStyle name="Input cel 2 2 2 5 4 3" xfId="12510" xr:uid="{00000000-0005-0000-0000-000049000000}"/>
    <cellStyle name="Input cel 2 2 2 5 5" xfId="3567" xr:uid="{00000000-0005-0000-0000-000049000000}"/>
    <cellStyle name="Input cel 2 2 2 5 5 2" xfId="13831" xr:uid="{00000000-0005-0000-0000-000049000000}"/>
    <cellStyle name="Input cel 2 2 2 5 5 2 2" xfId="18421" xr:uid="{00000000-0005-0000-0000-000049000000}"/>
    <cellStyle name="Input cel 2 2 2 5 5 3" xfId="8023" xr:uid="{00000000-0005-0000-0000-000049000000}"/>
    <cellStyle name="Input cel 2 2 2 5 6" xfId="4992" xr:uid="{00000000-0005-0000-0000-000049000000}"/>
    <cellStyle name="Input cel 2 2 2 5 6 2" xfId="15247" xr:uid="{00000000-0005-0000-0000-000049000000}"/>
    <cellStyle name="Input cel 2 2 2 5 6 2 2" xfId="19836" xr:uid="{00000000-0005-0000-0000-000049000000}"/>
    <cellStyle name="Input cel 2 2 2 5 6 3" xfId="13354" xr:uid="{00000000-0005-0000-0000-000049000000}"/>
    <cellStyle name="Input cel 2 2 2 5 7" xfId="2115" xr:uid="{00000000-0005-0000-0000-000049000000}"/>
    <cellStyle name="Input cel 2 2 2 5 7 2" xfId="12384" xr:uid="{00000000-0005-0000-0000-000049000000}"/>
    <cellStyle name="Input cel 2 2 2 5 7 2 2" xfId="16969" xr:uid="{00000000-0005-0000-0000-000049000000}"/>
    <cellStyle name="Input cel 2 2 2 5 7 3" xfId="10304" xr:uid="{00000000-0005-0000-0000-000049000000}"/>
    <cellStyle name="Input cel 2 2 2 5 8" xfId="11103" xr:uid="{00000000-0005-0000-0000-000049000000}"/>
    <cellStyle name="Input cel 2 2 2 5 8 2" xfId="6457" xr:uid="{00000000-0005-0000-0000-000049000000}"/>
    <cellStyle name="Input cel 2 2 2 5 9" xfId="7631" xr:uid="{00000000-0005-0000-0000-000049000000}"/>
    <cellStyle name="Input cel 2 2 2 6" xfId="1184" xr:uid="{00000000-0005-0000-0000-000049000000}"/>
    <cellStyle name="Input cel 2 2 2 6 2" xfId="2792" xr:uid="{00000000-0005-0000-0000-000049000000}"/>
    <cellStyle name="Input cel 2 2 2 6 2 2" xfId="13058" xr:uid="{00000000-0005-0000-0000-000049000000}"/>
    <cellStyle name="Input cel 2 2 2 6 2 2 2" xfId="17646" xr:uid="{00000000-0005-0000-0000-000049000000}"/>
    <cellStyle name="Input cel 2 2 2 6 2 3" xfId="8644" xr:uid="{00000000-0005-0000-0000-000049000000}"/>
    <cellStyle name="Input cel 2 2 2 6 3" xfId="3992" xr:uid="{00000000-0005-0000-0000-000049000000}"/>
    <cellStyle name="Input cel 2 2 2 6 3 2" xfId="14256" xr:uid="{00000000-0005-0000-0000-000049000000}"/>
    <cellStyle name="Input cel 2 2 2 6 3 2 2" xfId="18846" xr:uid="{00000000-0005-0000-0000-000049000000}"/>
    <cellStyle name="Input cel 2 2 2 6 3 3" xfId="10074" xr:uid="{00000000-0005-0000-0000-000049000000}"/>
    <cellStyle name="Input cel 2 2 2 6 4" xfId="5406" xr:uid="{00000000-0005-0000-0000-000049000000}"/>
    <cellStyle name="Input cel 2 2 2 6 4 2" xfId="15632" xr:uid="{00000000-0005-0000-0000-000049000000}"/>
    <cellStyle name="Input cel 2 2 2 6 4 2 2" xfId="20220" xr:uid="{00000000-0005-0000-0000-000049000000}"/>
    <cellStyle name="Input cel 2 2 2 6 4 3" xfId="8793" xr:uid="{00000000-0005-0000-0000-000049000000}"/>
    <cellStyle name="Input cel 2 2 2 6 5" xfId="1955" xr:uid="{00000000-0005-0000-0000-000049000000}"/>
    <cellStyle name="Input cel 2 2 2 6 5 2" xfId="16809" xr:uid="{00000000-0005-0000-0000-000049000000}"/>
    <cellStyle name="Input cel 2 2 2 6 6" xfId="11485" xr:uid="{00000000-0005-0000-0000-000049000000}"/>
    <cellStyle name="Input cel 2 2 2 6 6 2" xfId="12220" xr:uid="{00000000-0005-0000-0000-000049000000}"/>
    <cellStyle name="Input cel 2 2 2 6 7" xfId="13275" xr:uid="{00000000-0005-0000-0000-000049000000}"/>
    <cellStyle name="Input cel 2 2 2 7" xfId="845" xr:uid="{00000000-0005-0000-0000-000049000000}"/>
    <cellStyle name="Input cel 2 2 2 7 2" xfId="3645" xr:uid="{00000000-0005-0000-0000-000049000000}"/>
    <cellStyle name="Input cel 2 2 2 7 2 2" xfId="13909" xr:uid="{00000000-0005-0000-0000-000049000000}"/>
    <cellStyle name="Input cel 2 2 2 7 2 2 2" xfId="18499" xr:uid="{00000000-0005-0000-0000-000049000000}"/>
    <cellStyle name="Input cel 2 2 2 7 2 3" xfId="9940" xr:uid="{00000000-0005-0000-0000-000049000000}"/>
    <cellStyle name="Input cel 2 2 2 7 3" xfId="5070" xr:uid="{00000000-0005-0000-0000-000049000000}"/>
    <cellStyle name="Input cel 2 2 2 7 3 2" xfId="15323" xr:uid="{00000000-0005-0000-0000-000049000000}"/>
    <cellStyle name="Input cel 2 2 2 7 3 2 2" xfId="19912" xr:uid="{00000000-0005-0000-0000-000049000000}"/>
    <cellStyle name="Input cel 2 2 2 7 3 3" xfId="6368" xr:uid="{00000000-0005-0000-0000-000049000000}"/>
    <cellStyle name="Input cel 2 2 2 7 4" xfId="2487" xr:uid="{00000000-0005-0000-0000-000049000000}"/>
    <cellStyle name="Input cel 2 2 2 7 4 2" xfId="17341" xr:uid="{00000000-0005-0000-0000-000049000000}"/>
    <cellStyle name="Input cel 2 2 2 7 5" xfId="11178" xr:uid="{00000000-0005-0000-0000-000049000000}"/>
    <cellStyle name="Input cel 2 2 2 7 5 2" xfId="10340" xr:uid="{00000000-0005-0000-0000-000049000000}"/>
    <cellStyle name="Input cel 2 2 2 7 6" xfId="6014" xr:uid="{00000000-0005-0000-0000-000049000000}"/>
    <cellStyle name="Input cel 2 2 2 8" xfId="307" xr:uid="{00000000-0005-0000-0000-000049000000}"/>
    <cellStyle name="Input cel 2 2 2 8 2" xfId="4553" xr:uid="{00000000-0005-0000-0000-000049000000}"/>
    <cellStyle name="Input cel 2 2 2 8 2 2" xfId="14816" xr:uid="{00000000-0005-0000-0000-000049000000}"/>
    <cellStyle name="Input cel 2 2 2 8 2 2 2" xfId="19406" xr:uid="{00000000-0005-0000-0000-000049000000}"/>
    <cellStyle name="Input cel 2 2 2 8 2 3" xfId="6549" xr:uid="{00000000-0005-0000-0000-000049000000}"/>
    <cellStyle name="Input cel 2 2 2 8 3" xfId="2217" xr:uid="{00000000-0005-0000-0000-000049000000}"/>
    <cellStyle name="Input cel 2 2 2 8 3 2" xfId="17071" xr:uid="{00000000-0005-0000-0000-000049000000}"/>
    <cellStyle name="Input cel 2 2 2 8 4" xfId="10662" xr:uid="{00000000-0005-0000-0000-000049000000}"/>
    <cellStyle name="Input cel 2 2 2 8 4 2" xfId="10131" xr:uid="{00000000-0005-0000-0000-000049000000}"/>
    <cellStyle name="Input cel 2 2 2 8 5" xfId="8704" xr:uid="{00000000-0005-0000-0000-000049000000}"/>
    <cellStyle name="Input cel 2 2 2 9" xfId="3370" xr:uid="{00000000-0005-0000-0000-000049000000}"/>
    <cellStyle name="Input cel 2 2 2 9 2" xfId="13634" xr:uid="{00000000-0005-0000-0000-000049000000}"/>
    <cellStyle name="Input cel 2 2 2 9 2 2" xfId="18224" xr:uid="{00000000-0005-0000-0000-000049000000}"/>
    <cellStyle name="Input cel 2 2 2 9 3" xfId="9074" xr:uid="{00000000-0005-0000-0000-000049000000}"/>
    <cellStyle name="Input cel 2 2 3" xfId="448" xr:uid="{00000000-0005-0000-0000-000049000000}"/>
    <cellStyle name="Input cel 2 2 3 10" xfId="3357" xr:uid="{00000000-0005-0000-0000-000049000000}"/>
    <cellStyle name="Input cel 2 2 3 10 2" xfId="13621" xr:uid="{00000000-0005-0000-0000-000049000000}"/>
    <cellStyle name="Input cel 2 2 3 10 2 2" xfId="18211" xr:uid="{00000000-0005-0000-0000-000049000000}"/>
    <cellStyle name="Input cel 2 2 3 10 3" xfId="7745" xr:uid="{00000000-0005-0000-0000-000049000000}"/>
    <cellStyle name="Input cel 2 2 3 11" xfId="1852" xr:uid="{00000000-0005-0000-0000-000049000000}"/>
    <cellStyle name="Input cel 2 2 3 11 2" xfId="12123" xr:uid="{00000000-0005-0000-0000-000049000000}"/>
    <cellStyle name="Input cel 2 2 3 11 2 2" xfId="16708" xr:uid="{00000000-0005-0000-0000-000049000000}"/>
    <cellStyle name="Input cel 2 2 3 11 3" xfId="8857" xr:uid="{00000000-0005-0000-0000-000049000000}"/>
    <cellStyle name="Input cel 2 2 3 12" xfId="4675" xr:uid="{00000000-0005-0000-0000-000049000000}"/>
    <cellStyle name="Input cel 2 2 3 12 2" xfId="19524" xr:uid="{00000000-0005-0000-0000-000049000000}"/>
    <cellStyle name="Input cel 2 2 3 13" xfId="10796" xr:uid="{00000000-0005-0000-0000-000049000000}"/>
    <cellStyle name="Input cel 2 2 3 13 2" xfId="12209" xr:uid="{00000000-0005-0000-0000-000049000000}"/>
    <cellStyle name="Input cel 2 2 3 14" xfId="12459" xr:uid="{00000000-0005-0000-0000-000049000000}"/>
    <cellStyle name="Input cel 2 2 3 2" xfId="542" xr:uid="{00000000-0005-0000-0000-000049000000}"/>
    <cellStyle name="Input cel 2 2 3 2 2" xfId="1239" xr:uid="{00000000-0005-0000-0000-000049000000}"/>
    <cellStyle name="Input cel 2 2 3 2 2 2" xfId="2847" xr:uid="{00000000-0005-0000-0000-000049000000}"/>
    <cellStyle name="Input cel 2 2 3 2 2 2 2" xfId="13113" xr:uid="{00000000-0005-0000-0000-000049000000}"/>
    <cellStyle name="Input cel 2 2 3 2 2 2 2 2" xfId="17701" xr:uid="{00000000-0005-0000-0000-000049000000}"/>
    <cellStyle name="Input cel 2 2 3 2 2 2 3" xfId="6636" xr:uid="{00000000-0005-0000-0000-000049000000}"/>
    <cellStyle name="Input cel 2 2 3 2 2 3" xfId="4047" xr:uid="{00000000-0005-0000-0000-000049000000}"/>
    <cellStyle name="Input cel 2 2 3 2 2 3 2" xfId="14311" xr:uid="{00000000-0005-0000-0000-000049000000}"/>
    <cellStyle name="Input cel 2 2 3 2 2 3 2 2" xfId="18901" xr:uid="{00000000-0005-0000-0000-000049000000}"/>
    <cellStyle name="Input cel 2 2 3 2 2 3 3" xfId="7476" xr:uid="{00000000-0005-0000-0000-000049000000}"/>
    <cellStyle name="Input cel 2 2 3 2 2 4" xfId="5461" xr:uid="{00000000-0005-0000-0000-000049000000}"/>
    <cellStyle name="Input cel 2 2 3 2 2 4 2" xfId="15686" xr:uid="{00000000-0005-0000-0000-000049000000}"/>
    <cellStyle name="Input cel 2 2 3 2 2 4 2 2" xfId="20274" xr:uid="{00000000-0005-0000-0000-000049000000}"/>
    <cellStyle name="Input cel 2 2 3 2 2 4 3" xfId="8692" xr:uid="{00000000-0005-0000-0000-000049000000}"/>
    <cellStyle name="Input cel 2 2 3 2 2 5" xfId="2010" xr:uid="{00000000-0005-0000-0000-000049000000}"/>
    <cellStyle name="Input cel 2 2 3 2 2 5 2" xfId="16864" xr:uid="{00000000-0005-0000-0000-000049000000}"/>
    <cellStyle name="Input cel 2 2 3 2 2 6" xfId="11539" xr:uid="{00000000-0005-0000-0000-000049000000}"/>
    <cellStyle name="Input cel 2 2 3 2 2 6 2" xfId="9833" xr:uid="{00000000-0005-0000-0000-000049000000}"/>
    <cellStyle name="Input cel 2 2 3 2 2 7" xfId="6878" xr:uid="{00000000-0005-0000-0000-000049000000}"/>
    <cellStyle name="Input cel 2 2 3 2 3" xfId="1441" xr:uid="{00000000-0005-0000-0000-000049000000}"/>
    <cellStyle name="Input cel 2 2 3 2 3 2" xfId="4250" xr:uid="{00000000-0005-0000-0000-000049000000}"/>
    <cellStyle name="Input cel 2 2 3 2 3 2 2" xfId="14514" xr:uid="{00000000-0005-0000-0000-000049000000}"/>
    <cellStyle name="Input cel 2 2 3 2 3 2 2 2" xfId="19104" xr:uid="{00000000-0005-0000-0000-000049000000}"/>
    <cellStyle name="Input cel 2 2 3 2 3 2 3" xfId="14925" xr:uid="{00000000-0005-0000-0000-000049000000}"/>
    <cellStyle name="Input cel 2 2 3 2 3 3" xfId="5662" xr:uid="{00000000-0005-0000-0000-000049000000}"/>
    <cellStyle name="Input cel 2 2 3 2 3 3 2" xfId="15877" xr:uid="{00000000-0005-0000-0000-000049000000}"/>
    <cellStyle name="Input cel 2 2 3 2 3 3 2 2" xfId="20465" xr:uid="{00000000-0005-0000-0000-000049000000}"/>
    <cellStyle name="Input cel 2 2 3 2 3 3 3" xfId="7512" xr:uid="{00000000-0005-0000-0000-000049000000}"/>
    <cellStyle name="Input cel 2 2 3 2 3 4" xfId="3041" xr:uid="{00000000-0005-0000-0000-000049000000}"/>
    <cellStyle name="Input cel 2 2 3 2 3 4 2" xfId="17895" xr:uid="{00000000-0005-0000-0000-000049000000}"/>
    <cellStyle name="Input cel 2 2 3 2 3 5" xfId="11729" xr:uid="{00000000-0005-0000-0000-000049000000}"/>
    <cellStyle name="Input cel 2 2 3 2 3 5 2" xfId="16316" xr:uid="{00000000-0005-0000-0000-000049000000}"/>
    <cellStyle name="Input cel 2 2 3 2 3 6" xfId="8039" xr:uid="{00000000-0005-0000-0000-000049000000}"/>
    <cellStyle name="Input cel 2 2 3 2 4" xfId="998" xr:uid="{00000000-0005-0000-0000-000049000000}"/>
    <cellStyle name="Input cel 2 2 3 2 4 2" xfId="3801" xr:uid="{00000000-0005-0000-0000-000049000000}"/>
    <cellStyle name="Input cel 2 2 3 2 4 2 2" xfId="14065" xr:uid="{00000000-0005-0000-0000-000049000000}"/>
    <cellStyle name="Input cel 2 2 3 2 4 2 2 2" xfId="18655" xr:uid="{00000000-0005-0000-0000-000049000000}"/>
    <cellStyle name="Input cel 2 2 3 2 4 2 3" xfId="6355" xr:uid="{00000000-0005-0000-0000-000049000000}"/>
    <cellStyle name="Input cel 2 2 3 2 4 3" xfId="5221" xr:uid="{00000000-0005-0000-0000-000049000000}"/>
    <cellStyle name="Input cel 2 2 3 2 4 3 2" xfId="15459" xr:uid="{00000000-0005-0000-0000-000049000000}"/>
    <cellStyle name="Input cel 2 2 3 2 4 3 2 2" xfId="20048" xr:uid="{00000000-0005-0000-0000-000049000000}"/>
    <cellStyle name="Input cel 2 2 3 2 4 3 3" xfId="7463" xr:uid="{00000000-0005-0000-0000-000049000000}"/>
    <cellStyle name="Input cel 2 2 3 2 4 4" xfId="2627" xr:uid="{00000000-0005-0000-0000-000049000000}"/>
    <cellStyle name="Input cel 2 2 3 2 4 4 2" xfId="17481" xr:uid="{00000000-0005-0000-0000-000049000000}"/>
    <cellStyle name="Input cel 2 2 3 2 4 5" xfId="11314" xr:uid="{00000000-0005-0000-0000-000049000000}"/>
    <cellStyle name="Input cel 2 2 3 2 4 5 2" xfId="6164" xr:uid="{00000000-0005-0000-0000-000049000000}"/>
    <cellStyle name="Input cel 2 2 3 2 4 6" xfId="9492" xr:uid="{00000000-0005-0000-0000-000049000000}"/>
    <cellStyle name="Input cel 2 2 3 2 5" xfId="629" xr:uid="{00000000-0005-0000-0000-000049000000}"/>
    <cellStyle name="Input cel 2 2 3 2 5 2" xfId="4854" xr:uid="{00000000-0005-0000-0000-000049000000}"/>
    <cellStyle name="Input cel 2 2 3 2 5 2 2" xfId="15112" xr:uid="{00000000-0005-0000-0000-000049000000}"/>
    <cellStyle name="Input cel 2 2 3 2 5 2 2 2" xfId="19701" xr:uid="{00000000-0005-0000-0000-000049000000}"/>
    <cellStyle name="Input cel 2 2 3 2 5 2 3" xfId="6474" xr:uid="{00000000-0005-0000-0000-000049000000}"/>
    <cellStyle name="Input cel 2 2 3 2 5 3" xfId="2276" xr:uid="{00000000-0005-0000-0000-000049000000}"/>
    <cellStyle name="Input cel 2 2 3 2 5 3 2" xfId="17130" xr:uid="{00000000-0005-0000-0000-000049000000}"/>
    <cellStyle name="Input cel 2 2 3 2 5 4" xfId="10972" xr:uid="{00000000-0005-0000-0000-000049000000}"/>
    <cellStyle name="Input cel 2 2 3 2 5 4 2" xfId="6266" xr:uid="{00000000-0005-0000-0000-000049000000}"/>
    <cellStyle name="Input cel 2 2 3 2 5 5" xfId="7020" xr:uid="{00000000-0005-0000-0000-000049000000}"/>
    <cellStyle name="Input cel 2 2 3 2 6" xfId="3429" xr:uid="{00000000-0005-0000-0000-000049000000}"/>
    <cellStyle name="Input cel 2 2 3 2 6 2" xfId="13693" xr:uid="{00000000-0005-0000-0000-000049000000}"/>
    <cellStyle name="Input cel 2 2 3 2 6 2 2" xfId="18283" xr:uid="{00000000-0005-0000-0000-000049000000}"/>
    <cellStyle name="Input cel 2 2 3 2 6 3" xfId="12916" xr:uid="{00000000-0005-0000-0000-000049000000}"/>
    <cellStyle name="Input cel 2 2 3 2 7" xfId="4767" xr:uid="{00000000-0005-0000-0000-000049000000}"/>
    <cellStyle name="Input cel 2 2 3 2 7 2" xfId="15026" xr:uid="{00000000-0005-0000-0000-000049000000}"/>
    <cellStyle name="Input cel 2 2 3 2 7 2 2" xfId="19615" xr:uid="{00000000-0005-0000-0000-000049000000}"/>
    <cellStyle name="Input cel 2 2 3 2 7 3" xfId="10429" xr:uid="{00000000-0005-0000-0000-000049000000}"/>
    <cellStyle name="Input cel 2 2 3 2 8" xfId="10888" xr:uid="{00000000-0005-0000-0000-000049000000}"/>
    <cellStyle name="Input cel 2 2 3 2 8 2" xfId="13231" xr:uid="{00000000-0005-0000-0000-000049000000}"/>
    <cellStyle name="Input cel 2 2 3 2 9" xfId="9600" xr:uid="{00000000-0005-0000-0000-000049000000}"/>
    <cellStyle name="Input cel 2 2 3 3" xfId="678" xr:uid="{00000000-0005-0000-0000-000049000000}"/>
    <cellStyle name="Input cel 2 2 3 3 10" xfId="6912" xr:uid="{00000000-0005-0000-0000-000049000000}"/>
    <cellStyle name="Input cel 2 2 3 3 2" xfId="1277" xr:uid="{00000000-0005-0000-0000-000049000000}"/>
    <cellStyle name="Input cel 2 2 3 3 2 2" xfId="1591" xr:uid="{00000000-0005-0000-0000-000049000000}"/>
    <cellStyle name="Input cel 2 2 3 3 2 2 2" xfId="4400" xr:uid="{00000000-0005-0000-0000-000049000000}"/>
    <cellStyle name="Input cel 2 2 3 3 2 2 2 2" xfId="14664" xr:uid="{00000000-0005-0000-0000-000049000000}"/>
    <cellStyle name="Input cel 2 2 3 3 2 2 2 2 2" xfId="19254" xr:uid="{00000000-0005-0000-0000-000049000000}"/>
    <cellStyle name="Input cel 2 2 3 3 2 2 2 3" xfId="6649" xr:uid="{00000000-0005-0000-0000-000049000000}"/>
    <cellStyle name="Input cel 2 2 3 3 2 2 3" xfId="5812" xr:uid="{00000000-0005-0000-0000-000049000000}"/>
    <cellStyle name="Input cel 2 2 3 3 2 2 3 2" xfId="16017" xr:uid="{00000000-0005-0000-0000-000049000000}"/>
    <cellStyle name="Input cel 2 2 3 3 2 2 3 2 2" xfId="20604" xr:uid="{00000000-0005-0000-0000-000049000000}"/>
    <cellStyle name="Input cel 2 2 3 3 2 2 3 3" xfId="6998" xr:uid="{00000000-0005-0000-0000-000049000000}"/>
    <cellStyle name="Input cel 2 2 3 3 2 2 4" xfId="3167" xr:uid="{00000000-0005-0000-0000-000049000000}"/>
    <cellStyle name="Input cel 2 2 3 3 2 2 4 2" xfId="18021" xr:uid="{00000000-0005-0000-0000-000049000000}"/>
    <cellStyle name="Input cel 2 2 3 3 2 2 5" xfId="11869" xr:uid="{00000000-0005-0000-0000-000049000000}"/>
    <cellStyle name="Input cel 2 2 3 3 2 2 5 2" xfId="16455" xr:uid="{00000000-0005-0000-0000-000049000000}"/>
    <cellStyle name="Input cel 2 2 3 3 2 2 6" xfId="9096" xr:uid="{00000000-0005-0000-0000-000049000000}"/>
    <cellStyle name="Input cel 2 2 3 3 2 3" xfId="4086" xr:uid="{00000000-0005-0000-0000-000049000000}"/>
    <cellStyle name="Input cel 2 2 3 3 2 3 2" xfId="14350" xr:uid="{00000000-0005-0000-0000-000049000000}"/>
    <cellStyle name="Input cel 2 2 3 3 2 3 2 2" xfId="18940" xr:uid="{00000000-0005-0000-0000-000049000000}"/>
    <cellStyle name="Input cel 2 2 3 3 2 3 3" xfId="7825" xr:uid="{00000000-0005-0000-0000-000049000000}"/>
    <cellStyle name="Input cel 2 2 3 3 2 4" xfId="5499" xr:uid="{00000000-0005-0000-0000-000049000000}"/>
    <cellStyle name="Input cel 2 2 3 3 2 4 2" xfId="15722" xr:uid="{00000000-0005-0000-0000-000049000000}"/>
    <cellStyle name="Input cel 2 2 3 3 2 4 2 2" xfId="20310" xr:uid="{00000000-0005-0000-0000-000049000000}"/>
    <cellStyle name="Input cel 2 2 3 3 2 4 3" xfId="8231" xr:uid="{00000000-0005-0000-0000-000049000000}"/>
    <cellStyle name="Input cel 2 2 3 3 2 5" xfId="2884" xr:uid="{00000000-0005-0000-0000-000049000000}"/>
    <cellStyle name="Input cel 2 2 3 3 2 5 2" xfId="17738" xr:uid="{00000000-0005-0000-0000-000049000000}"/>
    <cellStyle name="Input cel 2 2 3 3 2 6" xfId="11574" xr:uid="{00000000-0005-0000-0000-000049000000}"/>
    <cellStyle name="Input cel 2 2 3 3 2 6 2" xfId="16162" xr:uid="{00000000-0005-0000-0000-000049000000}"/>
    <cellStyle name="Input cel 2 2 3 3 2 7" xfId="7281" xr:uid="{00000000-0005-0000-0000-000049000000}"/>
    <cellStyle name="Input cel 2 2 3 3 3" xfId="1457" xr:uid="{00000000-0005-0000-0000-000049000000}"/>
    <cellStyle name="Input cel 2 2 3 3 3 2" xfId="4266" xr:uid="{00000000-0005-0000-0000-000049000000}"/>
    <cellStyle name="Input cel 2 2 3 3 3 2 2" xfId="14530" xr:uid="{00000000-0005-0000-0000-000049000000}"/>
    <cellStyle name="Input cel 2 2 3 3 3 2 2 2" xfId="19120" xr:uid="{00000000-0005-0000-0000-000049000000}"/>
    <cellStyle name="Input cel 2 2 3 3 3 2 3" xfId="6740" xr:uid="{00000000-0005-0000-0000-000049000000}"/>
    <cellStyle name="Input cel 2 2 3 3 3 3" xfId="5678" xr:uid="{00000000-0005-0000-0000-000049000000}"/>
    <cellStyle name="Input cel 2 2 3 3 3 3 2" xfId="15892" xr:uid="{00000000-0005-0000-0000-000049000000}"/>
    <cellStyle name="Input cel 2 2 3 3 3 3 2 2" xfId="20480" xr:uid="{00000000-0005-0000-0000-000049000000}"/>
    <cellStyle name="Input cel 2 2 3 3 3 3 3" xfId="7981" xr:uid="{00000000-0005-0000-0000-000049000000}"/>
    <cellStyle name="Input cel 2 2 3 3 3 4" xfId="3056" xr:uid="{00000000-0005-0000-0000-000049000000}"/>
    <cellStyle name="Input cel 2 2 3 3 3 4 2" xfId="17910" xr:uid="{00000000-0005-0000-0000-000049000000}"/>
    <cellStyle name="Input cel 2 2 3 3 3 5" xfId="11744" xr:uid="{00000000-0005-0000-0000-000049000000}"/>
    <cellStyle name="Input cel 2 2 3 3 3 5 2" xfId="16331" xr:uid="{00000000-0005-0000-0000-000049000000}"/>
    <cellStyle name="Input cel 2 2 3 3 3 6" xfId="10348" xr:uid="{00000000-0005-0000-0000-000049000000}"/>
    <cellStyle name="Input cel 2 2 3 3 4" xfId="1058" xr:uid="{00000000-0005-0000-0000-000049000000}"/>
    <cellStyle name="Input cel 2 2 3 3 4 2" xfId="3861" xr:uid="{00000000-0005-0000-0000-000049000000}"/>
    <cellStyle name="Input cel 2 2 3 3 4 2 2" xfId="14125" xr:uid="{00000000-0005-0000-0000-000049000000}"/>
    <cellStyle name="Input cel 2 2 3 3 4 2 2 2" xfId="18715" xr:uid="{00000000-0005-0000-0000-000049000000}"/>
    <cellStyle name="Input cel 2 2 3 3 4 2 3" xfId="10412" xr:uid="{00000000-0005-0000-0000-000049000000}"/>
    <cellStyle name="Input cel 2 2 3 3 4 3" xfId="5281" xr:uid="{00000000-0005-0000-0000-000049000000}"/>
    <cellStyle name="Input cel 2 2 3 3 4 3 2" xfId="15517" xr:uid="{00000000-0005-0000-0000-000049000000}"/>
    <cellStyle name="Input cel 2 2 3 3 4 3 2 2" xfId="20106" xr:uid="{00000000-0005-0000-0000-000049000000}"/>
    <cellStyle name="Input cel 2 2 3 3 4 3 3" xfId="13159" xr:uid="{00000000-0005-0000-0000-000049000000}"/>
    <cellStyle name="Input cel 2 2 3 3 4 4" xfId="2685" xr:uid="{00000000-0005-0000-0000-000049000000}"/>
    <cellStyle name="Input cel 2 2 3 3 4 4 2" xfId="17539" xr:uid="{00000000-0005-0000-0000-000049000000}"/>
    <cellStyle name="Input cel 2 2 3 3 4 5" xfId="11372" xr:uid="{00000000-0005-0000-0000-000049000000}"/>
    <cellStyle name="Input cel 2 2 3 3 4 5 2" xfId="7011" xr:uid="{00000000-0005-0000-0000-000049000000}"/>
    <cellStyle name="Input cel 2 2 3 3 4 6" xfId="6378" xr:uid="{00000000-0005-0000-0000-000049000000}"/>
    <cellStyle name="Input cel 2 2 3 3 5" xfId="2324" xr:uid="{00000000-0005-0000-0000-000049000000}"/>
    <cellStyle name="Input cel 2 2 3 3 5 2" xfId="12592" xr:uid="{00000000-0005-0000-0000-000049000000}"/>
    <cellStyle name="Input cel 2 2 3 3 5 2 2" xfId="17178" xr:uid="{00000000-0005-0000-0000-000049000000}"/>
    <cellStyle name="Input cel 2 2 3 3 5 3" xfId="9809" xr:uid="{00000000-0005-0000-0000-000049000000}"/>
    <cellStyle name="Input cel 2 2 3 3 6" xfId="3478" xr:uid="{00000000-0005-0000-0000-000049000000}"/>
    <cellStyle name="Input cel 2 2 3 3 6 2" xfId="13742" xr:uid="{00000000-0005-0000-0000-000049000000}"/>
    <cellStyle name="Input cel 2 2 3 3 6 2 2" xfId="18332" xr:uid="{00000000-0005-0000-0000-000049000000}"/>
    <cellStyle name="Input cel 2 2 3 3 6 3" xfId="8555" xr:uid="{00000000-0005-0000-0000-000049000000}"/>
    <cellStyle name="Input cel 2 2 3 3 7" xfId="4903" xr:uid="{00000000-0005-0000-0000-000049000000}"/>
    <cellStyle name="Input cel 2 2 3 3 7 2" xfId="15160" xr:uid="{00000000-0005-0000-0000-000049000000}"/>
    <cellStyle name="Input cel 2 2 3 3 7 2 2" xfId="19749" xr:uid="{00000000-0005-0000-0000-000049000000}"/>
    <cellStyle name="Input cel 2 2 3 3 7 3" xfId="8603" xr:uid="{00000000-0005-0000-0000-000049000000}"/>
    <cellStyle name="Input cel 2 2 3 3 8" xfId="2044" xr:uid="{00000000-0005-0000-0000-000049000000}"/>
    <cellStyle name="Input cel 2 2 3 3 8 2" xfId="12313" xr:uid="{00000000-0005-0000-0000-000049000000}"/>
    <cellStyle name="Input cel 2 2 3 3 8 2 2" xfId="16898" xr:uid="{00000000-0005-0000-0000-000049000000}"/>
    <cellStyle name="Input cel 2 2 3 3 8 3" xfId="12806" xr:uid="{00000000-0005-0000-0000-000049000000}"/>
    <cellStyle name="Input cel 2 2 3 3 9" xfId="11019" xr:uid="{00000000-0005-0000-0000-000049000000}"/>
    <cellStyle name="Input cel 2 2 3 3 9 2" xfId="7846" xr:uid="{00000000-0005-0000-0000-000049000000}"/>
    <cellStyle name="Input cel 2 2 3 4" xfId="742" xr:uid="{00000000-0005-0000-0000-000049000000}"/>
    <cellStyle name="Input cel 2 2 3 4 2" xfId="1655" xr:uid="{00000000-0005-0000-0000-000049000000}"/>
    <cellStyle name="Input cel 2 2 3 4 2 2" xfId="4464" xr:uid="{00000000-0005-0000-0000-000049000000}"/>
    <cellStyle name="Input cel 2 2 3 4 2 2 2" xfId="14728" xr:uid="{00000000-0005-0000-0000-000049000000}"/>
    <cellStyle name="Input cel 2 2 3 4 2 2 2 2" xfId="19318" xr:uid="{00000000-0005-0000-0000-000049000000}"/>
    <cellStyle name="Input cel 2 2 3 4 2 2 3" xfId="12862" xr:uid="{00000000-0005-0000-0000-000049000000}"/>
    <cellStyle name="Input cel 2 2 3 4 2 3" xfId="5876" xr:uid="{00000000-0005-0000-0000-000049000000}"/>
    <cellStyle name="Input cel 2 2 3 4 2 3 2" xfId="16077" xr:uid="{00000000-0005-0000-0000-000049000000}"/>
    <cellStyle name="Input cel 2 2 3 4 2 3 2 2" xfId="20664" xr:uid="{00000000-0005-0000-0000-000049000000}"/>
    <cellStyle name="Input cel 2 2 3 4 2 3 3" xfId="6333" xr:uid="{00000000-0005-0000-0000-000049000000}"/>
    <cellStyle name="Input cel 2 2 3 4 2 4" xfId="3227" xr:uid="{00000000-0005-0000-0000-000049000000}"/>
    <cellStyle name="Input cel 2 2 3 4 2 4 2" xfId="18081" xr:uid="{00000000-0005-0000-0000-000049000000}"/>
    <cellStyle name="Input cel 2 2 3 4 2 5" xfId="11929" xr:uid="{00000000-0005-0000-0000-000049000000}"/>
    <cellStyle name="Input cel 2 2 3 4 2 5 2" xfId="16515" xr:uid="{00000000-0005-0000-0000-000049000000}"/>
    <cellStyle name="Input cel 2 2 3 4 2 6" xfId="10153" xr:uid="{00000000-0005-0000-0000-000049000000}"/>
    <cellStyle name="Input cel 2 2 3 4 3" xfId="1338" xr:uid="{00000000-0005-0000-0000-000049000000}"/>
    <cellStyle name="Input cel 2 2 3 4 3 2" xfId="4147" xr:uid="{00000000-0005-0000-0000-000049000000}"/>
    <cellStyle name="Input cel 2 2 3 4 3 2 2" xfId="14411" xr:uid="{00000000-0005-0000-0000-000049000000}"/>
    <cellStyle name="Input cel 2 2 3 4 3 2 2 2" xfId="19001" xr:uid="{00000000-0005-0000-0000-000049000000}"/>
    <cellStyle name="Input cel 2 2 3 4 3 2 3" xfId="6301" xr:uid="{00000000-0005-0000-0000-000049000000}"/>
    <cellStyle name="Input cel 2 2 3 4 3 3" xfId="5560" xr:uid="{00000000-0005-0000-0000-000049000000}"/>
    <cellStyle name="Input cel 2 2 3 4 3 3 2" xfId="15780" xr:uid="{00000000-0005-0000-0000-000049000000}"/>
    <cellStyle name="Input cel 2 2 3 4 3 3 2 2" xfId="20368" xr:uid="{00000000-0005-0000-0000-000049000000}"/>
    <cellStyle name="Input cel 2 2 3 4 3 3 3" xfId="12804" xr:uid="{00000000-0005-0000-0000-000049000000}"/>
    <cellStyle name="Input cel 2 2 3 4 3 4" xfId="2943" xr:uid="{00000000-0005-0000-0000-000049000000}"/>
    <cellStyle name="Input cel 2 2 3 4 3 4 2" xfId="17797" xr:uid="{00000000-0005-0000-0000-000049000000}"/>
    <cellStyle name="Input cel 2 2 3 4 3 5" xfId="11631" xr:uid="{00000000-0005-0000-0000-000049000000}"/>
    <cellStyle name="Input cel 2 2 3 4 3 5 2" xfId="16219" xr:uid="{00000000-0005-0000-0000-000049000000}"/>
    <cellStyle name="Input cel 2 2 3 4 3 6" xfId="6596" xr:uid="{00000000-0005-0000-0000-000049000000}"/>
    <cellStyle name="Input cel 2 2 3 4 4" xfId="2386" xr:uid="{00000000-0005-0000-0000-000049000000}"/>
    <cellStyle name="Input cel 2 2 3 4 4 2" xfId="12654" xr:uid="{00000000-0005-0000-0000-000049000000}"/>
    <cellStyle name="Input cel 2 2 3 4 4 2 2" xfId="17240" xr:uid="{00000000-0005-0000-0000-000049000000}"/>
    <cellStyle name="Input cel 2 2 3 4 4 3" xfId="7197" xr:uid="{00000000-0005-0000-0000-000049000000}"/>
    <cellStyle name="Input cel 2 2 3 4 5" xfId="3542" xr:uid="{00000000-0005-0000-0000-000049000000}"/>
    <cellStyle name="Input cel 2 2 3 4 5 2" xfId="13806" xr:uid="{00000000-0005-0000-0000-000049000000}"/>
    <cellStyle name="Input cel 2 2 3 4 5 2 2" xfId="18396" xr:uid="{00000000-0005-0000-0000-000049000000}"/>
    <cellStyle name="Input cel 2 2 3 4 5 3" xfId="7786" xr:uid="{00000000-0005-0000-0000-000049000000}"/>
    <cellStyle name="Input cel 2 2 3 4 6" xfId="4967" xr:uid="{00000000-0005-0000-0000-000049000000}"/>
    <cellStyle name="Input cel 2 2 3 4 6 2" xfId="15222" xr:uid="{00000000-0005-0000-0000-000049000000}"/>
    <cellStyle name="Input cel 2 2 3 4 6 2 2" xfId="19811" xr:uid="{00000000-0005-0000-0000-000049000000}"/>
    <cellStyle name="Input cel 2 2 3 4 6 3" xfId="6800" xr:uid="{00000000-0005-0000-0000-000049000000}"/>
    <cellStyle name="Input cel 2 2 3 4 7" xfId="2091" xr:uid="{00000000-0005-0000-0000-000049000000}"/>
    <cellStyle name="Input cel 2 2 3 4 7 2" xfId="12360" xr:uid="{00000000-0005-0000-0000-000049000000}"/>
    <cellStyle name="Input cel 2 2 3 4 7 2 2" xfId="16945" xr:uid="{00000000-0005-0000-0000-000049000000}"/>
    <cellStyle name="Input cel 2 2 3 4 7 3" xfId="8137" xr:uid="{00000000-0005-0000-0000-000049000000}"/>
    <cellStyle name="Input cel 2 2 3 4 8" xfId="11079" xr:uid="{00000000-0005-0000-0000-000049000000}"/>
    <cellStyle name="Input cel 2 2 3 4 8 2" xfId="8405" xr:uid="{00000000-0005-0000-0000-000049000000}"/>
    <cellStyle name="Input cel 2 2 3 4 9" xfId="6194" xr:uid="{00000000-0005-0000-0000-000049000000}"/>
    <cellStyle name="Input cel 2 2 3 5" xfId="803" xr:uid="{00000000-0005-0000-0000-000049000000}"/>
    <cellStyle name="Input cel 2 2 3 5 2" xfId="1716" xr:uid="{00000000-0005-0000-0000-000049000000}"/>
    <cellStyle name="Input cel 2 2 3 5 2 2" xfId="4525" xr:uid="{00000000-0005-0000-0000-000049000000}"/>
    <cellStyle name="Input cel 2 2 3 5 2 2 2" xfId="14789" xr:uid="{00000000-0005-0000-0000-000049000000}"/>
    <cellStyle name="Input cel 2 2 3 5 2 2 2 2" xfId="19379" xr:uid="{00000000-0005-0000-0000-000049000000}"/>
    <cellStyle name="Input cel 2 2 3 5 2 2 3" xfId="9949" xr:uid="{00000000-0005-0000-0000-000049000000}"/>
    <cellStyle name="Input cel 2 2 3 5 2 3" xfId="5937" xr:uid="{00000000-0005-0000-0000-000049000000}"/>
    <cellStyle name="Input cel 2 2 3 5 2 3 2" xfId="16136" xr:uid="{00000000-0005-0000-0000-000049000000}"/>
    <cellStyle name="Input cel 2 2 3 5 2 3 2 2" xfId="20723" xr:uid="{00000000-0005-0000-0000-000049000000}"/>
    <cellStyle name="Input cel 2 2 3 5 2 3 3" xfId="7095" xr:uid="{00000000-0005-0000-0000-000049000000}"/>
    <cellStyle name="Input cel 2 2 3 5 2 4" xfId="3286" xr:uid="{00000000-0005-0000-0000-000049000000}"/>
    <cellStyle name="Input cel 2 2 3 5 2 4 2" xfId="18140" xr:uid="{00000000-0005-0000-0000-000049000000}"/>
    <cellStyle name="Input cel 2 2 3 5 2 5" xfId="11988" xr:uid="{00000000-0005-0000-0000-000049000000}"/>
    <cellStyle name="Input cel 2 2 3 5 2 5 2" xfId="16574" xr:uid="{00000000-0005-0000-0000-000049000000}"/>
    <cellStyle name="Input cel 2 2 3 5 2 6" xfId="8198" xr:uid="{00000000-0005-0000-0000-000049000000}"/>
    <cellStyle name="Input cel 2 2 3 5 3" xfId="1394" xr:uid="{00000000-0005-0000-0000-000049000000}"/>
    <cellStyle name="Input cel 2 2 3 5 3 2" xfId="4203" xr:uid="{00000000-0005-0000-0000-000049000000}"/>
    <cellStyle name="Input cel 2 2 3 5 3 2 2" xfId="14467" xr:uid="{00000000-0005-0000-0000-000049000000}"/>
    <cellStyle name="Input cel 2 2 3 5 3 2 2 2" xfId="19057" xr:uid="{00000000-0005-0000-0000-000049000000}"/>
    <cellStyle name="Input cel 2 2 3 5 3 2 3" xfId="6993" xr:uid="{00000000-0005-0000-0000-000049000000}"/>
    <cellStyle name="Input cel 2 2 3 5 3 3" xfId="5615" xr:uid="{00000000-0005-0000-0000-000049000000}"/>
    <cellStyle name="Input cel 2 2 3 5 3 3 2" xfId="15833" xr:uid="{00000000-0005-0000-0000-000049000000}"/>
    <cellStyle name="Input cel 2 2 3 5 3 3 2 2" xfId="20421" xr:uid="{00000000-0005-0000-0000-000049000000}"/>
    <cellStyle name="Input cel 2 2 3 5 3 3 3" xfId="16148" xr:uid="{00000000-0005-0000-0000-000049000000}"/>
    <cellStyle name="Input cel 2 2 3 5 3 4" xfId="2997" xr:uid="{00000000-0005-0000-0000-000049000000}"/>
    <cellStyle name="Input cel 2 2 3 5 3 4 2" xfId="17851" xr:uid="{00000000-0005-0000-0000-000049000000}"/>
    <cellStyle name="Input cel 2 2 3 5 3 5" xfId="11684" xr:uid="{00000000-0005-0000-0000-000049000000}"/>
    <cellStyle name="Input cel 2 2 3 5 3 5 2" xfId="16272" xr:uid="{00000000-0005-0000-0000-000049000000}"/>
    <cellStyle name="Input cel 2 2 3 5 3 6" xfId="7318" xr:uid="{00000000-0005-0000-0000-000049000000}"/>
    <cellStyle name="Input cel 2 2 3 5 4" xfId="2447" xr:uid="{00000000-0005-0000-0000-000049000000}"/>
    <cellStyle name="Input cel 2 2 3 5 4 2" xfId="12715" xr:uid="{00000000-0005-0000-0000-000049000000}"/>
    <cellStyle name="Input cel 2 2 3 5 4 2 2" xfId="17301" xr:uid="{00000000-0005-0000-0000-000049000000}"/>
    <cellStyle name="Input cel 2 2 3 5 4 3" xfId="5998" xr:uid="{00000000-0005-0000-0000-000049000000}"/>
    <cellStyle name="Input cel 2 2 3 5 5" xfId="3603" xr:uid="{00000000-0005-0000-0000-000049000000}"/>
    <cellStyle name="Input cel 2 2 3 5 5 2" xfId="13867" xr:uid="{00000000-0005-0000-0000-000049000000}"/>
    <cellStyle name="Input cel 2 2 3 5 5 2 2" xfId="18457" xr:uid="{00000000-0005-0000-0000-000049000000}"/>
    <cellStyle name="Input cel 2 2 3 5 5 3" xfId="9633" xr:uid="{00000000-0005-0000-0000-000049000000}"/>
    <cellStyle name="Input cel 2 2 3 5 6" xfId="5028" xr:uid="{00000000-0005-0000-0000-000049000000}"/>
    <cellStyle name="Input cel 2 2 3 5 6 2" xfId="15283" xr:uid="{00000000-0005-0000-0000-000049000000}"/>
    <cellStyle name="Input cel 2 2 3 5 6 2 2" xfId="19872" xr:uid="{00000000-0005-0000-0000-000049000000}"/>
    <cellStyle name="Input cel 2 2 3 5 6 3" xfId="12257" xr:uid="{00000000-0005-0000-0000-000049000000}"/>
    <cellStyle name="Input cel 2 2 3 5 7" xfId="2150" xr:uid="{00000000-0005-0000-0000-000049000000}"/>
    <cellStyle name="Input cel 2 2 3 5 7 2" xfId="12419" xr:uid="{00000000-0005-0000-0000-000049000000}"/>
    <cellStyle name="Input cel 2 2 3 5 7 2 2" xfId="17004" xr:uid="{00000000-0005-0000-0000-000049000000}"/>
    <cellStyle name="Input cel 2 2 3 5 7 3" xfId="7810" xr:uid="{00000000-0005-0000-0000-000049000000}"/>
    <cellStyle name="Input cel 2 2 3 5 8" xfId="11138" xr:uid="{00000000-0005-0000-0000-000049000000}"/>
    <cellStyle name="Input cel 2 2 3 5 8 2" xfId="12208" xr:uid="{00000000-0005-0000-0000-000049000000}"/>
    <cellStyle name="Input cel 2 2 3 5 9" xfId="8571" xr:uid="{00000000-0005-0000-0000-000049000000}"/>
    <cellStyle name="Input cel 2 2 3 6" xfId="1171" xr:uid="{00000000-0005-0000-0000-000049000000}"/>
    <cellStyle name="Input cel 2 2 3 6 2" xfId="2780" xr:uid="{00000000-0005-0000-0000-000049000000}"/>
    <cellStyle name="Input cel 2 2 3 6 2 2" xfId="13046" xr:uid="{00000000-0005-0000-0000-000049000000}"/>
    <cellStyle name="Input cel 2 2 3 6 2 2 2" xfId="17634" xr:uid="{00000000-0005-0000-0000-000049000000}"/>
    <cellStyle name="Input cel 2 2 3 6 2 3" xfId="8921" xr:uid="{00000000-0005-0000-0000-000049000000}"/>
    <cellStyle name="Input cel 2 2 3 6 3" xfId="3979" xr:uid="{00000000-0005-0000-0000-000049000000}"/>
    <cellStyle name="Input cel 2 2 3 6 3 2" xfId="14243" xr:uid="{00000000-0005-0000-0000-000049000000}"/>
    <cellStyle name="Input cel 2 2 3 6 3 2 2" xfId="18833" xr:uid="{00000000-0005-0000-0000-000049000000}"/>
    <cellStyle name="Input cel 2 2 3 6 3 3" xfId="6293" xr:uid="{00000000-0005-0000-0000-000049000000}"/>
    <cellStyle name="Input cel 2 2 3 6 4" xfId="5393" xr:uid="{00000000-0005-0000-0000-000049000000}"/>
    <cellStyle name="Input cel 2 2 3 6 4 2" xfId="15619" xr:uid="{00000000-0005-0000-0000-000049000000}"/>
    <cellStyle name="Input cel 2 2 3 6 4 2 2" xfId="20207" xr:uid="{00000000-0005-0000-0000-000049000000}"/>
    <cellStyle name="Input cel 2 2 3 6 4 3" xfId="9347" xr:uid="{00000000-0005-0000-0000-000049000000}"/>
    <cellStyle name="Input cel 2 2 3 6 5" xfId="1942" xr:uid="{00000000-0005-0000-0000-000049000000}"/>
    <cellStyle name="Input cel 2 2 3 6 5 2" xfId="16796" xr:uid="{00000000-0005-0000-0000-000049000000}"/>
    <cellStyle name="Input cel 2 2 3 6 6" xfId="11472" xr:uid="{00000000-0005-0000-0000-000049000000}"/>
    <cellStyle name="Input cel 2 2 3 6 6 2" xfId="6249" xr:uid="{00000000-0005-0000-0000-000049000000}"/>
    <cellStyle name="Input cel 2 2 3 6 7" xfId="10360" xr:uid="{00000000-0005-0000-0000-000049000000}"/>
    <cellStyle name="Input cel 2 2 3 7" xfId="858" xr:uid="{00000000-0005-0000-0000-000049000000}"/>
    <cellStyle name="Input cel 2 2 3 7 2" xfId="3658" xr:uid="{00000000-0005-0000-0000-000049000000}"/>
    <cellStyle name="Input cel 2 2 3 7 2 2" xfId="13922" xr:uid="{00000000-0005-0000-0000-000049000000}"/>
    <cellStyle name="Input cel 2 2 3 7 2 2 2" xfId="18512" xr:uid="{00000000-0005-0000-0000-000049000000}"/>
    <cellStyle name="Input cel 2 2 3 7 2 3" xfId="10291" xr:uid="{00000000-0005-0000-0000-000049000000}"/>
    <cellStyle name="Input cel 2 2 3 7 3" xfId="5082" xr:uid="{00000000-0005-0000-0000-000049000000}"/>
    <cellStyle name="Input cel 2 2 3 7 3 2" xfId="15335" xr:uid="{00000000-0005-0000-0000-000049000000}"/>
    <cellStyle name="Input cel 2 2 3 7 3 2 2" xfId="19924" xr:uid="{00000000-0005-0000-0000-000049000000}"/>
    <cellStyle name="Input cel 2 2 3 7 3 3" xfId="12212" xr:uid="{00000000-0005-0000-0000-000049000000}"/>
    <cellStyle name="Input cel 2 2 3 7 4" xfId="2500" xr:uid="{00000000-0005-0000-0000-000049000000}"/>
    <cellStyle name="Input cel 2 2 3 7 4 2" xfId="17354" xr:uid="{00000000-0005-0000-0000-000049000000}"/>
    <cellStyle name="Input cel 2 2 3 7 5" xfId="11190" xr:uid="{00000000-0005-0000-0000-000049000000}"/>
    <cellStyle name="Input cel 2 2 3 7 5 2" xfId="6692" xr:uid="{00000000-0005-0000-0000-000049000000}"/>
    <cellStyle name="Input cel 2 2 3 7 6" xfId="16151" xr:uid="{00000000-0005-0000-0000-000049000000}"/>
    <cellStyle name="Input cel 2 2 3 8" xfId="827" xr:uid="{00000000-0005-0000-0000-000049000000}"/>
    <cellStyle name="Input cel 2 2 3 8 2" xfId="3627" xr:uid="{00000000-0005-0000-0000-000049000000}"/>
    <cellStyle name="Input cel 2 2 3 8 2 2" xfId="13891" xr:uid="{00000000-0005-0000-0000-000049000000}"/>
    <cellStyle name="Input cel 2 2 3 8 2 2 2" xfId="18481" xr:uid="{00000000-0005-0000-0000-000049000000}"/>
    <cellStyle name="Input cel 2 2 3 8 2 3" xfId="13273" xr:uid="{00000000-0005-0000-0000-000049000000}"/>
    <cellStyle name="Input cel 2 2 3 8 3" xfId="5052" xr:uid="{00000000-0005-0000-0000-000049000000}"/>
    <cellStyle name="Input cel 2 2 3 8 3 2" xfId="15306" xr:uid="{00000000-0005-0000-0000-000049000000}"/>
    <cellStyle name="Input cel 2 2 3 8 3 2 2" xfId="19895" xr:uid="{00000000-0005-0000-0000-000049000000}"/>
    <cellStyle name="Input cel 2 2 3 8 3 3" xfId="7037" xr:uid="{00000000-0005-0000-0000-000049000000}"/>
    <cellStyle name="Input cel 2 2 3 8 4" xfId="2470" xr:uid="{00000000-0005-0000-0000-000049000000}"/>
    <cellStyle name="Input cel 2 2 3 8 4 2" xfId="17324" xr:uid="{00000000-0005-0000-0000-000049000000}"/>
    <cellStyle name="Input cel 2 2 3 8 5" xfId="11161" xr:uid="{00000000-0005-0000-0000-000049000000}"/>
    <cellStyle name="Input cel 2 2 3 8 5 2" xfId="10229" xr:uid="{00000000-0005-0000-0000-000049000000}"/>
    <cellStyle name="Input cel 2 2 3 8 6" xfId="6032" xr:uid="{00000000-0005-0000-0000-000049000000}"/>
    <cellStyle name="Input cel 2 2 3 9" xfId="360" xr:uid="{00000000-0005-0000-0000-000049000000}"/>
    <cellStyle name="Input cel 2 2 3 9 2" xfId="4606" xr:uid="{00000000-0005-0000-0000-000049000000}"/>
    <cellStyle name="Input cel 2 2 3 9 2 2" xfId="14868" xr:uid="{00000000-0005-0000-0000-000049000000}"/>
    <cellStyle name="Input cel 2 2 3 9 2 2 2" xfId="19457" xr:uid="{00000000-0005-0000-0000-000049000000}"/>
    <cellStyle name="Input cel 2 2 3 9 2 3" xfId="12984" xr:uid="{00000000-0005-0000-0000-000049000000}"/>
    <cellStyle name="Input cel 2 2 3 9 3" xfId="2204" xr:uid="{00000000-0005-0000-0000-000049000000}"/>
    <cellStyle name="Input cel 2 2 3 9 3 2" xfId="17058" xr:uid="{00000000-0005-0000-0000-000049000000}"/>
    <cellStyle name="Input cel 2 2 3 9 4" xfId="10714" xr:uid="{00000000-0005-0000-0000-000049000000}"/>
    <cellStyle name="Input cel 2 2 3 9 4 2" xfId="14928" xr:uid="{00000000-0005-0000-0000-000049000000}"/>
    <cellStyle name="Input cel 2 2 3 9 5" xfId="6725" xr:uid="{00000000-0005-0000-0000-000049000000}"/>
    <cellStyle name="Input cel 2 2 4" xfId="390" xr:uid="{00000000-0005-0000-0000-000049000000}"/>
    <cellStyle name="Input cel 2 2 4 10" xfId="7277" xr:uid="{00000000-0005-0000-0000-000049000000}"/>
    <cellStyle name="Input cel 2 2 4 2" xfId="485" xr:uid="{00000000-0005-0000-0000-000049000000}"/>
    <cellStyle name="Input cel 2 2 4 2 2" xfId="1501" xr:uid="{00000000-0005-0000-0000-000049000000}"/>
    <cellStyle name="Input cel 2 2 4 2 2 2" xfId="4310" xr:uid="{00000000-0005-0000-0000-000049000000}"/>
    <cellStyle name="Input cel 2 2 4 2 2 2 2" xfId="14574" xr:uid="{00000000-0005-0000-0000-000049000000}"/>
    <cellStyle name="Input cel 2 2 4 2 2 2 2 2" xfId="19164" xr:uid="{00000000-0005-0000-0000-000049000000}"/>
    <cellStyle name="Input cel 2 2 4 2 2 2 3" xfId="7861" xr:uid="{00000000-0005-0000-0000-000049000000}"/>
    <cellStyle name="Input cel 2 2 4 2 2 3" xfId="5722" xr:uid="{00000000-0005-0000-0000-000049000000}"/>
    <cellStyle name="Input cel 2 2 4 2 2 3 2" xfId="15931" xr:uid="{00000000-0005-0000-0000-000049000000}"/>
    <cellStyle name="Input cel 2 2 4 2 2 3 2 2" xfId="20518" xr:uid="{00000000-0005-0000-0000-000049000000}"/>
    <cellStyle name="Input cel 2 2 4 2 2 3 3" xfId="8017" xr:uid="{00000000-0005-0000-0000-000049000000}"/>
    <cellStyle name="Input cel 2 2 4 2 2 4" xfId="3087" xr:uid="{00000000-0005-0000-0000-000049000000}"/>
    <cellStyle name="Input cel 2 2 4 2 2 4 2" xfId="17941" xr:uid="{00000000-0005-0000-0000-000049000000}"/>
    <cellStyle name="Input cel 2 2 4 2 2 5" xfId="11783" xr:uid="{00000000-0005-0000-0000-000049000000}"/>
    <cellStyle name="Input cel 2 2 4 2 2 5 2" xfId="16369" xr:uid="{00000000-0005-0000-0000-000049000000}"/>
    <cellStyle name="Input cel 2 2 4 2 2 6" xfId="6918" xr:uid="{00000000-0005-0000-0000-000049000000}"/>
    <cellStyle name="Input cel 2 2 4 2 3" xfId="1166" xr:uid="{00000000-0005-0000-0000-000049000000}"/>
    <cellStyle name="Input cel 2 2 4 2 3 2" xfId="5388" xr:uid="{00000000-0005-0000-0000-000049000000}"/>
    <cellStyle name="Input cel 2 2 4 2 3 2 2" xfId="15614" xr:uid="{00000000-0005-0000-0000-000049000000}"/>
    <cellStyle name="Input cel 2 2 4 2 3 2 2 2" xfId="20202" xr:uid="{00000000-0005-0000-0000-000049000000}"/>
    <cellStyle name="Input cel 2 2 4 2 3 2 3" xfId="8047" xr:uid="{00000000-0005-0000-0000-000049000000}"/>
    <cellStyle name="Input cel 2 2 4 2 3 3" xfId="3974" xr:uid="{00000000-0005-0000-0000-000049000000}"/>
    <cellStyle name="Input cel 2 2 4 2 3 3 2" xfId="18828" xr:uid="{00000000-0005-0000-0000-000049000000}"/>
    <cellStyle name="Input cel 2 2 4 2 3 4" xfId="11467" xr:uid="{00000000-0005-0000-0000-000049000000}"/>
    <cellStyle name="Input cel 2 2 4 2 3 4 2" xfId="12266" xr:uid="{00000000-0005-0000-0000-000049000000}"/>
    <cellStyle name="Input cel 2 2 4 2 3 5" xfId="9476" xr:uid="{00000000-0005-0000-0000-000049000000}"/>
    <cellStyle name="Input cel 2 2 4 2 4" xfId="4710" xr:uid="{00000000-0005-0000-0000-000049000000}"/>
    <cellStyle name="Input cel 2 2 4 2 4 2" xfId="14970" xr:uid="{00000000-0005-0000-0000-000049000000}"/>
    <cellStyle name="Input cel 2 2 4 2 4 2 2" xfId="19559" xr:uid="{00000000-0005-0000-0000-000049000000}"/>
    <cellStyle name="Input cel 2 2 4 2 4 3" xfId="8797" xr:uid="{00000000-0005-0000-0000-000049000000}"/>
    <cellStyle name="Input cel 2 2 4 2 5" xfId="10832" xr:uid="{00000000-0005-0000-0000-000049000000}"/>
    <cellStyle name="Input cel 2 2 4 2 5 2" xfId="9967" xr:uid="{00000000-0005-0000-0000-000049000000}"/>
    <cellStyle name="Input cel 2 2 4 2 6" xfId="6906" xr:uid="{00000000-0005-0000-0000-000049000000}"/>
    <cellStyle name="Input cel 2 2 4 3" xfId="1445" xr:uid="{00000000-0005-0000-0000-000049000000}"/>
    <cellStyle name="Input cel 2 2 4 3 2" xfId="4254" xr:uid="{00000000-0005-0000-0000-000049000000}"/>
    <cellStyle name="Input cel 2 2 4 3 2 2" xfId="14518" xr:uid="{00000000-0005-0000-0000-000049000000}"/>
    <cellStyle name="Input cel 2 2 4 3 2 2 2" xfId="19108" xr:uid="{00000000-0005-0000-0000-000049000000}"/>
    <cellStyle name="Input cel 2 2 4 3 2 3" xfId="6689" xr:uid="{00000000-0005-0000-0000-000049000000}"/>
    <cellStyle name="Input cel 2 2 4 3 3" xfId="5666" xr:uid="{00000000-0005-0000-0000-000049000000}"/>
    <cellStyle name="Input cel 2 2 4 3 3 2" xfId="15881" xr:uid="{00000000-0005-0000-0000-000049000000}"/>
    <cellStyle name="Input cel 2 2 4 3 3 2 2" xfId="20469" xr:uid="{00000000-0005-0000-0000-000049000000}"/>
    <cellStyle name="Input cel 2 2 4 3 3 3" xfId="7551" xr:uid="{00000000-0005-0000-0000-000049000000}"/>
    <cellStyle name="Input cel 2 2 4 3 4" xfId="3045" xr:uid="{00000000-0005-0000-0000-000049000000}"/>
    <cellStyle name="Input cel 2 2 4 3 4 2" xfId="17899" xr:uid="{00000000-0005-0000-0000-000049000000}"/>
    <cellStyle name="Input cel 2 2 4 3 5" xfId="11733" xr:uid="{00000000-0005-0000-0000-000049000000}"/>
    <cellStyle name="Input cel 2 2 4 3 5 2" xfId="16320" xr:uid="{00000000-0005-0000-0000-000049000000}"/>
    <cellStyle name="Input cel 2 2 4 3 6" xfId="7746" xr:uid="{00000000-0005-0000-0000-000049000000}"/>
    <cellStyle name="Input cel 2 2 4 4" xfId="934" xr:uid="{00000000-0005-0000-0000-000049000000}"/>
    <cellStyle name="Input cel 2 2 4 4 2" xfId="3736" xr:uid="{00000000-0005-0000-0000-000049000000}"/>
    <cellStyle name="Input cel 2 2 4 4 2 2" xfId="14000" xr:uid="{00000000-0005-0000-0000-000049000000}"/>
    <cellStyle name="Input cel 2 2 4 4 2 2 2" xfId="18590" xr:uid="{00000000-0005-0000-0000-000049000000}"/>
    <cellStyle name="Input cel 2 2 4 4 2 3" xfId="9712" xr:uid="{00000000-0005-0000-0000-000049000000}"/>
    <cellStyle name="Input cel 2 2 4 4 3" xfId="5157" xr:uid="{00000000-0005-0000-0000-000049000000}"/>
    <cellStyle name="Input cel 2 2 4 4 3 2" xfId="15401" xr:uid="{00000000-0005-0000-0000-000049000000}"/>
    <cellStyle name="Input cel 2 2 4 4 3 2 2" xfId="19990" xr:uid="{00000000-0005-0000-0000-000049000000}"/>
    <cellStyle name="Input cel 2 2 4 4 3 3" xfId="8238" xr:uid="{00000000-0005-0000-0000-000049000000}"/>
    <cellStyle name="Input cel 2 2 4 4 4" xfId="2568" xr:uid="{00000000-0005-0000-0000-000049000000}"/>
    <cellStyle name="Input cel 2 2 4 4 4 2" xfId="17422" xr:uid="{00000000-0005-0000-0000-000049000000}"/>
    <cellStyle name="Input cel 2 2 4 4 5" xfId="11256" xr:uid="{00000000-0005-0000-0000-000049000000}"/>
    <cellStyle name="Input cel 2 2 4 4 5 2" xfId="12912" xr:uid="{00000000-0005-0000-0000-000049000000}"/>
    <cellStyle name="Input cel 2 2 4 4 6" xfId="8684" xr:uid="{00000000-0005-0000-0000-000049000000}"/>
    <cellStyle name="Input cel 2 2 4 5" xfId="310" xr:uid="{00000000-0005-0000-0000-000049000000}"/>
    <cellStyle name="Input cel 2 2 4 5 2" xfId="4556" xr:uid="{00000000-0005-0000-0000-000049000000}"/>
    <cellStyle name="Input cel 2 2 4 5 2 2" xfId="14819" xr:uid="{00000000-0005-0000-0000-000049000000}"/>
    <cellStyle name="Input cel 2 2 4 5 2 2 2" xfId="19409" xr:uid="{00000000-0005-0000-0000-000049000000}"/>
    <cellStyle name="Input cel 2 2 4 5 2 3" xfId="8378" xr:uid="{00000000-0005-0000-0000-000049000000}"/>
    <cellStyle name="Input cel 2 2 4 5 3" xfId="2195" xr:uid="{00000000-0005-0000-0000-000049000000}"/>
    <cellStyle name="Input cel 2 2 4 5 3 2" xfId="17049" xr:uid="{00000000-0005-0000-0000-000049000000}"/>
    <cellStyle name="Input cel 2 2 4 5 4" xfId="10665" xr:uid="{00000000-0005-0000-0000-000049000000}"/>
    <cellStyle name="Input cel 2 2 4 5 4 2" xfId="13385" xr:uid="{00000000-0005-0000-0000-000049000000}"/>
    <cellStyle name="Input cel 2 2 4 5 5" xfId="9882" xr:uid="{00000000-0005-0000-0000-000049000000}"/>
    <cellStyle name="Input cel 2 2 4 6" xfId="3348" xr:uid="{00000000-0005-0000-0000-000049000000}"/>
    <cellStyle name="Input cel 2 2 4 6 2" xfId="13612" xr:uid="{00000000-0005-0000-0000-000049000000}"/>
    <cellStyle name="Input cel 2 2 4 6 2 2" xfId="18202" xr:uid="{00000000-0005-0000-0000-000049000000}"/>
    <cellStyle name="Input cel 2 2 4 6 3" xfId="8696" xr:uid="{00000000-0005-0000-0000-000049000000}"/>
    <cellStyle name="Input cel 2 2 4 7" xfId="1934" xr:uid="{00000000-0005-0000-0000-000049000000}"/>
    <cellStyle name="Input cel 2 2 4 7 2" xfId="12203" xr:uid="{00000000-0005-0000-0000-000049000000}"/>
    <cellStyle name="Input cel 2 2 4 7 2 2" xfId="16788" xr:uid="{00000000-0005-0000-0000-000049000000}"/>
    <cellStyle name="Input cel 2 2 4 7 3" xfId="12151" xr:uid="{00000000-0005-0000-0000-000049000000}"/>
    <cellStyle name="Input cel 2 2 4 8" xfId="9411" xr:uid="{00000000-0005-0000-0000-000049000000}"/>
    <cellStyle name="Input cel 2 2 4 8 2" xfId="9625" xr:uid="{00000000-0005-0000-0000-000049000000}"/>
    <cellStyle name="Input cel 2 2 4 9" xfId="10741" xr:uid="{00000000-0005-0000-0000-000049000000}"/>
    <cellStyle name="Input cel 2 2 4 9 2" xfId="8968" xr:uid="{00000000-0005-0000-0000-000049000000}"/>
    <cellStyle name="Input cel 2 2 5" xfId="464" xr:uid="{00000000-0005-0000-0000-000049000000}"/>
    <cellStyle name="Input cel 2 2 5 2" xfId="1605" xr:uid="{00000000-0005-0000-0000-000049000000}"/>
    <cellStyle name="Input cel 2 2 5 2 2" xfId="4414" xr:uid="{00000000-0005-0000-0000-000049000000}"/>
    <cellStyle name="Input cel 2 2 5 2 2 2" xfId="14678" xr:uid="{00000000-0005-0000-0000-000049000000}"/>
    <cellStyle name="Input cel 2 2 5 2 2 2 2" xfId="19268" xr:uid="{00000000-0005-0000-0000-000049000000}"/>
    <cellStyle name="Input cel 2 2 5 2 2 3" xfId="7662" xr:uid="{00000000-0005-0000-0000-000049000000}"/>
    <cellStyle name="Input cel 2 2 5 2 3" xfId="5826" xr:uid="{00000000-0005-0000-0000-000049000000}"/>
    <cellStyle name="Input cel 2 2 5 2 3 2" xfId="16030" xr:uid="{00000000-0005-0000-0000-000049000000}"/>
    <cellStyle name="Input cel 2 2 5 2 3 2 2" xfId="20617" xr:uid="{00000000-0005-0000-0000-000049000000}"/>
    <cellStyle name="Input cel 2 2 5 2 3 3" xfId="8392" xr:uid="{00000000-0005-0000-0000-000049000000}"/>
    <cellStyle name="Input cel 2 2 5 2 4" xfId="3180" xr:uid="{00000000-0005-0000-0000-000049000000}"/>
    <cellStyle name="Input cel 2 2 5 2 4 2" xfId="18034" xr:uid="{00000000-0005-0000-0000-000049000000}"/>
    <cellStyle name="Input cel 2 2 5 2 5" xfId="11882" xr:uid="{00000000-0005-0000-0000-000049000000}"/>
    <cellStyle name="Input cel 2 2 5 2 5 2" xfId="16468" xr:uid="{00000000-0005-0000-0000-000049000000}"/>
    <cellStyle name="Input cel 2 2 5 2 6" xfId="7375" xr:uid="{00000000-0005-0000-0000-000049000000}"/>
    <cellStyle name="Input cel 2 2 5 3" xfId="970" xr:uid="{00000000-0005-0000-0000-000049000000}"/>
    <cellStyle name="Input cel 2 2 5 3 2" xfId="3773" xr:uid="{00000000-0005-0000-0000-000049000000}"/>
    <cellStyle name="Input cel 2 2 5 3 2 2" xfId="14037" xr:uid="{00000000-0005-0000-0000-000049000000}"/>
    <cellStyle name="Input cel 2 2 5 3 2 2 2" xfId="18627" xr:uid="{00000000-0005-0000-0000-000049000000}"/>
    <cellStyle name="Input cel 2 2 5 3 2 3" xfId="7399" xr:uid="{00000000-0005-0000-0000-000049000000}"/>
    <cellStyle name="Input cel 2 2 5 3 3" xfId="5193" xr:uid="{00000000-0005-0000-0000-000049000000}"/>
    <cellStyle name="Input cel 2 2 5 3 3 2" xfId="15434" xr:uid="{00000000-0005-0000-0000-000049000000}"/>
    <cellStyle name="Input cel 2 2 5 3 3 2 2" xfId="20023" xr:uid="{00000000-0005-0000-0000-000049000000}"/>
    <cellStyle name="Input cel 2 2 5 3 3 3" xfId="9226" xr:uid="{00000000-0005-0000-0000-000049000000}"/>
    <cellStyle name="Input cel 2 2 5 3 4" xfId="2603" xr:uid="{00000000-0005-0000-0000-000049000000}"/>
    <cellStyle name="Input cel 2 2 5 3 4 2" xfId="17457" xr:uid="{00000000-0005-0000-0000-000049000000}"/>
    <cellStyle name="Input cel 2 2 5 3 5" xfId="11289" xr:uid="{00000000-0005-0000-0000-000049000000}"/>
    <cellStyle name="Input cel 2 2 5 3 5 2" xfId="7973" xr:uid="{00000000-0005-0000-0000-000049000000}"/>
    <cellStyle name="Input cel 2 2 5 3 6" xfId="6868" xr:uid="{00000000-0005-0000-0000-000049000000}"/>
    <cellStyle name="Input cel 2 2 5 4" xfId="692" xr:uid="{00000000-0005-0000-0000-000049000000}"/>
    <cellStyle name="Input cel 2 2 5 4 2" xfId="4917" xr:uid="{00000000-0005-0000-0000-000049000000}"/>
    <cellStyle name="Input cel 2 2 5 4 2 2" xfId="15173" xr:uid="{00000000-0005-0000-0000-000049000000}"/>
    <cellStyle name="Input cel 2 2 5 4 2 2 2" xfId="19762" xr:uid="{00000000-0005-0000-0000-000049000000}"/>
    <cellStyle name="Input cel 2 2 5 4 2 3" xfId="6577" xr:uid="{00000000-0005-0000-0000-000049000000}"/>
    <cellStyle name="Input cel 2 2 5 4 3" xfId="2337" xr:uid="{00000000-0005-0000-0000-000049000000}"/>
    <cellStyle name="Input cel 2 2 5 4 3 2" xfId="17191" xr:uid="{00000000-0005-0000-0000-000049000000}"/>
    <cellStyle name="Input cel 2 2 5 4 4" xfId="11032" xr:uid="{00000000-0005-0000-0000-000049000000}"/>
    <cellStyle name="Input cel 2 2 5 4 4 2" xfId="7791" xr:uid="{00000000-0005-0000-0000-000049000000}"/>
    <cellStyle name="Input cel 2 2 5 4 5" xfId="12531" xr:uid="{00000000-0005-0000-0000-000049000000}"/>
    <cellStyle name="Input cel 2 2 5 5" xfId="3492" xr:uid="{00000000-0005-0000-0000-000049000000}"/>
    <cellStyle name="Input cel 2 2 5 5 2" xfId="13756" xr:uid="{00000000-0005-0000-0000-000049000000}"/>
    <cellStyle name="Input cel 2 2 5 5 2 2" xfId="18346" xr:uid="{00000000-0005-0000-0000-000049000000}"/>
    <cellStyle name="Input cel 2 2 5 5 3" xfId="9998" xr:uid="{00000000-0005-0000-0000-000049000000}"/>
    <cellStyle name="Input cel 2 2 5 6" xfId="4689" xr:uid="{00000000-0005-0000-0000-000049000000}"/>
    <cellStyle name="Input cel 2 2 5 6 2" xfId="14949" xr:uid="{00000000-0005-0000-0000-000049000000}"/>
    <cellStyle name="Input cel 2 2 5 6 2 2" xfId="19538" xr:uid="{00000000-0005-0000-0000-000049000000}"/>
    <cellStyle name="Input cel 2 2 5 6 3" xfId="7816" xr:uid="{00000000-0005-0000-0000-000049000000}"/>
    <cellStyle name="Input cel 2 2 5 7" xfId="9435" xr:uid="{00000000-0005-0000-0000-000049000000}"/>
    <cellStyle name="Input cel 2 2 5 7 2" xfId="8783" xr:uid="{00000000-0005-0000-0000-000049000000}"/>
    <cellStyle name="Input cel 2 2 5 8" xfId="10811" xr:uid="{00000000-0005-0000-0000-000049000000}"/>
    <cellStyle name="Input cel 2 2 5 8 2" xfId="9311" xr:uid="{00000000-0005-0000-0000-000049000000}"/>
    <cellStyle name="Input cel 2 2 5 9" xfId="8305" xr:uid="{00000000-0005-0000-0000-000049000000}"/>
    <cellStyle name="Input cel 2 2 6" xfId="755" xr:uid="{00000000-0005-0000-0000-000049000000}"/>
    <cellStyle name="Input cel 2 2 6 2" xfId="1668" xr:uid="{00000000-0005-0000-0000-000049000000}"/>
    <cellStyle name="Input cel 2 2 6 2 2" xfId="4477" xr:uid="{00000000-0005-0000-0000-000049000000}"/>
    <cellStyle name="Input cel 2 2 6 2 2 2" xfId="14741" xr:uid="{00000000-0005-0000-0000-000049000000}"/>
    <cellStyle name="Input cel 2 2 6 2 2 2 2" xfId="19331" xr:uid="{00000000-0005-0000-0000-000049000000}"/>
    <cellStyle name="Input cel 2 2 6 2 2 3" xfId="6812" xr:uid="{00000000-0005-0000-0000-000049000000}"/>
    <cellStyle name="Input cel 2 2 6 2 3" xfId="5889" xr:uid="{00000000-0005-0000-0000-000049000000}"/>
    <cellStyle name="Input cel 2 2 6 2 3 2" xfId="16089" xr:uid="{00000000-0005-0000-0000-000049000000}"/>
    <cellStyle name="Input cel 2 2 6 2 3 2 2" xfId="20676" xr:uid="{00000000-0005-0000-0000-000049000000}"/>
    <cellStyle name="Input cel 2 2 6 2 3 3" xfId="12230" xr:uid="{00000000-0005-0000-0000-000049000000}"/>
    <cellStyle name="Input cel 2 2 6 2 4" xfId="3239" xr:uid="{00000000-0005-0000-0000-000049000000}"/>
    <cellStyle name="Input cel 2 2 6 2 4 2" xfId="18093" xr:uid="{00000000-0005-0000-0000-000049000000}"/>
    <cellStyle name="Input cel 2 2 6 2 5" xfId="11941" xr:uid="{00000000-0005-0000-0000-000049000000}"/>
    <cellStyle name="Input cel 2 2 6 2 5 2" xfId="16527" xr:uid="{00000000-0005-0000-0000-000049000000}"/>
    <cellStyle name="Input cel 2 2 6 2 6" xfId="12098" xr:uid="{00000000-0005-0000-0000-000049000000}"/>
    <cellStyle name="Input cel 2 2 6 3" xfId="1351" xr:uid="{00000000-0005-0000-0000-000049000000}"/>
    <cellStyle name="Input cel 2 2 6 3 2" xfId="4160" xr:uid="{00000000-0005-0000-0000-000049000000}"/>
    <cellStyle name="Input cel 2 2 6 3 2 2" xfId="14424" xr:uid="{00000000-0005-0000-0000-000049000000}"/>
    <cellStyle name="Input cel 2 2 6 3 2 2 2" xfId="19014" xr:uid="{00000000-0005-0000-0000-000049000000}"/>
    <cellStyle name="Input cel 2 2 6 3 2 3" xfId="13339" xr:uid="{00000000-0005-0000-0000-000049000000}"/>
    <cellStyle name="Input cel 2 2 6 3 3" xfId="5573" xr:uid="{00000000-0005-0000-0000-000049000000}"/>
    <cellStyle name="Input cel 2 2 6 3 3 2" xfId="15792" xr:uid="{00000000-0005-0000-0000-000049000000}"/>
    <cellStyle name="Input cel 2 2 6 3 3 2 2" xfId="20380" xr:uid="{00000000-0005-0000-0000-000049000000}"/>
    <cellStyle name="Input cel 2 2 6 3 3 3" xfId="10400" xr:uid="{00000000-0005-0000-0000-000049000000}"/>
    <cellStyle name="Input cel 2 2 6 3 4" xfId="2955" xr:uid="{00000000-0005-0000-0000-000049000000}"/>
    <cellStyle name="Input cel 2 2 6 3 4 2" xfId="17809" xr:uid="{00000000-0005-0000-0000-000049000000}"/>
    <cellStyle name="Input cel 2 2 6 3 5" xfId="11643" xr:uid="{00000000-0005-0000-0000-000049000000}"/>
    <cellStyle name="Input cel 2 2 6 3 5 2" xfId="16231" xr:uid="{00000000-0005-0000-0000-000049000000}"/>
    <cellStyle name="Input cel 2 2 6 3 6" xfId="6525" xr:uid="{00000000-0005-0000-0000-000049000000}"/>
    <cellStyle name="Input cel 2 2 6 4" xfId="2399" xr:uid="{00000000-0005-0000-0000-000049000000}"/>
    <cellStyle name="Input cel 2 2 6 4 2" xfId="12667" xr:uid="{00000000-0005-0000-0000-000049000000}"/>
    <cellStyle name="Input cel 2 2 6 4 2 2" xfId="17253" xr:uid="{00000000-0005-0000-0000-000049000000}"/>
    <cellStyle name="Input cel 2 2 6 4 3" xfId="7137" xr:uid="{00000000-0005-0000-0000-000049000000}"/>
    <cellStyle name="Input cel 2 2 6 5" xfId="3555" xr:uid="{00000000-0005-0000-0000-000049000000}"/>
    <cellStyle name="Input cel 2 2 6 5 2" xfId="13819" xr:uid="{00000000-0005-0000-0000-000049000000}"/>
    <cellStyle name="Input cel 2 2 6 5 2 2" xfId="18409" xr:uid="{00000000-0005-0000-0000-000049000000}"/>
    <cellStyle name="Input cel 2 2 6 5 3" xfId="8679" xr:uid="{00000000-0005-0000-0000-000049000000}"/>
    <cellStyle name="Input cel 2 2 6 6" xfId="4980" xr:uid="{00000000-0005-0000-0000-000049000000}"/>
    <cellStyle name="Input cel 2 2 6 6 2" xfId="15235" xr:uid="{00000000-0005-0000-0000-000049000000}"/>
    <cellStyle name="Input cel 2 2 6 6 2 2" xfId="19824" xr:uid="{00000000-0005-0000-0000-000049000000}"/>
    <cellStyle name="Input cel 2 2 6 6 3" xfId="6635" xr:uid="{00000000-0005-0000-0000-000049000000}"/>
    <cellStyle name="Input cel 2 2 6 7" xfId="2103" xr:uid="{00000000-0005-0000-0000-000049000000}"/>
    <cellStyle name="Input cel 2 2 6 7 2" xfId="12372" xr:uid="{00000000-0005-0000-0000-000049000000}"/>
    <cellStyle name="Input cel 2 2 6 7 2 2" xfId="16957" xr:uid="{00000000-0005-0000-0000-000049000000}"/>
    <cellStyle name="Input cel 2 2 6 7 3" xfId="8078" xr:uid="{00000000-0005-0000-0000-000049000000}"/>
    <cellStyle name="Input cel 2 2 6 8" xfId="11091" xr:uid="{00000000-0005-0000-0000-000049000000}"/>
    <cellStyle name="Input cel 2 2 6 8 2" xfId="8347" xr:uid="{00000000-0005-0000-0000-000049000000}"/>
    <cellStyle name="Input cel 2 2 6 9" xfId="13330" xr:uid="{00000000-0005-0000-0000-000049000000}"/>
    <cellStyle name="Input cel 2 2 7" xfId="876" xr:uid="{00000000-0005-0000-0000-000049000000}"/>
    <cellStyle name="Input cel 2 2 7 2" xfId="1413" xr:uid="{00000000-0005-0000-0000-000049000000}"/>
    <cellStyle name="Input cel 2 2 7 2 2" xfId="4222" xr:uid="{00000000-0005-0000-0000-000049000000}"/>
    <cellStyle name="Input cel 2 2 7 2 2 2" xfId="14486" xr:uid="{00000000-0005-0000-0000-000049000000}"/>
    <cellStyle name="Input cel 2 2 7 2 2 2 2" xfId="19076" xr:uid="{00000000-0005-0000-0000-000049000000}"/>
    <cellStyle name="Input cel 2 2 7 2 2 3" xfId="7787" xr:uid="{00000000-0005-0000-0000-000049000000}"/>
    <cellStyle name="Input cel 2 2 7 2 3" xfId="5634" xr:uid="{00000000-0005-0000-0000-000049000000}"/>
    <cellStyle name="Input cel 2 2 7 2 3 2" xfId="15851" xr:uid="{00000000-0005-0000-0000-000049000000}"/>
    <cellStyle name="Input cel 2 2 7 2 3 2 2" xfId="20439" xr:uid="{00000000-0005-0000-0000-000049000000}"/>
    <cellStyle name="Input cel 2 2 7 2 3 3" xfId="7566" xr:uid="{00000000-0005-0000-0000-000049000000}"/>
    <cellStyle name="Input cel 2 2 7 2 4" xfId="3015" xr:uid="{00000000-0005-0000-0000-000049000000}"/>
    <cellStyle name="Input cel 2 2 7 2 4 2" xfId="17869" xr:uid="{00000000-0005-0000-0000-000049000000}"/>
    <cellStyle name="Input cel 2 2 7 2 5" xfId="11702" xr:uid="{00000000-0005-0000-0000-000049000000}"/>
    <cellStyle name="Input cel 2 2 7 2 5 2" xfId="16290" xr:uid="{00000000-0005-0000-0000-000049000000}"/>
    <cellStyle name="Input cel 2 2 7 2 6" xfId="10591" xr:uid="{00000000-0005-0000-0000-000049000000}"/>
    <cellStyle name="Input cel 2 2 7 3" xfId="2515" xr:uid="{00000000-0005-0000-0000-000049000000}"/>
    <cellStyle name="Input cel 2 2 7 3 2" xfId="12783" xr:uid="{00000000-0005-0000-0000-000049000000}"/>
    <cellStyle name="Input cel 2 2 7 3 2 2" xfId="17369" xr:uid="{00000000-0005-0000-0000-000049000000}"/>
    <cellStyle name="Input cel 2 2 7 3 3" xfId="6177" xr:uid="{00000000-0005-0000-0000-000049000000}"/>
    <cellStyle name="Input cel 2 2 7 4" xfId="3676" xr:uid="{00000000-0005-0000-0000-000049000000}"/>
    <cellStyle name="Input cel 2 2 7 4 2" xfId="13940" xr:uid="{00000000-0005-0000-0000-000049000000}"/>
    <cellStyle name="Input cel 2 2 7 4 2 2" xfId="18530" xr:uid="{00000000-0005-0000-0000-000049000000}"/>
    <cellStyle name="Input cel 2 2 7 4 3" xfId="9261" xr:uid="{00000000-0005-0000-0000-000049000000}"/>
    <cellStyle name="Input cel 2 2 7 5" xfId="5100" xr:uid="{00000000-0005-0000-0000-000049000000}"/>
    <cellStyle name="Input cel 2 2 7 5 2" xfId="15350" xr:uid="{00000000-0005-0000-0000-000049000000}"/>
    <cellStyle name="Input cel 2 2 7 5 2 2" xfId="19939" xr:uid="{00000000-0005-0000-0000-000049000000}"/>
    <cellStyle name="Input cel 2 2 7 5 3" xfId="9676" xr:uid="{00000000-0005-0000-0000-000049000000}"/>
    <cellStyle name="Input cel 2 2 7 6" xfId="1804" xr:uid="{00000000-0005-0000-0000-000049000000}"/>
    <cellStyle name="Input cel 2 2 7 6 2" xfId="16660" xr:uid="{00000000-0005-0000-0000-000049000000}"/>
    <cellStyle name="Input cel 2 2 7 7" xfId="11205" xr:uid="{00000000-0005-0000-0000-000049000000}"/>
    <cellStyle name="Input cel 2 2 7 7 2" xfId="8862" xr:uid="{00000000-0005-0000-0000-000049000000}"/>
    <cellStyle name="Input cel 2 2 7 8" xfId="12191" xr:uid="{00000000-0005-0000-0000-000049000000}"/>
    <cellStyle name="Input cel 2 2 8" xfId="1248" xr:uid="{00000000-0005-0000-0000-000049000000}"/>
    <cellStyle name="Input cel 2 2 8 2" xfId="4056" xr:uid="{00000000-0005-0000-0000-000049000000}"/>
    <cellStyle name="Input cel 2 2 8 2 2" xfId="14320" xr:uid="{00000000-0005-0000-0000-000049000000}"/>
    <cellStyle name="Input cel 2 2 8 2 2 2" xfId="18910" xr:uid="{00000000-0005-0000-0000-000049000000}"/>
    <cellStyle name="Input cel 2 2 8 2 3" xfId="13388" xr:uid="{00000000-0005-0000-0000-000049000000}"/>
    <cellStyle name="Input cel 2 2 8 3" xfId="5470" xr:uid="{00000000-0005-0000-0000-000049000000}"/>
    <cellStyle name="Input cel 2 2 8 3 2" xfId="15695" xr:uid="{00000000-0005-0000-0000-000049000000}"/>
    <cellStyle name="Input cel 2 2 8 3 2 2" xfId="20283" xr:uid="{00000000-0005-0000-0000-000049000000}"/>
    <cellStyle name="Input cel 2 2 8 3 3" xfId="13432" xr:uid="{00000000-0005-0000-0000-000049000000}"/>
    <cellStyle name="Input cel 2 2 8 4" xfId="2856" xr:uid="{00000000-0005-0000-0000-000049000000}"/>
    <cellStyle name="Input cel 2 2 8 4 2" xfId="17710" xr:uid="{00000000-0005-0000-0000-000049000000}"/>
    <cellStyle name="Input cel 2 2 8 5" xfId="11548" xr:uid="{00000000-0005-0000-0000-000049000000}"/>
    <cellStyle name="Input cel 2 2 8 5 2" xfId="8826" xr:uid="{00000000-0005-0000-0000-000049000000}"/>
    <cellStyle name="Input cel 2 2 8 6" xfId="9450" xr:uid="{00000000-0005-0000-0000-000049000000}"/>
    <cellStyle name="Input cel 2 2 9" xfId="580" xr:uid="{00000000-0005-0000-0000-000049000000}"/>
    <cellStyle name="Input cel 2 2 9 2" xfId="4805" xr:uid="{00000000-0005-0000-0000-000049000000}"/>
    <cellStyle name="Input cel 2 2 9 2 2" xfId="15063" xr:uid="{00000000-0005-0000-0000-000049000000}"/>
    <cellStyle name="Input cel 2 2 9 2 2 2" xfId="19652" xr:uid="{00000000-0005-0000-0000-000049000000}"/>
    <cellStyle name="Input cel 2 2 9 2 3" xfId="7895" xr:uid="{00000000-0005-0000-0000-000049000000}"/>
    <cellStyle name="Input cel 2 2 9 3" xfId="1805" xr:uid="{00000000-0005-0000-0000-000049000000}"/>
    <cellStyle name="Input cel 2 2 9 3 2" xfId="16661" xr:uid="{00000000-0005-0000-0000-000049000000}"/>
    <cellStyle name="Input cel 2 2 9 4" xfId="10924" xr:uid="{00000000-0005-0000-0000-000049000000}"/>
    <cellStyle name="Input cel 2 2 9 4 2" xfId="8257" xr:uid="{00000000-0005-0000-0000-000049000000}"/>
    <cellStyle name="Input cel 2 2 9 5" xfId="10055" xr:uid="{00000000-0005-0000-0000-000049000000}"/>
    <cellStyle name="Input cel 2 3" xfId="208" xr:uid="{00000000-0005-0000-0000-000048000000}"/>
    <cellStyle name="Input cel 2 3 10" xfId="1742" xr:uid="{00000000-0005-0000-0000-000048000000}"/>
    <cellStyle name="Input cel 2 3 10 2" xfId="12013" xr:uid="{00000000-0005-0000-0000-000048000000}"/>
    <cellStyle name="Input cel 2 3 10 3" xfId="16599" xr:uid="{00000000-0005-0000-0000-000048000000}"/>
    <cellStyle name="Input cel 2 3 11" xfId="10615" xr:uid="{00000000-0005-0000-0000-000048000000}"/>
    <cellStyle name="Input cel 2 3 11 2" xfId="8196" xr:uid="{00000000-0005-0000-0000-000048000000}"/>
    <cellStyle name="Input cel 2 3 2" xfId="419" xr:uid="{00000000-0005-0000-0000-000048000000}"/>
    <cellStyle name="Input cel 2 3 2 10" xfId="3407" xr:uid="{00000000-0005-0000-0000-000048000000}"/>
    <cellStyle name="Input cel 2 3 2 10 2" xfId="13671" xr:uid="{00000000-0005-0000-0000-000048000000}"/>
    <cellStyle name="Input cel 2 3 2 10 2 2" xfId="18261" xr:uid="{00000000-0005-0000-0000-000048000000}"/>
    <cellStyle name="Input cel 2 3 2 10 3" xfId="13524" xr:uid="{00000000-0005-0000-0000-000048000000}"/>
    <cellStyle name="Input cel 2 3 2 11" xfId="1900" xr:uid="{00000000-0005-0000-0000-000048000000}"/>
    <cellStyle name="Input cel 2 3 2 11 2" xfId="12169" xr:uid="{00000000-0005-0000-0000-000048000000}"/>
    <cellStyle name="Input cel 2 3 2 11 2 2" xfId="16754" xr:uid="{00000000-0005-0000-0000-000048000000}"/>
    <cellStyle name="Input cel 2 3 2 11 3" xfId="6340" xr:uid="{00000000-0005-0000-0000-000048000000}"/>
    <cellStyle name="Input cel 2 3 2 12" xfId="4653" xr:uid="{00000000-0005-0000-0000-000048000000}"/>
    <cellStyle name="Input cel 2 3 2 12 2" xfId="19502" xr:uid="{00000000-0005-0000-0000-000048000000}"/>
    <cellStyle name="Input cel 2 3 2 13" xfId="10768" xr:uid="{00000000-0005-0000-0000-000048000000}"/>
    <cellStyle name="Input cel 2 3 2 13 2" xfId="9852" xr:uid="{00000000-0005-0000-0000-000048000000}"/>
    <cellStyle name="Input cel 2 3 2 14" xfId="6068" xr:uid="{00000000-0005-0000-0000-000048000000}"/>
    <cellStyle name="Input cel 2 3 2 2" xfId="514" xr:uid="{00000000-0005-0000-0000-000048000000}"/>
    <cellStyle name="Input cel 2 3 2 2 10" xfId="9767" xr:uid="{00000000-0005-0000-0000-000048000000}"/>
    <cellStyle name="Input cel 2 3 2 2 2" xfId="1568" xr:uid="{00000000-0005-0000-0000-000048000000}"/>
    <cellStyle name="Input cel 2 3 2 2 2 2" xfId="4377" xr:uid="{00000000-0005-0000-0000-000048000000}"/>
    <cellStyle name="Input cel 2 3 2 2 2 2 2" xfId="14641" xr:uid="{00000000-0005-0000-0000-000048000000}"/>
    <cellStyle name="Input cel 2 3 2 2 2 2 2 2" xfId="19231" xr:uid="{00000000-0005-0000-0000-000048000000}"/>
    <cellStyle name="Input cel 2 3 2 2 2 2 3" xfId="8295" xr:uid="{00000000-0005-0000-0000-000048000000}"/>
    <cellStyle name="Input cel 2 3 2 2 2 3" xfId="5789" xr:uid="{00000000-0005-0000-0000-000048000000}"/>
    <cellStyle name="Input cel 2 3 2 2 2 3 2" xfId="15995" xr:uid="{00000000-0005-0000-0000-000048000000}"/>
    <cellStyle name="Input cel 2 3 2 2 2 3 2 2" xfId="20582" xr:uid="{00000000-0005-0000-0000-000048000000}"/>
    <cellStyle name="Input cel 2 3 2 2 2 3 3" xfId="13341" xr:uid="{00000000-0005-0000-0000-000048000000}"/>
    <cellStyle name="Input cel 2 3 2 2 2 4" xfId="3145" xr:uid="{00000000-0005-0000-0000-000048000000}"/>
    <cellStyle name="Input cel 2 3 2 2 2 4 2" xfId="17999" xr:uid="{00000000-0005-0000-0000-000048000000}"/>
    <cellStyle name="Input cel 2 3 2 2 2 5" xfId="11847" xr:uid="{00000000-0005-0000-0000-000048000000}"/>
    <cellStyle name="Input cel 2 3 2 2 2 5 2" xfId="16433" xr:uid="{00000000-0005-0000-0000-000048000000}"/>
    <cellStyle name="Input cel 2 3 2 2 2 6" xfId="6592" xr:uid="{00000000-0005-0000-0000-000048000000}"/>
    <cellStyle name="Input cel 2 3 2 2 3" xfId="859" xr:uid="{00000000-0005-0000-0000-000048000000}"/>
    <cellStyle name="Input cel 2 3 2 2 3 2" xfId="3659" xr:uid="{00000000-0005-0000-0000-000048000000}"/>
    <cellStyle name="Input cel 2 3 2 2 3 2 2" xfId="13923" xr:uid="{00000000-0005-0000-0000-000048000000}"/>
    <cellStyle name="Input cel 2 3 2 2 3 2 2 2" xfId="18513" xr:uid="{00000000-0005-0000-0000-000048000000}"/>
    <cellStyle name="Input cel 2 3 2 2 3 2 3" xfId="9019" xr:uid="{00000000-0005-0000-0000-000048000000}"/>
    <cellStyle name="Input cel 2 3 2 2 3 3" xfId="5083" xr:uid="{00000000-0005-0000-0000-000048000000}"/>
    <cellStyle name="Input cel 2 3 2 2 3 3 2" xfId="15336" xr:uid="{00000000-0005-0000-0000-000048000000}"/>
    <cellStyle name="Input cel 2 3 2 2 3 3 2 2" xfId="19925" xr:uid="{00000000-0005-0000-0000-000048000000}"/>
    <cellStyle name="Input cel 2 3 2 2 3 3 3" xfId="10072" xr:uid="{00000000-0005-0000-0000-000048000000}"/>
    <cellStyle name="Input cel 2 3 2 2 3 4" xfId="2501" xr:uid="{00000000-0005-0000-0000-000048000000}"/>
    <cellStyle name="Input cel 2 3 2 2 3 4 2" xfId="17355" xr:uid="{00000000-0005-0000-0000-000048000000}"/>
    <cellStyle name="Input cel 2 3 2 2 3 5" xfId="11191" xr:uid="{00000000-0005-0000-0000-000048000000}"/>
    <cellStyle name="Input cel 2 3 2 2 3 5 2" xfId="8286" xr:uid="{00000000-0005-0000-0000-000048000000}"/>
    <cellStyle name="Input cel 2 3 2 2 3 6" xfId="10594" xr:uid="{00000000-0005-0000-0000-000048000000}"/>
    <cellStyle name="Input cel 2 3 2 2 4" xfId="1254" xr:uid="{00000000-0005-0000-0000-000048000000}"/>
    <cellStyle name="Input cel 2 3 2 2 4 2" xfId="4063" xr:uid="{00000000-0005-0000-0000-000048000000}"/>
    <cellStyle name="Input cel 2 3 2 2 4 2 2" xfId="14327" xr:uid="{00000000-0005-0000-0000-000048000000}"/>
    <cellStyle name="Input cel 2 3 2 2 4 2 2 2" xfId="18917" xr:uid="{00000000-0005-0000-0000-000048000000}"/>
    <cellStyle name="Input cel 2 3 2 2 4 2 3" xfId="6646" xr:uid="{00000000-0005-0000-0000-000048000000}"/>
    <cellStyle name="Input cel 2 3 2 2 4 3" xfId="5476" xr:uid="{00000000-0005-0000-0000-000048000000}"/>
    <cellStyle name="Input cel 2 3 2 2 4 3 2" xfId="15699" xr:uid="{00000000-0005-0000-0000-000048000000}"/>
    <cellStyle name="Input cel 2 3 2 2 4 3 2 2" xfId="20287" xr:uid="{00000000-0005-0000-0000-000048000000}"/>
    <cellStyle name="Input cel 2 3 2 2 4 3 3" xfId="6695" xr:uid="{00000000-0005-0000-0000-000048000000}"/>
    <cellStyle name="Input cel 2 3 2 2 4 4" xfId="2861" xr:uid="{00000000-0005-0000-0000-000048000000}"/>
    <cellStyle name="Input cel 2 3 2 2 4 4 2" xfId="17715" xr:uid="{00000000-0005-0000-0000-000048000000}"/>
    <cellStyle name="Input cel 2 3 2 2 4 5" xfId="11552" xr:uid="{00000000-0005-0000-0000-000048000000}"/>
    <cellStyle name="Input cel 2 3 2 2 4 5 2" xfId="9124" xr:uid="{00000000-0005-0000-0000-000048000000}"/>
    <cellStyle name="Input cel 2 3 2 2 4 6" xfId="12536" xr:uid="{00000000-0005-0000-0000-000048000000}"/>
    <cellStyle name="Input cel 2 3 2 2 5" xfId="655" xr:uid="{00000000-0005-0000-0000-000048000000}"/>
    <cellStyle name="Input cel 2 3 2 2 5 2" xfId="4880" xr:uid="{00000000-0005-0000-0000-000048000000}"/>
    <cellStyle name="Input cel 2 3 2 2 5 2 2" xfId="15138" xr:uid="{00000000-0005-0000-0000-000048000000}"/>
    <cellStyle name="Input cel 2 3 2 2 5 2 2 2" xfId="19727" xr:uid="{00000000-0005-0000-0000-000048000000}"/>
    <cellStyle name="Input cel 2 3 2 2 5 2 3" xfId="7891" xr:uid="{00000000-0005-0000-0000-000048000000}"/>
    <cellStyle name="Input cel 2 3 2 2 5 3" xfId="2302" xr:uid="{00000000-0005-0000-0000-000048000000}"/>
    <cellStyle name="Input cel 2 3 2 2 5 3 2" xfId="17156" xr:uid="{00000000-0005-0000-0000-000048000000}"/>
    <cellStyle name="Input cel 2 3 2 2 5 4" xfId="10997" xr:uid="{00000000-0005-0000-0000-000048000000}"/>
    <cellStyle name="Input cel 2 3 2 2 5 4 2" xfId="8660" xr:uid="{00000000-0005-0000-0000-000048000000}"/>
    <cellStyle name="Input cel 2 3 2 2 5 5" xfId="6553" xr:uid="{00000000-0005-0000-0000-000048000000}"/>
    <cellStyle name="Input cel 2 3 2 2 6" xfId="3455" xr:uid="{00000000-0005-0000-0000-000048000000}"/>
    <cellStyle name="Input cel 2 3 2 2 6 2" xfId="13719" xr:uid="{00000000-0005-0000-0000-000048000000}"/>
    <cellStyle name="Input cel 2 3 2 2 6 2 2" xfId="18309" xr:uid="{00000000-0005-0000-0000-000048000000}"/>
    <cellStyle name="Input cel 2 3 2 2 6 3" xfId="13018" xr:uid="{00000000-0005-0000-0000-000048000000}"/>
    <cellStyle name="Input cel 2 3 2 2 7" xfId="4739" xr:uid="{00000000-0005-0000-0000-000048000000}"/>
    <cellStyle name="Input cel 2 3 2 2 7 2" xfId="14999" xr:uid="{00000000-0005-0000-0000-000048000000}"/>
    <cellStyle name="Input cel 2 3 2 2 7 2 2" xfId="19588" xr:uid="{00000000-0005-0000-0000-000048000000}"/>
    <cellStyle name="Input cel 2 3 2 2 7 3" xfId="9906" xr:uid="{00000000-0005-0000-0000-000048000000}"/>
    <cellStyle name="Input cel 2 3 2 2 8" xfId="9468" xr:uid="{00000000-0005-0000-0000-000048000000}"/>
    <cellStyle name="Input cel 2 3 2 2 8 2" xfId="9312" xr:uid="{00000000-0005-0000-0000-000048000000}"/>
    <cellStyle name="Input cel 2 3 2 2 9" xfId="10861" xr:uid="{00000000-0005-0000-0000-000048000000}"/>
    <cellStyle name="Input cel 2 3 2 2 9 2" xfId="12277" xr:uid="{00000000-0005-0000-0000-000048000000}"/>
    <cellStyle name="Input cel 2 3 2 3" xfId="719" xr:uid="{00000000-0005-0000-0000-000048000000}"/>
    <cellStyle name="Input cel 2 3 2 3 2" xfId="1632" xr:uid="{00000000-0005-0000-0000-000048000000}"/>
    <cellStyle name="Input cel 2 3 2 3 2 2" xfId="4441" xr:uid="{00000000-0005-0000-0000-000048000000}"/>
    <cellStyle name="Input cel 2 3 2 3 2 2 2" xfId="14705" xr:uid="{00000000-0005-0000-0000-000048000000}"/>
    <cellStyle name="Input cel 2 3 2 3 2 2 2 2" xfId="19295" xr:uid="{00000000-0005-0000-0000-000048000000}"/>
    <cellStyle name="Input cel 2 3 2 3 2 2 3" xfId="6483" xr:uid="{00000000-0005-0000-0000-000048000000}"/>
    <cellStyle name="Input cel 2 3 2 3 2 3" xfId="5853" xr:uid="{00000000-0005-0000-0000-000048000000}"/>
    <cellStyle name="Input cel 2 3 2 3 2 3 2" xfId="16055" xr:uid="{00000000-0005-0000-0000-000048000000}"/>
    <cellStyle name="Input cel 2 3 2 3 2 3 2 2" xfId="20642" xr:uid="{00000000-0005-0000-0000-000048000000}"/>
    <cellStyle name="Input cel 2 3 2 3 2 3 3" xfId="10463" xr:uid="{00000000-0005-0000-0000-000048000000}"/>
    <cellStyle name="Input cel 2 3 2 3 2 4" xfId="3205" xr:uid="{00000000-0005-0000-0000-000048000000}"/>
    <cellStyle name="Input cel 2 3 2 3 2 4 2" xfId="18059" xr:uid="{00000000-0005-0000-0000-000048000000}"/>
    <cellStyle name="Input cel 2 3 2 3 2 5" xfId="11907" xr:uid="{00000000-0005-0000-0000-000048000000}"/>
    <cellStyle name="Input cel 2 3 2 3 2 5 2" xfId="16493" xr:uid="{00000000-0005-0000-0000-000048000000}"/>
    <cellStyle name="Input cel 2 3 2 3 2 6" xfId="13189" xr:uid="{00000000-0005-0000-0000-000048000000}"/>
    <cellStyle name="Input cel 2 3 2 3 3" xfId="1315" xr:uid="{00000000-0005-0000-0000-000048000000}"/>
    <cellStyle name="Input cel 2 3 2 3 3 2" xfId="4124" xr:uid="{00000000-0005-0000-0000-000048000000}"/>
    <cellStyle name="Input cel 2 3 2 3 3 2 2" xfId="14388" xr:uid="{00000000-0005-0000-0000-000048000000}"/>
    <cellStyle name="Input cel 2 3 2 3 3 2 2 2" xfId="18978" xr:uid="{00000000-0005-0000-0000-000048000000}"/>
    <cellStyle name="Input cel 2 3 2 3 3 2 3" xfId="12517" xr:uid="{00000000-0005-0000-0000-000048000000}"/>
    <cellStyle name="Input cel 2 3 2 3 3 3" xfId="5537" xr:uid="{00000000-0005-0000-0000-000048000000}"/>
    <cellStyle name="Input cel 2 3 2 3 3 3 2" xfId="15758" xr:uid="{00000000-0005-0000-0000-000048000000}"/>
    <cellStyle name="Input cel 2 3 2 3 3 3 2 2" xfId="20346" xr:uid="{00000000-0005-0000-0000-000048000000}"/>
    <cellStyle name="Input cel 2 3 2 3 3 3 3" xfId="6472" xr:uid="{00000000-0005-0000-0000-000048000000}"/>
    <cellStyle name="Input cel 2 3 2 3 3 4" xfId="2921" xr:uid="{00000000-0005-0000-0000-000048000000}"/>
    <cellStyle name="Input cel 2 3 2 3 3 4 2" xfId="17775" xr:uid="{00000000-0005-0000-0000-000048000000}"/>
    <cellStyle name="Input cel 2 3 2 3 3 5" xfId="11609" xr:uid="{00000000-0005-0000-0000-000048000000}"/>
    <cellStyle name="Input cel 2 3 2 3 3 5 2" xfId="16197" xr:uid="{00000000-0005-0000-0000-000048000000}"/>
    <cellStyle name="Input cel 2 3 2 3 3 6" xfId="8892" xr:uid="{00000000-0005-0000-0000-000048000000}"/>
    <cellStyle name="Input cel 2 3 2 3 4" xfId="2363" xr:uid="{00000000-0005-0000-0000-000048000000}"/>
    <cellStyle name="Input cel 2 3 2 3 4 2" xfId="12631" xr:uid="{00000000-0005-0000-0000-000048000000}"/>
    <cellStyle name="Input cel 2 3 2 3 4 2 2" xfId="17217" xr:uid="{00000000-0005-0000-0000-000048000000}"/>
    <cellStyle name="Input cel 2 3 2 3 4 3" xfId="8626" xr:uid="{00000000-0005-0000-0000-000048000000}"/>
    <cellStyle name="Input cel 2 3 2 3 5" xfId="3519" xr:uid="{00000000-0005-0000-0000-000048000000}"/>
    <cellStyle name="Input cel 2 3 2 3 5 2" xfId="13783" xr:uid="{00000000-0005-0000-0000-000048000000}"/>
    <cellStyle name="Input cel 2 3 2 3 5 2 2" xfId="18373" xr:uid="{00000000-0005-0000-0000-000048000000}"/>
    <cellStyle name="Input cel 2 3 2 3 5 3" xfId="9144" xr:uid="{00000000-0005-0000-0000-000048000000}"/>
    <cellStyle name="Input cel 2 3 2 3 6" xfId="4944" xr:uid="{00000000-0005-0000-0000-000048000000}"/>
    <cellStyle name="Input cel 2 3 2 3 6 2" xfId="15199" xr:uid="{00000000-0005-0000-0000-000048000000}"/>
    <cellStyle name="Input cel 2 3 2 3 6 2 2" xfId="19788" xr:uid="{00000000-0005-0000-0000-000048000000}"/>
    <cellStyle name="Input cel 2 3 2 3 6 3" xfId="13396" xr:uid="{00000000-0005-0000-0000-000048000000}"/>
    <cellStyle name="Input cel 2 3 2 3 7" xfId="2069" xr:uid="{00000000-0005-0000-0000-000048000000}"/>
    <cellStyle name="Input cel 2 3 2 3 7 2" xfId="12338" xr:uid="{00000000-0005-0000-0000-000048000000}"/>
    <cellStyle name="Input cel 2 3 2 3 7 2 2" xfId="16923" xr:uid="{00000000-0005-0000-0000-000048000000}"/>
    <cellStyle name="Input cel 2 3 2 3 7 3" xfId="10046" xr:uid="{00000000-0005-0000-0000-000048000000}"/>
    <cellStyle name="Input cel 2 3 2 3 8" xfId="11057" xr:uid="{00000000-0005-0000-0000-000048000000}"/>
    <cellStyle name="Input cel 2 3 2 3 8 2" xfId="6738" xr:uid="{00000000-0005-0000-0000-000048000000}"/>
    <cellStyle name="Input cel 2 3 2 3 9" xfId="7597" xr:uid="{00000000-0005-0000-0000-000048000000}"/>
    <cellStyle name="Input cel 2 3 2 4" xfId="781" xr:uid="{00000000-0005-0000-0000-000048000000}"/>
    <cellStyle name="Input cel 2 3 2 4 2" xfId="1694" xr:uid="{00000000-0005-0000-0000-000048000000}"/>
    <cellStyle name="Input cel 2 3 2 4 2 2" xfId="4503" xr:uid="{00000000-0005-0000-0000-000048000000}"/>
    <cellStyle name="Input cel 2 3 2 4 2 2 2" xfId="14767" xr:uid="{00000000-0005-0000-0000-000048000000}"/>
    <cellStyle name="Input cel 2 3 2 4 2 2 2 2" xfId="19357" xr:uid="{00000000-0005-0000-0000-000048000000}"/>
    <cellStyle name="Input cel 2 3 2 4 2 2 3" xfId="10408" xr:uid="{00000000-0005-0000-0000-000048000000}"/>
    <cellStyle name="Input cel 2 3 2 4 2 3" xfId="5915" xr:uid="{00000000-0005-0000-0000-000048000000}"/>
    <cellStyle name="Input cel 2 3 2 4 2 3 2" xfId="16114" xr:uid="{00000000-0005-0000-0000-000048000000}"/>
    <cellStyle name="Input cel 2 3 2 4 2 3 2 2" xfId="20701" xr:uid="{00000000-0005-0000-0000-000048000000}"/>
    <cellStyle name="Input cel 2 3 2 4 2 3 3" xfId="13463" xr:uid="{00000000-0005-0000-0000-000048000000}"/>
    <cellStyle name="Input cel 2 3 2 4 2 4" xfId="3264" xr:uid="{00000000-0005-0000-0000-000048000000}"/>
    <cellStyle name="Input cel 2 3 2 4 2 4 2" xfId="18118" xr:uid="{00000000-0005-0000-0000-000048000000}"/>
    <cellStyle name="Input cel 2 3 2 4 2 5" xfId="11966" xr:uid="{00000000-0005-0000-0000-000048000000}"/>
    <cellStyle name="Input cel 2 3 2 4 2 5 2" xfId="16552" xr:uid="{00000000-0005-0000-0000-000048000000}"/>
    <cellStyle name="Input cel 2 3 2 4 2 6" xfId="8354" xr:uid="{00000000-0005-0000-0000-000048000000}"/>
    <cellStyle name="Input cel 2 3 2 4 3" xfId="1372" xr:uid="{00000000-0005-0000-0000-000048000000}"/>
    <cellStyle name="Input cel 2 3 2 4 3 2" xfId="4181" xr:uid="{00000000-0005-0000-0000-000048000000}"/>
    <cellStyle name="Input cel 2 3 2 4 3 2 2" xfId="14445" xr:uid="{00000000-0005-0000-0000-000048000000}"/>
    <cellStyle name="Input cel 2 3 2 4 3 2 2 2" xfId="19035" xr:uid="{00000000-0005-0000-0000-000048000000}"/>
    <cellStyle name="Input cel 2 3 2 4 3 2 3" xfId="8279" xr:uid="{00000000-0005-0000-0000-000048000000}"/>
    <cellStyle name="Input cel 2 3 2 4 3 3" xfId="5593" xr:uid="{00000000-0005-0000-0000-000048000000}"/>
    <cellStyle name="Input cel 2 3 2 4 3 3 2" xfId="15811" xr:uid="{00000000-0005-0000-0000-000048000000}"/>
    <cellStyle name="Input cel 2 3 2 4 3 3 2 2" xfId="20399" xr:uid="{00000000-0005-0000-0000-000048000000}"/>
    <cellStyle name="Input cel 2 3 2 4 3 3 3" xfId="6186" xr:uid="{00000000-0005-0000-0000-000048000000}"/>
    <cellStyle name="Input cel 2 3 2 4 3 4" xfId="2975" xr:uid="{00000000-0005-0000-0000-000048000000}"/>
    <cellStyle name="Input cel 2 3 2 4 3 4 2" xfId="17829" xr:uid="{00000000-0005-0000-0000-000048000000}"/>
    <cellStyle name="Input cel 2 3 2 4 3 5" xfId="11662" xr:uid="{00000000-0005-0000-0000-000048000000}"/>
    <cellStyle name="Input cel 2 3 2 4 3 5 2" xfId="16250" xr:uid="{00000000-0005-0000-0000-000048000000}"/>
    <cellStyle name="Input cel 2 3 2 4 3 6" xfId="6465" xr:uid="{00000000-0005-0000-0000-000048000000}"/>
    <cellStyle name="Input cel 2 3 2 4 4" xfId="2425" xr:uid="{00000000-0005-0000-0000-000048000000}"/>
    <cellStyle name="Input cel 2 3 2 4 4 2" xfId="12693" xr:uid="{00000000-0005-0000-0000-000048000000}"/>
    <cellStyle name="Input cel 2 3 2 4 4 2 2" xfId="17279" xr:uid="{00000000-0005-0000-0000-000048000000}"/>
    <cellStyle name="Input cel 2 3 2 4 4 3" xfId="7594" xr:uid="{00000000-0005-0000-0000-000048000000}"/>
    <cellStyle name="Input cel 2 3 2 4 5" xfId="3581" xr:uid="{00000000-0005-0000-0000-000048000000}"/>
    <cellStyle name="Input cel 2 3 2 4 5 2" xfId="13845" xr:uid="{00000000-0005-0000-0000-000048000000}"/>
    <cellStyle name="Input cel 2 3 2 4 5 2 2" xfId="18435" xr:uid="{00000000-0005-0000-0000-000048000000}"/>
    <cellStyle name="Input cel 2 3 2 4 5 3" xfId="7606" xr:uid="{00000000-0005-0000-0000-000048000000}"/>
    <cellStyle name="Input cel 2 3 2 4 6" xfId="5006" xr:uid="{00000000-0005-0000-0000-000048000000}"/>
    <cellStyle name="Input cel 2 3 2 4 6 2" xfId="15261" xr:uid="{00000000-0005-0000-0000-000048000000}"/>
    <cellStyle name="Input cel 2 3 2 4 6 2 2" xfId="19850" xr:uid="{00000000-0005-0000-0000-000048000000}"/>
    <cellStyle name="Input cel 2 3 2 4 6 3" xfId="7554" xr:uid="{00000000-0005-0000-0000-000048000000}"/>
    <cellStyle name="Input cel 2 3 2 4 7" xfId="2128" xr:uid="{00000000-0005-0000-0000-000048000000}"/>
    <cellStyle name="Input cel 2 3 2 4 7 2" xfId="12397" xr:uid="{00000000-0005-0000-0000-000048000000}"/>
    <cellStyle name="Input cel 2 3 2 4 7 2 2" xfId="16982" xr:uid="{00000000-0005-0000-0000-000048000000}"/>
    <cellStyle name="Input cel 2 3 2 4 7 3" xfId="9498" xr:uid="{00000000-0005-0000-0000-000048000000}"/>
    <cellStyle name="Input cel 2 3 2 4 8" xfId="11116" xr:uid="{00000000-0005-0000-0000-000048000000}"/>
    <cellStyle name="Input cel 2 3 2 4 8 2" xfId="7571" xr:uid="{00000000-0005-0000-0000-000048000000}"/>
    <cellStyle name="Input cel 2 3 2 4 9" xfId="7364" xr:uid="{00000000-0005-0000-0000-000048000000}"/>
    <cellStyle name="Input cel 2 3 2 5" xfId="1217" xr:uid="{00000000-0005-0000-0000-000048000000}"/>
    <cellStyle name="Input cel 2 3 2 5 2" xfId="1531" xr:uid="{00000000-0005-0000-0000-000048000000}"/>
    <cellStyle name="Input cel 2 3 2 5 2 2" xfId="4340" xr:uid="{00000000-0005-0000-0000-000048000000}"/>
    <cellStyle name="Input cel 2 3 2 5 2 2 2" xfId="14604" xr:uid="{00000000-0005-0000-0000-000048000000}"/>
    <cellStyle name="Input cel 2 3 2 5 2 2 2 2" xfId="19194" xr:uid="{00000000-0005-0000-0000-000048000000}"/>
    <cellStyle name="Input cel 2 3 2 5 2 2 3" xfId="7858" xr:uid="{00000000-0005-0000-0000-000048000000}"/>
    <cellStyle name="Input cel 2 3 2 5 2 3" xfId="5752" xr:uid="{00000000-0005-0000-0000-000048000000}"/>
    <cellStyle name="Input cel 2 3 2 5 2 3 2" xfId="15959" xr:uid="{00000000-0005-0000-0000-000048000000}"/>
    <cellStyle name="Input cel 2 3 2 5 2 3 2 2" xfId="20546" xr:uid="{00000000-0005-0000-0000-000048000000}"/>
    <cellStyle name="Input cel 2 3 2 5 2 3 3" xfId="7805" xr:uid="{00000000-0005-0000-0000-000048000000}"/>
    <cellStyle name="Input cel 2 3 2 5 2 4" xfId="3109" xr:uid="{00000000-0005-0000-0000-000048000000}"/>
    <cellStyle name="Input cel 2 3 2 5 2 4 2" xfId="17963" xr:uid="{00000000-0005-0000-0000-000048000000}"/>
    <cellStyle name="Input cel 2 3 2 5 2 5" xfId="11811" xr:uid="{00000000-0005-0000-0000-000048000000}"/>
    <cellStyle name="Input cel 2 3 2 5 2 5 2" xfId="16397" xr:uid="{00000000-0005-0000-0000-000048000000}"/>
    <cellStyle name="Input cel 2 3 2 5 2 6" xfId="8264" xr:uid="{00000000-0005-0000-0000-000048000000}"/>
    <cellStyle name="Input cel 2 3 2 5 3" xfId="2825" xr:uid="{00000000-0005-0000-0000-000048000000}"/>
    <cellStyle name="Input cel 2 3 2 5 3 2" xfId="13091" xr:uid="{00000000-0005-0000-0000-000048000000}"/>
    <cellStyle name="Input cel 2 3 2 5 3 2 2" xfId="17679" xr:uid="{00000000-0005-0000-0000-000048000000}"/>
    <cellStyle name="Input cel 2 3 2 5 3 3" xfId="6341" xr:uid="{00000000-0005-0000-0000-000048000000}"/>
    <cellStyle name="Input cel 2 3 2 5 4" xfId="4025" xr:uid="{00000000-0005-0000-0000-000048000000}"/>
    <cellStyle name="Input cel 2 3 2 5 4 2" xfId="14289" xr:uid="{00000000-0005-0000-0000-000048000000}"/>
    <cellStyle name="Input cel 2 3 2 5 4 2 2" xfId="18879" xr:uid="{00000000-0005-0000-0000-000048000000}"/>
    <cellStyle name="Input cel 2 3 2 5 4 3" xfId="7174" xr:uid="{00000000-0005-0000-0000-000048000000}"/>
    <cellStyle name="Input cel 2 3 2 5 5" xfId="5439" xr:uid="{00000000-0005-0000-0000-000048000000}"/>
    <cellStyle name="Input cel 2 3 2 5 5 2" xfId="15664" xr:uid="{00000000-0005-0000-0000-000048000000}"/>
    <cellStyle name="Input cel 2 3 2 5 5 2 2" xfId="20252" xr:uid="{00000000-0005-0000-0000-000048000000}"/>
    <cellStyle name="Input cel 2 3 2 5 5 3" xfId="9313" xr:uid="{00000000-0005-0000-0000-000048000000}"/>
    <cellStyle name="Input cel 2 3 2 5 6" xfId="1987" xr:uid="{00000000-0005-0000-0000-000048000000}"/>
    <cellStyle name="Input cel 2 3 2 5 6 2" xfId="16841" xr:uid="{00000000-0005-0000-0000-000048000000}"/>
    <cellStyle name="Input cel 2 3 2 5 7" xfId="11517" xr:uid="{00000000-0005-0000-0000-000048000000}"/>
    <cellStyle name="Input cel 2 3 2 5 7 2" xfId="6845" xr:uid="{00000000-0005-0000-0000-000048000000}"/>
    <cellStyle name="Input cel 2 3 2 5 8" xfId="13258" xr:uid="{00000000-0005-0000-0000-000048000000}"/>
    <cellStyle name="Input cel 2 3 2 6" xfId="1139" xr:uid="{00000000-0005-0000-0000-000048000000}"/>
    <cellStyle name="Input cel 2 3 2 6 2" xfId="3945" xr:uid="{00000000-0005-0000-0000-000048000000}"/>
    <cellStyle name="Input cel 2 3 2 6 2 2" xfId="14209" xr:uid="{00000000-0005-0000-0000-000048000000}"/>
    <cellStyle name="Input cel 2 3 2 6 2 2 2" xfId="18799" xr:uid="{00000000-0005-0000-0000-000048000000}"/>
    <cellStyle name="Input cel 2 3 2 6 2 3" xfId="12608" xr:uid="{00000000-0005-0000-0000-000048000000}"/>
    <cellStyle name="Input cel 2 3 2 6 3" xfId="5361" xr:uid="{00000000-0005-0000-0000-000048000000}"/>
    <cellStyle name="Input cel 2 3 2 6 3 2" xfId="15590" xr:uid="{00000000-0005-0000-0000-000048000000}"/>
    <cellStyle name="Input cel 2 3 2 6 3 2 2" xfId="20179" xr:uid="{00000000-0005-0000-0000-000048000000}"/>
    <cellStyle name="Input cel 2 3 2 6 3 3" xfId="7870" xr:uid="{00000000-0005-0000-0000-000048000000}"/>
    <cellStyle name="Input cel 2 3 2 6 4" xfId="2758" xr:uid="{00000000-0005-0000-0000-000048000000}"/>
    <cellStyle name="Input cel 2 3 2 6 4 2" xfId="17612" xr:uid="{00000000-0005-0000-0000-000048000000}"/>
    <cellStyle name="Input cel 2 3 2 6 5" xfId="11444" xr:uid="{00000000-0005-0000-0000-000048000000}"/>
    <cellStyle name="Input cel 2 3 2 6 5 2" xfId="7406" xr:uid="{00000000-0005-0000-0000-000048000000}"/>
    <cellStyle name="Input cel 2 3 2 6 6" xfId="8220" xr:uid="{00000000-0005-0000-0000-000048000000}"/>
    <cellStyle name="Input cel 2 3 2 7" xfId="1286" xr:uid="{00000000-0005-0000-0000-000048000000}"/>
    <cellStyle name="Input cel 2 3 2 7 2" xfId="4095" xr:uid="{00000000-0005-0000-0000-000048000000}"/>
    <cellStyle name="Input cel 2 3 2 7 2 2" xfId="14359" xr:uid="{00000000-0005-0000-0000-000048000000}"/>
    <cellStyle name="Input cel 2 3 2 7 2 2 2" xfId="18949" xr:uid="{00000000-0005-0000-0000-000048000000}"/>
    <cellStyle name="Input cel 2 3 2 7 2 3" xfId="7204" xr:uid="{00000000-0005-0000-0000-000048000000}"/>
    <cellStyle name="Input cel 2 3 2 7 3" xfId="5508" xr:uid="{00000000-0005-0000-0000-000048000000}"/>
    <cellStyle name="Input cel 2 3 2 7 3 2" xfId="15731" xr:uid="{00000000-0005-0000-0000-000048000000}"/>
    <cellStyle name="Input cel 2 3 2 7 3 2 2" xfId="20319" xr:uid="{00000000-0005-0000-0000-000048000000}"/>
    <cellStyle name="Input cel 2 3 2 7 3 3" xfId="10084" xr:uid="{00000000-0005-0000-0000-000048000000}"/>
    <cellStyle name="Input cel 2 3 2 7 4" xfId="2893" xr:uid="{00000000-0005-0000-0000-000048000000}"/>
    <cellStyle name="Input cel 2 3 2 7 4 2" xfId="17747" xr:uid="{00000000-0005-0000-0000-000048000000}"/>
    <cellStyle name="Input cel 2 3 2 7 5" xfId="11582" xr:uid="{00000000-0005-0000-0000-000048000000}"/>
    <cellStyle name="Input cel 2 3 2 7 5 2" xfId="16170" xr:uid="{00000000-0005-0000-0000-000048000000}"/>
    <cellStyle name="Input cel 2 3 2 7 6" xfId="6558" xr:uid="{00000000-0005-0000-0000-000048000000}"/>
    <cellStyle name="Input cel 2 3 2 8" xfId="1034" xr:uid="{00000000-0005-0000-0000-000048000000}"/>
    <cellStyle name="Input cel 2 3 2 8 2" xfId="3837" xr:uid="{00000000-0005-0000-0000-000048000000}"/>
    <cellStyle name="Input cel 2 3 2 8 2 2" xfId="14101" xr:uid="{00000000-0005-0000-0000-000048000000}"/>
    <cellStyle name="Input cel 2 3 2 8 2 2 2" xfId="18691" xr:uid="{00000000-0005-0000-0000-000048000000}"/>
    <cellStyle name="Input cel 2 3 2 8 2 3" xfId="7409" xr:uid="{00000000-0005-0000-0000-000048000000}"/>
    <cellStyle name="Input cel 2 3 2 8 3" xfId="5257" xr:uid="{00000000-0005-0000-0000-000048000000}"/>
    <cellStyle name="Input cel 2 3 2 8 3 2" xfId="15493" xr:uid="{00000000-0005-0000-0000-000048000000}"/>
    <cellStyle name="Input cel 2 3 2 8 3 2 2" xfId="20082" xr:uid="{00000000-0005-0000-0000-000048000000}"/>
    <cellStyle name="Input cel 2 3 2 8 3 3" xfId="9118" xr:uid="{00000000-0005-0000-0000-000048000000}"/>
    <cellStyle name="Input cel 2 3 2 8 4" xfId="2661" xr:uid="{00000000-0005-0000-0000-000048000000}"/>
    <cellStyle name="Input cel 2 3 2 8 4 2" xfId="17515" xr:uid="{00000000-0005-0000-0000-000048000000}"/>
    <cellStyle name="Input cel 2 3 2 8 5" xfId="11348" xr:uid="{00000000-0005-0000-0000-000048000000}"/>
    <cellStyle name="Input cel 2 3 2 8 5 2" xfId="7357" xr:uid="{00000000-0005-0000-0000-000048000000}"/>
    <cellStyle name="Input cel 2 3 2 8 6" xfId="7874" xr:uid="{00000000-0005-0000-0000-000048000000}"/>
    <cellStyle name="Input cel 2 3 2 9" xfId="607" xr:uid="{00000000-0005-0000-0000-000048000000}"/>
    <cellStyle name="Input cel 2 3 2 9 2" xfId="4832" xr:uid="{00000000-0005-0000-0000-000048000000}"/>
    <cellStyle name="Input cel 2 3 2 9 2 2" xfId="15090" xr:uid="{00000000-0005-0000-0000-000048000000}"/>
    <cellStyle name="Input cel 2 3 2 9 2 2 2" xfId="19679" xr:uid="{00000000-0005-0000-0000-000048000000}"/>
    <cellStyle name="Input cel 2 3 2 9 2 3" xfId="7257" xr:uid="{00000000-0005-0000-0000-000048000000}"/>
    <cellStyle name="Input cel 2 3 2 9 3" xfId="2254" xr:uid="{00000000-0005-0000-0000-000048000000}"/>
    <cellStyle name="Input cel 2 3 2 9 3 2" xfId="17108" xr:uid="{00000000-0005-0000-0000-000048000000}"/>
    <cellStyle name="Input cel 2 3 2 9 4" xfId="10950" xr:uid="{00000000-0005-0000-0000-000048000000}"/>
    <cellStyle name="Input cel 2 3 2 9 4 2" xfId="14899" xr:uid="{00000000-0005-0000-0000-000048000000}"/>
    <cellStyle name="Input cel 2 3 2 9 5" xfId="9330" xr:uid="{00000000-0005-0000-0000-000048000000}"/>
    <cellStyle name="Input cel 2 3 3" xfId="456" xr:uid="{00000000-0005-0000-0000-000048000000}"/>
    <cellStyle name="Input cel 2 3 3 2" xfId="550" xr:uid="{00000000-0005-0000-0000-000048000000}"/>
    <cellStyle name="Input cel 2 3 3 2 2" xfId="1484" xr:uid="{00000000-0005-0000-0000-000048000000}"/>
    <cellStyle name="Input cel 2 3 3 2 2 2" xfId="5705" xr:uid="{00000000-0005-0000-0000-000048000000}"/>
    <cellStyle name="Input cel 2 3 3 2 2 2 2" xfId="15915" xr:uid="{00000000-0005-0000-0000-000048000000}"/>
    <cellStyle name="Input cel 2 3 3 2 2 2 2 2" xfId="20503" xr:uid="{00000000-0005-0000-0000-000048000000}"/>
    <cellStyle name="Input cel 2 3 3 2 2 2 3" xfId="6490" xr:uid="{00000000-0005-0000-0000-000048000000}"/>
    <cellStyle name="Input cel 2 3 3 2 2 3" xfId="4293" xr:uid="{00000000-0005-0000-0000-000048000000}"/>
    <cellStyle name="Input cel 2 3 3 2 2 3 2" xfId="19147" xr:uid="{00000000-0005-0000-0000-000048000000}"/>
    <cellStyle name="Input cel 2 3 3 2 2 4" xfId="11767" xr:uid="{00000000-0005-0000-0000-000048000000}"/>
    <cellStyle name="Input cel 2 3 3 2 2 4 2" xfId="16354" xr:uid="{00000000-0005-0000-0000-000048000000}"/>
    <cellStyle name="Input cel 2 3 3 2 2 5" xfId="13167" xr:uid="{00000000-0005-0000-0000-000048000000}"/>
    <cellStyle name="Input cel 2 3 3 2 3" xfId="4775" xr:uid="{00000000-0005-0000-0000-000048000000}"/>
    <cellStyle name="Input cel 2 3 3 2 3 2" xfId="15034" xr:uid="{00000000-0005-0000-0000-000048000000}"/>
    <cellStyle name="Input cel 2 3 3 2 3 2 2" xfId="19623" xr:uid="{00000000-0005-0000-0000-000048000000}"/>
    <cellStyle name="Input cel 2 3 3 2 3 3" xfId="7170" xr:uid="{00000000-0005-0000-0000-000048000000}"/>
    <cellStyle name="Input cel 2 3 3 2 4" xfId="10896" xr:uid="{00000000-0005-0000-0000-000048000000}"/>
    <cellStyle name="Input cel 2 3 3 2 4 2" xfId="6535" xr:uid="{00000000-0005-0000-0000-000048000000}"/>
    <cellStyle name="Input cel 2 3 3 2 5" xfId="8821" xr:uid="{00000000-0005-0000-0000-000048000000}"/>
    <cellStyle name="Input cel 2 3 3 3" xfId="1078" xr:uid="{00000000-0005-0000-0000-000048000000}"/>
    <cellStyle name="Input cel 2 3 3 3 2" xfId="3881" xr:uid="{00000000-0005-0000-0000-000048000000}"/>
    <cellStyle name="Input cel 2 3 3 3 2 2" xfId="14145" xr:uid="{00000000-0005-0000-0000-000048000000}"/>
    <cellStyle name="Input cel 2 3 3 3 2 2 2" xfId="18735" xr:uid="{00000000-0005-0000-0000-000048000000}"/>
    <cellStyle name="Input cel 2 3 3 3 2 3" xfId="7212" xr:uid="{00000000-0005-0000-0000-000048000000}"/>
    <cellStyle name="Input cel 2 3 3 3 3" xfId="5301" xr:uid="{00000000-0005-0000-0000-000048000000}"/>
    <cellStyle name="Input cel 2 3 3 3 3 2" xfId="15535" xr:uid="{00000000-0005-0000-0000-000048000000}"/>
    <cellStyle name="Input cel 2 3 3 3 3 2 2" xfId="20124" xr:uid="{00000000-0005-0000-0000-000048000000}"/>
    <cellStyle name="Input cel 2 3 3 3 3 3" xfId="7268" xr:uid="{00000000-0005-0000-0000-000048000000}"/>
    <cellStyle name="Input cel 2 3 3 3 4" xfId="2703" xr:uid="{00000000-0005-0000-0000-000048000000}"/>
    <cellStyle name="Input cel 2 3 3 3 4 2" xfId="17557" xr:uid="{00000000-0005-0000-0000-000048000000}"/>
    <cellStyle name="Input cel 2 3 3 3 5" xfId="11390" xr:uid="{00000000-0005-0000-0000-000048000000}"/>
    <cellStyle name="Input cel 2 3 3 3 5 2" xfId="6328" xr:uid="{00000000-0005-0000-0000-000048000000}"/>
    <cellStyle name="Input cel 2 3 3 3 6" xfId="7292" xr:uid="{00000000-0005-0000-0000-000048000000}"/>
    <cellStyle name="Input cel 2 3 3 4" xfId="301" xr:uid="{00000000-0005-0000-0000-000048000000}"/>
    <cellStyle name="Input cel 2 3 3 4 2" xfId="4547" xr:uid="{00000000-0005-0000-0000-000048000000}"/>
    <cellStyle name="Input cel 2 3 3 4 2 2" xfId="14810" xr:uid="{00000000-0005-0000-0000-000048000000}"/>
    <cellStyle name="Input cel 2 3 3 4 2 2 2" xfId="19400" xr:uid="{00000000-0005-0000-0000-000048000000}"/>
    <cellStyle name="Input cel 2 3 3 4 2 3" xfId="8994" xr:uid="{00000000-0005-0000-0000-000048000000}"/>
    <cellStyle name="Input cel 2 3 3 4 3" xfId="2165" xr:uid="{00000000-0005-0000-0000-000048000000}"/>
    <cellStyle name="Input cel 2 3 3 4 3 2" xfId="17019" xr:uid="{00000000-0005-0000-0000-000048000000}"/>
    <cellStyle name="Input cel 2 3 3 4 4" xfId="10656" xr:uid="{00000000-0005-0000-0000-000048000000}"/>
    <cellStyle name="Input cel 2 3 3 4 4 2" xfId="7327" xr:uid="{00000000-0005-0000-0000-000048000000}"/>
    <cellStyle name="Input cel 2 3 3 4 5" xfId="8991" xr:uid="{00000000-0005-0000-0000-000048000000}"/>
    <cellStyle name="Input cel 2 3 3 5" xfId="3319" xr:uid="{00000000-0005-0000-0000-000048000000}"/>
    <cellStyle name="Input cel 2 3 3 5 2" xfId="13583" xr:uid="{00000000-0005-0000-0000-000048000000}"/>
    <cellStyle name="Input cel 2 3 3 5 2 2" xfId="18173" xr:uid="{00000000-0005-0000-0000-000048000000}"/>
    <cellStyle name="Input cel 2 3 3 5 3" xfId="7294" xr:uid="{00000000-0005-0000-0000-000048000000}"/>
    <cellStyle name="Input cel 2 3 3 6" xfId="4683" xr:uid="{00000000-0005-0000-0000-000048000000}"/>
    <cellStyle name="Input cel 2 3 3 6 2" xfId="14943" xr:uid="{00000000-0005-0000-0000-000048000000}"/>
    <cellStyle name="Input cel 2 3 3 6 2 2" xfId="19532" xr:uid="{00000000-0005-0000-0000-000048000000}"/>
    <cellStyle name="Input cel 2 3 3 6 3" xfId="9186" xr:uid="{00000000-0005-0000-0000-000048000000}"/>
    <cellStyle name="Input cel 2 3 3 7" xfId="9428" xr:uid="{00000000-0005-0000-0000-000048000000}"/>
    <cellStyle name="Input cel 2 3 3 7 2" xfId="7413" xr:uid="{00000000-0005-0000-0000-000048000000}"/>
    <cellStyle name="Input cel 2 3 3 8" xfId="10804" xr:uid="{00000000-0005-0000-0000-000048000000}"/>
    <cellStyle name="Input cel 2 3 3 8 2" xfId="7288" xr:uid="{00000000-0005-0000-0000-000048000000}"/>
    <cellStyle name="Input cel 2 3 3 9" xfId="6118" xr:uid="{00000000-0005-0000-0000-000048000000}"/>
    <cellStyle name="Input cel 2 3 4" xfId="335" xr:uid="{00000000-0005-0000-0000-000048000000}"/>
    <cellStyle name="Input cel 2 3 4 2" xfId="1511" xr:uid="{00000000-0005-0000-0000-000048000000}"/>
    <cellStyle name="Input cel 2 3 4 2 2" xfId="5732" xr:uid="{00000000-0005-0000-0000-000048000000}"/>
    <cellStyle name="Input cel 2 3 4 2 2 2" xfId="15941" xr:uid="{00000000-0005-0000-0000-000048000000}"/>
    <cellStyle name="Input cel 2 3 4 2 2 2 2" xfId="20528" xr:uid="{00000000-0005-0000-0000-000048000000}"/>
    <cellStyle name="Input cel 2 3 4 2 2 3" xfId="12796" xr:uid="{00000000-0005-0000-0000-000048000000}"/>
    <cellStyle name="Input cel 2 3 4 2 3" xfId="4320" xr:uid="{00000000-0005-0000-0000-000048000000}"/>
    <cellStyle name="Input cel 2 3 4 2 3 2" xfId="19174" xr:uid="{00000000-0005-0000-0000-000048000000}"/>
    <cellStyle name="Input cel 2 3 4 2 4" xfId="11793" xr:uid="{00000000-0005-0000-0000-000048000000}"/>
    <cellStyle name="Input cel 2 3 4 2 4 2" xfId="16379" xr:uid="{00000000-0005-0000-0000-000048000000}"/>
    <cellStyle name="Input cel 2 3 4 2 5" xfId="12744" xr:uid="{00000000-0005-0000-0000-000048000000}"/>
    <cellStyle name="Input cel 2 3 4 3" xfId="4581" xr:uid="{00000000-0005-0000-0000-000048000000}"/>
    <cellStyle name="Input cel 2 3 4 3 2" xfId="14843" xr:uid="{00000000-0005-0000-0000-000048000000}"/>
    <cellStyle name="Input cel 2 3 4 3 2 2" xfId="19432" xr:uid="{00000000-0005-0000-0000-000048000000}"/>
    <cellStyle name="Input cel 2 3 4 3 3" xfId="8069" xr:uid="{00000000-0005-0000-0000-000048000000}"/>
    <cellStyle name="Input cel 2 3 4 4" xfId="3093" xr:uid="{00000000-0005-0000-0000-000048000000}"/>
    <cellStyle name="Input cel 2 3 4 4 2" xfId="17947" xr:uid="{00000000-0005-0000-0000-000048000000}"/>
    <cellStyle name="Input cel 2 3 4 5" xfId="10689" xr:uid="{00000000-0005-0000-0000-000048000000}"/>
    <cellStyle name="Input cel 2 3 4 5 2" xfId="8951" xr:uid="{00000000-0005-0000-0000-000048000000}"/>
    <cellStyle name="Input cel 2 3 4 6" xfId="6088" xr:uid="{00000000-0005-0000-0000-000048000000}"/>
    <cellStyle name="Input cel 2 3 5" xfId="351" xr:uid="{00000000-0005-0000-0000-000048000000}"/>
    <cellStyle name="Input cel 2 3 5 2" xfId="3746" xr:uid="{00000000-0005-0000-0000-000048000000}"/>
    <cellStyle name="Input cel 2 3 5 2 2" xfId="14010" xr:uid="{00000000-0005-0000-0000-000048000000}"/>
    <cellStyle name="Input cel 2 3 5 2 2 2" xfId="18600" xr:uid="{00000000-0005-0000-0000-000048000000}"/>
    <cellStyle name="Input cel 2 3 5 2 3" xfId="9290" xr:uid="{00000000-0005-0000-0000-000048000000}"/>
    <cellStyle name="Input cel 2 3 5 3" xfId="4597" xr:uid="{00000000-0005-0000-0000-000048000000}"/>
    <cellStyle name="Input cel 2 3 5 3 2" xfId="14859" xr:uid="{00000000-0005-0000-0000-000048000000}"/>
    <cellStyle name="Input cel 2 3 5 3 2 2" xfId="19448" xr:uid="{00000000-0005-0000-0000-000048000000}"/>
    <cellStyle name="Input cel 2 3 5 3 3" xfId="8271" xr:uid="{00000000-0005-0000-0000-000048000000}"/>
    <cellStyle name="Input cel 2 3 5 4" xfId="2578" xr:uid="{00000000-0005-0000-0000-000048000000}"/>
    <cellStyle name="Input cel 2 3 5 4 2" xfId="17432" xr:uid="{00000000-0005-0000-0000-000048000000}"/>
    <cellStyle name="Input cel 2 3 5 5" xfId="10705" xr:uid="{00000000-0005-0000-0000-000048000000}"/>
    <cellStyle name="Input cel 2 3 5 5 2" xfId="13315" xr:uid="{00000000-0005-0000-0000-000048000000}"/>
    <cellStyle name="Input cel 2 3 5 6" xfId="6821" xr:uid="{00000000-0005-0000-0000-000048000000}"/>
    <cellStyle name="Input cel 2 3 6" xfId="919" xr:uid="{00000000-0005-0000-0000-000048000000}"/>
    <cellStyle name="Input cel 2 3 6 2" xfId="3721" xr:uid="{00000000-0005-0000-0000-000048000000}"/>
    <cellStyle name="Input cel 2 3 6 2 2" xfId="13985" xr:uid="{00000000-0005-0000-0000-000048000000}"/>
    <cellStyle name="Input cel 2 3 6 2 2 2" xfId="18575" xr:uid="{00000000-0005-0000-0000-000048000000}"/>
    <cellStyle name="Input cel 2 3 6 2 3" xfId="8225" xr:uid="{00000000-0005-0000-0000-000048000000}"/>
    <cellStyle name="Input cel 2 3 6 3" xfId="5142" xr:uid="{00000000-0005-0000-0000-000048000000}"/>
    <cellStyle name="Input cel 2 3 6 3 2" xfId="15389" xr:uid="{00000000-0005-0000-0000-000048000000}"/>
    <cellStyle name="Input cel 2 3 6 3 2 2" xfId="19978" xr:uid="{00000000-0005-0000-0000-000048000000}"/>
    <cellStyle name="Input cel 2 3 6 3 3" xfId="7474" xr:uid="{00000000-0005-0000-0000-000048000000}"/>
    <cellStyle name="Input cel 2 3 6 4" xfId="2557" xr:uid="{00000000-0005-0000-0000-000048000000}"/>
    <cellStyle name="Input cel 2 3 6 4 2" xfId="17411" xr:uid="{00000000-0005-0000-0000-000048000000}"/>
    <cellStyle name="Input cel 2 3 6 5" xfId="11244" xr:uid="{00000000-0005-0000-0000-000048000000}"/>
    <cellStyle name="Input cel 2 3 6 5 2" xfId="10202" xr:uid="{00000000-0005-0000-0000-000048000000}"/>
    <cellStyle name="Input cel 2 3 6 6" xfId="14585" xr:uid="{00000000-0005-0000-0000-000048000000}"/>
    <cellStyle name="Input cel 2 3 7" xfId="1933" xr:uid="{00000000-0005-0000-0000-000048000000}"/>
    <cellStyle name="Input cel 2 3 7 2" xfId="12202" xr:uid="{00000000-0005-0000-0000-000048000000}"/>
    <cellStyle name="Input cel 2 3 7 2 2" xfId="16787" xr:uid="{00000000-0005-0000-0000-000048000000}"/>
    <cellStyle name="Input cel 2 3 7 3" xfId="6671" xr:uid="{00000000-0005-0000-0000-000048000000}"/>
    <cellStyle name="Input cel 2 3 8" xfId="3294" xr:uid="{00000000-0005-0000-0000-000048000000}"/>
    <cellStyle name="Input cel 2 3 8 2" xfId="13558" xr:uid="{00000000-0005-0000-0000-000048000000}"/>
    <cellStyle name="Input cel 2 3 8 2 2" xfId="18148" xr:uid="{00000000-0005-0000-0000-000048000000}"/>
    <cellStyle name="Input cel 2 3 8 3" xfId="9444" xr:uid="{00000000-0005-0000-0000-000048000000}"/>
    <cellStyle name="Input cel 2 3 9" xfId="1757" xr:uid="{00000000-0005-0000-0000-000048000000}"/>
    <cellStyle name="Input cel 2 3 9 2" xfId="12028" xr:uid="{00000000-0005-0000-0000-000048000000}"/>
    <cellStyle name="Input cel 2 3 9 2 2" xfId="16614" xr:uid="{00000000-0005-0000-0000-000048000000}"/>
    <cellStyle name="Input cel 2 3 9 3" xfId="6236" xr:uid="{00000000-0005-0000-0000-000048000000}"/>
    <cellStyle name="Input cel 2 3 9 4" xfId="6084" xr:uid="{00000000-0005-0000-0000-000048000000}"/>
    <cellStyle name="Input cel 2 4" xfId="1753" xr:uid="{00000000-0005-0000-0000-00001A000000}"/>
    <cellStyle name="Input cel 2 4 2" xfId="12024" xr:uid="{00000000-0005-0000-0000-00001A000000}"/>
    <cellStyle name="Input cel 2 4 3" xfId="16610" xr:uid="{00000000-0005-0000-0000-00001A000000}"/>
    <cellStyle name="Input cel 2 5" xfId="1728" xr:uid="{00000000-0005-0000-0000-00001A000000}"/>
    <cellStyle name="Input cel 2 5 2" xfId="12000" xr:uid="{00000000-0005-0000-0000-00001A000000}"/>
    <cellStyle name="Input cel 2 5 3" xfId="16586" xr:uid="{00000000-0005-0000-0000-00001A000000}"/>
    <cellStyle name="Input cel 2 6" xfId="10600" xr:uid="{00000000-0005-0000-0000-00001A000000}"/>
    <cellStyle name="Input cel 2 6 2" xfId="6807" xr:uid="{00000000-0005-0000-0000-00001A000000}"/>
    <cellStyle name="Input cel 3" xfId="22" xr:uid="{00000000-0005-0000-0000-00001B000000}"/>
    <cellStyle name="Input cel 3 2" xfId="271" xr:uid="{00000000-0005-0000-0000-00004B000000}"/>
    <cellStyle name="Input cel 3 2 10" xfId="1808" xr:uid="{00000000-0005-0000-0000-00004B000000}"/>
    <cellStyle name="Input cel 3 2 10 2" xfId="12079" xr:uid="{00000000-0005-0000-0000-00004B000000}"/>
    <cellStyle name="Input cel 3 2 10 2 2" xfId="16664" xr:uid="{00000000-0005-0000-0000-00004B000000}"/>
    <cellStyle name="Input cel 3 2 10 3" xfId="6748" xr:uid="{00000000-0005-0000-0000-00004B000000}"/>
    <cellStyle name="Input cel 3 2 11" xfId="1788" xr:uid="{00000000-0005-0000-0000-00004B000000}"/>
    <cellStyle name="Input cel 3 2 11 2" xfId="12059" xr:uid="{00000000-0005-0000-0000-00004B000000}"/>
    <cellStyle name="Input cel 3 2 11 2 2" xfId="16644" xr:uid="{00000000-0005-0000-0000-00004B000000}"/>
    <cellStyle name="Input cel 3 2 11 3" xfId="7461" xr:uid="{00000000-0005-0000-0000-00004B000000}"/>
    <cellStyle name="Input cel 3 2 12" xfId="10634" xr:uid="{00000000-0005-0000-0000-00004B000000}"/>
    <cellStyle name="Input cel 3 2 12 2" xfId="9493" xr:uid="{00000000-0005-0000-0000-00004B000000}"/>
    <cellStyle name="Input cel 3 2 13" xfId="6007" xr:uid="{00000000-0005-0000-0000-00004B000000}"/>
    <cellStyle name="Input cel 3 2 2" xfId="404" xr:uid="{00000000-0005-0000-0000-00004B000000}"/>
    <cellStyle name="Input cel 3 2 2 10" xfId="1872" xr:uid="{00000000-0005-0000-0000-00004B000000}"/>
    <cellStyle name="Input cel 3 2 2 10 2" xfId="12143" xr:uid="{00000000-0005-0000-0000-00004B000000}"/>
    <cellStyle name="Input cel 3 2 2 10 2 2" xfId="16728" xr:uid="{00000000-0005-0000-0000-00004B000000}"/>
    <cellStyle name="Input cel 3 2 2 10 3" xfId="6778" xr:uid="{00000000-0005-0000-0000-00004B000000}"/>
    <cellStyle name="Input cel 3 2 2 11" xfId="4643" xr:uid="{00000000-0005-0000-0000-00004B000000}"/>
    <cellStyle name="Input cel 3 2 2 11 2" xfId="19492" xr:uid="{00000000-0005-0000-0000-00004B000000}"/>
    <cellStyle name="Input cel 3 2 2 12" xfId="10754" xr:uid="{00000000-0005-0000-0000-00004B000000}"/>
    <cellStyle name="Input cel 3 2 2 12 2" xfId="9885" xr:uid="{00000000-0005-0000-0000-00004B000000}"/>
    <cellStyle name="Input cel 3 2 2 13" xfId="13336" xr:uid="{00000000-0005-0000-0000-00004B000000}"/>
    <cellStyle name="Input cel 3 2 2 2" xfId="499" xr:uid="{00000000-0005-0000-0000-00004B000000}"/>
    <cellStyle name="Input cel 3 2 2 2 10" xfId="8496" xr:uid="{00000000-0005-0000-0000-00004B000000}"/>
    <cellStyle name="Input cel 3 2 2 2 2" xfId="1210" xr:uid="{00000000-0005-0000-0000-00004B000000}"/>
    <cellStyle name="Input cel 3 2 2 2 2 2" xfId="1527" xr:uid="{00000000-0005-0000-0000-00004B000000}"/>
    <cellStyle name="Input cel 3 2 2 2 2 2 2" xfId="4336" xr:uid="{00000000-0005-0000-0000-00004B000000}"/>
    <cellStyle name="Input cel 3 2 2 2 2 2 2 2" xfId="14600" xr:uid="{00000000-0005-0000-0000-00004B000000}"/>
    <cellStyle name="Input cel 3 2 2 2 2 2 2 2 2" xfId="19190" xr:uid="{00000000-0005-0000-0000-00004B000000}"/>
    <cellStyle name="Input cel 3 2 2 2 2 2 2 3" xfId="7296" xr:uid="{00000000-0005-0000-0000-00004B000000}"/>
    <cellStyle name="Input cel 3 2 2 2 2 2 3" xfId="5748" xr:uid="{00000000-0005-0000-0000-00004B000000}"/>
    <cellStyle name="Input cel 3 2 2 2 2 2 3 2" xfId="15957" xr:uid="{00000000-0005-0000-0000-00004B000000}"/>
    <cellStyle name="Input cel 3 2 2 2 2 2 3 2 2" xfId="20544" xr:uid="{00000000-0005-0000-0000-00004B000000}"/>
    <cellStyle name="Input cel 3 2 2 2 2 2 3 3" xfId="7239" xr:uid="{00000000-0005-0000-0000-00004B000000}"/>
    <cellStyle name="Input cel 3 2 2 2 2 2 4" xfId="3107" xr:uid="{00000000-0005-0000-0000-00004B000000}"/>
    <cellStyle name="Input cel 3 2 2 2 2 2 4 2" xfId="17961" xr:uid="{00000000-0005-0000-0000-00004B000000}"/>
    <cellStyle name="Input cel 3 2 2 2 2 2 5" xfId="11809" xr:uid="{00000000-0005-0000-0000-00004B000000}"/>
    <cellStyle name="Input cel 3 2 2 2 2 2 5 2" xfId="16395" xr:uid="{00000000-0005-0000-0000-00004B000000}"/>
    <cellStyle name="Input cel 3 2 2 2 2 2 6" xfId="9169" xr:uid="{00000000-0005-0000-0000-00004B000000}"/>
    <cellStyle name="Input cel 3 2 2 2 2 3" xfId="2818" xr:uid="{00000000-0005-0000-0000-00004B000000}"/>
    <cellStyle name="Input cel 3 2 2 2 2 3 2" xfId="13084" xr:uid="{00000000-0005-0000-0000-00004B000000}"/>
    <cellStyle name="Input cel 3 2 2 2 2 3 2 2" xfId="17672" xr:uid="{00000000-0005-0000-0000-00004B000000}"/>
    <cellStyle name="Input cel 3 2 2 2 2 3 3" xfId="8751" xr:uid="{00000000-0005-0000-0000-00004B000000}"/>
    <cellStyle name="Input cel 3 2 2 2 2 4" xfId="4018" xr:uid="{00000000-0005-0000-0000-00004B000000}"/>
    <cellStyle name="Input cel 3 2 2 2 2 4 2" xfId="14282" xr:uid="{00000000-0005-0000-0000-00004B000000}"/>
    <cellStyle name="Input cel 3 2 2 2 2 4 2 2" xfId="18872" xr:uid="{00000000-0005-0000-0000-00004B000000}"/>
    <cellStyle name="Input cel 3 2 2 2 2 4 3" xfId="10530" xr:uid="{00000000-0005-0000-0000-00004B000000}"/>
    <cellStyle name="Input cel 3 2 2 2 2 5" xfId="5432" xr:uid="{00000000-0005-0000-0000-00004B000000}"/>
    <cellStyle name="Input cel 3 2 2 2 2 5 2" xfId="15658" xr:uid="{00000000-0005-0000-0000-00004B000000}"/>
    <cellStyle name="Input cel 3 2 2 2 2 5 2 2" xfId="20246" xr:uid="{00000000-0005-0000-0000-00004B000000}"/>
    <cellStyle name="Input cel 3 2 2 2 2 5 3" xfId="8785" xr:uid="{00000000-0005-0000-0000-00004B000000}"/>
    <cellStyle name="Input cel 3 2 2 2 2 6" xfId="1981" xr:uid="{00000000-0005-0000-0000-00004B000000}"/>
    <cellStyle name="Input cel 3 2 2 2 2 6 2" xfId="12250" xr:uid="{00000000-0005-0000-0000-00004B000000}"/>
    <cellStyle name="Input cel 3 2 2 2 2 6 2 2" xfId="16835" xr:uid="{00000000-0005-0000-0000-00004B000000}"/>
    <cellStyle name="Input cel 3 2 2 2 2 6 3" xfId="7290" xr:uid="{00000000-0005-0000-0000-00004B000000}"/>
    <cellStyle name="Input cel 3 2 2 2 2 7" xfId="11511" xr:uid="{00000000-0005-0000-0000-00004B000000}"/>
    <cellStyle name="Input cel 3 2 2 2 2 7 2" xfId="13453" xr:uid="{00000000-0005-0000-0000-00004B000000}"/>
    <cellStyle name="Input cel 3 2 2 2 2 8" xfId="7070" xr:uid="{00000000-0005-0000-0000-00004B000000}"/>
    <cellStyle name="Input cel 3 2 2 2 3" xfId="1129" xr:uid="{00000000-0005-0000-0000-00004B000000}"/>
    <cellStyle name="Input cel 3 2 2 2 3 2" xfId="3935" xr:uid="{00000000-0005-0000-0000-00004B000000}"/>
    <cellStyle name="Input cel 3 2 2 2 3 2 2" xfId="14199" xr:uid="{00000000-0005-0000-0000-00004B000000}"/>
    <cellStyle name="Input cel 3 2 2 2 3 2 2 2" xfId="18789" xr:uid="{00000000-0005-0000-0000-00004B000000}"/>
    <cellStyle name="Input cel 3 2 2 2 3 2 3" xfId="9890" xr:uid="{00000000-0005-0000-0000-00004B000000}"/>
    <cellStyle name="Input cel 3 2 2 2 3 3" xfId="5351" xr:uid="{00000000-0005-0000-0000-00004B000000}"/>
    <cellStyle name="Input cel 3 2 2 2 3 3 2" xfId="15582" xr:uid="{00000000-0005-0000-0000-00004B000000}"/>
    <cellStyle name="Input cel 3 2 2 2 3 3 2 2" xfId="20171" xr:uid="{00000000-0005-0000-0000-00004B000000}"/>
    <cellStyle name="Input cel 3 2 2 2 3 3 3" xfId="10147" xr:uid="{00000000-0005-0000-0000-00004B000000}"/>
    <cellStyle name="Input cel 3 2 2 2 3 4" xfId="2750" xr:uid="{00000000-0005-0000-0000-00004B000000}"/>
    <cellStyle name="Input cel 3 2 2 2 3 4 2" xfId="17604" xr:uid="{00000000-0005-0000-0000-00004B000000}"/>
    <cellStyle name="Input cel 3 2 2 2 3 5" xfId="11436" xr:uid="{00000000-0005-0000-0000-00004B000000}"/>
    <cellStyle name="Input cel 3 2 2 2 3 5 2" xfId="7159" xr:uid="{00000000-0005-0000-0000-00004B000000}"/>
    <cellStyle name="Input cel 3 2 2 2 3 6" xfId="8867" xr:uid="{00000000-0005-0000-0000-00004B000000}"/>
    <cellStyle name="Input cel 3 2 2 2 4" xfId="988" xr:uid="{00000000-0005-0000-0000-00004B000000}"/>
    <cellStyle name="Input cel 3 2 2 2 4 2" xfId="3791" xr:uid="{00000000-0005-0000-0000-00004B000000}"/>
    <cellStyle name="Input cel 3 2 2 2 4 2 2" xfId="14055" xr:uid="{00000000-0005-0000-0000-00004B000000}"/>
    <cellStyle name="Input cel 3 2 2 2 4 2 2 2" xfId="18645" xr:uid="{00000000-0005-0000-0000-00004B000000}"/>
    <cellStyle name="Input cel 3 2 2 2 4 2 3" xfId="7882" xr:uid="{00000000-0005-0000-0000-00004B000000}"/>
    <cellStyle name="Input cel 3 2 2 2 4 3" xfId="5211" xr:uid="{00000000-0005-0000-0000-00004B000000}"/>
    <cellStyle name="Input cel 3 2 2 2 4 3 2" xfId="15449" xr:uid="{00000000-0005-0000-0000-00004B000000}"/>
    <cellStyle name="Input cel 3 2 2 2 4 3 2 2" xfId="20038" xr:uid="{00000000-0005-0000-0000-00004B000000}"/>
    <cellStyle name="Input cel 3 2 2 2 4 3 3" xfId="12516" xr:uid="{00000000-0005-0000-0000-00004B000000}"/>
    <cellStyle name="Input cel 3 2 2 2 4 4" xfId="2617" xr:uid="{00000000-0005-0000-0000-00004B000000}"/>
    <cellStyle name="Input cel 3 2 2 2 4 4 2" xfId="17471" xr:uid="{00000000-0005-0000-0000-00004B000000}"/>
    <cellStyle name="Input cel 3 2 2 2 4 5" xfId="11304" xr:uid="{00000000-0005-0000-0000-00004B000000}"/>
    <cellStyle name="Input cel 3 2 2 2 4 5 2" xfId="5967" xr:uid="{00000000-0005-0000-0000-00004B000000}"/>
    <cellStyle name="Input cel 3 2 2 2 4 6" xfId="9179" xr:uid="{00000000-0005-0000-0000-00004B000000}"/>
    <cellStyle name="Input cel 3 2 2 2 5" xfId="955" xr:uid="{00000000-0005-0000-0000-00004B000000}"/>
    <cellStyle name="Input cel 3 2 2 2 5 2" xfId="3758" xr:uid="{00000000-0005-0000-0000-00004B000000}"/>
    <cellStyle name="Input cel 3 2 2 2 5 2 2" xfId="14022" xr:uid="{00000000-0005-0000-0000-00004B000000}"/>
    <cellStyle name="Input cel 3 2 2 2 5 2 2 2" xfId="18612" xr:uid="{00000000-0005-0000-0000-00004B000000}"/>
    <cellStyle name="Input cel 3 2 2 2 5 2 3" xfId="10504" xr:uid="{00000000-0005-0000-0000-00004B000000}"/>
    <cellStyle name="Input cel 3 2 2 2 5 3" xfId="5178" xr:uid="{00000000-0005-0000-0000-00004B000000}"/>
    <cellStyle name="Input cel 3 2 2 2 5 3 2" xfId="15421" xr:uid="{00000000-0005-0000-0000-00004B000000}"/>
    <cellStyle name="Input cel 3 2 2 2 5 3 2 2" xfId="20010" xr:uid="{00000000-0005-0000-0000-00004B000000}"/>
    <cellStyle name="Input cel 3 2 2 2 5 3 3" xfId="13522" xr:uid="{00000000-0005-0000-0000-00004B000000}"/>
    <cellStyle name="Input cel 3 2 2 2 5 4" xfId="2590" xr:uid="{00000000-0005-0000-0000-00004B000000}"/>
    <cellStyle name="Input cel 3 2 2 2 5 4 2" xfId="17444" xr:uid="{00000000-0005-0000-0000-00004B000000}"/>
    <cellStyle name="Input cel 3 2 2 2 5 5" xfId="11276" xr:uid="{00000000-0005-0000-0000-00004B000000}"/>
    <cellStyle name="Input cel 3 2 2 2 5 5 2" xfId="8565" xr:uid="{00000000-0005-0000-0000-00004B000000}"/>
    <cellStyle name="Input cel 3 2 2 2 5 6" xfId="8138" xr:uid="{00000000-0005-0000-0000-00004B000000}"/>
    <cellStyle name="Input cel 3 2 2 2 6" xfId="600" xr:uid="{00000000-0005-0000-0000-00004B000000}"/>
    <cellStyle name="Input cel 3 2 2 2 6 2" xfId="4825" xr:uid="{00000000-0005-0000-0000-00004B000000}"/>
    <cellStyle name="Input cel 3 2 2 2 6 2 2" xfId="15083" xr:uid="{00000000-0005-0000-0000-00004B000000}"/>
    <cellStyle name="Input cel 3 2 2 2 6 2 2 2" xfId="19672" xr:uid="{00000000-0005-0000-0000-00004B000000}"/>
    <cellStyle name="Input cel 3 2 2 2 6 2 3" xfId="10086" xr:uid="{00000000-0005-0000-0000-00004B000000}"/>
    <cellStyle name="Input cel 3 2 2 2 6 3" xfId="2247" xr:uid="{00000000-0005-0000-0000-00004B000000}"/>
    <cellStyle name="Input cel 3 2 2 2 6 3 2" xfId="17101" xr:uid="{00000000-0005-0000-0000-00004B000000}"/>
    <cellStyle name="Input cel 3 2 2 2 6 4" xfId="10944" xr:uid="{00000000-0005-0000-0000-00004B000000}"/>
    <cellStyle name="Input cel 3 2 2 2 6 4 2" xfId="13368" xr:uid="{00000000-0005-0000-0000-00004B000000}"/>
    <cellStyle name="Input cel 3 2 2 2 6 5" xfId="10396" xr:uid="{00000000-0005-0000-0000-00004B000000}"/>
    <cellStyle name="Input cel 3 2 2 2 7" xfId="3400" xr:uid="{00000000-0005-0000-0000-00004B000000}"/>
    <cellStyle name="Input cel 3 2 2 2 7 2" xfId="13664" xr:uid="{00000000-0005-0000-0000-00004B000000}"/>
    <cellStyle name="Input cel 3 2 2 2 7 2 2" xfId="18254" xr:uid="{00000000-0005-0000-0000-00004B000000}"/>
    <cellStyle name="Input cel 3 2 2 2 7 3" xfId="6977" xr:uid="{00000000-0005-0000-0000-00004B000000}"/>
    <cellStyle name="Input cel 3 2 2 2 8" xfId="4724" xr:uid="{00000000-0005-0000-0000-00004B000000}"/>
    <cellStyle name="Input cel 3 2 2 2 8 2" xfId="14984" xr:uid="{00000000-0005-0000-0000-00004B000000}"/>
    <cellStyle name="Input cel 3 2 2 2 8 2 2" xfId="19573" xr:uid="{00000000-0005-0000-0000-00004B000000}"/>
    <cellStyle name="Input cel 3 2 2 2 8 3" xfId="8750" xr:uid="{00000000-0005-0000-0000-00004B000000}"/>
    <cellStyle name="Input cel 3 2 2 2 9" xfId="10846" xr:uid="{00000000-0005-0000-0000-00004B000000}"/>
    <cellStyle name="Input cel 3 2 2 2 9 2" xfId="7739" xr:uid="{00000000-0005-0000-0000-00004B000000}"/>
    <cellStyle name="Input cel 3 2 2 3" xfId="648" xr:uid="{00000000-0005-0000-0000-00004B000000}"/>
    <cellStyle name="Input cel 3 2 2 3 2" xfId="1561" xr:uid="{00000000-0005-0000-0000-00004B000000}"/>
    <cellStyle name="Input cel 3 2 2 3 2 2" xfId="4370" xr:uid="{00000000-0005-0000-0000-00004B000000}"/>
    <cellStyle name="Input cel 3 2 2 3 2 2 2" xfId="14634" xr:uid="{00000000-0005-0000-0000-00004B000000}"/>
    <cellStyle name="Input cel 3 2 2 3 2 2 2 2" xfId="19224" xr:uid="{00000000-0005-0000-0000-00004B000000}"/>
    <cellStyle name="Input cel 3 2 2 3 2 2 3" xfId="8040" xr:uid="{00000000-0005-0000-0000-00004B000000}"/>
    <cellStyle name="Input cel 3 2 2 3 2 3" xfId="5782" xr:uid="{00000000-0005-0000-0000-00004B000000}"/>
    <cellStyle name="Input cel 3 2 2 3 2 3 2" xfId="15989" xr:uid="{00000000-0005-0000-0000-00004B000000}"/>
    <cellStyle name="Input cel 3 2 2 3 2 3 2 2" xfId="20576" xr:uid="{00000000-0005-0000-0000-00004B000000}"/>
    <cellStyle name="Input cel 3 2 2 3 2 3 3" xfId="10331" xr:uid="{00000000-0005-0000-0000-00004B000000}"/>
    <cellStyle name="Input cel 3 2 2 3 2 4" xfId="3139" xr:uid="{00000000-0005-0000-0000-00004B000000}"/>
    <cellStyle name="Input cel 3 2 2 3 2 4 2" xfId="17993" xr:uid="{00000000-0005-0000-0000-00004B000000}"/>
    <cellStyle name="Input cel 3 2 2 3 2 5" xfId="11841" xr:uid="{00000000-0005-0000-0000-00004B000000}"/>
    <cellStyle name="Input cel 3 2 2 3 2 5 2" xfId="16427" xr:uid="{00000000-0005-0000-0000-00004B000000}"/>
    <cellStyle name="Input cel 3 2 2 3 2 6" xfId="8465" xr:uid="{00000000-0005-0000-0000-00004B000000}"/>
    <cellStyle name="Input cel 3 2 2 3 3" xfId="1017" xr:uid="{00000000-0005-0000-0000-00004B000000}"/>
    <cellStyle name="Input cel 3 2 2 3 3 2" xfId="3820" xr:uid="{00000000-0005-0000-0000-00004B000000}"/>
    <cellStyle name="Input cel 3 2 2 3 3 2 2" xfId="14084" xr:uid="{00000000-0005-0000-0000-00004B000000}"/>
    <cellStyle name="Input cel 3 2 2 3 3 2 2 2" xfId="18674" xr:uid="{00000000-0005-0000-0000-00004B000000}"/>
    <cellStyle name="Input cel 3 2 2 3 3 2 3" xfId="9355" xr:uid="{00000000-0005-0000-0000-00004B000000}"/>
    <cellStyle name="Input cel 3 2 2 3 3 3" xfId="5240" xr:uid="{00000000-0005-0000-0000-00004B000000}"/>
    <cellStyle name="Input cel 3 2 2 3 3 3 2" xfId="15478" xr:uid="{00000000-0005-0000-0000-00004B000000}"/>
    <cellStyle name="Input cel 3 2 2 3 3 3 2 2" xfId="20067" xr:uid="{00000000-0005-0000-0000-00004B000000}"/>
    <cellStyle name="Input cel 3 2 2 3 3 3 3" xfId="6587" xr:uid="{00000000-0005-0000-0000-00004B000000}"/>
    <cellStyle name="Input cel 3 2 2 3 3 4" xfId="2646" xr:uid="{00000000-0005-0000-0000-00004B000000}"/>
    <cellStyle name="Input cel 3 2 2 3 3 4 2" xfId="17500" xr:uid="{00000000-0005-0000-0000-00004B000000}"/>
    <cellStyle name="Input cel 3 2 2 3 3 5" xfId="11333" xr:uid="{00000000-0005-0000-0000-00004B000000}"/>
    <cellStyle name="Input cel 3 2 2 3 3 5 2" xfId="9978" xr:uid="{00000000-0005-0000-0000-00004B000000}"/>
    <cellStyle name="Input cel 3 2 2 3 3 6" xfId="13505" xr:uid="{00000000-0005-0000-0000-00004B000000}"/>
    <cellStyle name="Input cel 3 2 2 3 4" xfId="2295" xr:uid="{00000000-0005-0000-0000-00004B000000}"/>
    <cellStyle name="Input cel 3 2 2 3 4 2" xfId="12563" xr:uid="{00000000-0005-0000-0000-00004B000000}"/>
    <cellStyle name="Input cel 3 2 2 3 4 2 2" xfId="17149" xr:uid="{00000000-0005-0000-0000-00004B000000}"/>
    <cellStyle name="Input cel 3 2 2 3 4 3" xfId="10270" xr:uid="{00000000-0005-0000-0000-00004B000000}"/>
    <cellStyle name="Input cel 3 2 2 3 5" xfId="3448" xr:uid="{00000000-0005-0000-0000-00004B000000}"/>
    <cellStyle name="Input cel 3 2 2 3 5 2" xfId="13712" xr:uid="{00000000-0005-0000-0000-00004B000000}"/>
    <cellStyle name="Input cel 3 2 2 3 5 2 2" xfId="18302" xr:uid="{00000000-0005-0000-0000-00004B000000}"/>
    <cellStyle name="Input cel 3 2 2 3 5 3" xfId="9876" xr:uid="{00000000-0005-0000-0000-00004B000000}"/>
    <cellStyle name="Input cel 3 2 2 3 6" xfId="4873" xr:uid="{00000000-0005-0000-0000-00004B000000}"/>
    <cellStyle name="Input cel 3 2 2 3 6 2" xfId="15131" xr:uid="{00000000-0005-0000-0000-00004B000000}"/>
    <cellStyle name="Input cel 3 2 2 3 6 2 2" xfId="19720" xr:uid="{00000000-0005-0000-0000-00004B000000}"/>
    <cellStyle name="Input cel 3 2 2 3 6 3" xfId="6441" xr:uid="{00000000-0005-0000-0000-00004B000000}"/>
    <cellStyle name="Input cel 3 2 2 3 7" xfId="2029" xr:uid="{00000000-0005-0000-0000-00004B000000}"/>
    <cellStyle name="Input cel 3 2 2 3 7 2" xfId="12298" xr:uid="{00000000-0005-0000-0000-00004B000000}"/>
    <cellStyle name="Input cel 3 2 2 3 7 2 2" xfId="16883" xr:uid="{00000000-0005-0000-0000-00004B000000}"/>
    <cellStyle name="Input cel 3 2 2 3 7 3" xfId="12853" xr:uid="{00000000-0005-0000-0000-00004B000000}"/>
    <cellStyle name="Input cel 3 2 2 3 8" xfId="10991" xr:uid="{00000000-0005-0000-0000-00004B000000}"/>
    <cellStyle name="Input cel 3 2 2 3 8 2" xfId="12947" xr:uid="{00000000-0005-0000-0000-00004B000000}"/>
    <cellStyle name="Input cel 3 2 2 3 9" xfId="12746" xr:uid="{00000000-0005-0000-0000-00004B000000}"/>
    <cellStyle name="Input cel 3 2 2 4" xfId="712" xr:uid="{00000000-0005-0000-0000-00004B000000}"/>
    <cellStyle name="Input cel 3 2 2 4 2" xfId="1625" xr:uid="{00000000-0005-0000-0000-00004B000000}"/>
    <cellStyle name="Input cel 3 2 2 4 2 2" xfId="4434" xr:uid="{00000000-0005-0000-0000-00004B000000}"/>
    <cellStyle name="Input cel 3 2 2 4 2 2 2" xfId="14698" xr:uid="{00000000-0005-0000-0000-00004B000000}"/>
    <cellStyle name="Input cel 3 2 2 4 2 2 2 2" xfId="19288" xr:uid="{00000000-0005-0000-0000-00004B000000}"/>
    <cellStyle name="Input cel 3 2 2 4 2 2 3" xfId="10208" xr:uid="{00000000-0005-0000-0000-00004B000000}"/>
    <cellStyle name="Input cel 3 2 2 4 2 3" xfId="5846" xr:uid="{00000000-0005-0000-0000-00004B000000}"/>
    <cellStyle name="Input cel 3 2 2 4 2 3 2" xfId="16049" xr:uid="{00000000-0005-0000-0000-00004B000000}"/>
    <cellStyle name="Input cel 3 2 2 4 2 3 2 2" xfId="20636" xr:uid="{00000000-0005-0000-0000-00004B000000}"/>
    <cellStyle name="Input cel 3 2 2 4 2 3 3" xfId="10339" xr:uid="{00000000-0005-0000-0000-00004B000000}"/>
    <cellStyle name="Input cel 3 2 2 4 2 4" xfId="3199" xr:uid="{00000000-0005-0000-0000-00004B000000}"/>
    <cellStyle name="Input cel 3 2 2 4 2 4 2" xfId="18053" xr:uid="{00000000-0005-0000-0000-00004B000000}"/>
    <cellStyle name="Input cel 3 2 2 4 2 5" xfId="11901" xr:uid="{00000000-0005-0000-0000-00004B000000}"/>
    <cellStyle name="Input cel 3 2 2 4 2 5 2" xfId="16487" xr:uid="{00000000-0005-0000-0000-00004B000000}"/>
    <cellStyle name="Input cel 3 2 2 4 2 6" xfId="9293" xr:uid="{00000000-0005-0000-0000-00004B000000}"/>
    <cellStyle name="Input cel 3 2 2 4 3" xfId="1308" xr:uid="{00000000-0005-0000-0000-00004B000000}"/>
    <cellStyle name="Input cel 3 2 2 4 3 2" xfId="4117" xr:uid="{00000000-0005-0000-0000-00004B000000}"/>
    <cellStyle name="Input cel 3 2 2 4 3 2 2" xfId="14381" xr:uid="{00000000-0005-0000-0000-00004B000000}"/>
    <cellStyle name="Input cel 3 2 2 4 3 2 2 2" xfId="18971" xr:uid="{00000000-0005-0000-0000-00004B000000}"/>
    <cellStyle name="Input cel 3 2 2 4 3 2 3" xfId="13405" xr:uid="{00000000-0005-0000-0000-00004B000000}"/>
    <cellStyle name="Input cel 3 2 2 4 3 3" xfId="5530" xr:uid="{00000000-0005-0000-0000-00004B000000}"/>
    <cellStyle name="Input cel 3 2 2 4 3 3 2" xfId="15752" xr:uid="{00000000-0005-0000-0000-00004B000000}"/>
    <cellStyle name="Input cel 3 2 2 4 3 3 2 2" xfId="20340" xr:uid="{00000000-0005-0000-0000-00004B000000}"/>
    <cellStyle name="Input cel 3 2 2 4 3 3 3" xfId="10197" xr:uid="{00000000-0005-0000-0000-00004B000000}"/>
    <cellStyle name="Input cel 3 2 2 4 3 4" xfId="2915" xr:uid="{00000000-0005-0000-0000-00004B000000}"/>
    <cellStyle name="Input cel 3 2 2 4 3 4 2" xfId="17769" xr:uid="{00000000-0005-0000-0000-00004B000000}"/>
    <cellStyle name="Input cel 3 2 2 4 3 5" xfId="11603" xr:uid="{00000000-0005-0000-0000-00004B000000}"/>
    <cellStyle name="Input cel 3 2 2 4 3 5 2" xfId="16191" xr:uid="{00000000-0005-0000-0000-00004B000000}"/>
    <cellStyle name="Input cel 3 2 2 4 3 6" xfId="7520" xr:uid="{00000000-0005-0000-0000-00004B000000}"/>
    <cellStyle name="Input cel 3 2 2 4 4" xfId="2356" xr:uid="{00000000-0005-0000-0000-00004B000000}"/>
    <cellStyle name="Input cel 3 2 2 4 4 2" xfId="12624" xr:uid="{00000000-0005-0000-0000-00004B000000}"/>
    <cellStyle name="Input cel 3 2 2 4 4 2 2" xfId="17210" xr:uid="{00000000-0005-0000-0000-00004B000000}"/>
    <cellStyle name="Input cel 3 2 2 4 4 3" xfId="6273" xr:uid="{00000000-0005-0000-0000-00004B000000}"/>
    <cellStyle name="Input cel 3 2 2 4 5" xfId="3512" xr:uid="{00000000-0005-0000-0000-00004B000000}"/>
    <cellStyle name="Input cel 3 2 2 4 5 2" xfId="13776" xr:uid="{00000000-0005-0000-0000-00004B000000}"/>
    <cellStyle name="Input cel 3 2 2 4 5 2 2" xfId="18366" xr:uid="{00000000-0005-0000-0000-00004B000000}"/>
    <cellStyle name="Input cel 3 2 2 4 5 3" xfId="7570" xr:uid="{00000000-0005-0000-0000-00004B000000}"/>
    <cellStyle name="Input cel 3 2 2 4 6" xfId="4937" xr:uid="{00000000-0005-0000-0000-00004B000000}"/>
    <cellStyle name="Input cel 3 2 2 4 6 2" xfId="15192" xr:uid="{00000000-0005-0000-0000-00004B000000}"/>
    <cellStyle name="Input cel 3 2 2 4 6 2 2" xfId="19781" xr:uid="{00000000-0005-0000-0000-00004B000000}"/>
    <cellStyle name="Input cel 3 2 2 4 6 3" xfId="6847" xr:uid="{00000000-0005-0000-0000-00004B000000}"/>
    <cellStyle name="Input cel 3 2 2 4 7" xfId="2063" xr:uid="{00000000-0005-0000-0000-00004B000000}"/>
    <cellStyle name="Input cel 3 2 2 4 7 2" xfId="12332" xr:uid="{00000000-0005-0000-0000-00004B000000}"/>
    <cellStyle name="Input cel 3 2 2 4 7 2 2" xfId="16917" xr:uid="{00000000-0005-0000-0000-00004B000000}"/>
    <cellStyle name="Input cel 3 2 2 4 7 3" xfId="8674" xr:uid="{00000000-0005-0000-0000-00004B000000}"/>
    <cellStyle name="Input cel 3 2 2 4 8" xfId="11051" xr:uid="{00000000-0005-0000-0000-00004B000000}"/>
    <cellStyle name="Input cel 3 2 2 4 8 2" xfId="13426" xr:uid="{00000000-0005-0000-0000-00004B000000}"/>
    <cellStyle name="Input cel 3 2 2 4 9" xfId="13300" xr:uid="{00000000-0005-0000-0000-00004B000000}"/>
    <cellStyle name="Input cel 3 2 2 5" xfId="774" xr:uid="{00000000-0005-0000-0000-00004B000000}"/>
    <cellStyle name="Input cel 3 2 2 5 2" xfId="1687" xr:uid="{00000000-0005-0000-0000-00004B000000}"/>
    <cellStyle name="Input cel 3 2 2 5 2 2" xfId="4496" xr:uid="{00000000-0005-0000-0000-00004B000000}"/>
    <cellStyle name="Input cel 3 2 2 5 2 2 2" xfId="14760" xr:uid="{00000000-0005-0000-0000-00004B000000}"/>
    <cellStyle name="Input cel 3 2 2 5 2 2 2 2" xfId="19350" xr:uid="{00000000-0005-0000-0000-00004B000000}"/>
    <cellStyle name="Input cel 3 2 2 5 2 2 3" xfId="12760" xr:uid="{00000000-0005-0000-0000-00004B000000}"/>
    <cellStyle name="Input cel 3 2 2 5 2 3" xfId="5908" xr:uid="{00000000-0005-0000-0000-00004B000000}"/>
    <cellStyle name="Input cel 3 2 2 5 2 3 2" xfId="16108" xr:uid="{00000000-0005-0000-0000-00004B000000}"/>
    <cellStyle name="Input cel 3 2 2 5 2 3 2 2" xfId="20695" xr:uid="{00000000-0005-0000-0000-00004B000000}"/>
    <cellStyle name="Input cel 3 2 2 5 2 3 3" xfId="6914" xr:uid="{00000000-0005-0000-0000-00004B000000}"/>
    <cellStyle name="Input cel 3 2 2 5 2 4" xfId="3258" xr:uid="{00000000-0005-0000-0000-00004B000000}"/>
    <cellStyle name="Input cel 3 2 2 5 2 4 2" xfId="18112" xr:uid="{00000000-0005-0000-0000-00004B000000}"/>
    <cellStyle name="Input cel 3 2 2 5 2 5" xfId="11960" xr:uid="{00000000-0005-0000-0000-00004B000000}"/>
    <cellStyle name="Input cel 3 2 2 5 2 5 2" xfId="16546" xr:uid="{00000000-0005-0000-0000-00004B000000}"/>
    <cellStyle name="Input cel 3 2 2 5 2 6" xfId="7452" xr:uid="{00000000-0005-0000-0000-00004B000000}"/>
    <cellStyle name="Input cel 3 2 2 5 3" xfId="1365" xr:uid="{00000000-0005-0000-0000-00004B000000}"/>
    <cellStyle name="Input cel 3 2 2 5 3 2" xfId="4174" xr:uid="{00000000-0005-0000-0000-00004B000000}"/>
    <cellStyle name="Input cel 3 2 2 5 3 2 2" xfId="14438" xr:uid="{00000000-0005-0000-0000-00004B000000}"/>
    <cellStyle name="Input cel 3 2 2 5 3 2 2 2" xfId="19028" xr:uid="{00000000-0005-0000-0000-00004B000000}"/>
    <cellStyle name="Input cel 3 2 2 5 3 2 3" xfId="7559" xr:uid="{00000000-0005-0000-0000-00004B000000}"/>
    <cellStyle name="Input cel 3 2 2 5 3 3" xfId="5586" xr:uid="{00000000-0005-0000-0000-00004B000000}"/>
    <cellStyle name="Input cel 3 2 2 5 3 3 2" xfId="15805" xr:uid="{00000000-0005-0000-0000-00004B000000}"/>
    <cellStyle name="Input cel 3 2 2 5 3 3 2 2" xfId="20393" xr:uid="{00000000-0005-0000-0000-00004B000000}"/>
    <cellStyle name="Input cel 3 2 2 5 3 3 3" xfId="6124" xr:uid="{00000000-0005-0000-0000-00004B000000}"/>
    <cellStyle name="Input cel 3 2 2 5 3 4" xfId="2969" xr:uid="{00000000-0005-0000-0000-00004B000000}"/>
    <cellStyle name="Input cel 3 2 2 5 3 4 2" xfId="17823" xr:uid="{00000000-0005-0000-0000-00004B000000}"/>
    <cellStyle name="Input cel 3 2 2 5 3 5" xfId="11656" xr:uid="{00000000-0005-0000-0000-00004B000000}"/>
    <cellStyle name="Input cel 3 2 2 5 3 5 2" xfId="16244" xr:uid="{00000000-0005-0000-0000-00004B000000}"/>
    <cellStyle name="Input cel 3 2 2 5 3 6" xfId="10190" xr:uid="{00000000-0005-0000-0000-00004B000000}"/>
    <cellStyle name="Input cel 3 2 2 5 4" xfId="2418" xr:uid="{00000000-0005-0000-0000-00004B000000}"/>
    <cellStyle name="Input cel 3 2 2 5 4 2" xfId="12686" xr:uid="{00000000-0005-0000-0000-00004B000000}"/>
    <cellStyle name="Input cel 3 2 2 5 4 2 2" xfId="17272" xr:uid="{00000000-0005-0000-0000-00004B000000}"/>
    <cellStyle name="Input cel 3 2 2 5 4 3" xfId="12998" xr:uid="{00000000-0005-0000-0000-00004B000000}"/>
    <cellStyle name="Input cel 3 2 2 5 5" xfId="3574" xr:uid="{00000000-0005-0000-0000-00004B000000}"/>
    <cellStyle name="Input cel 3 2 2 5 5 2" xfId="13838" xr:uid="{00000000-0005-0000-0000-00004B000000}"/>
    <cellStyle name="Input cel 3 2 2 5 5 2 2" xfId="18428" xr:uid="{00000000-0005-0000-0000-00004B000000}"/>
    <cellStyle name="Input cel 3 2 2 5 5 3" xfId="6588" xr:uid="{00000000-0005-0000-0000-00004B000000}"/>
    <cellStyle name="Input cel 3 2 2 5 6" xfId="4999" xr:uid="{00000000-0005-0000-0000-00004B000000}"/>
    <cellStyle name="Input cel 3 2 2 5 6 2" xfId="15254" xr:uid="{00000000-0005-0000-0000-00004B000000}"/>
    <cellStyle name="Input cel 3 2 2 5 6 2 2" xfId="19843" xr:uid="{00000000-0005-0000-0000-00004B000000}"/>
    <cellStyle name="Input cel 3 2 2 5 6 3" xfId="8167" xr:uid="{00000000-0005-0000-0000-00004B000000}"/>
    <cellStyle name="Input cel 3 2 2 5 7" xfId="2122" xr:uid="{00000000-0005-0000-0000-00004B000000}"/>
    <cellStyle name="Input cel 3 2 2 5 7 2" xfId="12391" xr:uid="{00000000-0005-0000-0000-00004B000000}"/>
    <cellStyle name="Input cel 3 2 2 5 7 2 2" xfId="16976" xr:uid="{00000000-0005-0000-0000-00004B000000}"/>
    <cellStyle name="Input cel 3 2 2 5 7 3" xfId="6284" xr:uid="{00000000-0005-0000-0000-00004B000000}"/>
    <cellStyle name="Input cel 3 2 2 5 8" xfId="11110" xr:uid="{00000000-0005-0000-0000-00004B000000}"/>
    <cellStyle name="Input cel 3 2 2 5 8 2" xfId="9851" xr:uid="{00000000-0005-0000-0000-00004B000000}"/>
    <cellStyle name="Input cel 3 2 2 5 9" xfId="8188" xr:uid="{00000000-0005-0000-0000-00004B000000}"/>
    <cellStyle name="Input cel 3 2 2 6" xfId="1191" xr:uid="{00000000-0005-0000-0000-00004B000000}"/>
    <cellStyle name="Input cel 3 2 2 6 2" xfId="2799" xr:uid="{00000000-0005-0000-0000-00004B000000}"/>
    <cellStyle name="Input cel 3 2 2 6 2 2" xfId="13065" xr:uid="{00000000-0005-0000-0000-00004B000000}"/>
    <cellStyle name="Input cel 3 2 2 6 2 2 2" xfId="17653" xr:uid="{00000000-0005-0000-0000-00004B000000}"/>
    <cellStyle name="Input cel 3 2 2 6 2 3" xfId="10430" xr:uid="{00000000-0005-0000-0000-00004B000000}"/>
    <cellStyle name="Input cel 3 2 2 6 3" xfId="3999" xr:uid="{00000000-0005-0000-0000-00004B000000}"/>
    <cellStyle name="Input cel 3 2 2 6 3 2" xfId="14263" xr:uid="{00000000-0005-0000-0000-00004B000000}"/>
    <cellStyle name="Input cel 3 2 2 6 3 2 2" xfId="18853" xr:uid="{00000000-0005-0000-0000-00004B000000}"/>
    <cellStyle name="Input cel 3 2 2 6 3 3" xfId="7293" xr:uid="{00000000-0005-0000-0000-00004B000000}"/>
    <cellStyle name="Input cel 3 2 2 6 4" xfId="5413" xr:uid="{00000000-0005-0000-0000-00004B000000}"/>
    <cellStyle name="Input cel 3 2 2 6 4 2" xfId="15639" xr:uid="{00000000-0005-0000-0000-00004B000000}"/>
    <cellStyle name="Input cel 3 2 2 6 4 2 2" xfId="20227" xr:uid="{00000000-0005-0000-0000-00004B000000}"/>
    <cellStyle name="Input cel 3 2 2 6 4 3" xfId="12473" xr:uid="{00000000-0005-0000-0000-00004B000000}"/>
    <cellStyle name="Input cel 3 2 2 6 5" xfId="1962" xr:uid="{00000000-0005-0000-0000-00004B000000}"/>
    <cellStyle name="Input cel 3 2 2 6 5 2" xfId="16816" xr:uid="{00000000-0005-0000-0000-00004B000000}"/>
    <cellStyle name="Input cel 3 2 2 6 6" xfId="11492" xr:uid="{00000000-0005-0000-0000-00004B000000}"/>
    <cellStyle name="Input cel 3 2 2 6 6 2" xfId="8416" xr:uid="{00000000-0005-0000-0000-00004B000000}"/>
    <cellStyle name="Input cel 3 2 2 6 7" xfId="8789" xr:uid="{00000000-0005-0000-0000-00004B000000}"/>
    <cellStyle name="Input cel 3 2 2 7" xfId="894" xr:uid="{00000000-0005-0000-0000-00004B000000}"/>
    <cellStyle name="Input cel 3 2 2 7 2" xfId="3694" xr:uid="{00000000-0005-0000-0000-00004B000000}"/>
    <cellStyle name="Input cel 3 2 2 7 2 2" xfId="13958" xr:uid="{00000000-0005-0000-0000-00004B000000}"/>
    <cellStyle name="Input cel 3 2 2 7 2 2 2" xfId="18548" xr:uid="{00000000-0005-0000-0000-00004B000000}"/>
    <cellStyle name="Input cel 3 2 2 7 2 3" xfId="7748" xr:uid="{00000000-0005-0000-0000-00004B000000}"/>
    <cellStyle name="Input cel 3 2 2 7 3" xfId="5118" xr:uid="{00000000-0005-0000-0000-00004B000000}"/>
    <cellStyle name="Input cel 3 2 2 7 3 2" xfId="15368" xr:uid="{00000000-0005-0000-0000-00004B000000}"/>
    <cellStyle name="Input cel 3 2 2 7 3 2 2" xfId="19957" xr:uid="{00000000-0005-0000-0000-00004B000000}"/>
    <cellStyle name="Input cel 3 2 2 7 3 3" xfId="9970" xr:uid="{00000000-0005-0000-0000-00004B000000}"/>
    <cellStyle name="Input cel 3 2 2 7 4" xfId="2532" xr:uid="{00000000-0005-0000-0000-00004B000000}"/>
    <cellStyle name="Input cel 3 2 2 7 4 2" xfId="17386" xr:uid="{00000000-0005-0000-0000-00004B000000}"/>
    <cellStyle name="Input cel 3 2 2 7 5" xfId="11223" xr:uid="{00000000-0005-0000-0000-00004B000000}"/>
    <cellStyle name="Input cel 3 2 2 7 5 2" xfId="8816" xr:uid="{00000000-0005-0000-0000-00004B000000}"/>
    <cellStyle name="Input cel 3 2 2 7 6" xfId="8463" xr:uid="{00000000-0005-0000-0000-00004B000000}"/>
    <cellStyle name="Input cel 3 2 2 8" xfId="288" xr:uid="{00000000-0005-0000-0000-00004B000000}"/>
    <cellStyle name="Input cel 3 2 2 8 2" xfId="4534" xr:uid="{00000000-0005-0000-0000-00004B000000}"/>
    <cellStyle name="Input cel 3 2 2 8 2 2" xfId="14798" xr:uid="{00000000-0005-0000-0000-00004B000000}"/>
    <cellStyle name="Input cel 3 2 2 8 2 2 2" xfId="19388" xr:uid="{00000000-0005-0000-0000-00004B000000}"/>
    <cellStyle name="Input cel 3 2 2 8 2 3" xfId="8847" xr:uid="{00000000-0005-0000-0000-00004B000000}"/>
    <cellStyle name="Input cel 3 2 2 8 3" xfId="2224" xr:uid="{00000000-0005-0000-0000-00004B000000}"/>
    <cellStyle name="Input cel 3 2 2 8 3 2" xfId="17078" xr:uid="{00000000-0005-0000-0000-00004B000000}"/>
    <cellStyle name="Input cel 3 2 2 8 4" xfId="10645" xr:uid="{00000000-0005-0000-0000-00004B000000}"/>
    <cellStyle name="Input cel 3 2 2 8 4 2" xfId="6373" xr:uid="{00000000-0005-0000-0000-00004B000000}"/>
    <cellStyle name="Input cel 3 2 2 8 5" xfId="9520" xr:uid="{00000000-0005-0000-0000-00004B000000}"/>
    <cellStyle name="Input cel 3 2 2 9" xfId="3377" xr:uid="{00000000-0005-0000-0000-00004B000000}"/>
    <cellStyle name="Input cel 3 2 2 9 2" xfId="13641" xr:uid="{00000000-0005-0000-0000-00004B000000}"/>
    <cellStyle name="Input cel 3 2 2 9 2 2" xfId="18231" xr:uid="{00000000-0005-0000-0000-00004B000000}"/>
    <cellStyle name="Input cel 3 2 2 9 3" xfId="10424" xr:uid="{00000000-0005-0000-0000-00004B000000}"/>
    <cellStyle name="Input cel 3 2 3" xfId="449" xr:uid="{00000000-0005-0000-0000-00004B000000}"/>
    <cellStyle name="Input cel 3 2 3 10" xfId="3358" xr:uid="{00000000-0005-0000-0000-00004B000000}"/>
    <cellStyle name="Input cel 3 2 3 10 2" xfId="13622" xr:uid="{00000000-0005-0000-0000-00004B000000}"/>
    <cellStyle name="Input cel 3 2 3 10 2 2" xfId="18212" xr:uid="{00000000-0005-0000-0000-00004B000000}"/>
    <cellStyle name="Input cel 3 2 3 10 3" xfId="6450" xr:uid="{00000000-0005-0000-0000-00004B000000}"/>
    <cellStyle name="Input cel 3 2 3 11" xfId="1853" xr:uid="{00000000-0005-0000-0000-00004B000000}"/>
    <cellStyle name="Input cel 3 2 3 11 2" xfId="12124" xr:uid="{00000000-0005-0000-0000-00004B000000}"/>
    <cellStyle name="Input cel 3 2 3 11 2 2" xfId="16709" xr:uid="{00000000-0005-0000-0000-00004B000000}"/>
    <cellStyle name="Input cel 3 2 3 11 3" xfId="7697" xr:uid="{00000000-0005-0000-0000-00004B000000}"/>
    <cellStyle name="Input cel 3 2 3 12" xfId="4676" xr:uid="{00000000-0005-0000-0000-00004B000000}"/>
    <cellStyle name="Input cel 3 2 3 12 2" xfId="19525" xr:uid="{00000000-0005-0000-0000-00004B000000}"/>
    <cellStyle name="Input cel 3 2 3 13" xfId="10797" xr:uid="{00000000-0005-0000-0000-00004B000000}"/>
    <cellStyle name="Input cel 3 2 3 13 2" xfId="10069" xr:uid="{00000000-0005-0000-0000-00004B000000}"/>
    <cellStyle name="Input cel 3 2 3 14" xfId="9506" xr:uid="{00000000-0005-0000-0000-00004B000000}"/>
    <cellStyle name="Input cel 3 2 3 2" xfId="543" xr:uid="{00000000-0005-0000-0000-00004B000000}"/>
    <cellStyle name="Input cel 3 2 3 2 2" xfId="1240" xr:uid="{00000000-0005-0000-0000-00004B000000}"/>
    <cellStyle name="Input cel 3 2 3 2 2 2" xfId="2848" xr:uid="{00000000-0005-0000-0000-00004B000000}"/>
    <cellStyle name="Input cel 3 2 3 2 2 2 2" xfId="13114" xr:uid="{00000000-0005-0000-0000-00004B000000}"/>
    <cellStyle name="Input cel 3 2 3 2 2 2 2 2" xfId="17702" xr:uid="{00000000-0005-0000-0000-00004B000000}"/>
    <cellStyle name="Input cel 3 2 3 2 2 2 3" xfId="8210" xr:uid="{00000000-0005-0000-0000-00004B000000}"/>
    <cellStyle name="Input cel 3 2 3 2 2 3" xfId="4048" xr:uid="{00000000-0005-0000-0000-00004B000000}"/>
    <cellStyle name="Input cel 3 2 3 2 2 3 2" xfId="14312" xr:uid="{00000000-0005-0000-0000-00004B000000}"/>
    <cellStyle name="Input cel 3 2 3 2 2 3 2 2" xfId="18902" xr:uid="{00000000-0005-0000-0000-00004B000000}"/>
    <cellStyle name="Input cel 3 2 3 2 2 3 3" xfId="13325" xr:uid="{00000000-0005-0000-0000-00004B000000}"/>
    <cellStyle name="Input cel 3 2 3 2 2 4" xfId="5462" xr:uid="{00000000-0005-0000-0000-00004B000000}"/>
    <cellStyle name="Input cel 3 2 3 2 2 4 2" xfId="15687" xr:uid="{00000000-0005-0000-0000-00004B000000}"/>
    <cellStyle name="Input cel 3 2 3 2 2 4 2 2" xfId="20275" xr:uid="{00000000-0005-0000-0000-00004B000000}"/>
    <cellStyle name="Input cel 3 2 3 2 2 4 3" xfId="7531" xr:uid="{00000000-0005-0000-0000-00004B000000}"/>
    <cellStyle name="Input cel 3 2 3 2 2 5" xfId="2011" xr:uid="{00000000-0005-0000-0000-00004B000000}"/>
    <cellStyle name="Input cel 3 2 3 2 2 5 2" xfId="16865" xr:uid="{00000000-0005-0000-0000-00004B000000}"/>
    <cellStyle name="Input cel 3 2 3 2 2 6" xfId="11540" xr:uid="{00000000-0005-0000-0000-00004B000000}"/>
    <cellStyle name="Input cel 3 2 3 2 2 6 2" xfId="8553" xr:uid="{00000000-0005-0000-0000-00004B000000}"/>
    <cellStyle name="Input cel 3 2 3 2 2 7" xfId="8331" xr:uid="{00000000-0005-0000-0000-00004B000000}"/>
    <cellStyle name="Input cel 3 2 3 2 3" xfId="1442" xr:uid="{00000000-0005-0000-0000-00004B000000}"/>
    <cellStyle name="Input cel 3 2 3 2 3 2" xfId="4251" xr:uid="{00000000-0005-0000-0000-00004B000000}"/>
    <cellStyle name="Input cel 3 2 3 2 3 2 2" xfId="14515" xr:uid="{00000000-0005-0000-0000-00004B000000}"/>
    <cellStyle name="Input cel 3 2 3 2 3 2 2 2" xfId="19105" xr:uid="{00000000-0005-0000-0000-00004B000000}"/>
    <cellStyle name="Input cel 3 2 3 2 3 2 3" xfId="6733" xr:uid="{00000000-0005-0000-0000-00004B000000}"/>
    <cellStyle name="Input cel 3 2 3 2 3 3" xfId="5663" xr:uid="{00000000-0005-0000-0000-00004B000000}"/>
    <cellStyle name="Input cel 3 2 3 2 3 3 2" xfId="15878" xr:uid="{00000000-0005-0000-0000-00004B000000}"/>
    <cellStyle name="Input cel 3 2 3 2 3 3 2 2" xfId="20466" xr:uid="{00000000-0005-0000-0000-00004B000000}"/>
    <cellStyle name="Input cel 3 2 3 2 3 3 3" xfId="12973" xr:uid="{00000000-0005-0000-0000-00004B000000}"/>
    <cellStyle name="Input cel 3 2 3 2 3 4" xfId="3042" xr:uid="{00000000-0005-0000-0000-00004B000000}"/>
    <cellStyle name="Input cel 3 2 3 2 3 4 2" xfId="17896" xr:uid="{00000000-0005-0000-0000-00004B000000}"/>
    <cellStyle name="Input cel 3 2 3 2 3 5" xfId="11730" xr:uid="{00000000-0005-0000-0000-00004B000000}"/>
    <cellStyle name="Input cel 3 2 3 2 3 5 2" xfId="16317" xr:uid="{00000000-0005-0000-0000-00004B000000}"/>
    <cellStyle name="Input cel 3 2 3 2 3 6" xfId="13155" xr:uid="{00000000-0005-0000-0000-00004B000000}"/>
    <cellStyle name="Input cel 3 2 3 2 4" xfId="999" xr:uid="{00000000-0005-0000-0000-00004B000000}"/>
    <cellStyle name="Input cel 3 2 3 2 4 2" xfId="3802" xr:uid="{00000000-0005-0000-0000-00004B000000}"/>
    <cellStyle name="Input cel 3 2 3 2 4 2 2" xfId="14066" xr:uid="{00000000-0005-0000-0000-00004B000000}"/>
    <cellStyle name="Input cel 3 2 3 2 4 2 2 2" xfId="18656" xr:uid="{00000000-0005-0000-0000-00004B000000}"/>
    <cellStyle name="Input cel 3 2 3 2 4 2 3" xfId="14909" xr:uid="{00000000-0005-0000-0000-00004B000000}"/>
    <cellStyle name="Input cel 3 2 3 2 4 3" xfId="5222" xr:uid="{00000000-0005-0000-0000-00004B000000}"/>
    <cellStyle name="Input cel 3 2 3 2 4 3 2" xfId="15460" xr:uid="{00000000-0005-0000-0000-00004B000000}"/>
    <cellStyle name="Input cel 3 2 3 2 4 3 2 2" xfId="20049" xr:uid="{00000000-0005-0000-0000-00004B000000}"/>
    <cellStyle name="Input cel 3 2 3 2 4 3 3" xfId="13016" xr:uid="{00000000-0005-0000-0000-00004B000000}"/>
    <cellStyle name="Input cel 3 2 3 2 4 4" xfId="2628" xr:uid="{00000000-0005-0000-0000-00004B000000}"/>
    <cellStyle name="Input cel 3 2 3 2 4 4 2" xfId="17482" xr:uid="{00000000-0005-0000-0000-00004B000000}"/>
    <cellStyle name="Input cel 3 2 3 2 4 5" xfId="11315" xr:uid="{00000000-0005-0000-0000-00004B000000}"/>
    <cellStyle name="Input cel 3 2 3 2 4 5 2" xfId="6163" xr:uid="{00000000-0005-0000-0000-00004B000000}"/>
    <cellStyle name="Input cel 3 2 3 2 4 6" xfId="6679" xr:uid="{00000000-0005-0000-0000-00004B000000}"/>
    <cellStyle name="Input cel 3 2 3 2 5" xfId="630" xr:uid="{00000000-0005-0000-0000-00004B000000}"/>
    <cellStyle name="Input cel 3 2 3 2 5 2" xfId="4855" xr:uid="{00000000-0005-0000-0000-00004B000000}"/>
    <cellStyle name="Input cel 3 2 3 2 5 2 2" xfId="15113" xr:uid="{00000000-0005-0000-0000-00004B000000}"/>
    <cellStyle name="Input cel 3 2 3 2 5 2 2 2" xfId="19702" xr:uid="{00000000-0005-0000-0000-00004B000000}"/>
    <cellStyle name="Input cel 3 2 3 2 5 2 3" xfId="9579" xr:uid="{00000000-0005-0000-0000-00004B000000}"/>
    <cellStyle name="Input cel 3 2 3 2 5 3" xfId="2277" xr:uid="{00000000-0005-0000-0000-00004B000000}"/>
    <cellStyle name="Input cel 3 2 3 2 5 3 2" xfId="17131" xr:uid="{00000000-0005-0000-0000-00004B000000}"/>
    <cellStyle name="Input cel 3 2 3 2 5 4" xfId="10973" xr:uid="{00000000-0005-0000-0000-00004B000000}"/>
    <cellStyle name="Input cel 3 2 3 2 5 4 2" xfId="6237" xr:uid="{00000000-0005-0000-0000-00004B000000}"/>
    <cellStyle name="Input cel 3 2 3 2 5 5" xfId="12730" xr:uid="{00000000-0005-0000-0000-00004B000000}"/>
    <cellStyle name="Input cel 3 2 3 2 6" xfId="3430" xr:uid="{00000000-0005-0000-0000-00004B000000}"/>
    <cellStyle name="Input cel 3 2 3 2 6 2" xfId="13694" xr:uid="{00000000-0005-0000-0000-00004B000000}"/>
    <cellStyle name="Input cel 3 2 3 2 6 2 2" xfId="18284" xr:uid="{00000000-0005-0000-0000-00004B000000}"/>
    <cellStyle name="Input cel 3 2 3 2 6 3" xfId="9932" xr:uid="{00000000-0005-0000-0000-00004B000000}"/>
    <cellStyle name="Input cel 3 2 3 2 7" xfId="4768" xr:uid="{00000000-0005-0000-0000-00004B000000}"/>
    <cellStyle name="Input cel 3 2 3 2 7 2" xfId="15027" xr:uid="{00000000-0005-0000-0000-00004B000000}"/>
    <cellStyle name="Input cel 3 2 3 2 7 2 2" xfId="19616" xr:uid="{00000000-0005-0000-0000-00004B000000}"/>
    <cellStyle name="Input cel 3 2 3 2 7 3" xfId="9156" xr:uid="{00000000-0005-0000-0000-00004B000000}"/>
    <cellStyle name="Input cel 3 2 3 2 8" xfId="10889" xr:uid="{00000000-0005-0000-0000-00004B000000}"/>
    <cellStyle name="Input cel 3 2 3 2 8 2" xfId="10252" xr:uid="{00000000-0005-0000-0000-00004B000000}"/>
    <cellStyle name="Input cel 3 2 3 2 9" xfId="6870" xr:uid="{00000000-0005-0000-0000-00004B000000}"/>
    <cellStyle name="Input cel 3 2 3 3" xfId="679" xr:uid="{00000000-0005-0000-0000-00004B000000}"/>
    <cellStyle name="Input cel 3 2 3 3 10" xfId="8365" xr:uid="{00000000-0005-0000-0000-00004B000000}"/>
    <cellStyle name="Input cel 3 2 3 3 2" xfId="1278" xr:uid="{00000000-0005-0000-0000-00004B000000}"/>
    <cellStyle name="Input cel 3 2 3 3 2 2" xfId="1592" xr:uid="{00000000-0005-0000-0000-00004B000000}"/>
    <cellStyle name="Input cel 3 2 3 3 2 2 2" xfId="4401" xr:uid="{00000000-0005-0000-0000-00004B000000}"/>
    <cellStyle name="Input cel 3 2 3 3 2 2 2 2" xfId="14665" xr:uid="{00000000-0005-0000-0000-00004B000000}"/>
    <cellStyle name="Input cel 3 2 3 3 2 2 2 2 2" xfId="19255" xr:uid="{00000000-0005-0000-0000-00004B000000}"/>
    <cellStyle name="Input cel 3 2 3 3 2 2 2 3" xfId="8224" xr:uid="{00000000-0005-0000-0000-00004B000000}"/>
    <cellStyle name="Input cel 3 2 3 3 2 2 3" xfId="5813" xr:uid="{00000000-0005-0000-0000-00004B000000}"/>
    <cellStyle name="Input cel 3 2 3 3 2 2 3 2" xfId="16018" xr:uid="{00000000-0005-0000-0000-00004B000000}"/>
    <cellStyle name="Input cel 3 2 3 3 2 2 3 2 2" xfId="20605" xr:uid="{00000000-0005-0000-0000-00004B000000}"/>
    <cellStyle name="Input cel 3 2 3 3 2 2 3 3" xfId="8451" xr:uid="{00000000-0005-0000-0000-00004B000000}"/>
    <cellStyle name="Input cel 3 2 3 3 2 2 4" xfId="3168" xr:uid="{00000000-0005-0000-0000-00004B000000}"/>
    <cellStyle name="Input cel 3 2 3 3 2 2 4 2" xfId="18022" xr:uid="{00000000-0005-0000-0000-00004B000000}"/>
    <cellStyle name="Input cel 3 2 3 3 2 2 5" xfId="11870" xr:uid="{00000000-0005-0000-0000-00004B000000}"/>
    <cellStyle name="Input cel 3 2 3 3 2 2 5 2" xfId="16456" xr:uid="{00000000-0005-0000-0000-00004B000000}"/>
    <cellStyle name="Input cel 3 2 3 3 2 2 6" xfId="7937" xr:uid="{00000000-0005-0000-0000-00004B000000}"/>
    <cellStyle name="Input cel 3 2 3 3 2 3" xfId="4087" xr:uid="{00000000-0005-0000-0000-00004B000000}"/>
    <cellStyle name="Input cel 3 2 3 3 2 3 2" xfId="14351" xr:uid="{00000000-0005-0000-0000-00004B000000}"/>
    <cellStyle name="Input cel 3 2 3 3 2 3 2 2" xfId="18941" xr:uid="{00000000-0005-0000-0000-00004B000000}"/>
    <cellStyle name="Input cel 3 2 3 3 2 3 3" xfId="13523" xr:uid="{00000000-0005-0000-0000-00004B000000}"/>
    <cellStyle name="Input cel 3 2 3 3 2 4" xfId="5500" xr:uid="{00000000-0005-0000-0000-00004B000000}"/>
    <cellStyle name="Input cel 3 2 3 3 2 4 2" xfId="15723" xr:uid="{00000000-0005-0000-0000-00004B000000}"/>
    <cellStyle name="Input cel 3 2 3 3 2 4 2 2" xfId="20311" xr:uid="{00000000-0005-0000-0000-00004B000000}"/>
    <cellStyle name="Input cel 3 2 3 3 2 4 3" xfId="12486" xr:uid="{00000000-0005-0000-0000-00004B000000}"/>
    <cellStyle name="Input cel 3 2 3 3 2 5" xfId="2885" xr:uid="{00000000-0005-0000-0000-00004B000000}"/>
    <cellStyle name="Input cel 3 2 3 3 2 5 2" xfId="17739" xr:uid="{00000000-0005-0000-0000-00004B000000}"/>
    <cellStyle name="Input cel 3 2 3 3 2 6" xfId="11575" xr:uid="{00000000-0005-0000-0000-00004B000000}"/>
    <cellStyle name="Input cel 3 2 3 3 2 6 2" xfId="16163" xr:uid="{00000000-0005-0000-0000-00004B000000}"/>
    <cellStyle name="Input cel 3 2 3 3 2 7" xfId="13254" xr:uid="{00000000-0005-0000-0000-00004B000000}"/>
    <cellStyle name="Input cel 3 2 3 3 3" xfId="1458" xr:uid="{00000000-0005-0000-0000-00004B000000}"/>
    <cellStyle name="Input cel 3 2 3 3 3 2" xfId="4267" xr:uid="{00000000-0005-0000-0000-00004B000000}"/>
    <cellStyle name="Input cel 3 2 3 3 3 2 2" xfId="14531" xr:uid="{00000000-0005-0000-0000-00004B000000}"/>
    <cellStyle name="Input cel 3 2 3 3 3 2 2 2" xfId="19121" xr:uid="{00000000-0005-0000-0000-00004B000000}"/>
    <cellStyle name="Input cel 3 2 3 3 3 2 3" xfId="9694" xr:uid="{00000000-0005-0000-0000-00004B000000}"/>
    <cellStyle name="Input cel 3 2 3 3 3 3" xfId="5679" xr:uid="{00000000-0005-0000-0000-00004B000000}"/>
    <cellStyle name="Input cel 3 2 3 3 3 3 2" xfId="15893" xr:uid="{00000000-0005-0000-0000-00004B000000}"/>
    <cellStyle name="Input cel 3 2 3 3 3 3 2 2" xfId="20481" xr:uid="{00000000-0005-0000-0000-00004B000000}"/>
    <cellStyle name="Input cel 3 2 3 3 3 3 3" xfId="6819" xr:uid="{00000000-0005-0000-0000-00004B000000}"/>
    <cellStyle name="Input cel 3 2 3 3 3 4" xfId="3057" xr:uid="{00000000-0005-0000-0000-00004B000000}"/>
    <cellStyle name="Input cel 3 2 3 3 3 4 2" xfId="17911" xr:uid="{00000000-0005-0000-0000-00004B000000}"/>
    <cellStyle name="Input cel 3 2 3 3 3 5" xfId="11745" xr:uid="{00000000-0005-0000-0000-00004B000000}"/>
    <cellStyle name="Input cel 3 2 3 3 3 5 2" xfId="16332" xr:uid="{00000000-0005-0000-0000-00004B000000}"/>
    <cellStyle name="Input cel 3 2 3 3 3 6" xfId="9075" xr:uid="{00000000-0005-0000-0000-00004B000000}"/>
    <cellStyle name="Input cel 3 2 3 3 4" xfId="1059" xr:uid="{00000000-0005-0000-0000-00004B000000}"/>
    <cellStyle name="Input cel 3 2 3 3 4 2" xfId="3862" xr:uid="{00000000-0005-0000-0000-00004B000000}"/>
    <cellStyle name="Input cel 3 2 3 3 4 2 2" xfId="14126" xr:uid="{00000000-0005-0000-0000-00004B000000}"/>
    <cellStyle name="Input cel 3 2 3 3 4 2 2 2" xfId="18716" xr:uid="{00000000-0005-0000-0000-00004B000000}"/>
    <cellStyle name="Input cel 3 2 3 3 4 2 3" xfId="9139" xr:uid="{00000000-0005-0000-0000-00004B000000}"/>
    <cellStyle name="Input cel 3 2 3 3 4 3" xfId="5282" xr:uid="{00000000-0005-0000-0000-00004B000000}"/>
    <cellStyle name="Input cel 3 2 3 3 4 3 2" xfId="15518" xr:uid="{00000000-0005-0000-0000-00004B000000}"/>
    <cellStyle name="Input cel 3 2 3 3 4 3 2 2" xfId="20107" xr:uid="{00000000-0005-0000-0000-00004B000000}"/>
    <cellStyle name="Input cel 3 2 3 3 4 3 3" xfId="10183" xr:uid="{00000000-0005-0000-0000-00004B000000}"/>
    <cellStyle name="Input cel 3 2 3 3 4 4" xfId="2686" xr:uid="{00000000-0005-0000-0000-00004B000000}"/>
    <cellStyle name="Input cel 3 2 3 3 4 4 2" xfId="17540" xr:uid="{00000000-0005-0000-0000-00004B000000}"/>
    <cellStyle name="Input cel 3 2 3 3 4 5" xfId="11373" xr:uid="{00000000-0005-0000-0000-00004B000000}"/>
    <cellStyle name="Input cel 3 2 3 3 4 5 2" xfId="12807" xr:uid="{00000000-0005-0000-0000-00004B000000}"/>
    <cellStyle name="Input cel 3 2 3 3 4 6" xfId="12475" xr:uid="{00000000-0005-0000-0000-00004B000000}"/>
    <cellStyle name="Input cel 3 2 3 3 5" xfId="2325" xr:uid="{00000000-0005-0000-0000-00004B000000}"/>
    <cellStyle name="Input cel 3 2 3 3 5 2" xfId="12593" xr:uid="{00000000-0005-0000-0000-00004B000000}"/>
    <cellStyle name="Input cel 3 2 3 3 5 2 2" xfId="17179" xr:uid="{00000000-0005-0000-0000-00004B000000}"/>
    <cellStyle name="Input cel 3 2 3 3 5 3" xfId="8528" xr:uid="{00000000-0005-0000-0000-00004B000000}"/>
    <cellStyle name="Input cel 3 2 3 3 6" xfId="3479" xr:uid="{00000000-0005-0000-0000-00004B000000}"/>
    <cellStyle name="Input cel 3 2 3 3 6 2" xfId="13743" xr:uid="{00000000-0005-0000-0000-00004B000000}"/>
    <cellStyle name="Input cel 3 2 3 3 6 2 2" xfId="18333" xr:uid="{00000000-0005-0000-0000-00004B000000}"/>
    <cellStyle name="Input cel 3 2 3 3 6 3" xfId="7393" xr:uid="{00000000-0005-0000-0000-00004B000000}"/>
    <cellStyle name="Input cel 3 2 3 3 7" xfId="4904" xr:uid="{00000000-0005-0000-0000-00004B000000}"/>
    <cellStyle name="Input cel 3 2 3 3 7 2" xfId="15161" xr:uid="{00000000-0005-0000-0000-00004B000000}"/>
    <cellStyle name="Input cel 3 2 3 3 7 2 2" xfId="19750" xr:uid="{00000000-0005-0000-0000-00004B000000}"/>
    <cellStyle name="Input cel 3 2 3 3 7 3" xfId="7442" xr:uid="{00000000-0005-0000-0000-00004B000000}"/>
    <cellStyle name="Input cel 3 2 3 3 8" xfId="2045" xr:uid="{00000000-0005-0000-0000-00004B000000}"/>
    <cellStyle name="Input cel 3 2 3 3 8 2" xfId="12314" xr:uid="{00000000-0005-0000-0000-00004B000000}"/>
    <cellStyle name="Input cel 3 2 3 3 8 2 2" xfId="16899" xr:uid="{00000000-0005-0000-0000-00004B000000}"/>
    <cellStyle name="Input cel 3 2 3 3 8 3" xfId="9825" xr:uid="{00000000-0005-0000-0000-00004B000000}"/>
    <cellStyle name="Input cel 3 2 3 3 9" xfId="11020" xr:uid="{00000000-0005-0000-0000-00004B000000}"/>
    <cellStyle name="Input cel 3 2 3 3 9 2" xfId="13544" xr:uid="{00000000-0005-0000-0000-00004B000000}"/>
    <cellStyle name="Input cel 3 2 3 4" xfId="743" xr:uid="{00000000-0005-0000-0000-00004B000000}"/>
    <cellStyle name="Input cel 3 2 3 4 2" xfId="1656" xr:uid="{00000000-0005-0000-0000-00004B000000}"/>
    <cellStyle name="Input cel 3 2 3 4 2 2" xfId="4465" xr:uid="{00000000-0005-0000-0000-00004B000000}"/>
    <cellStyle name="Input cel 3 2 3 4 2 2 2" xfId="14729" xr:uid="{00000000-0005-0000-0000-00004B000000}"/>
    <cellStyle name="Input cel 3 2 3 4 2 2 2 2" xfId="19319" xr:uid="{00000000-0005-0000-0000-00004B000000}"/>
    <cellStyle name="Input cel 3 2 3 4 2 2 3" xfId="9878" xr:uid="{00000000-0005-0000-0000-00004B000000}"/>
    <cellStyle name="Input cel 3 2 3 4 2 3" xfId="5877" xr:uid="{00000000-0005-0000-0000-00004B000000}"/>
    <cellStyle name="Input cel 3 2 3 4 2 3 2" xfId="16078" xr:uid="{00000000-0005-0000-0000-00004B000000}"/>
    <cellStyle name="Input cel 3 2 3 4 2 3 2 2" xfId="20665" xr:uid="{00000000-0005-0000-0000-00004B000000}"/>
    <cellStyle name="Input cel 3 2 3 4 2 3 3" xfId="14931" xr:uid="{00000000-0005-0000-0000-00004B000000}"/>
    <cellStyle name="Input cel 3 2 3 4 2 4" xfId="3228" xr:uid="{00000000-0005-0000-0000-00004B000000}"/>
    <cellStyle name="Input cel 3 2 3 4 2 4 2" xfId="18082" xr:uid="{00000000-0005-0000-0000-00004B000000}"/>
    <cellStyle name="Input cel 3 2 3 4 2 5" xfId="11930" xr:uid="{00000000-0005-0000-0000-00004B000000}"/>
    <cellStyle name="Input cel 3 2 3 4 2 5 2" xfId="16516" xr:uid="{00000000-0005-0000-0000-00004B000000}"/>
    <cellStyle name="Input cel 3 2 3 4 2 6" xfId="8881" xr:uid="{00000000-0005-0000-0000-00004B000000}"/>
    <cellStyle name="Input cel 3 2 3 4 3" xfId="1339" xr:uid="{00000000-0005-0000-0000-00004B000000}"/>
    <cellStyle name="Input cel 3 2 3 4 3 2" xfId="4148" xr:uid="{00000000-0005-0000-0000-00004B000000}"/>
    <cellStyle name="Input cel 3 2 3 4 3 2 2" xfId="14412" xr:uid="{00000000-0005-0000-0000-00004B000000}"/>
    <cellStyle name="Input cel 3 2 3 4 3 2 2 2" xfId="19002" xr:uid="{00000000-0005-0000-0000-00004B000000}"/>
    <cellStyle name="Input cel 3 2 3 4 3 2 3" xfId="6238" xr:uid="{00000000-0005-0000-0000-00004B000000}"/>
    <cellStyle name="Input cel 3 2 3 4 3 3" xfId="5561" xr:uid="{00000000-0005-0000-0000-00004B000000}"/>
    <cellStyle name="Input cel 3 2 3 4 3 3 2" xfId="15781" xr:uid="{00000000-0005-0000-0000-00004B000000}"/>
    <cellStyle name="Input cel 3 2 3 4 3 3 2 2" xfId="20369" xr:uid="{00000000-0005-0000-0000-00004B000000}"/>
    <cellStyle name="Input cel 3 2 3 4 3 3 3" xfId="9823" xr:uid="{00000000-0005-0000-0000-00004B000000}"/>
    <cellStyle name="Input cel 3 2 3 4 3 4" xfId="2944" xr:uid="{00000000-0005-0000-0000-00004B000000}"/>
    <cellStyle name="Input cel 3 2 3 4 3 4 2" xfId="17798" xr:uid="{00000000-0005-0000-0000-00004B000000}"/>
    <cellStyle name="Input cel 3 2 3 4 3 5" xfId="11632" xr:uid="{00000000-0005-0000-0000-00004B000000}"/>
    <cellStyle name="Input cel 3 2 3 4 3 5 2" xfId="16220" xr:uid="{00000000-0005-0000-0000-00004B000000}"/>
    <cellStyle name="Input cel 3 2 3 4 3 6" xfId="9693" xr:uid="{00000000-0005-0000-0000-00004B000000}"/>
    <cellStyle name="Input cel 3 2 3 4 4" xfId="2387" xr:uid="{00000000-0005-0000-0000-00004B000000}"/>
    <cellStyle name="Input cel 3 2 3 4 4 2" xfId="12655" xr:uid="{00000000-0005-0000-0000-00004B000000}"/>
    <cellStyle name="Input cel 3 2 3 4 4 2 2" xfId="17241" xr:uid="{00000000-0005-0000-0000-00004B000000}"/>
    <cellStyle name="Input cel 3 2 3 4 4 3" xfId="13175" xr:uid="{00000000-0005-0000-0000-00004B000000}"/>
    <cellStyle name="Input cel 3 2 3 4 5" xfId="3543" xr:uid="{00000000-0005-0000-0000-00004B000000}"/>
    <cellStyle name="Input cel 3 2 3 4 5 2" xfId="13807" xr:uid="{00000000-0005-0000-0000-00004B000000}"/>
    <cellStyle name="Input cel 3 2 3 4 5 2 2" xfId="18397" xr:uid="{00000000-0005-0000-0000-00004B000000}"/>
    <cellStyle name="Input cel 3 2 3 4 5 3" xfId="13480" xr:uid="{00000000-0005-0000-0000-00004B000000}"/>
    <cellStyle name="Input cel 3 2 3 4 6" xfId="4968" xr:uid="{00000000-0005-0000-0000-00004B000000}"/>
    <cellStyle name="Input cel 3 2 3 4 6 2" xfId="15223" xr:uid="{00000000-0005-0000-0000-00004B000000}"/>
    <cellStyle name="Input cel 3 2 3 4 6 2 2" xfId="19812" xr:uid="{00000000-0005-0000-0000-00004B000000}"/>
    <cellStyle name="Input cel 3 2 3 4 6 3" xfId="8829" xr:uid="{00000000-0005-0000-0000-00004B000000}"/>
    <cellStyle name="Input cel 3 2 3 4 7" xfId="2092" xr:uid="{00000000-0005-0000-0000-00004B000000}"/>
    <cellStyle name="Input cel 3 2 3 4 7 2" xfId="12361" xr:uid="{00000000-0005-0000-0000-00004B000000}"/>
    <cellStyle name="Input cel 3 2 3 4 7 2 2" xfId="16946" xr:uid="{00000000-0005-0000-0000-00004B000000}"/>
    <cellStyle name="Input cel 3 2 3 4 7 3" xfId="6551" xr:uid="{00000000-0005-0000-0000-00004B000000}"/>
    <cellStyle name="Input cel 3 2 3 4 8" xfId="11080" xr:uid="{00000000-0005-0000-0000-00004B000000}"/>
    <cellStyle name="Input cel 3 2 3 4 8 2" xfId="7240" xr:uid="{00000000-0005-0000-0000-00004B000000}"/>
    <cellStyle name="Input cel 3 2 3 4 9" xfId="6193" xr:uid="{00000000-0005-0000-0000-00004B000000}"/>
    <cellStyle name="Input cel 3 2 3 5" xfId="804" xr:uid="{00000000-0005-0000-0000-00004B000000}"/>
    <cellStyle name="Input cel 3 2 3 5 2" xfId="1717" xr:uid="{00000000-0005-0000-0000-00004B000000}"/>
    <cellStyle name="Input cel 3 2 3 5 2 2" xfId="4526" xr:uid="{00000000-0005-0000-0000-00004B000000}"/>
    <cellStyle name="Input cel 3 2 3 5 2 2 2" xfId="14790" xr:uid="{00000000-0005-0000-0000-00004B000000}"/>
    <cellStyle name="Input cel 3 2 3 5 2 2 2 2" xfId="19380" xr:uid="{00000000-0005-0000-0000-00004B000000}"/>
    <cellStyle name="Input cel 3 2 3 5 2 2 3" xfId="8672" xr:uid="{00000000-0005-0000-0000-00004B000000}"/>
    <cellStyle name="Input cel 3 2 3 5 2 3" xfId="5938" xr:uid="{00000000-0005-0000-0000-00004B000000}"/>
    <cellStyle name="Input cel 3 2 3 5 2 3 2" xfId="16137" xr:uid="{00000000-0005-0000-0000-00004B000000}"/>
    <cellStyle name="Input cel 3 2 3 5 2 3 2 2" xfId="20724" xr:uid="{00000000-0005-0000-0000-00004B000000}"/>
    <cellStyle name="Input cel 3 2 3 5 2 3 3" xfId="12857" xr:uid="{00000000-0005-0000-0000-00004B000000}"/>
    <cellStyle name="Input cel 3 2 3 5 2 4" xfId="3287" xr:uid="{00000000-0005-0000-0000-00004B000000}"/>
    <cellStyle name="Input cel 3 2 3 5 2 4 2" xfId="18141" xr:uid="{00000000-0005-0000-0000-00004B000000}"/>
    <cellStyle name="Input cel 3 2 3 5 2 5" xfId="11989" xr:uid="{00000000-0005-0000-0000-00004B000000}"/>
    <cellStyle name="Input cel 3 2 3 5 2 5 2" xfId="16575" xr:uid="{00000000-0005-0000-0000-00004B000000}"/>
    <cellStyle name="Input cel 3 2 3 5 2 6" xfId="12451" xr:uid="{00000000-0005-0000-0000-00004B000000}"/>
    <cellStyle name="Input cel 3 2 3 5 3" xfId="1395" xr:uid="{00000000-0005-0000-0000-00004B000000}"/>
    <cellStyle name="Input cel 3 2 3 5 3 2" xfId="4204" xr:uid="{00000000-0005-0000-0000-00004B000000}"/>
    <cellStyle name="Input cel 3 2 3 5 3 2 2" xfId="14468" xr:uid="{00000000-0005-0000-0000-00004B000000}"/>
    <cellStyle name="Input cel 3 2 3 5 3 2 2 2" xfId="19058" xr:uid="{00000000-0005-0000-0000-00004B000000}"/>
    <cellStyle name="Input cel 3 2 3 5 3 2 3" xfId="8445" xr:uid="{00000000-0005-0000-0000-00004B000000}"/>
    <cellStyle name="Input cel 3 2 3 5 3 3" xfId="5616" xr:uid="{00000000-0005-0000-0000-00004B000000}"/>
    <cellStyle name="Input cel 3 2 3 5 3 3 2" xfId="15834" xr:uid="{00000000-0005-0000-0000-00004B000000}"/>
    <cellStyle name="Input cel 3 2 3 5 3 3 2 2" xfId="20422" xr:uid="{00000000-0005-0000-0000-00004B000000}"/>
    <cellStyle name="Input cel 3 2 3 5 3 3 3" xfId="6736" xr:uid="{00000000-0005-0000-0000-00004B000000}"/>
    <cellStyle name="Input cel 3 2 3 5 3 4" xfId="2998" xr:uid="{00000000-0005-0000-0000-00004B000000}"/>
    <cellStyle name="Input cel 3 2 3 5 3 4 2" xfId="17852" xr:uid="{00000000-0005-0000-0000-00004B000000}"/>
    <cellStyle name="Input cel 3 2 3 5 3 5" xfId="11685" xr:uid="{00000000-0005-0000-0000-00004B000000}"/>
    <cellStyle name="Input cel 3 2 3 5 3 5 2" xfId="16273" xr:uid="{00000000-0005-0000-0000-00004B000000}"/>
    <cellStyle name="Input cel 3 2 3 5 3 6" xfId="12767" xr:uid="{00000000-0005-0000-0000-00004B000000}"/>
    <cellStyle name="Input cel 3 2 3 5 4" xfId="2448" xr:uid="{00000000-0005-0000-0000-00004B000000}"/>
    <cellStyle name="Input cel 3 2 3 5 4 2" xfId="12716" xr:uid="{00000000-0005-0000-0000-00004B000000}"/>
    <cellStyle name="Input cel 3 2 3 5 4 2 2" xfId="17302" xr:uid="{00000000-0005-0000-0000-00004B000000}"/>
    <cellStyle name="Input cel 3 2 3 5 4 3" xfId="6055" xr:uid="{00000000-0005-0000-0000-00004B000000}"/>
    <cellStyle name="Input cel 3 2 3 5 5" xfId="3604" xr:uid="{00000000-0005-0000-0000-00004B000000}"/>
    <cellStyle name="Input cel 3 2 3 5 5 2" xfId="13868" xr:uid="{00000000-0005-0000-0000-00004B000000}"/>
    <cellStyle name="Input cel 3 2 3 5 5 2 2" xfId="18458" xr:uid="{00000000-0005-0000-0000-00004B000000}"/>
    <cellStyle name="Input cel 3 2 3 5 5 3" xfId="7191" xr:uid="{00000000-0005-0000-0000-00004B000000}"/>
    <cellStyle name="Input cel 3 2 3 5 6" xfId="5029" xr:uid="{00000000-0005-0000-0000-00004B000000}"/>
    <cellStyle name="Input cel 3 2 3 5 6 2" xfId="15284" xr:uid="{00000000-0005-0000-0000-00004B000000}"/>
    <cellStyle name="Input cel 3 2 3 5 6 2 2" xfId="19873" xr:uid="{00000000-0005-0000-0000-00004B000000}"/>
    <cellStyle name="Input cel 3 2 3 5 6 3" xfId="10117" xr:uid="{00000000-0005-0000-0000-00004B000000}"/>
    <cellStyle name="Input cel 3 2 3 5 7" xfId="2151" xr:uid="{00000000-0005-0000-0000-00004B000000}"/>
    <cellStyle name="Input cel 3 2 3 5 7 2" xfId="12420" xr:uid="{00000000-0005-0000-0000-00004B000000}"/>
    <cellStyle name="Input cel 3 2 3 5 7 2 2" xfId="17005" xr:uid="{00000000-0005-0000-0000-00004B000000}"/>
    <cellStyle name="Input cel 3 2 3 5 7 3" xfId="13504" xr:uid="{00000000-0005-0000-0000-00004B000000}"/>
    <cellStyle name="Input cel 3 2 3 5 8" xfId="11139" xr:uid="{00000000-0005-0000-0000-00004B000000}"/>
    <cellStyle name="Input cel 3 2 3 5 8 2" xfId="10068" xr:uid="{00000000-0005-0000-0000-00004B000000}"/>
    <cellStyle name="Input cel 3 2 3 5 9" xfId="13335" xr:uid="{00000000-0005-0000-0000-00004B000000}"/>
    <cellStyle name="Input cel 3 2 3 6" xfId="1172" xr:uid="{00000000-0005-0000-0000-00004B000000}"/>
    <cellStyle name="Input cel 3 2 3 6 2" xfId="2781" xr:uid="{00000000-0005-0000-0000-00004B000000}"/>
    <cellStyle name="Input cel 3 2 3 6 2 2" xfId="13047" xr:uid="{00000000-0005-0000-0000-00004B000000}"/>
    <cellStyle name="Input cel 3 2 3 6 2 2 2" xfId="17635" xr:uid="{00000000-0005-0000-0000-00004B000000}"/>
    <cellStyle name="Input cel 3 2 3 6 2 3" xfId="7760" xr:uid="{00000000-0005-0000-0000-00004B000000}"/>
    <cellStyle name="Input cel 3 2 3 6 3" xfId="3980" xr:uid="{00000000-0005-0000-0000-00004B000000}"/>
    <cellStyle name="Input cel 3 2 3 6 3 2" xfId="14244" xr:uid="{00000000-0005-0000-0000-00004B000000}"/>
    <cellStyle name="Input cel 3 2 3 6 3 2 2" xfId="18834" xr:uid="{00000000-0005-0000-0000-00004B000000}"/>
    <cellStyle name="Input cel 3 2 3 6 3 3" xfId="12476" xr:uid="{00000000-0005-0000-0000-00004B000000}"/>
    <cellStyle name="Input cel 3 2 3 6 4" xfId="5394" xr:uid="{00000000-0005-0000-0000-00004B000000}"/>
    <cellStyle name="Input cel 3 2 3 6 4 2" xfId="15620" xr:uid="{00000000-0005-0000-0000-00004B000000}"/>
    <cellStyle name="Input cel 3 2 3 6 4 2 2" xfId="20208" xr:uid="{00000000-0005-0000-0000-00004B000000}"/>
    <cellStyle name="Input cel 3 2 3 6 4 3" xfId="7045" xr:uid="{00000000-0005-0000-0000-00004B000000}"/>
    <cellStyle name="Input cel 3 2 3 6 5" xfId="1943" xr:uid="{00000000-0005-0000-0000-00004B000000}"/>
    <cellStyle name="Input cel 3 2 3 6 5 2" xfId="16797" xr:uid="{00000000-0005-0000-0000-00004B000000}"/>
    <cellStyle name="Input cel 3 2 3 6 6" xfId="11473" xr:uid="{00000000-0005-0000-0000-00004B000000}"/>
    <cellStyle name="Input cel 3 2 3 6 6 2" xfId="14923" xr:uid="{00000000-0005-0000-0000-00004B000000}"/>
    <cellStyle name="Input cel 3 2 3 6 7" xfId="9087" xr:uid="{00000000-0005-0000-0000-00004B000000}"/>
    <cellStyle name="Input cel 3 2 3 7" xfId="962" xr:uid="{00000000-0005-0000-0000-00004B000000}"/>
    <cellStyle name="Input cel 3 2 3 7 2" xfId="3765" xr:uid="{00000000-0005-0000-0000-00004B000000}"/>
    <cellStyle name="Input cel 3 2 3 7 2 2" xfId="14029" xr:uid="{00000000-0005-0000-0000-00004B000000}"/>
    <cellStyle name="Input cel 3 2 3 7 2 2 2" xfId="18619" xr:uid="{00000000-0005-0000-0000-00004B000000}"/>
    <cellStyle name="Input cel 3 2 3 7 2 3" xfId="7148" xr:uid="{00000000-0005-0000-0000-00004B000000}"/>
    <cellStyle name="Input cel 3 2 3 7 3" xfId="5185" xr:uid="{00000000-0005-0000-0000-00004B000000}"/>
    <cellStyle name="Input cel 3 2 3 7 3 2" xfId="15427" xr:uid="{00000000-0005-0000-0000-00004B000000}"/>
    <cellStyle name="Input cel 3 2 3 7 3 2 2" xfId="20016" xr:uid="{00000000-0005-0000-0000-00004B000000}"/>
    <cellStyle name="Input cel 3 2 3 7 3 3" xfId="8368" xr:uid="{00000000-0005-0000-0000-00004B000000}"/>
    <cellStyle name="Input cel 3 2 3 7 4" xfId="2596" xr:uid="{00000000-0005-0000-0000-00004B000000}"/>
    <cellStyle name="Input cel 3 2 3 7 4 2" xfId="17450" xr:uid="{00000000-0005-0000-0000-00004B000000}"/>
    <cellStyle name="Input cel 3 2 3 7 5" xfId="11282" xr:uid="{00000000-0005-0000-0000-00004B000000}"/>
    <cellStyle name="Input cel 3 2 3 7 5 2" xfId="10108" xr:uid="{00000000-0005-0000-0000-00004B000000}"/>
    <cellStyle name="Input cel 3 2 3 7 6" xfId="10217" xr:uid="{00000000-0005-0000-0000-00004B000000}"/>
    <cellStyle name="Input cel 3 2 3 8" xfId="828" xr:uid="{00000000-0005-0000-0000-00004B000000}"/>
    <cellStyle name="Input cel 3 2 3 8 2" xfId="3628" xr:uid="{00000000-0005-0000-0000-00004B000000}"/>
    <cellStyle name="Input cel 3 2 3 8 2 2" xfId="13892" xr:uid="{00000000-0005-0000-0000-00004B000000}"/>
    <cellStyle name="Input cel 3 2 3 8 2 2 2" xfId="18482" xr:uid="{00000000-0005-0000-0000-00004B000000}"/>
    <cellStyle name="Input cel 3 2 3 8 2 3" xfId="10294" xr:uid="{00000000-0005-0000-0000-00004B000000}"/>
    <cellStyle name="Input cel 3 2 3 8 3" xfId="5053" xr:uid="{00000000-0005-0000-0000-00004B000000}"/>
    <cellStyle name="Input cel 3 2 3 8 3 2" xfId="15307" xr:uid="{00000000-0005-0000-0000-00004B000000}"/>
    <cellStyle name="Input cel 3 2 3 8 3 2 2" xfId="19896" xr:uid="{00000000-0005-0000-0000-00004B000000}"/>
    <cellStyle name="Input cel 3 2 3 8 3 3" xfId="12837" xr:uid="{00000000-0005-0000-0000-00004B000000}"/>
    <cellStyle name="Input cel 3 2 3 8 4" xfId="2471" xr:uid="{00000000-0005-0000-0000-00004B000000}"/>
    <cellStyle name="Input cel 3 2 3 8 4 2" xfId="17325" xr:uid="{00000000-0005-0000-0000-00004B000000}"/>
    <cellStyle name="Input cel 3 2 3 8 5" xfId="11162" xr:uid="{00000000-0005-0000-0000-00004B000000}"/>
    <cellStyle name="Input cel 3 2 3 8 5 2" xfId="8955" xr:uid="{00000000-0005-0000-0000-00004B000000}"/>
    <cellStyle name="Input cel 3 2 3 8 6" xfId="6031" xr:uid="{00000000-0005-0000-0000-00004B000000}"/>
    <cellStyle name="Input cel 3 2 3 9" xfId="362" xr:uid="{00000000-0005-0000-0000-00004B000000}"/>
    <cellStyle name="Input cel 3 2 3 9 2" xfId="4608" xr:uid="{00000000-0005-0000-0000-00004B000000}"/>
    <cellStyle name="Input cel 3 2 3 9 2 2" xfId="14870" xr:uid="{00000000-0005-0000-0000-00004B000000}"/>
    <cellStyle name="Input cel 3 2 3 9 2 2 2" xfId="19459" xr:uid="{00000000-0005-0000-0000-00004B000000}"/>
    <cellStyle name="Input cel 3 2 3 9 2 3" xfId="8725" xr:uid="{00000000-0005-0000-0000-00004B000000}"/>
    <cellStyle name="Input cel 3 2 3 9 3" xfId="2205" xr:uid="{00000000-0005-0000-0000-00004B000000}"/>
    <cellStyle name="Input cel 3 2 3 9 3 2" xfId="17059" xr:uid="{00000000-0005-0000-0000-00004B000000}"/>
    <cellStyle name="Input cel 3 2 3 9 4" xfId="10716" xr:uid="{00000000-0005-0000-0000-00004B000000}"/>
    <cellStyle name="Input cel 3 2 3 9 4 2" xfId="8282" xr:uid="{00000000-0005-0000-0000-00004B000000}"/>
    <cellStyle name="Input cel 3 2 3 9 5" xfId="8268" xr:uid="{00000000-0005-0000-0000-00004B000000}"/>
    <cellStyle name="Input cel 3 2 4" xfId="442" xr:uid="{00000000-0005-0000-0000-00004B000000}"/>
    <cellStyle name="Input cel 3 2 4 10" xfId="6554" xr:uid="{00000000-0005-0000-0000-00004B000000}"/>
    <cellStyle name="Input cel 3 2 4 2" xfId="536" xr:uid="{00000000-0005-0000-0000-00004B000000}"/>
    <cellStyle name="Input cel 3 2 4 2 2" xfId="1494" xr:uid="{00000000-0005-0000-0000-00004B000000}"/>
    <cellStyle name="Input cel 3 2 4 2 2 2" xfId="4303" xr:uid="{00000000-0005-0000-0000-00004B000000}"/>
    <cellStyle name="Input cel 3 2 4 2 2 2 2" xfId="14567" xr:uid="{00000000-0005-0000-0000-00004B000000}"/>
    <cellStyle name="Input cel 3 2 4 2 2 2 2 2" xfId="19157" xr:uid="{00000000-0005-0000-0000-00004B000000}"/>
    <cellStyle name="Input cel 3 2 4 2 2 2 3" xfId="8178" xr:uid="{00000000-0005-0000-0000-00004B000000}"/>
    <cellStyle name="Input cel 3 2 4 2 2 3" xfId="5715" xr:uid="{00000000-0005-0000-0000-00004B000000}"/>
    <cellStyle name="Input cel 3 2 4 2 2 3 2" xfId="15924" xr:uid="{00000000-0005-0000-0000-00004B000000}"/>
    <cellStyle name="Input cel 3 2 4 2 2 3 2 2" xfId="20512" xr:uid="{00000000-0005-0000-0000-00004B000000}"/>
    <cellStyle name="Input cel 3 2 4 2 2 3 3" xfId="13282" xr:uid="{00000000-0005-0000-0000-00004B000000}"/>
    <cellStyle name="Input cel 3 2 4 2 2 4" xfId="3082" xr:uid="{00000000-0005-0000-0000-00004B000000}"/>
    <cellStyle name="Input cel 3 2 4 2 2 4 2" xfId="17936" xr:uid="{00000000-0005-0000-0000-00004B000000}"/>
    <cellStyle name="Input cel 3 2 4 2 2 5" xfId="11776" xr:uid="{00000000-0005-0000-0000-00004B000000}"/>
    <cellStyle name="Input cel 3 2 4 2 2 5 2" xfId="16363" xr:uid="{00000000-0005-0000-0000-00004B000000}"/>
    <cellStyle name="Input cel 3 2 4 2 2 6" xfId="7827" xr:uid="{00000000-0005-0000-0000-00004B000000}"/>
    <cellStyle name="Input cel 3 2 4 2 3" xfId="1159" xr:uid="{00000000-0005-0000-0000-00004B000000}"/>
    <cellStyle name="Input cel 3 2 4 2 3 2" xfId="5381" xr:uid="{00000000-0005-0000-0000-00004B000000}"/>
    <cellStyle name="Input cel 3 2 4 2 3 2 2" xfId="15607" xr:uid="{00000000-0005-0000-0000-00004B000000}"/>
    <cellStyle name="Input cel 3 2 4 2 3 2 2 2" xfId="20196" xr:uid="{00000000-0005-0000-0000-00004B000000}"/>
    <cellStyle name="Input cel 3 2 4 2 3 2 3" xfId="12871" xr:uid="{00000000-0005-0000-0000-00004B000000}"/>
    <cellStyle name="Input cel 3 2 4 2 3 3" xfId="3967" xr:uid="{00000000-0005-0000-0000-00004B000000}"/>
    <cellStyle name="Input cel 3 2 4 2 3 3 2" xfId="18821" xr:uid="{00000000-0005-0000-0000-00004B000000}"/>
    <cellStyle name="Input cel 3 2 4 2 3 4" xfId="11461" xr:uid="{00000000-0005-0000-0000-00004B000000}"/>
    <cellStyle name="Input cel 3 2 4 2 3 4 2" xfId="8623" xr:uid="{00000000-0005-0000-0000-00004B000000}"/>
    <cellStyle name="Input cel 3 2 4 2 3 5" xfId="12087" xr:uid="{00000000-0005-0000-0000-00004B000000}"/>
    <cellStyle name="Input cel 3 2 4 2 4" xfId="4761" xr:uid="{00000000-0005-0000-0000-00004B000000}"/>
    <cellStyle name="Input cel 3 2 4 2 4 2" xfId="15020" xr:uid="{00000000-0005-0000-0000-00004B000000}"/>
    <cellStyle name="Input cel 3 2 4 2 4 2 2" xfId="19609" xr:uid="{00000000-0005-0000-0000-00004B000000}"/>
    <cellStyle name="Input cel 3 2 4 2 4 3" xfId="6882" xr:uid="{00000000-0005-0000-0000-00004B000000}"/>
    <cellStyle name="Input cel 3 2 4 2 5" xfId="10882" xr:uid="{00000000-0005-0000-0000-00004B000000}"/>
    <cellStyle name="Input cel 3 2 4 2 5 2" xfId="7654" xr:uid="{00000000-0005-0000-0000-00004B000000}"/>
    <cellStyle name="Input cel 3 2 4 2 6" xfId="7815" xr:uid="{00000000-0005-0000-0000-00004B000000}"/>
    <cellStyle name="Input cel 3 2 4 3" xfId="1032" xr:uid="{00000000-0005-0000-0000-00004B000000}"/>
    <cellStyle name="Input cel 3 2 4 3 2" xfId="3835" xr:uid="{00000000-0005-0000-0000-00004B000000}"/>
    <cellStyle name="Input cel 3 2 4 3 2 2" xfId="14099" xr:uid="{00000000-0005-0000-0000-00004B000000}"/>
    <cellStyle name="Input cel 3 2 4 3 2 2 2" xfId="18689" xr:uid="{00000000-0005-0000-0000-00004B000000}"/>
    <cellStyle name="Input cel 3 2 4 3 2 3" xfId="9849" xr:uid="{00000000-0005-0000-0000-00004B000000}"/>
    <cellStyle name="Input cel 3 2 4 3 3" xfId="5255" xr:uid="{00000000-0005-0000-0000-00004B000000}"/>
    <cellStyle name="Input cel 3 2 4 3 3 2" xfId="15492" xr:uid="{00000000-0005-0000-0000-00004B000000}"/>
    <cellStyle name="Input cel 3 2 4 3 3 2 2" xfId="20081" xr:uid="{00000000-0005-0000-0000-00004B000000}"/>
    <cellStyle name="Input cel 3 2 4 3 3 3" xfId="14584" xr:uid="{00000000-0005-0000-0000-00004B000000}"/>
    <cellStyle name="Input cel 3 2 4 3 4" xfId="2660" xr:uid="{00000000-0005-0000-0000-00004B000000}"/>
    <cellStyle name="Input cel 3 2 4 3 4 2" xfId="17514" xr:uid="{00000000-0005-0000-0000-00004B000000}"/>
    <cellStyle name="Input cel 3 2 4 3 5" xfId="11347" xr:uid="{00000000-0005-0000-0000-00004B000000}"/>
    <cellStyle name="Input cel 3 2 4 3 5 2" xfId="8520" xr:uid="{00000000-0005-0000-0000-00004B000000}"/>
    <cellStyle name="Input cel 3 2 4 3 6" xfId="10306" xr:uid="{00000000-0005-0000-0000-00004B000000}"/>
    <cellStyle name="Input cel 3 2 4 4" xfId="935" xr:uid="{00000000-0005-0000-0000-00004B000000}"/>
    <cellStyle name="Input cel 3 2 4 4 2" xfId="3737" xr:uid="{00000000-0005-0000-0000-00004B000000}"/>
    <cellStyle name="Input cel 3 2 4 4 2 2" xfId="14001" xr:uid="{00000000-0005-0000-0000-00004B000000}"/>
    <cellStyle name="Input cel 3 2 4 4 2 2 2" xfId="18591" xr:uid="{00000000-0005-0000-0000-00004B000000}"/>
    <cellStyle name="Input cel 3 2 4 4 2 3" xfId="6980" xr:uid="{00000000-0005-0000-0000-00004B000000}"/>
    <cellStyle name="Input cel 3 2 4 4 3" xfId="5158" xr:uid="{00000000-0005-0000-0000-00004B000000}"/>
    <cellStyle name="Input cel 3 2 4 4 3 2" xfId="15402" xr:uid="{00000000-0005-0000-0000-00004B000000}"/>
    <cellStyle name="Input cel 3 2 4 4 3 2 2" xfId="19991" xr:uid="{00000000-0005-0000-0000-00004B000000}"/>
    <cellStyle name="Input cel 3 2 4 4 3 3" xfId="12493" xr:uid="{00000000-0005-0000-0000-00004B000000}"/>
    <cellStyle name="Input cel 3 2 4 4 4" xfId="2569" xr:uid="{00000000-0005-0000-0000-00004B000000}"/>
    <cellStyle name="Input cel 3 2 4 4 4 2" xfId="17423" xr:uid="{00000000-0005-0000-0000-00004B000000}"/>
    <cellStyle name="Input cel 3 2 4 4 5" xfId="11257" xr:uid="{00000000-0005-0000-0000-00004B000000}"/>
    <cellStyle name="Input cel 3 2 4 4 5 2" xfId="9928" xr:uid="{00000000-0005-0000-0000-00004B000000}"/>
    <cellStyle name="Input cel 3 2 4 4 6" xfId="7523" xr:uid="{00000000-0005-0000-0000-00004B000000}"/>
    <cellStyle name="Input cel 3 2 4 5" xfId="294" xr:uid="{00000000-0005-0000-0000-00004B000000}"/>
    <cellStyle name="Input cel 3 2 4 5 2" xfId="4540" xr:uid="{00000000-0005-0000-0000-00004B000000}"/>
    <cellStyle name="Input cel 3 2 4 5 2 2" xfId="14803" xr:uid="{00000000-0005-0000-0000-00004B000000}"/>
    <cellStyle name="Input cel 3 2 4 5 2 2 2" xfId="19393" xr:uid="{00000000-0005-0000-0000-00004B000000}"/>
    <cellStyle name="Input cel 3 2 4 5 2 3" xfId="6818" xr:uid="{00000000-0005-0000-0000-00004B000000}"/>
    <cellStyle name="Input cel 3 2 4 5 3" xfId="2186" xr:uid="{00000000-0005-0000-0000-00004B000000}"/>
    <cellStyle name="Input cel 3 2 4 5 3 2" xfId="17040" xr:uid="{00000000-0005-0000-0000-00004B000000}"/>
    <cellStyle name="Input cel 3 2 4 5 4" xfId="10650" xr:uid="{00000000-0005-0000-0000-00004B000000}"/>
    <cellStyle name="Input cel 3 2 4 5 4 2" xfId="9960" xr:uid="{00000000-0005-0000-0000-00004B000000}"/>
    <cellStyle name="Input cel 3 2 4 5 5" xfId="8315" xr:uid="{00000000-0005-0000-0000-00004B000000}"/>
    <cellStyle name="Input cel 3 2 4 6" xfId="3340" xr:uid="{00000000-0005-0000-0000-00004B000000}"/>
    <cellStyle name="Input cel 3 2 4 6 2" xfId="13604" xr:uid="{00000000-0005-0000-0000-00004B000000}"/>
    <cellStyle name="Input cel 3 2 4 6 2 2" xfId="18194" xr:uid="{00000000-0005-0000-0000-00004B000000}"/>
    <cellStyle name="Input cel 3 2 4 6 3" xfId="8098" xr:uid="{00000000-0005-0000-0000-00004B000000}"/>
    <cellStyle name="Input cel 3 2 4 7" xfId="1927" xr:uid="{00000000-0005-0000-0000-00004B000000}"/>
    <cellStyle name="Input cel 3 2 4 7 2" xfId="12196" xr:uid="{00000000-0005-0000-0000-00004B000000}"/>
    <cellStyle name="Input cel 3 2 4 7 2 2" xfId="16781" xr:uid="{00000000-0005-0000-0000-00004B000000}"/>
    <cellStyle name="Input cel 3 2 4 7 3" xfId="7665" xr:uid="{00000000-0005-0000-0000-00004B000000}"/>
    <cellStyle name="Input cel 3 2 4 8" xfId="9426" xr:uid="{00000000-0005-0000-0000-00004B000000}"/>
    <cellStyle name="Input cel 3 2 4 8 2" xfId="9853" xr:uid="{00000000-0005-0000-0000-00004B000000}"/>
    <cellStyle name="Input cel 3 2 4 9" xfId="10790" xr:uid="{00000000-0005-0000-0000-00004B000000}"/>
    <cellStyle name="Input cel 3 2 4 9 2" xfId="8476" xr:uid="{00000000-0005-0000-0000-00004B000000}"/>
    <cellStyle name="Input cel 3 2 5" xfId="465" xr:uid="{00000000-0005-0000-0000-00004B000000}"/>
    <cellStyle name="Input cel 3 2 5 2" xfId="1606" xr:uid="{00000000-0005-0000-0000-00004B000000}"/>
    <cellStyle name="Input cel 3 2 5 2 2" xfId="4415" xr:uid="{00000000-0005-0000-0000-00004B000000}"/>
    <cellStyle name="Input cel 3 2 5 2 2 2" xfId="14679" xr:uid="{00000000-0005-0000-0000-00004B000000}"/>
    <cellStyle name="Input cel 3 2 5 2 2 2 2" xfId="19269" xr:uid="{00000000-0005-0000-0000-00004B000000}"/>
    <cellStyle name="Input cel 3 2 5 2 2 3" xfId="6792" xr:uid="{00000000-0005-0000-0000-00004B000000}"/>
    <cellStyle name="Input cel 3 2 5 2 3" xfId="5827" xr:uid="{00000000-0005-0000-0000-00004B000000}"/>
    <cellStyle name="Input cel 3 2 5 2 3 2" xfId="16031" xr:uid="{00000000-0005-0000-0000-00004B000000}"/>
    <cellStyle name="Input cel 3 2 5 2 3 2 2" xfId="20618" xr:uid="{00000000-0005-0000-0000-00004B000000}"/>
    <cellStyle name="Input cel 3 2 5 2 3 3" xfId="7227" xr:uid="{00000000-0005-0000-0000-00004B000000}"/>
    <cellStyle name="Input cel 3 2 5 2 4" xfId="3181" xr:uid="{00000000-0005-0000-0000-00004B000000}"/>
    <cellStyle name="Input cel 3 2 5 2 4 2" xfId="18035" xr:uid="{00000000-0005-0000-0000-00004B000000}"/>
    <cellStyle name="Input cel 3 2 5 2 5" xfId="11883" xr:uid="{00000000-0005-0000-0000-00004B000000}"/>
    <cellStyle name="Input cel 3 2 5 2 5 2" xfId="16469" xr:uid="{00000000-0005-0000-0000-00004B000000}"/>
    <cellStyle name="Input cel 3 2 5 2 6" xfId="12258" xr:uid="{00000000-0005-0000-0000-00004B000000}"/>
    <cellStyle name="Input cel 3 2 5 3" xfId="971" xr:uid="{00000000-0005-0000-0000-00004B000000}"/>
    <cellStyle name="Input cel 3 2 5 3 2" xfId="3774" xr:uid="{00000000-0005-0000-0000-00004B000000}"/>
    <cellStyle name="Input cel 3 2 5 3 2 2" xfId="14038" xr:uid="{00000000-0005-0000-0000-00004B000000}"/>
    <cellStyle name="Input cel 3 2 5 3 2 2 2" xfId="18628" xr:uid="{00000000-0005-0000-0000-00004B000000}"/>
    <cellStyle name="Input cel 3 2 5 3 2 3" xfId="13409" xr:uid="{00000000-0005-0000-0000-00004B000000}"/>
    <cellStyle name="Input cel 3 2 5 3 3" xfId="5194" xr:uid="{00000000-0005-0000-0000-00004B000000}"/>
    <cellStyle name="Input cel 3 2 5 3 3 2" xfId="15435" xr:uid="{00000000-0005-0000-0000-00004B000000}"/>
    <cellStyle name="Input cel 3 2 5 3 3 2 2" xfId="20024" xr:uid="{00000000-0005-0000-0000-00004B000000}"/>
    <cellStyle name="Input cel 3 2 5 3 3 3" xfId="8066" xr:uid="{00000000-0005-0000-0000-00004B000000}"/>
    <cellStyle name="Input cel 3 2 5 3 4" xfId="2604" xr:uid="{00000000-0005-0000-0000-00004B000000}"/>
    <cellStyle name="Input cel 3 2 5 3 4 2" xfId="17458" xr:uid="{00000000-0005-0000-0000-00004B000000}"/>
    <cellStyle name="Input cel 3 2 5 3 5" xfId="11290" xr:uid="{00000000-0005-0000-0000-00004B000000}"/>
    <cellStyle name="Input cel 3 2 5 3 5 2" xfId="6423" xr:uid="{00000000-0005-0000-0000-00004B000000}"/>
    <cellStyle name="Input cel 3 2 5 3 6" xfId="8321" xr:uid="{00000000-0005-0000-0000-00004B000000}"/>
    <cellStyle name="Input cel 3 2 5 4" xfId="693" xr:uid="{00000000-0005-0000-0000-00004B000000}"/>
    <cellStyle name="Input cel 3 2 5 4 2" xfId="4918" xr:uid="{00000000-0005-0000-0000-00004B000000}"/>
    <cellStyle name="Input cel 3 2 5 4 2 2" xfId="15174" xr:uid="{00000000-0005-0000-0000-00004B000000}"/>
    <cellStyle name="Input cel 3 2 5 4 2 2 2" xfId="19763" xr:uid="{00000000-0005-0000-0000-00004B000000}"/>
    <cellStyle name="Input cel 3 2 5 4 2 3" xfId="8175" xr:uid="{00000000-0005-0000-0000-00004B000000}"/>
    <cellStyle name="Input cel 3 2 5 4 3" xfId="2338" xr:uid="{00000000-0005-0000-0000-00004B000000}"/>
    <cellStyle name="Input cel 3 2 5 4 3 2" xfId="17192" xr:uid="{00000000-0005-0000-0000-00004B000000}"/>
    <cellStyle name="Input cel 3 2 5 4 4" xfId="11033" xr:uid="{00000000-0005-0000-0000-00004B000000}"/>
    <cellStyle name="Input cel 3 2 5 4 4 2" xfId="13485" xr:uid="{00000000-0005-0000-0000-00004B000000}"/>
    <cellStyle name="Input cel 3 2 5 4 5" xfId="9551" xr:uid="{00000000-0005-0000-0000-00004B000000}"/>
    <cellStyle name="Input cel 3 2 5 5" xfId="3493" xr:uid="{00000000-0005-0000-0000-00004B000000}"/>
    <cellStyle name="Input cel 3 2 5 5 2" xfId="13757" xr:uid="{00000000-0005-0000-0000-00004B000000}"/>
    <cellStyle name="Input cel 3 2 5 5 2 2" xfId="18347" xr:uid="{00000000-0005-0000-0000-00004B000000}"/>
    <cellStyle name="Input cel 3 2 5 5 3" xfId="8721" xr:uid="{00000000-0005-0000-0000-00004B000000}"/>
    <cellStyle name="Input cel 3 2 5 6" xfId="4690" xr:uid="{00000000-0005-0000-0000-00004B000000}"/>
    <cellStyle name="Input cel 3 2 5 6 2" xfId="14950" xr:uid="{00000000-0005-0000-0000-00004B000000}"/>
    <cellStyle name="Input cel 3 2 5 6 2 2" xfId="19539" xr:uid="{00000000-0005-0000-0000-00004B000000}"/>
    <cellStyle name="Input cel 3 2 5 6 3" xfId="13514" xr:uid="{00000000-0005-0000-0000-00004B000000}"/>
    <cellStyle name="Input cel 3 2 5 7" xfId="9436" xr:uid="{00000000-0005-0000-0000-00004B000000}"/>
    <cellStyle name="Input cel 3 2 5 7 2" xfId="13345" xr:uid="{00000000-0005-0000-0000-00004B000000}"/>
    <cellStyle name="Input cel 3 2 5 8" xfId="10812" xr:uid="{00000000-0005-0000-0000-00004B000000}"/>
    <cellStyle name="Input cel 3 2 5 8 2" xfId="8151" xr:uid="{00000000-0005-0000-0000-00004B000000}"/>
    <cellStyle name="Input cel 3 2 5 9" xfId="7140" xr:uid="{00000000-0005-0000-0000-00004B000000}"/>
    <cellStyle name="Input cel 3 2 6" xfId="756" xr:uid="{00000000-0005-0000-0000-00004B000000}"/>
    <cellStyle name="Input cel 3 2 6 2" xfId="1669" xr:uid="{00000000-0005-0000-0000-00004B000000}"/>
    <cellStyle name="Input cel 3 2 6 2 2" xfId="4478" xr:uid="{00000000-0005-0000-0000-00004B000000}"/>
    <cellStyle name="Input cel 3 2 6 2 2 2" xfId="14742" xr:uid="{00000000-0005-0000-0000-00004B000000}"/>
    <cellStyle name="Input cel 3 2 6 2 2 2 2" xfId="19332" xr:uid="{00000000-0005-0000-0000-00004B000000}"/>
    <cellStyle name="Input cel 3 2 6 2 2 3" xfId="8841" xr:uid="{00000000-0005-0000-0000-00004B000000}"/>
    <cellStyle name="Input cel 3 2 6 2 3" xfId="5890" xr:uid="{00000000-0005-0000-0000-00004B000000}"/>
    <cellStyle name="Input cel 3 2 6 2 3 2" xfId="16090" xr:uid="{00000000-0005-0000-0000-00004B000000}"/>
    <cellStyle name="Input cel 3 2 6 2 3 2 2" xfId="20677" xr:uid="{00000000-0005-0000-0000-00004B000000}"/>
    <cellStyle name="Input cel 3 2 6 2 3 3" xfId="10090" xr:uid="{00000000-0005-0000-0000-00004B000000}"/>
    <cellStyle name="Input cel 3 2 6 2 4" xfId="3240" xr:uid="{00000000-0005-0000-0000-00004B000000}"/>
    <cellStyle name="Input cel 3 2 6 2 4 2" xfId="18094" xr:uid="{00000000-0005-0000-0000-00004B000000}"/>
    <cellStyle name="Input cel 3 2 6 2 5" xfId="11942" xr:uid="{00000000-0005-0000-0000-00004B000000}"/>
    <cellStyle name="Input cel 3 2 6 2 5 2" xfId="16528" xr:uid="{00000000-0005-0000-0000-00004B000000}"/>
    <cellStyle name="Input cel 3 2 6 2 6" xfId="9509" xr:uid="{00000000-0005-0000-0000-00004B000000}"/>
    <cellStyle name="Input cel 3 2 6 3" xfId="1352" xr:uid="{00000000-0005-0000-0000-00004B000000}"/>
    <cellStyle name="Input cel 3 2 6 3 2" xfId="4161" xr:uid="{00000000-0005-0000-0000-00004B000000}"/>
    <cellStyle name="Input cel 3 2 6 3 2 2" xfId="14425" xr:uid="{00000000-0005-0000-0000-00004B000000}"/>
    <cellStyle name="Input cel 3 2 6 3 2 2 2" xfId="19015" xr:uid="{00000000-0005-0000-0000-00004B000000}"/>
    <cellStyle name="Input cel 3 2 6 3 2 3" xfId="7932" xr:uid="{00000000-0005-0000-0000-00004B000000}"/>
    <cellStyle name="Input cel 3 2 6 3 3" xfId="5574" xr:uid="{00000000-0005-0000-0000-00004B000000}"/>
    <cellStyle name="Input cel 3 2 6 3 3 2" xfId="15793" xr:uid="{00000000-0005-0000-0000-00004B000000}"/>
    <cellStyle name="Input cel 3 2 6 3 3 2 2" xfId="20381" xr:uid="{00000000-0005-0000-0000-00004B000000}"/>
    <cellStyle name="Input cel 3 2 6 3 3 3" xfId="9127" xr:uid="{00000000-0005-0000-0000-00004B000000}"/>
    <cellStyle name="Input cel 3 2 6 3 4" xfId="2956" xr:uid="{00000000-0005-0000-0000-00004B000000}"/>
    <cellStyle name="Input cel 3 2 6 3 4 2" xfId="17810" xr:uid="{00000000-0005-0000-0000-00004B000000}"/>
    <cellStyle name="Input cel 3 2 6 3 5" xfId="11644" xr:uid="{00000000-0005-0000-0000-00004B000000}"/>
    <cellStyle name="Input cel 3 2 6 3 5 2" xfId="16232" xr:uid="{00000000-0005-0000-0000-00004B000000}"/>
    <cellStyle name="Input cel 3 2 6 3 6" xfId="6901" xr:uid="{00000000-0005-0000-0000-00004B000000}"/>
    <cellStyle name="Input cel 3 2 6 4" xfId="2400" xr:uid="{00000000-0005-0000-0000-00004B000000}"/>
    <cellStyle name="Input cel 3 2 6 4 2" xfId="12668" xr:uid="{00000000-0005-0000-0000-00004B000000}"/>
    <cellStyle name="Input cel 3 2 6 4 2 2" xfId="17254" xr:uid="{00000000-0005-0000-0000-00004B000000}"/>
    <cellStyle name="Input cel 3 2 6 4 3" xfId="12908" xr:uid="{00000000-0005-0000-0000-00004B000000}"/>
    <cellStyle name="Input cel 3 2 6 5" xfId="3556" xr:uid="{00000000-0005-0000-0000-00004B000000}"/>
    <cellStyle name="Input cel 3 2 6 5 2" xfId="13820" xr:uid="{00000000-0005-0000-0000-00004B000000}"/>
    <cellStyle name="Input cel 3 2 6 5 2 2" xfId="18410" xr:uid="{00000000-0005-0000-0000-00004B000000}"/>
    <cellStyle name="Input cel 3 2 6 5 3" xfId="7518" xr:uid="{00000000-0005-0000-0000-00004B000000}"/>
    <cellStyle name="Input cel 3 2 6 6" xfId="4981" xr:uid="{00000000-0005-0000-0000-00004B000000}"/>
    <cellStyle name="Input cel 3 2 6 6 2" xfId="15236" xr:uid="{00000000-0005-0000-0000-00004B000000}"/>
    <cellStyle name="Input cel 3 2 6 6 2 2" xfId="19825" xr:uid="{00000000-0005-0000-0000-00004B000000}"/>
    <cellStyle name="Input cel 3 2 6 6 3" xfId="6191" xr:uid="{00000000-0005-0000-0000-00004B000000}"/>
    <cellStyle name="Input cel 3 2 6 7" xfId="2104" xr:uid="{00000000-0005-0000-0000-00004B000000}"/>
    <cellStyle name="Input cel 3 2 6 7 2" xfId="12373" xr:uid="{00000000-0005-0000-0000-00004B000000}"/>
    <cellStyle name="Input cel 3 2 6 7 2 2" xfId="16958" xr:uid="{00000000-0005-0000-0000-00004B000000}"/>
    <cellStyle name="Input cel 3 2 6 7 3" xfId="6491" xr:uid="{00000000-0005-0000-0000-00004B000000}"/>
    <cellStyle name="Input cel 3 2 6 8" xfId="11092" xr:uid="{00000000-0005-0000-0000-00004B000000}"/>
    <cellStyle name="Input cel 3 2 6 8 2" xfId="12602" xr:uid="{00000000-0005-0000-0000-00004B000000}"/>
    <cellStyle name="Input cel 3 2 6 9" xfId="10351" xr:uid="{00000000-0005-0000-0000-00004B000000}"/>
    <cellStyle name="Input cel 3 2 7" xfId="1103" xr:uid="{00000000-0005-0000-0000-00004B000000}"/>
    <cellStyle name="Input cel 3 2 7 2" xfId="879" xr:uid="{00000000-0005-0000-0000-00004B000000}"/>
    <cellStyle name="Input cel 3 2 7 2 2" xfId="3679" xr:uid="{00000000-0005-0000-0000-00004B000000}"/>
    <cellStyle name="Input cel 3 2 7 2 2 2" xfId="13943" xr:uid="{00000000-0005-0000-0000-00004B000000}"/>
    <cellStyle name="Input cel 3 2 7 2 2 2 2" xfId="18533" xr:uid="{00000000-0005-0000-0000-00004B000000}"/>
    <cellStyle name="Input cel 3 2 7 2 2 3" xfId="9620" xr:uid="{00000000-0005-0000-0000-00004B000000}"/>
    <cellStyle name="Input cel 3 2 7 2 3" xfId="5103" xr:uid="{00000000-0005-0000-0000-00004B000000}"/>
    <cellStyle name="Input cel 3 2 7 2 3 2" xfId="15353" xr:uid="{00000000-0005-0000-0000-00004B000000}"/>
    <cellStyle name="Input cel 3 2 7 2 3 2 2" xfId="19942" xr:uid="{00000000-0005-0000-0000-00004B000000}"/>
    <cellStyle name="Input cel 3 2 7 2 3 3" xfId="7232" xr:uid="{00000000-0005-0000-0000-00004B000000}"/>
    <cellStyle name="Input cel 3 2 7 2 4" xfId="2517" xr:uid="{00000000-0005-0000-0000-00004B000000}"/>
    <cellStyle name="Input cel 3 2 7 2 4 2" xfId="17371" xr:uid="{00000000-0005-0000-0000-00004B000000}"/>
    <cellStyle name="Input cel 3 2 7 2 5" xfId="11208" xr:uid="{00000000-0005-0000-0000-00004B000000}"/>
    <cellStyle name="Input cel 3 2 7 2 5 2" xfId="6311" xr:uid="{00000000-0005-0000-0000-00004B000000}"/>
    <cellStyle name="Input cel 3 2 7 2 6" xfId="6173" xr:uid="{00000000-0005-0000-0000-00004B000000}"/>
    <cellStyle name="Input cel 3 2 7 3" xfId="2728" xr:uid="{00000000-0005-0000-0000-00004B000000}"/>
    <cellStyle name="Input cel 3 2 7 3 2" xfId="12995" xr:uid="{00000000-0005-0000-0000-00004B000000}"/>
    <cellStyle name="Input cel 3 2 7 3 2 2" xfId="17582" xr:uid="{00000000-0005-0000-0000-00004B000000}"/>
    <cellStyle name="Input cel 3 2 7 3 3" xfId="9971" xr:uid="{00000000-0005-0000-0000-00004B000000}"/>
    <cellStyle name="Input cel 3 2 7 4" xfId="3909" xr:uid="{00000000-0005-0000-0000-00004B000000}"/>
    <cellStyle name="Input cel 3 2 7 4 2" xfId="14173" xr:uid="{00000000-0005-0000-0000-00004B000000}"/>
    <cellStyle name="Input cel 3 2 7 4 2 2" xfId="18763" xr:uid="{00000000-0005-0000-0000-00004B000000}"/>
    <cellStyle name="Input cel 3 2 7 4 3" xfId="9175" xr:uid="{00000000-0005-0000-0000-00004B000000}"/>
    <cellStyle name="Input cel 3 2 7 5" xfId="5326" xr:uid="{00000000-0005-0000-0000-00004B000000}"/>
    <cellStyle name="Input cel 3 2 7 5 2" xfId="15559" xr:uid="{00000000-0005-0000-0000-00004B000000}"/>
    <cellStyle name="Input cel 3 2 7 5 2 2" xfId="20148" xr:uid="{00000000-0005-0000-0000-00004B000000}"/>
    <cellStyle name="Input cel 3 2 7 5 3" xfId="12570" xr:uid="{00000000-0005-0000-0000-00004B000000}"/>
    <cellStyle name="Input cel 3 2 7 6" xfId="1882" xr:uid="{00000000-0005-0000-0000-00004B000000}"/>
    <cellStyle name="Input cel 3 2 7 6 2" xfId="16738" xr:uid="{00000000-0005-0000-0000-00004B000000}"/>
    <cellStyle name="Input cel 3 2 7 7" xfId="11414" xr:uid="{00000000-0005-0000-0000-00004B000000}"/>
    <cellStyle name="Input cel 3 2 7 7 2" xfId="7840" xr:uid="{00000000-0005-0000-0000-00004B000000}"/>
    <cellStyle name="Input cel 3 2 7 8" xfId="8115" xr:uid="{00000000-0005-0000-0000-00004B000000}"/>
    <cellStyle name="Input cel 3 2 8" xfId="1096" xr:uid="{00000000-0005-0000-0000-00004B000000}"/>
    <cellStyle name="Input cel 3 2 8 2" xfId="3901" xr:uid="{00000000-0005-0000-0000-00004B000000}"/>
    <cellStyle name="Input cel 3 2 8 2 2" xfId="14165" xr:uid="{00000000-0005-0000-0000-00004B000000}"/>
    <cellStyle name="Input cel 3 2 8 2 2 2" xfId="18755" xr:uid="{00000000-0005-0000-0000-00004B000000}"/>
    <cellStyle name="Input cel 3 2 8 2 3" xfId="10330" xr:uid="{00000000-0005-0000-0000-00004B000000}"/>
    <cellStyle name="Input cel 3 2 8 3" xfId="5319" xr:uid="{00000000-0005-0000-0000-00004B000000}"/>
    <cellStyle name="Input cel 3 2 8 3 2" xfId="15552" xr:uid="{00000000-0005-0000-0000-00004B000000}"/>
    <cellStyle name="Input cel 3 2 8 3 2 2" xfId="20141" xr:uid="{00000000-0005-0000-0000-00004B000000}"/>
    <cellStyle name="Input cel 3 2 8 3 3" xfId="13470" xr:uid="{00000000-0005-0000-0000-00004B000000}"/>
    <cellStyle name="Input cel 3 2 8 4" xfId="2721" xr:uid="{00000000-0005-0000-0000-00004B000000}"/>
    <cellStyle name="Input cel 3 2 8 4 2" xfId="17575" xr:uid="{00000000-0005-0000-0000-00004B000000}"/>
    <cellStyle name="Input cel 3 2 8 5" xfId="11407" xr:uid="{00000000-0005-0000-0000-00004B000000}"/>
    <cellStyle name="Input cel 3 2 8 5 2" xfId="9724" xr:uid="{00000000-0005-0000-0000-00004B000000}"/>
    <cellStyle name="Input cel 3 2 8 6" xfId="9256" xr:uid="{00000000-0005-0000-0000-00004B000000}"/>
    <cellStyle name="Input cel 3 2 9" xfId="562" xr:uid="{00000000-0005-0000-0000-00004B000000}"/>
    <cellStyle name="Input cel 3 2 9 2" xfId="4787" xr:uid="{00000000-0005-0000-0000-00004B000000}"/>
    <cellStyle name="Input cel 3 2 9 2 2" xfId="15045" xr:uid="{00000000-0005-0000-0000-00004B000000}"/>
    <cellStyle name="Input cel 3 2 9 2 2 2" xfId="19634" xr:uid="{00000000-0005-0000-0000-00004B000000}"/>
    <cellStyle name="Input cel 3 2 9 2 3" xfId="13431" xr:uid="{00000000-0005-0000-0000-00004B000000}"/>
    <cellStyle name="Input cel 3 2 9 3" xfId="1824" xr:uid="{00000000-0005-0000-0000-00004B000000}"/>
    <cellStyle name="Input cel 3 2 9 3 2" xfId="16680" xr:uid="{00000000-0005-0000-0000-00004B000000}"/>
    <cellStyle name="Input cel 3 2 9 4" xfId="10906" xr:uid="{00000000-0005-0000-0000-00004B000000}"/>
    <cellStyle name="Input cel 3 2 9 4 2" xfId="10495" xr:uid="{00000000-0005-0000-0000-00004B000000}"/>
    <cellStyle name="Input cel 3 2 9 5" xfId="8950" xr:uid="{00000000-0005-0000-0000-00004B000000}"/>
    <cellStyle name="Input cel 3 3" xfId="209" xr:uid="{00000000-0005-0000-0000-00004A000000}"/>
    <cellStyle name="Input cel 3 3 10" xfId="1743" xr:uid="{00000000-0005-0000-0000-00004A000000}"/>
    <cellStyle name="Input cel 3 3 10 2" xfId="12014" xr:uid="{00000000-0005-0000-0000-00004A000000}"/>
    <cellStyle name="Input cel 3 3 10 3" xfId="16600" xr:uid="{00000000-0005-0000-0000-00004A000000}"/>
    <cellStyle name="Input cel 3 3 11" xfId="10616" xr:uid="{00000000-0005-0000-0000-00004A000000}"/>
    <cellStyle name="Input cel 3 3 11 2" xfId="7031" xr:uid="{00000000-0005-0000-0000-00004A000000}"/>
    <cellStyle name="Input cel 3 3 2" xfId="426" xr:uid="{00000000-0005-0000-0000-00004A000000}"/>
    <cellStyle name="Input cel 3 3 2 10" xfId="3413" xr:uid="{00000000-0005-0000-0000-00004A000000}"/>
    <cellStyle name="Input cel 3 3 2 10 2" xfId="13677" xr:uid="{00000000-0005-0000-0000-00004A000000}"/>
    <cellStyle name="Input cel 3 3 2 10 2 2" xfId="18267" xr:uid="{00000000-0005-0000-0000-00004A000000}"/>
    <cellStyle name="Input cel 3 3 2 10 3" xfId="6917" xr:uid="{00000000-0005-0000-0000-00004A000000}"/>
    <cellStyle name="Input cel 3 3 2 11" xfId="1906" xr:uid="{00000000-0005-0000-0000-00004A000000}"/>
    <cellStyle name="Input cel 3 3 2 11 2" xfId="12175" xr:uid="{00000000-0005-0000-0000-00004A000000}"/>
    <cellStyle name="Input cel 3 3 2 11 2 2" xfId="16760" xr:uid="{00000000-0005-0000-0000-00004A000000}"/>
    <cellStyle name="Input cel 3 3 2 11 3" xfId="6192" xr:uid="{00000000-0005-0000-0000-00004A000000}"/>
    <cellStyle name="Input cel 3 3 2 12" xfId="4659" xr:uid="{00000000-0005-0000-0000-00004A000000}"/>
    <cellStyle name="Input cel 3 3 2 12 2" xfId="19508" xr:uid="{00000000-0005-0000-0000-00004A000000}"/>
    <cellStyle name="Input cel 3 3 2 13" xfId="10775" xr:uid="{00000000-0005-0000-0000-00004A000000}"/>
    <cellStyle name="Input cel 3 3 2 13 2" xfId="9458" xr:uid="{00000000-0005-0000-0000-00004A000000}"/>
    <cellStyle name="Input cel 3 3 2 14" xfId="6059" xr:uid="{00000000-0005-0000-0000-00004A000000}"/>
    <cellStyle name="Input cel 3 3 2 2" xfId="521" xr:uid="{00000000-0005-0000-0000-00004A000000}"/>
    <cellStyle name="Input cel 3 3 2 2 10" xfId="8718" xr:uid="{00000000-0005-0000-0000-00004A000000}"/>
    <cellStyle name="Input cel 3 3 2 2 2" xfId="1574" xr:uid="{00000000-0005-0000-0000-00004A000000}"/>
    <cellStyle name="Input cel 3 3 2 2 2 2" xfId="4383" xr:uid="{00000000-0005-0000-0000-00004A000000}"/>
    <cellStyle name="Input cel 3 3 2 2 2 2 2" xfId="14647" xr:uid="{00000000-0005-0000-0000-00004A000000}"/>
    <cellStyle name="Input cel 3 3 2 2 2 2 2 2" xfId="19237" xr:uid="{00000000-0005-0000-0000-00004A000000}"/>
    <cellStyle name="Input cel 3 3 2 2 2 2 3" xfId="8640" xr:uid="{00000000-0005-0000-0000-00004A000000}"/>
    <cellStyle name="Input cel 3 3 2 2 2 3" xfId="5795" xr:uid="{00000000-0005-0000-0000-00004A000000}"/>
    <cellStyle name="Input cel 3 3 2 2 2 3 2" xfId="16001" xr:uid="{00000000-0005-0000-0000-00004A000000}"/>
    <cellStyle name="Input cel 3 3 2 2 2 3 2 2" xfId="20588" xr:uid="{00000000-0005-0000-0000-00004A000000}"/>
    <cellStyle name="Input cel 3 3 2 2 2 3 3" xfId="12469" xr:uid="{00000000-0005-0000-0000-00004A000000}"/>
    <cellStyle name="Input cel 3 3 2 2 2 4" xfId="3151" xr:uid="{00000000-0005-0000-0000-00004A000000}"/>
    <cellStyle name="Input cel 3 3 2 2 2 4 2" xfId="18005" xr:uid="{00000000-0005-0000-0000-00004A000000}"/>
    <cellStyle name="Input cel 3 3 2 2 2 5" xfId="11853" xr:uid="{00000000-0005-0000-0000-00004A000000}"/>
    <cellStyle name="Input cel 3 3 2 2 2 5 2" xfId="16439" xr:uid="{00000000-0005-0000-0000-00004A000000}"/>
    <cellStyle name="Input cel 3 3 2 2 2 6" xfId="7941" xr:uid="{00000000-0005-0000-0000-00004A000000}"/>
    <cellStyle name="Input cel 3 3 2 2 3" xfId="1415" xr:uid="{00000000-0005-0000-0000-00004A000000}"/>
    <cellStyle name="Input cel 3 3 2 2 3 2" xfId="4224" xr:uid="{00000000-0005-0000-0000-00004A000000}"/>
    <cellStyle name="Input cel 3 3 2 2 3 2 2" xfId="14488" xr:uid="{00000000-0005-0000-0000-00004A000000}"/>
    <cellStyle name="Input cel 3 3 2 2 3 2 2 2" xfId="19078" xr:uid="{00000000-0005-0000-0000-00004A000000}"/>
    <cellStyle name="Input cel 3 3 2 2 3 2 3" xfId="10517" xr:uid="{00000000-0005-0000-0000-00004A000000}"/>
    <cellStyle name="Input cel 3 3 2 2 3 3" xfId="5636" xr:uid="{00000000-0005-0000-0000-00004A000000}"/>
    <cellStyle name="Input cel 3 3 2 2 3 3 2" xfId="15853" xr:uid="{00000000-0005-0000-0000-00004A000000}"/>
    <cellStyle name="Input cel 3 3 2 2 3 3 2 2" xfId="20441" xr:uid="{00000000-0005-0000-0000-00004A000000}"/>
    <cellStyle name="Input cel 3 3 2 2 3 3 3" xfId="7939" xr:uid="{00000000-0005-0000-0000-00004A000000}"/>
    <cellStyle name="Input cel 3 3 2 2 3 4" xfId="3017" xr:uid="{00000000-0005-0000-0000-00004A000000}"/>
    <cellStyle name="Input cel 3 3 2 2 3 4 2" xfId="17871" xr:uid="{00000000-0005-0000-0000-00004A000000}"/>
    <cellStyle name="Input cel 3 3 2 2 3 5" xfId="11704" xr:uid="{00000000-0005-0000-0000-00004A000000}"/>
    <cellStyle name="Input cel 3 3 2 2 3 5 2" xfId="16292" xr:uid="{00000000-0005-0000-0000-00004A000000}"/>
    <cellStyle name="Input cel 3 3 2 2 3 6" xfId="8158" xr:uid="{00000000-0005-0000-0000-00004A000000}"/>
    <cellStyle name="Input cel 3 3 2 2 4" xfId="1260" xr:uid="{00000000-0005-0000-0000-00004A000000}"/>
    <cellStyle name="Input cel 3 3 2 2 4 2" xfId="4069" xr:uid="{00000000-0005-0000-0000-00004A000000}"/>
    <cellStyle name="Input cel 3 3 2 2 4 2 2" xfId="14333" xr:uid="{00000000-0005-0000-0000-00004A000000}"/>
    <cellStyle name="Input cel 3 3 2 2 4 2 2 2" xfId="18923" xr:uid="{00000000-0005-0000-0000-00004A000000}"/>
    <cellStyle name="Input cel 3 3 2 2 4 2 3" xfId="7074" xr:uid="{00000000-0005-0000-0000-00004A000000}"/>
    <cellStyle name="Input cel 3 3 2 2 4 3" xfId="5482" xr:uid="{00000000-0005-0000-0000-00004A000000}"/>
    <cellStyle name="Input cel 3 3 2 2 4 3 2" xfId="15705" xr:uid="{00000000-0005-0000-0000-00004A000000}"/>
    <cellStyle name="Input cel 3 3 2 2 4 3 2 2" xfId="20293" xr:uid="{00000000-0005-0000-0000-00004A000000}"/>
    <cellStyle name="Input cel 3 3 2 2 4 3 3" xfId="9911" xr:uid="{00000000-0005-0000-0000-00004A000000}"/>
    <cellStyle name="Input cel 3 3 2 2 4 4" xfId="2867" xr:uid="{00000000-0005-0000-0000-00004A000000}"/>
    <cellStyle name="Input cel 3 3 2 2 4 4 2" xfId="17721" xr:uid="{00000000-0005-0000-0000-00004A000000}"/>
    <cellStyle name="Input cel 3 3 2 2 4 5" xfId="11558" xr:uid="{00000000-0005-0000-0000-00004A000000}"/>
    <cellStyle name="Input cel 3 3 2 2 4 5 2" xfId="6282" xr:uid="{00000000-0005-0000-0000-00004A000000}"/>
    <cellStyle name="Input cel 3 3 2 2 4 6" xfId="7405" xr:uid="{00000000-0005-0000-0000-00004A000000}"/>
    <cellStyle name="Input cel 3 3 2 2 5" xfId="661" xr:uid="{00000000-0005-0000-0000-00004A000000}"/>
    <cellStyle name="Input cel 3 3 2 2 5 2" xfId="4886" xr:uid="{00000000-0005-0000-0000-00004A000000}"/>
    <cellStyle name="Input cel 3 3 2 2 5 2 2" xfId="15144" xr:uid="{00000000-0005-0000-0000-00004A000000}"/>
    <cellStyle name="Input cel 3 3 2 2 5 2 2 2" xfId="19733" xr:uid="{00000000-0005-0000-0000-00004A000000}"/>
    <cellStyle name="Input cel 3 3 2 2 5 2 3" xfId="6803" xr:uid="{00000000-0005-0000-0000-00004A000000}"/>
    <cellStyle name="Input cel 3 3 2 2 5 3" xfId="2308" xr:uid="{00000000-0005-0000-0000-00004A000000}"/>
    <cellStyle name="Input cel 3 3 2 2 5 3 2" xfId="17162" xr:uid="{00000000-0005-0000-0000-00004A000000}"/>
    <cellStyle name="Input cel 3 3 2 2 5 4" xfId="11003" xr:uid="{00000000-0005-0000-0000-00004A000000}"/>
    <cellStyle name="Input cel 3 3 2 2 5 4 2" xfId="12273" xr:uid="{00000000-0005-0000-0000-00004A000000}"/>
    <cellStyle name="Input cel 3 3 2 2 5 5" xfId="10218" xr:uid="{00000000-0005-0000-0000-00004A000000}"/>
    <cellStyle name="Input cel 3 3 2 2 6" xfId="3461" xr:uid="{00000000-0005-0000-0000-00004A000000}"/>
    <cellStyle name="Input cel 3 3 2 2 6 2" xfId="13725" xr:uid="{00000000-0005-0000-0000-00004A000000}"/>
    <cellStyle name="Input cel 3 3 2 2 6 2 2" xfId="18315" xr:uid="{00000000-0005-0000-0000-00004A000000}"/>
    <cellStyle name="Input cel 3 3 2 2 6 3" xfId="8839" xr:uid="{00000000-0005-0000-0000-00004A000000}"/>
    <cellStyle name="Input cel 3 3 2 2 7" xfId="4746" xr:uid="{00000000-0005-0000-0000-00004A000000}"/>
    <cellStyle name="Input cel 3 3 2 2 7 2" xfId="15006" xr:uid="{00000000-0005-0000-0000-00004A000000}"/>
    <cellStyle name="Input cel 3 3 2 2 7 2 2" xfId="19595" xr:uid="{00000000-0005-0000-0000-00004A000000}"/>
    <cellStyle name="Input cel 3 3 2 2 7 3" xfId="7888" xr:uid="{00000000-0005-0000-0000-00004A000000}"/>
    <cellStyle name="Input cel 3 3 2 2 8" xfId="9475" xr:uid="{00000000-0005-0000-0000-00004A000000}"/>
    <cellStyle name="Input cel 3 3 2 2 8 2" xfId="13208" xr:uid="{00000000-0005-0000-0000-00004A000000}"/>
    <cellStyle name="Input cel 3 3 2 2 9" xfId="10868" xr:uid="{00000000-0005-0000-0000-00004A000000}"/>
    <cellStyle name="Input cel 3 3 2 2 9 2" xfId="6641" xr:uid="{00000000-0005-0000-0000-00004A000000}"/>
    <cellStyle name="Input cel 3 3 2 3" xfId="725" xr:uid="{00000000-0005-0000-0000-00004A000000}"/>
    <cellStyle name="Input cel 3 3 2 3 2" xfId="1638" xr:uid="{00000000-0005-0000-0000-00004A000000}"/>
    <cellStyle name="Input cel 3 3 2 3 2 2" xfId="4447" xr:uid="{00000000-0005-0000-0000-00004A000000}"/>
    <cellStyle name="Input cel 3 3 2 3 2 2 2" xfId="14711" xr:uid="{00000000-0005-0000-0000-00004A000000}"/>
    <cellStyle name="Input cel 3 3 2 3 2 2 2 2" xfId="19301" xr:uid="{00000000-0005-0000-0000-00004A000000}"/>
    <cellStyle name="Input cel 3 3 2 3 2 2 3" xfId="9934" xr:uid="{00000000-0005-0000-0000-00004A000000}"/>
    <cellStyle name="Input cel 3 3 2 3 2 3" xfId="5859" xr:uid="{00000000-0005-0000-0000-00004A000000}"/>
    <cellStyle name="Input cel 3 3 2 3 2 3 2" xfId="16061" xr:uid="{00000000-0005-0000-0000-00004A000000}"/>
    <cellStyle name="Input cel 3 3 2 3 2 3 2 2" xfId="20648" xr:uid="{00000000-0005-0000-0000-00004A000000}"/>
    <cellStyle name="Input cel 3 3 2 3 2 3 3" xfId="8285" xr:uid="{00000000-0005-0000-0000-00004A000000}"/>
    <cellStyle name="Input cel 3 3 2 3 2 4" xfId="3211" xr:uid="{00000000-0005-0000-0000-00004A000000}"/>
    <cellStyle name="Input cel 3 3 2 3 2 4 2" xfId="18065" xr:uid="{00000000-0005-0000-0000-00004A000000}"/>
    <cellStyle name="Input cel 3 3 2 3 2 5" xfId="11913" xr:uid="{00000000-0005-0000-0000-00004A000000}"/>
    <cellStyle name="Input cel 3 3 2 3 2 5 2" xfId="16499" xr:uid="{00000000-0005-0000-0000-00004A000000}"/>
    <cellStyle name="Input cel 3 3 2 3 2 6" xfId="9234" xr:uid="{00000000-0005-0000-0000-00004A000000}"/>
    <cellStyle name="Input cel 3 3 2 3 3" xfId="1321" xr:uid="{00000000-0005-0000-0000-00004A000000}"/>
    <cellStyle name="Input cel 3 3 2 3 3 2" xfId="4130" xr:uid="{00000000-0005-0000-0000-00004A000000}"/>
    <cellStyle name="Input cel 3 3 2 3 3 2 2" xfId="14394" xr:uid="{00000000-0005-0000-0000-00004A000000}"/>
    <cellStyle name="Input cel 3 3 2 3 3 2 2 2" xfId="18984" xr:uid="{00000000-0005-0000-0000-00004A000000}"/>
    <cellStyle name="Input cel 3 3 2 3 3 2 3" xfId="7436" xr:uid="{00000000-0005-0000-0000-00004A000000}"/>
    <cellStyle name="Input cel 3 3 2 3 3 3" xfId="5543" xr:uid="{00000000-0005-0000-0000-00004A000000}"/>
    <cellStyle name="Input cel 3 3 2 3 3 3 2" xfId="15764" xr:uid="{00000000-0005-0000-0000-00004A000000}"/>
    <cellStyle name="Input cel 3 3 2 3 3 3 2 2" xfId="20352" xr:uid="{00000000-0005-0000-0000-00004A000000}"/>
    <cellStyle name="Input cel 3 3 2 3 3 3 3" xfId="9923" xr:uid="{00000000-0005-0000-0000-00004A000000}"/>
    <cellStyle name="Input cel 3 3 2 3 3 4" xfId="2927" xr:uid="{00000000-0005-0000-0000-00004A000000}"/>
    <cellStyle name="Input cel 3 3 2 3 3 4 2" xfId="17781" xr:uid="{00000000-0005-0000-0000-00004A000000}"/>
    <cellStyle name="Input cel 3 3 2 3 3 5" xfId="11615" xr:uid="{00000000-0005-0000-0000-00004A000000}"/>
    <cellStyle name="Input cel 3 3 2 3 3 5 2" xfId="16203" xr:uid="{00000000-0005-0000-0000-00004A000000}"/>
    <cellStyle name="Input cel 3 3 2 3 3 6" xfId="6225" xr:uid="{00000000-0005-0000-0000-00004A000000}"/>
    <cellStyle name="Input cel 3 3 2 3 4" xfId="2369" xr:uid="{00000000-0005-0000-0000-00004A000000}"/>
    <cellStyle name="Input cel 3 3 2 3 4 2" xfId="12637" xr:uid="{00000000-0005-0000-0000-00004A000000}"/>
    <cellStyle name="Input cel 3 3 2 3 4 2 2" xfId="17223" xr:uid="{00000000-0005-0000-0000-00004A000000}"/>
    <cellStyle name="Input cel 3 3 2 3 4 3" xfId="6782" xr:uid="{00000000-0005-0000-0000-00004A000000}"/>
    <cellStyle name="Input cel 3 3 2 3 5" xfId="3525" xr:uid="{00000000-0005-0000-0000-00004A000000}"/>
    <cellStyle name="Input cel 3 3 2 3 5 2" xfId="13789" xr:uid="{00000000-0005-0000-0000-00004A000000}"/>
    <cellStyle name="Input cel 3 3 2 3 5 2 2" xfId="18379" xr:uid="{00000000-0005-0000-0000-00004A000000}"/>
    <cellStyle name="Input cel 3 3 2 3 5 3" xfId="7279" xr:uid="{00000000-0005-0000-0000-00004A000000}"/>
    <cellStyle name="Input cel 3 3 2 3 6" xfId="4950" xr:uid="{00000000-0005-0000-0000-00004A000000}"/>
    <cellStyle name="Input cel 3 3 2 3 6 2" xfId="15205" xr:uid="{00000000-0005-0000-0000-00004A000000}"/>
    <cellStyle name="Input cel 3 3 2 3 6 2 2" xfId="19794" xr:uid="{00000000-0005-0000-0000-00004A000000}"/>
    <cellStyle name="Input cel 3 3 2 3 6 3" xfId="8253" xr:uid="{00000000-0005-0000-0000-00004A000000}"/>
    <cellStyle name="Input cel 3 3 2 3 7" xfId="2075" xr:uid="{00000000-0005-0000-0000-00004A000000}"/>
    <cellStyle name="Input cel 3 3 2 3 7 2" xfId="12344" xr:uid="{00000000-0005-0000-0000-00004A000000}"/>
    <cellStyle name="Input cel 3 3 2 3 7 2 2" xfId="16929" xr:uid="{00000000-0005-0000-0000-00004A000000}"/>
    <cellStyle name="Input cel 3 3 2 3 7 3" xfId="7689" xr:uid="{00000000-0005-0000-0000-00004A000000}"/>
    <cellStyle name="Input cel 3 3 2 3 8" xfId="11063" xr:uid="{00000000-0005-0000-0000-00004A000000}"/>
    <cellStyle name="Input cel 3 3 2 3 8 2" xfId="6616" xr:uid="{00000000-0005-0000-0000-00004A000000}"/>
    <cellStyle name="Input cel 3 3 2 3 9" xfId="10404" xr:uid="{00000000-0005-0000-0000-00004A000000}"/>
    <cellStyle name="Input cel 3 3 2 4" xfId="787" xr:uid="{00000000-0005-0000-0000-00004A000000}"/>
    <cellStyle name="Input cel 3 3 2 4 2" xfId="1700" xr:uid="{00000000-0005-0000-0000-00004A000000}"/>
    <cellStyle name="Input cel 3 3 2 4 2 2" xfId="4509" xr:uid="{00000000-0005-0000-0000-00004A000000}"/>
    <cellStyle name="Input cel 3 3 2 4 2 2 2" xfId="14773" xr:uid="{00000000-0005-0000-0000-00004A000000}"/>
    <cellStyle name="Input cel 3 3 2 4 2 2 2 2" xfId="19363" xr:uid="{00000000-0005-0000-0000-00004A000000}"/>
    <cellStyle name="Input cel 3 3 2 4 2 2 3" xfId="9511" xr:uid="{00000000-0005-0000-0000-00004A000000}"/>
    <cellStyle name="Input cel 3 3 2 4 2 3" xfId="5921" xr:uid="{00000000-0005-0000-0000-00004A000000}"/>
    <cellStyle name="Input cel 3 3 2 4 2 3 2" xfId="16120" xr:uid="{00000000-0005-0000-0000-00004A000000}"/>
    <cellStyle name="Input cel 3 3 2 4 2 3 2 2" xfId="20707" xr:uid="{00000000-0005-0000-0000-00004A000000}"/>
    <cellStyle name="Input cel 3 3 2 4 2 3 3" xfId="6854" xr:uid="{00000000-0005-0000-0000-00004A000000}"/>
    <cellStyle name="Input cel 3 3 2 4 2 4" xfId="3270" xr:uid="{00000000-0005-0000-0000-00004A000000}"/>
    <cellStyle name="Input cel 3 3 2 4 2 4 2" xfId="18124" xr:uid="{00000000-0005-0000-0000-00004A000000}"/>
    <cellStyle name="Input cel 3 3 2 4 2 5" xfId="11972" xr:uid="{00000000-0005-0000-0000-00004A000000}"/>
    <cellStyle name="Input cel 3 3 2 4 2 5 2" xfId="16558" xr:uid="{00000000-0005-0000-0000-00004A000000}"/>
    <cellStyle name="Input cel 3 3 2 4 2 6" xfId="8579" xr:uid="{00000000-0005-0000-0000-00004A000000}"/>
    <cellStyle name="Input cel 3 3 2 4 3" xfId="1378" xr:uid="{00000000-0005-0000-0000-00004A000000}"/>
    <cellStyle name="Input cel 3 3 2 4 3 2" xfId="4187" xr:uid="{00000000-0005-0000-0000-00004A000000}"/>
    <cellStyle name="Input cel 3 3 2 4 3 2 2" xfId="14451" xr:uid="{00000000-0005-0000-0000-00004A000000}"/>
    <cellStyle name="Input cel 3 3 2 4 3 2 2 2" xfId="19041" xr:uid="{00000000-0005-0000-0000-00004A000000}"/>
    <cellStyle name="Input cel 3 3 2 4 3 2 3" xfId="8529" xr:uid="{00000000-0005-0000-0000-00004A000000}"/>
    <cellStyle name="Input cel 3 3 2 4 3 3" xfId="5599" xr:uid="{00000000-0005-0000-0000-00004A000000}"/>
    <cellStyle name="Input cel 3 3 2 4 3 3 2" xfId="15817" xr:uid="{00000000-0005-0000-0000-00004A000000}"/>
    <cellStyle name="Input cel 3 3 2 4 3 3 2 2" xfId="20405" xr:uid="{00000000-0005-0000-0000-00004A000000}"/>
    <cellStyle name="Input cel 3 3 2 4 3 3 3" xfId="6104" xr:uid="{00000000-0005-0000-0000-00004A000000}"/>
    <cellStyle name="Input cel 3 3 2 4 3 4" xfId="2981" xr:uid="{00000000-0005-0000-0000-00004A000000}"/>
    <cellStyle name="Input cel 3 3 2 4 3 4 2" xfId="17835" xr:uid="{00000000-0005-0000-0000-00004A000000}"/>
    <cellStyle name="Input cel 3 3 2 4 3 5" xfId="11668" xr:uid="{00000000-0005-0000-0000-00004A000000}"/>
    <cellStyle name="Input cel 3 3 2 4 3 5 2" xfId="16256" xr:uid="{00000000-0005-0000-0000-00004A000000}"/>
    <cellStyle name="Input cel 3 3 2 4 3 6" xfId="13271" xr:uid="{00000000-0005-0000-0000-00004A000000}"/>
    <cellStyle name="Input cel 3 3 2 4 4" xfId="2431" xr:uid="{00000000-0005-0000-0000-00004A000000}"/>
    <cellStyle name="Input cel 3 3 2 4 4 2" xfId="12699" xr:uid="{00000000-0005-0000-0000-00004A000000}"/>
    <cellStyle name="Input cel 3 3 2 4 4 2 2" xfId="17285" xr:uid="{00000000-0005-0000-0000-00004A000000}"/>
    <cellStyle name="Input cel 3 3 2 4 4 3" xfId="10401" xr:uid="{00000000-0005-0000-0000-00004A000000}"/>
    <cellStyle name="Input cel 3 3 2 4 5" xfId="3587" xr:uid="{00000000-0005-0000-0000-00004A000000}"/>
    <cellStyle name="Input cel 3 3 2 4 5 2" xfId="13851" xr:uid="{00000000-0005-0000-0000-00004A000000}"/>
    <cellStyle name="Input cel 3 3 2 4 5 2 2" xfId="18441" xr:uid="{00000000-0005-0000-0000-00004A000000}"/>
    <cellStyle name="Input cel 3 3 2 4 5 3" xfId="9695" xr:uid="{00000000-0005-0000-0000-00004A000000}"/>
    <cellStyle name="Input cel 3 3 2 4 6" xfId="5012" xr:uid="{00000000-0005-0000-0000-00004A000000}"/>
    <cellStyle name="Input cel 3 3 2 4 6 2" xfId="15267" xr:uid="{00000000-0005-0000-0000-00004A000000}"/>
    <cellStyle name="Input cel 3 3 2 4 6 2 2" xfId="19856" xr:uid="{00000000-0005-0000-0000-00004A000000}"/>
    <cellStyle name="Input cel 3 3 2 4 6 3" xfId="6379" xr:uid="{00000000-0005-0000-0000-00004A000000}"/>
    <cellStyle name="Input cel 3 3 2 4 7" xfId="2134" xr:uid="{00000000-0005-0000-0000-00004A000000}"/>
    <cellStyle name="Input cel 3 3 2 4 7 2" xfId="12403" xr:uid="{00000000-0005-0000-0000-00004A000000}"/>
    <cellStyle name="Input cel 3 3 2 4 7 2 2" xfId="16988" xr:uid="{00000000-0005-0000-0000-00004A000000}"/>
    <cellStyle name="Input cel 3 3 2 4 7 3" xfId="12153" xr:uid="{00000000-0005-0000-0000-00004A000000}"/>
    <cellStyle name="Input cel 3 3 2 4 8" xfId="11122" xr:uid="{00000000-0005-0000-0000-00004A000000}"/>
    <cellStyle name="Input cel 3 3 2 4 8 2" xfId="10357" xr:uid="{00000000-0005-0000-0000-00004A000000}"/>
    <cellStyle name="Input cel 3 3 2 4 9" xfId="6590" xr:uid="{00000000-0005-0000-0000-00004A000000}"/>
    <cellStyle name="Input cel 3 3 2 5" xfId="1223" xr:uid="{00000000-0005-0000-0000-00004A000000}"/>
    <cellStyle name="Input cel 3 3 2 5 2" xfId="1537" xr:uid="{00000000-0005-0000-0000-00004A000000}"/>
    <cellStyle name="Input cel 3 3 2 5 2 2" xfId="4346" xr:uid="{00000000-0005-0000-0000-00004A000000}"/>
    <cellStyle name="Input cel 3 3 2 5 2 2 2" xfId="14610" xr:uid="{00000000-0005-0000-0000-00004A000000}"/>
    <cellStyle name="Input cel 3 3 2 5 2 2 2 2" xfId="19200" xr:uid="{00000000-0005-0000-0000-00004A000000}"/>
    <cellStyle name="Input cel 3 3 2 5 2 2 3" xfId="9681" xr:uid="{00000000-0005-0000-0000-00004A000000}"/>
    <cellStyle name="Input cel 3 3 2 5 2 3" xfId="5758" xr:uid="{00000000-0005-0000-0000-00004A000000}"/>
    <cellStyle name="Input cel 3 3 2 5 2 3 2" xfId="15965" xr:uid="{00000000-0005-0000-0000-00004A000000}"/>
    <cellStyle name="Input cel 3 3 2 5 2 3 2 2" xfId="20552" xr:uid="{00000000-0005-0000-0000-00004A000000}"/>
    <cellStyle name="Input cel 3 3 2 5 2 3 3" xfId="6892" xr:uid="{00000000-0005-0000-0000-00004A000000}"/>
    <cellStyle name="Input cel 3 3 2 5 2 4" xfId="3115" xr:uid="{00000000-0005-0000-0000-00004A000000}"/>
    <cellStyle name="Input cel 3 3 2 5 2 4 2" xfId="17969" xr:uid="{00000000-0005-0000-0000-00004A000000}"/>
    <cellStyle name="Input cel 3 3 2 5 2 5" xfId="11817" xr:uid="{00000000-0005-0000-0000-00004A000000}"/>
    <cellStyle name="Input cel 3 3 2 5 2 5 2" xfId="16403" xr:uid="{00000000-0005-0000-0000-00004A000000}"/>
    <cellStyle name="Input cel 3 3 2 5 2 6" xfId="8599" xr:uid="{00000000-0005-0000-0000-00004A000000}"/>
    <cellStyle name="Input cel 3 3 2 5 3" xfId="2831" xr:uid="{00000000-0005-0000-0000-00004A000000}"/>
    <cellStyle name="Input cel 3 3 2 5 3 2" xfId="13097" xr:uid="{00000000-0005-0000-0000-00004A000000}"/>
    <cellStyle name="Input cel 3 3 2 5 3 2 2" xfId="17685" xr:uid="{00000000-0005-0000-0000-00004A000000}"/>
    <cellStyle name="Input cel 3 3 2 5 3 3" xfId="12726" xr:uid="{00000000-0005-0000-0000-00004A000000}"/>
    <cellStyle name="Input cel 3 3 2 5 4" xfId="4031" xr:uid="{00000000-0005-0000-0000-00004A000000}"/>
    <cellStyle name="Input cel 3 3 2 5 4 2" xfId="14295" xr:uid="{00000000-0005-0000-0000-00004A000000}"/>
    <cellStyle name="Input cel 3 3 2 5 4 2 2" xfId="18885" xr:uid="{00000000-0005-0000-0000-00004A000000}"/>
    <cellStyle name="Input cel 3 3 2 5 4 3" xfId="10470" xr:uid="{00000000-0005-0000-0000-00004A000000}"/>
    <cellStyle name="Input cel 3 3 2 5 5" xfId="5445" xr:uid="{00000000-0005-0000-0000-00004A000000}"/>
    <cellStyle name="Input cel 3 3 2 5 5 2" xfId="15670" xr:uid="{00000000-0005-0000-0000-00004A000000}"/>
    <cellStyle name="Input cel 3 3 2 5 5 2 2" xfId="20258" xr:uid="{00000000-0005-0000-0000-00004A000000}"/>
    <cellStyle name="Input cel 3 3 2 5 5 3" xfId="7231" xr:uid="{00000000-0005-0000-0000-00004A000000}"/>
    <cellStyle name="Input cel 3 3 2 5 6" xfId="1993" xr:uid="{00000000-0005-0000-0000-00004A000000}"/>
    <cellStyle name="Input cel 3 3 2 5 6 2" xfId="16847" xr:uid="{00000000-0005-0000-0000-00004A000000}"/>
    <cellStyle name="Input cel 3 3 2 5 7" xfId="11523" xr:uid="{00000000-0005-0000-0000-00004A000000}"/>
    <cellStyle name="Input cel 3 3 2 5 7 2" xfId="7481" xr:uid="{00000000-0005-0000-0000-00004A000000}"/>
    <cellStyle name="Input cel 3 3 2 5 8" xfId="9308" xr:uid="{00000000-0005-0000-0000-00004A000000}"/>
    <cellStyle name="Input cel 3 3 2 6" xfId="1143" xr:uid="{00000000-0005-0000-0000-00004A000000}"/>
    <cellStyle name="Input cel 3 3 2 6 2" xfId="3951" xr:uid="{00000000-0005-0000-0000-00004A000000}"/>
    <cellStyle name="Input cel 3 3 2 6 2 2" xfId="14215" xr:uid="{00000000-0005-0000-0000-00004A000000}"/>
    <cellStyle name="Input cel 3 3 2 6 2 2 2" xfId="18805" xr:uid="{00000000-0005-0000-0000-00004A000000}"/>
    <cellStyle name="Input cel 3 3 2 6 2 3" xfId="7417" xr:uid="{00000000-0005-0000-0000-00004A000000}"/>
    <cellStyle name="Input cel 3 3 2 6 3" xfId="5365" xr:uid="{00000000-0005-0000-0000-00004A000000}"/>
    <cellStyle name="Input cel 3 3 2 6 3 2" xfId="15594" xr:uid="{00000000-0005-0000-0000-00004A000000}"/>
    <cellStyle name="Input cel 3 3 2 6 3 2 2" xfId="20183" xr:uid="{00000000-0005-0000-0000-00004A000000}"/>
    <cellStyle name="Input cel 3 3 2 6 3 3" xfId="8408" xr:uid="{00000000-0005-0000-0000-00004A000000}"/>
    <cellStyle name="Input cel 3 3 2 6 4" xfId="2764" xr:uid="{00000000-0005-0000-0000-00004A000000}"/>
    <cellStyle name="Input cel 3 3 2 6 4 2" xfId="17618" xr:uid="{00000000-0005-0000-0000-00004A000000}"/>
    <cellStyle name="Input cel 3 3 2 6 5" xfId="11448" xr:uid="{00000000-0005-0000-0000-00004A000000}"/>
    <cellStyle name="Input cel 3 3 2 6 5 2" xfId="13420" xr:uid="{00000000-0005-0000-0000-00004A000000}"/>
    <cellStyle name="Input cel 3 3 2 6 6" xfId="12812" xr:uid="{00000000-0005-0000-0000-00004A000000}"/>
    <cellStyle name="Input cel 3 3 2 7" xfId="843" xr:uid="{00000000-0005-0000-0000-00004A000000}"/>
    <cellStyle name="Input cel 3 3 2 7 2" xfId="3643" xr:uid="{00000000-0005-0000-0000-00004A000000}"/>
    <cellStyle name="Input cel 3 3 2 7 2 2" xfId="13907" xr:uid="{00000000-0005-0000-0000-00004A000000}"/>
    <cellStyle name="Input cel 3 3 2 7 2 2 2" xfId="18497" xr:uid="{00000000-0005-0000-0000-00004A000000}"/>
    <cellStyle name="Input cel 3 3 2 7 2 3" xfId="7320" xr:uid="{00000000-0005-0000-0000-00004A000000}"/>
    <cellStyle name="Input cel 3 3 2 7 3" xfId="5068" xr:uid="{00000000-0005-0000-0000-00004A000000}"/>
    <cellStyle name="Input cel 3 3 2 7 3 2" xfId="15321" xr:uid="{00000000-0005-0000-0000-00004A000000}"/>
    <cellStyle name="Input cel 3 3 2 7 3 2 2" xfId="19910" xr:uid="{00000000-0005-0000-0000-00004A000000}"/>
    <cellStyle name="Input cel 3 3 2 7 3 3" xfId="7943" xr:uid="{00000000-0005-0000-0000-00004A000000}"/>
    <cellStyle name="Input cel 3 3 2 7 4" xfId="2485" xr:uid="{00000000-0005-0000-0000-00004A000000}"/>
    <cellStyle name="Input cel 3 3 2 7 4 2" xfId="17339" xr:uid="{00000000-0005-0000-0000-00004A000000}"/>
    <cellStyle name="Input cel 3 3 2 7 5" xfId="11176" xr:uid="{00000000-0005-0000-0000-00004A000000}"/>
    <cellStyle name="Input cel 3 3 2 7 5 2" xfId="7528" xr:uid="{00000000-0005-0000-0000-00004A000000}"/>
    <cellStyle name="Input cel 3 3 2 7 6" xfId="6016" xr:uid="{00000000-0005-0000-0000-00004A000000}"/>
    <cellStyle name="Input cel 3 3 2 8" xfId="1040" xr:uid="{00000000-0005-0000-0000-00004A000000}"/>
    <cellStyle name="Input cel 3 3 2 8 2" xfId="3843" xr:uid="{00000000-0005-0000-0000-00004A000000}"/>
    <cellStyle name="Input cel 3 3 2 8 2 2" xfId="14107" xr:uid="{00000000-0005-0000-0000-00004A000000}"/>
    <cellStyle name="Input cel 3 3 2 8 2 2 2" xfId="18697" xr:uid="{00000000-0005-0000-0000-00004A000000}"/>
    <cellStyle name="Input cel 3 3 2 8 2 3" xfId="6359" xr:uid="{00000000-0005-0000-0000-00004A000000}"/>
    <cellStyle name="Input cel 3 3 2 8 3" xfId="5263" xr:uid="{00000000-0005-0000-0000-00004A000000}"/>
    <cellStyle name="Input cel 3 3 2 8 3 2" xfId="15499" xr:uid="{00000000-0005-0000-0000-00004A000000}"/>
    <cellStyle name="Input cel 3 3 2 8 3 2 2" xfId="20088" xr:uid="{00000000-0005-0000-0000-00004A000000}"/>
    <cellStyle name="Input cel 3 3 2 8 3 3" xfId="7017" xr:uid="{00000000-0005-0000-0000-00004A000000}"/>
    <cellStyle name="Input cel 3 3 2 8 4" xfId="2667" xr:uid="{00000000-0005-0000-0000-00004A000000}"/>
    <cellStyle name="Input cel 3 3 2 8 4 2" xfId="17521" xr:uid="{00000000-0005-0000-0000-00004A000000}"/>
    <cellStyle name="Input cel 3 3 2 8 5" xfId="11354" xr:uid="{00000000-0005-0000-0000-00004A000000}"/>
    <cellStyle name="Input cel 3 3 2 8 5 2" xfId="6371" xr:uid="{00000000-0005-0000-0000-00004A000000}"/>
    <cellStyle name="Input cel 3 3 2 8 6" xfId="9209" xr:uid="{00000000-0005-0000-0000-00004A000000}"/>
    <cellStyle name="Input cel 3 3 2 9" xfId="613" xr:uid="{00000000-0005-0000-0000-00004A000000}"/>
    <cellStyle name="Input cel 3 3 2 9 2" xfId="4838" xr:uid="{00000000-0005-0000-0000-00004A000000}"/>
    <cellStyle name="Input cel 3 3 2 9 2 2" xfId="15096" xr:uid="{00000000-0005-0000-0000-00004A000000}"/>
    <cellStyle name="Input cel 3 3 2 9 2 2 2" xfId="19685" xr:uid="{00000000-0005-0000-0000-00004A000000}"/>
    <cellStyle name="Input cel 3 3 2 9 2 3" xfId="10553" xr:uid="{00000000-0005-0000-0000-00004A000000}"/>
    <cellStyle name="Input cel 3 3 2 9 3" xfId="2260" xr:uid="{00000000-0005-0000-0000-00004A000000}"/>
    <cellStyle name="Input cel 3 3 2 9 3 2" xfId="17114" xr:uid="{00000000-0005-0000-0000-00004A000000}"/>
    <cellStyle name="Input cel 3 3 2 9 4" xfId="10956" xr:uid="{00000000-0005-0000-0000-00004A000000}"/>
    <cellStyle name="Input cel 3 3 2 9 4 2" xfId="5980" xr:uid="{00000000-0005-0000-0000-00004A000000}"/>
    <cellStyle name="Input cel 3 3 2 9 5" xfId="13286" xr:uid="{00000000-0005-0000-0000-00004A000000}"/>
    <cellStyle name="Input cel 3 3 3" xfId="417" xr:uid="{00000000-0005-0000-0000-00004A000000}"/>
    <cellStyle name="Input cel 3 3 3 2" xfId="512" xr:uid="{00000000-0005-0000-0000-00004A000000}"/>
    <cellStyle name="Input cel 3 3 3 2 2" xfId="1479" xr:uid="{00000000-0005-0000-0000-00004A000000}"/>
    <cellStyle name="Input cel 3 3 3 2 2 2" xfId="5700" xr:uid="{00000000-0005-0000-0000-00004A000000}"/>
    <cellStyle name="Input cel 3 3 3 2 2 2 2" xfId="15910" xr:uid="{00000000-0005-0000-0000-00004A000000}"/>
    <cellStyle name="Input cel 3 3 3 2 2 2 2 2" xfId="20498" xr:uid="{00000000-0005-0000-0000-00004A000000}"/>
    <cellStyle name="Input cel 3 3 3 2 2 2 3" xfId="7780" xr:uid="{00000000-0005-0000-0000-00004A000000}"/>
    <cellStyle name="Input cel 3 3 3 2 2 3" xfId="4288" xr:uid="{00000000-0005-0000-0000-00004A000000}"/>
    <cellStyle name="Input cel 3 3 3 2 2 3 2" xfId="19142" xr:uid="{00000000-0005-0000-0000-00004A000000}"/>
    <cellStyle name="Input cel 3 3 3 2 2 4" xfId="11762" xr:uid="{00000000-0005-0000-0000-00004A000000}"/>
    <cellStyle name="Input cel 3 3 3 2 2 4 2" xfId="16349" xr:uid="{00000000-0005-0000-0000-00004A000000}"/>
    <cellStyle name="Input cel 3 3 3 2 2 5" xfId="7420" xr:uid="{00000000-0005-0000-0000-00004A000000}"/>
    <cellStyle name="Input cel 3 3 3 2 3" xfId="4737" xr:uid="{00000000-0005-0000-0000-00004A000000}"/>
    <cellStyle name="Input cel 3 3 3 2 3 2" xfId="14997" xr:uid="{00000000-0005-0000-0000-00004A000000}"/>
    <cellStyle name="Input cel 3 3 3 2 3 2 2" xfId="19586" xr:uid="{00000000-0005-0000-0000-00004A000000}"/>
    <cellStyle name="Input cel 3 3 3 2 3 3" xfId="13549" xr:uid="{00000000-0005-0000-0000-00004A000000}"/>
    <cellStyle name="Input cel 3 3 3 2 4" xfId="10859" xr:uid="{00000000-0005-0000-0000-00004A000000}"/>
    <cellStyle name="Input cel 3 3 3 2 4 2" xfId="9053" xr:uid="{00000000-0005-0000-0000-00004A000000}"/>
    <cellStyle name="Input cel 3 3 3 2 5" xfId="9836" xr:uid="{00000000-0005-0000-0000-00004A000000}"/>
    <cellStyle name="Input cel 3 3 3 3" xfId="906" xr:uid="{00000000-0005-0000-0000-00004A000000}"/>
    <cellStyle name="Input cel 3 3 3 3 2" xfId="3707" xr:uid="{00000000-0005-0000-0000-00004A000000}"/>
    <cellStyle name="Input cel 3 3 3 3 2 2" xfId="13971" xr:uid="{00000000-0005-0000-0000-00004A000000}"/>
    <cellStyle name="Input cel 3 3 3 3 2 2 2" xfId="18561" xr:uid="{00000000-0005-0000-0000-00004A000000}"/>
    <cellStyle name="Input cel 3 3 3 3 2 3" xfId="9077" xr:uid="{00000000-0005-0000-0000-00004A000000}"/>
    <cellStyle name="Input cel 3 3 3 3 3" xfId="5130" xr:uid="{00000000-0005-0000-0000-00004A000000}"/>
    <cellStyle name="Input cel 3 3 3 3 3 2" xfId="15377" xr:uid="{00000000-0005-0000-0000-00004A000000}"/>
    <cellStyle name="Input cel 3 3 3 3 3 2 2" xfId="19966" xr:uid="{00000000-0005-0000-0000-00004A000000}"/>
    <cellStyle name="Input cel 3 3 3 3 3 3" xfId="9195" xr:uid="{00000000-0005-0000-0000-00004A000000}"/>
    <cellStyle name="Input cel 3 3 3 3 4" xfId="2543" xr:uid="{00000000-0005-0000-0000-00004A000000}"/>
    <cellStyle name="Input cel 3 3 3 3 4 2" xfId="17397" xr:uid="{00000000-0005-0000-0000-00004A000000}"/>
    <cellStyle name="Input cel 3 3 3 3 5" xfId="11232" xr:uid="{00000000-0005-0000-0000-00004A000000}"/>
    <cellStyle name="Input cel 3 3 3 3 5 2" xfId="8982" xr:uid="{00000000-0005-0000-0000-00004A000000}"/>
    <cellStyle name="Input cel 3 3 3 3 6" xfId="7467" xr:uid="{00000000-0005-0000-0000-00004A000000}"/>
    <cellStyle name="Input cel 3 3 3 4" xfId="366" xr:uid="{00000000-0005-0000-0000-00004A000000}"/>
    <cellStyle name="Input cel 3 3 3 4 2" xfId="4612" xr:uid="{00000000-0005-0000-0000-00004A000000}"/>
    <cellStyle name="Input cel 3 3 3 4 2 2" xfId="14874" xr:uid="{00000000-0005-0000-0000-00004A000000}"/>
    <cellStyle name="Input cel 3 3 3 4 2 2 2" xfId="19463" xr:uid="{00000000-0005-0000-0000-00004A000000}"/>
    <cellStyle name="Input cel 3 3 3 4 2 3" xfId="8734" xr:uid="{00000000-0005-0000-0000-00004A000000}"/>
    <cellStyle name="Input cel 3 3 3 4 3" xfId="2158" xr:uid="{00000000-0005-0000-0000-00004A000000}"/>
    <cellStyle name="Input cel 3 3 3 4 3 2" xfId="17012" xr:uid="{00000000-0005-0000-0000-00004A000000}"/>
    <cellStyle name="Input cel 3 3 3 4 4" xfId="10719" xr:uid="{00000000-0005-0000-0000-00004A000000}"/>
    <cellStyle name="Input cel 3 3 3 4 4 2" xfId="12093" xr:uid="{00000000-0005-0000-0000-00004A000000}"/>
    <cellStyle name="Input cel 3 3 3 4 5" xfId="6815" xr:uid="{00000000-0005-0000-0000-00004A000000}"/>
    <cellStyle name="Input cel 3 3 3 5" xfId="3312" xr:uid="{00000000-0005-0000-0000-00004A000000}"/>
    <cellStyle name="Input cel 3 3 3 5 2" xfId="13576" xr:uid="{00000000-0005-0000-0000-00004A000000}"/>
    <cellStyle name="Input cel 3 3 3 5 2 2" xfId="18166" xr:uid="{00000000-0005-0000-0000-00004A000000}"/>
    <cellStyle name="Input cel 3 3 3 5 3" xfId="10075" xr:uid="{00000000-0005-0000-0000-00004A000000}"/>
    <cellStyle name="Input cel 3 3 3 6" xfId="4651" xr:uid="{00000000-0005-0000-0000-00004A000000}"/>
    <cellStyle name="Input cel 3 3 3 6 2" xfId="14911" xr:uid="{00000000-0005-0000-0000-00004A000000}"/>
    <cellStyle name="Input cel 3 3 3 6 2 2" xfId="19500" xr:uid="{00000000-0005-0000-0000-00004A000000}"/>
    <cellStyle name="Input cel 3 3 3 6 3" xfId="12732" xr:uid="{00000000-0005-0000-0000-00004A000000}"/>
    <cellStyle name="Input cel 3 3 3 7" xfId="9421" xr:uid="{00000000-0005-0000-0000-00004A000000}"/>
    <cellStyle name="Input cel 3 3 3 7 2" xfId="6749" xr:uid="{00000000-0005-0000-0000-00004A000000}"/>
    <cellStyle name="Input cel 3 3 3 8" xfId="10766" xr:uid="{00000000-0005-0000-0000-00004A000000}"/>
    <cellStyle name="Input cel 3 3 3 8 2" xfId="7043" xr:uid="{00000000-0005-0000-0000-00004A000000}"/>
    <cellStyle name="Input cel 3 3 3 9" xfId="6003" xr:uid="{00000000-0005-0000-0000-00004A000000}"/>
    <cellStyle name="Input cel 3 3 4" xfId="336" xr:uid="{00000000-0005-0000-0000-00004A000000}"/>
    <cellStyle name="Input cel 3 3 4 2" xfId="861" xr:uid="{00000000-0005-0000-0000-00004A000000}"/>
    <cellStyle name="Input cel 3 3 4 2 2" xfId="5085" xr:uid="{00000000-0005-0000-0000-00004A000000}"/>
    <cellStyle name="Input cel 3 3 4 2 2 2" xfId="15338" xr:uid="{00000000-0005-0000-0000-00004A000000}"/>
    <cellStyle name="Input cel 3 3 4 2 2 2 2" xfId="19927" xr:uid="{00000000-0005-0000-0000-00004A000000}"/>
    <cellStyle name="Input cel 3 3 4 2 2 3" xfId="7639" xr:uid="{00000000-0005-0000-0000-00004A000000}"/>
    <cellStyle name="Input cel 3 3 4 2 3" xfId="3661" xr:uid="{00000000-0005-0000-0000-00004A000000}"/>
    <cellStyle name="Input cel 3 3 4 2 3 2" xfId="18515" xr:uid="{00000000-0005-0000-0000-00004A000000}"/>
    <cellStyle name="Input cel 3 3 4 2 4" xfId="11193" xr:uid="{00000000-0005-0000-0000-00004A000000}"/>
    <cellStyle name="Input cel 3 3 4 2 4 2" xfId="9562" xr:uid="{00000000-0005-0000-0000-00004A000000}"/>
    <cellStyle name="Input cel 3 3 4 2 5" xfId="13557" xr:uid="{00000000-0005-0000-0000-00004A000000}"/>
    <cellStyle name="Input cel 3 3 4 3" xfId="4582" xr:uid="{00000000-0005-0000-0000-00004A000000}"/>
    <cellStyle name="Input cel 3 3 4 3 2" xfId="14844" xr:uid="{00000000-0005-0000-0000-00004A000000}"/>
    <cellStyle name="Input cel 3 3 4 3 2 2" xfId="19433" xr:uid="{00000000-0005-0000-0000-00004A000000}"/>
    <cellStyle name="Input cel 3 3 4 3 3" xfId="6221" xr:uid="{00000000-0005-0000-0000-00004A000000}"/>
    <cellStyle name="Input cel 3 3 4 4" xfId="2503" xr:uid="{00000000-0005-0000-0000-00004A000000}"/>
    <cellStyle name="Input cel 3 3 4 4 2" xfId="17357" xr:uid="{00000000-0005-0000-0000-00004A000000}"/>
    <cellStyle name="Input cel 3 3 4 5" xfId="10690" xr:uid="{00000000-0005-0000-0000-00004A000000}"/>
    <cellStyle name="Input cel 3 3 4 5 2" xfId="7790" xr:uid="{00000000-0005-0000-0000-00004A000000}"/>
    <cellStyle name="Input cel 3 3 4 6" xfId="8081" xr:uid="{00000000-0005-0000-0000-00004A000000}"/>
    <cellStyle name="Input cel 3 3 5" xfId="309" xr:uid="{00000000-0005-0000-0000-00004A000000}"/>
    <cellStyle name="Input cel 3 3 5 2" xfId="3947" xr:uid="{00000000-0005-0000-0000-00004A000000}"/>
    <cellStyle name="Input cel 3 3 5 2 2" xfId="14211" xr:uid="{00000000-0005-0000-0000-00004A000000}"/>
    <cellStyle name="Input cel 3 3 5 2 2 2" xfId="18801" xr:uid="{00000000-0005-0000-0000-00004A000000}"/>
    <cellStyle name="Input cel 3 3 5 2 3" xfId="7187" xr:uid="{00000000-0005-0000-0000-00004A000000}"/>
    <cellStyle name="Input cel 3 3 5 3" xfId="4555" xr:uid="{00000000-0005-0000-0000-00004A000000}"/>
    <cellStyle name="Input cel 3 3 5 3 2" xfId="14818" xr:uid="{00000000-0005-0000-0000-00004A000000}"/>
    <cellStyle name="Input cel 3 3 5 3 2 2" xfId="19408" xr:uid="{00000000-0005-0000-0000-00004A000000}"/>
    <cellStyle name="Input cel 3 3 5 3 3" xfId="6925" xr:uid="{00000000-0005-0000-0000-00004A000000}"/>
    <cellStyle name="Input cel 3 3 5 4" xfId="2760" xr:uid="{00000000-0005-0000-0000-00004A000000}"/>
    <cellStyle name="Input cel 3 3 5 4 2" xfId="17614" xr:uid="{00000000-0005-0000-0000-00004A000000}"/>
    <cellStyle name="Input cel 3 3 5 5" xfId="10664" xr:uid="{00000000-0005-0000-0000-00004A000000}"/>
    <cellStyle name="Input cel 3 3 5 5 2" xfId="7698" xr:uid="{00000000-0005-0000-0000-00004A000000}"/>
    <cellStyle name="Input cel 3 3 5 6" xfId="8229" xr:uid="{00000000-0005-0000-0000-00004A000000}"/>
    <cellStyle name="Input cel 3 3 6" xfId="901" xr:uid="{00000000-0005-0000-0000-00004A000000}"/>
    <cellStyle name="Input cel 3 3 6 2" xfId="3702" xr:uid="{00000000-0005-0000-0000-00004A000000}"/>
    <cellStyle name="Input cel 3 3 6 2 2" xfId="13966" xr:uid="{00000000-0005-0000-0000-00004A000000}"/>
    <cellStyle name="Input cel 3 3 6 2 2 2" xfId="18556" xr:uid="{00000000-0005-0000-0000-00004A000000}"/>
    <cellStyle name="Input cel 3 3 6 2 3" xfId="9918" xr:uid="{00000000-0005-0000-0000-00004A000000}"/>
    <cellStyle name="Input cel 3 3 6 3" xfId="5125" xr:uid="{00000000-0005-0000-0000-00004A000000}"/>
    <cellStyle name="Input cel 3 3 6 3 2" xfId="15372" xr:uid="{00000000-0005-0000-0000-00004A000000}"/>
    <cellStyle name="Input cel 3 3 6 3 2 2" xfId="19961" xr:uid="{00000000-0005-0000-0000-00004A000000}"/>
    <cellStyle name="Input cel 3 3 6 3 3" xfId="13151" xr:uid="{00000000-0005-0000-0000-00004A000000}"/>
    <cellStyle name="Input cel 3 3 6 4" xfId="2538" xr:uid="{00000000-0005-0000-0000-00004A000000}"/>
    <cellStyle name="Input cel 3 3 6 4 2" xfId="17392" xr:uid="{00000000-0005-0000-0000-00004A000000}"/>
    <cellStyle name="Input cel 3 3 6 5" xfId="11227" xr:uid="{00000000-0005-0000-0000-00004A000000}"/>
    <cellStyle name="Input cel 3 3 6 5 2" xfId="6973" xr:uid="{00000000-0005-0000-0000-00004A000000}"/>
    <cellStyle name="Input cel 3 3 6 6" xfId="12803" xr:uid="{00000000-0005-0000-0000-00004A000000}"/>
    <cellStyle name="Input cel 3 3 7" xfId="2164" xr:uid="{00000000-0005-0000-0000-00004A000000}"/>
    <cellStyle name="Input cel 3 3 7 2" xfId="12433" xr:uid="{00000000-0005-0000-0000-00004A000000}"/>
    <cellStyle name="Input cel 3 3 7 2 2" xfId="17018" xr:uid="{00000000-0005-0000-0000-00004A000000}"/>
    <cellStyle name="Input cel 3 3 7 3" xfId="10263" xr:uid="{00000000-0005-0000-0000-00004A000000}"/>
    <cellStyle name="Input cel 3 3 8" xfId="3318" xr:uid="{00000000-0005-0000-0000-00004A000000}"/>
    <cellStyle name="Input cel 3 3 8 2" xfId="13582" xr:uid="{00000000-0005-0000-0000-00004A000000}"/>
    <cellStyle name="Input cel 3 3 8 2 2" xfId="18172" xr:uid="{00000000-0005-0000-0000-00004A000000}"/>
    <cellStyle name="Input cel 3 3 8 3" xfId="8459" xr:uid="{00000000-0005-0000-0000-00004A000000}"/>
    <cellStyle name="Input cel 3 3 9" xfId="1783" xr:uid="{00000000-0005-0000-0000-00004A000000}"/>
    <cellStyle name="Input cel 3 3 9 2" xfId="12054" xr:uid="{00000000-0005-0000-0000-00004A000000}"/>
    <cellStyle name="Input cel 3 3 9 2 2" xfId="16639" xr:uid="{00000000-0005-0000-0000-00004A000000}"/>
    <cellStyle name="Input cel 3 3 9 3" xfId="6241" xr:uid="{00000000-0005-0000-0000-00004A000000}"/>
    <cellStyle name="Input cel 3 3 9 4" xfId="6079" xr:uid="{00000000-0005-0000-0000-00004A000000}"/>
    <cellStyle name="Input cel 3 4" xfId="1752" xr:uid="{00000000-0005-0000-0000-00001B000000}"/>
    <cellStyle name="Input cel 3 4 2" xfId="12023" xr:uid="{00000000-0005-0000-0000-00001B000000}"/>
    <cellStyle name="Input cel 3 4 3" xfId="16609" xr:uid="{00000000-0005-0000-0000-00001B000000}"/>
    <cellStyle name="Input cel 3 5" xfId="1729" xr:uid="{00000000-0005-0000-0000-00001B000000}"/>
    <cellStyle name="Input cel 3 5 2" xfId="12001" xr:uid="{00000000-0005-0000-0000-00001B000000}"/>
    <cellStyle name="Input cel 3 5 3" xfId="16587" xr:uid="{00000000-0005-0000-0000-00001B000000}"/>
    <cellStyle name="Input cel 3 6" xfId="10601" xr:uid="{00000000-0005-0000-0000-00001B000000}"/>
    <cellStyle name="Input cel 3 6 2" xfId="8836" xr:uid="{00000000-0005-0000-0000-00001B000000}"/>
    <cellStyle name="Input cel 4" xfId="269" xr:uid="{00000000-0005-0000-0000-00004C000000}"/>
    <cellStyle name="Input cel 4 10" xfId="1921" xr:uid="{00000000-0005-0000-0000-00004C000000}"/>
    <cellStyle name="Input cel 4 10 2" xfId="12190" xr:uid="{00000000-0005-0000-0000-00004C000000}"/>
    <cellStyle name="Input cel 4 10 2 2" xfId="16775" xr:uid="{00000000-0005-0000-0000-00004C000000}"/>
    <cellStyle name="Input cel 4 10 3" xfId="9522" xr:uid="{00000000-0005-0000-0000-00004C000000}"/>
    <cellStyle name="Input cel 4 11" xfId="1786" xr:uid="{00000000-0005-0000-0000-00004C000000}"/>
    <cellStyle name="Input cel 4 11 2" xfId="12057" xr:uid="{00000000-0005-0000-0000-00004C000000}"/>
    <cellStyle name="Input cel 4 11 2 2" xfId="16642" xr:uid="{00000000-0005-0000-0000-00004C000000}"/>
    <cellStyle name="Input cel 4 11 3" xfId="13295" xr:uid="{00000000-0005-0000-0000-00004C000000}"/>
    <cellStyle name="Input cel 4 12" xfId="10632" xr:uid="{00000000-0005-0000-0000-00004C000000}"/>
    <cellStyle name="Input cel 4 12 2" xfId="8162" xr:uid="{00000000-0005-0000-0000-00004C000000}"/>
    <cellStyle name="Input cel 4 13" xfId="6329" xr:uid="{00000000-0005-0000-0000-00004C000000}"/>
    <cellStyle name="Input cel 4 2" xfId="396" xr:uid="{00000000-0005-0000-0000-00004C000000}"/>
    <cellStyle name="Input cel 4 2 10" xfId="1867" xr:uid="{00000000-0005-0000-0000-00004C000000}"/>
    <cellStyle name="Input cel 4 2 10 2" xfId="12138" xr:uid="{00000000-0005-0000-0000-00004C000000}"/>
    <cellStyle name="Input cel 4 2 10 2 2" xfId="16723" xr:uid="{00000000-0005-0000-0000-00004C000000}"/>
    <cellStyle name="Input cel 4 2 10 3" xfId="7348" xr:uid="{00000000-0005-0000-0000-00004C000000}"/>
    <cellStyle name="Input cel 4 2 11" xfId="4637" xr:uid="{00000000-0005-0000-0000-00004C000000}"/>
    <cellStyle name="Input cel 4 2 11 2" xfId="19487" xr:uid="{00000000-0005-0000-0000-00004C000000}"/>
    <cellStyle name="Input cel 4 2 12" xfId="10747" xr:uid="{00000000-0005-0000-0000-00004C000000}"/>
    <cellStyle name="Input cel 4 2 12 2" xfId="6518" xr:uid="{00000000-0005-0000-0000-00004C000000}"/>
    <cellStyle name="Input cel 4 2 13" xfId="8706" xr:uid="{00000000-0005-0000-0000-00004C000000}"/>
    <cellStyle name="Input cel 4 2 2" xfId="491" xr:uid="{00000000-0005-0000-0000-00004C000000}"/>
    <cellStyle name="Input cel 4 2 2 10" xfId="9754" xr:uid="{00000000-0005-0000-0000-00004C000000}"/>
    <cellStyle name="Input cel 4 2 2 2" xfId="1205" xr:uid="{00000000-0005-0000-0000-00004C000000}"/>
    <cellStyle name="Input cel 4 2 2 2 2" xfId="1522" xr:uid="{00000000-0005-0000-0000-00004C000000}"/>
    <cellStyle name="Input cel 4 2 2 2 2 2" xfId="4331" xr:uid="{00000000-0005-0000-0000-00004C000000}"/>
    <cellStyle name="Input cel 4 2 2 2 2 2 2" xfId="14595" xr:uid="{00000000-0005-0000-0000-00004C000000}"/>
    <cellStyle name="Input cel 4 2 2 2 2 2 2 2" xfId="19185" xr:uid="{00000000-0005-0000-0000-00004C000000}"/>
    <cellStyle name="Input cel 4 2 2 2 2 2 3" xfId="7644" xr:uid="{00000000-0005-0000-0000-00004C000000}"/>
    <cellStyle name="Input cel 4 2 2 2 2 3" xfId="5743" xr:uid="{00000000-0005-0000-0000-00004C000000}"/>
    <cellStyle name="Input cel 4 2 2 2 2 3 2" xfId="15952" xr:uid="{00000000-0005-0000-0000-00004C000000}"/>
    <cellStyle name="Input cel 4 2 2 2 2 3 2 2" xfId="20539" xr:uid="{00000000-0005-0000-0000-00004C000000}"/>
    <cellStyle name="Input cel 4 2 2 2 2 3 3" xfId="7584" xr:uid="{00000000-0005-0000-0000-00004C000000}"/>
    <cellStyle name="Input cel 4 2 2 2 2 4" xfId="3102" xr:uid="{00000000-0005-0000-0000-00004C000000}"/>
    <cellStyle name="Input cel 4 2 2 2 2 4 2" xfId="17956" xr:uid="{00000000-0005-0000-0000-00004C000000}"/>
    <cellStyle name="Input cel 4 2 2 2 2 5" xfId="11804" xr:uid="{00000000-0005-0000-0000-00004C000000}"/>
    <cellStyle name="Input cel 4 2 2 2 2 5 2" xfId="16390" xr:uid="{00000000-0005-0000-0000-00004C000000}"/>
    <cellStyle name="Input cel 4 2 2 2 2 6" xfId="9796" xr:uid="{00000000-0005-0000-0000-00004C000000}"/>
    <cellStyle name="Input cel 4 2 2 2 3" xfId="2813" xr:uid="{00000000-0005-0000-0000-00004C000000}"/>
    <cellStyle name="Input cel 4 2 2 2 3 2" xfId="13079" xr:uid="{00000000-0005-0000-0000-00004C000000}"/>
    <cellStyle name="Input cel 4 2 2 2 3 2 2" xfId="17667" xr:uid="{00000000-0005-0000-0000-00004C000000}"/>
    <cellStyle name="Input cel 4 2 2 2 3 3" xfId="10309" xr:uid="{00000000-0005-0000-0000-00004C000000}"/>
    <cellStyle name="Input cel 4 2 2 2 4" xfId="4013" xr:uid="{00000000-0005-0000-0000-00004C000000}"/>
    <cellStyle name="Input cel 4 2 2 2 4 2" xfId="14277" xr:uid="{00000000-0005-0000-0000-00004C000000}"/>
    <cellStyle name="Input cel 4 2 2 2 4 2 2" xfId="18867" xr:uid="{00000000-0005-0000-0000-00004C000000}"/>
    <cellStyle name="Input cel 4 2 2 2 4 3" xfId="13212" xr:uid="{00000000-0005-0000-0000-00004C000000}"/>
    <cellStyle name="Input cel 4 2 2 2 5" xfId="5427" xr:uid="{00000000-0005-0000-0000-00004C000000}"/>
    <cellStyle name="Input cel 4 2 2 2 5 2" xfId="15653" xr:uid="{00000000-0005-0000-0000-00004C000000}"/>
    <cellStyle name="Input cel 4 2 2 2 5 2 2" xfId="20241" xr:uid="{00000000-0005-0000-0000-00004C000000}"/>
    <cellStyle name="Input cel 4 2 2 2 5 3" xfId="10021" xr:uid="{00000000-0005-0000-0000-00004C000000}"/>
    <cellStyle name="Input cel 4 2 2 2 6" xfId="1976" xr:uid="{00000000-0005-0000-0000-00004C000000}"/>
    <cellStyle name="Input cel 4 2 2 2 6 2" xfId="12245" xr:uid="{00000000-0005-0000-0000-00004C000000}"/>
    <cellStyle name="Input cel 4 2 2 2 6 2 2" xfId="16830" xr:uid="{00000000-0005-0000-0000-00004C000000}"/>
    <cellStyle name="Input cel 4 2 2 2 6 3" xfId="7638" xr:uid="{00000000-0005-0000-0000-00004C000000}"/>
    <cellStyle name="Input cel 4 2 2 2 7" xfId="11506" xr:uid="{00000000-0005-0000-0000-00004C000000}"/>
    <cellStyle name="Input cel 4 2 2 2 7 2" xfId="7192" xr:uid="{00000000-0005-0000-0000-00004C000000}"/>
    <cellStyle name="Input cel 4 2 2 2 8" xfId="8189" xr:uid="{00000000-0005-0000-0000-00004C000000}"/>
    <cellStyle name="Input cel 4 2 2 3" xfId="1124" xr:uid="{00000000-0005-0000-0000-00004C000000}"/>
    <cellStyle name="Input cel 4 2 2 3 2" xfId="3930" xr:uid="{00000000-0005-0000-0000-00004C000000}"/>
    <cellStyle name="Input cel 4 2 2 3 2 2" xfId="14194" xr:uid="{00000000-0005-0000-0000-00004C000000}"/>
    <cellStyle name="Input cel 4 2 2 3 2 2 2" xfId="18784" xr:uid="{00000000-0005-0000-0000-00004C000000}"/>
    <cellStyle name="Input cel 4 2 2 3 2 3" xfId="9691" xr:uid="{00000000-0005-0000-0000-00004C000000}"/>
    <cellStyle name="Input cel 4 2 2 3 3" xfId="5346" xr:uid="{00000000-0005-0000-0000-00004C000000}"/>
    <cellStyle name="Input cel 4 2 2 3 3 2" xfId="15577" xr:uid="{00000000-0005-0000-0000-00004C000000}"/>
    <cellStyle name="Input cel 4 2 2 3 3 2 2" xfId="20166" xr:uid="{00000000-0005-0000-0000-00004C000000}"/>
    <cellStyle name="Input cel 4 2 2 3 3 3" xfId="6153" xr:uid="{00000000-0005-0000-0000-00004C000000}"/>
    <cellStyle name="Input cel 4 2 2 3 4" xfId="2745" xr:uid="{00000000-0005-0000-0000-00004C000000}"/>
    <cellStyle name="Input cel 4 2 2 3 4 2" xfId="17599" xr:uid="{00000000-0005-0000-0000-00004C000000}"/>
    <cellStyle name="Input cel 4 2 2 3 5" xfId="11431" xr:uid="{00000000-0005-0000-0000-00004C000000}"/>
    <cellStyle name="Input cel 4 2 2 3 5 2" xfId="8082" xr:uid="{00000000-0005-0000-0000-00004C000000}"/>
    <cellStyle name="Input cel 4 2 2 3 6" xfId="10345" xr:uid="{00000000-0005-0000-0000-00004C000000}"/>
    <cellStyle name="Input cel 4 2 2 4" xfId="1436" xr:uid="{00000000-0005-0000-0000-00004C000000}"/>
    <cellStyle name="Input cel 4 2 2 4 2" xfId="4245" xr:uid="{00000000-0005-0000-0000-00004C000000}"/>
    <cellStyle name="Input cel 4 2 2 4 2 2" xfId="14509" xr:uid="{00000000-0005-0000-0000-00004C000000}"/>
    <cellStyle name="Input cel 4 2 2 4 2 2 2" xfId="19099" xr:uid="{00000000-0005-0000-0000-00004C000000}"/>
    <cellStyle name="Input cel 4 2 2 4 2 3" xfId="10457" xr:uid="{00000000-0005-0000-0000-00004C000000}"/>
    <cellStyle name="Input cel 4 2 2 4 3" xfId="5657" xr:uid="{00000000-0005-0000-0000-00004C000000}"/>
    <cellStyle name="Input cel 4 2 2 4 3 2" xfId="15872" xr:uid="{00000000-0005-0000-0000-00004C000000}"/>
    <cellStyle name="Input cel 4 2 2 4 3 2 2" xfId="20460" xr:uid="{00000000-0005-0000-0000-00004C000000}"/>
    <cellStyle name="Input cel 4 2 2 4 3 3" xfId="9548" xr:uid="{00000000-0005-0000-0000-00004C000000}"/>
    <cellStyle name="Input cel 4 2 2 4 4" xfId="3036" xr:uid="{00000000-0005-0000-0000-00004C000000}"/>
    <cellStyle name="Input cel 4 2 2 4 4 2" xfId="17890" xr:uid="{00000000-0005-0000-0000-00004C000000}"/>
    <cellStyle name="Input cel 4 2 2 4 5" xfId="11724" xr:uid="{00000000-0005-0000-0000-00004C000000}"/>
    <cellStyle name="Input cel 4 2 2 4 5 2" xfId="16311" xr:uid="{00000000-0005-0000-0000-00004C000000}"/>
    <cellStyle name="Input cel 4 2 2 4 6" xfId="8697" xr:uid="{00000000-0005-0000-0000-00004C000000}"/>
    <cellStyle name="Input cel 4 2 2 5" xfId="950" xr:uid="{00000000-0005-0000-0000-00004C000000}"/>
    <cellStyle name="Input cel 4 2 2 5 2" xfId="3753" xr:uid="{00000000-0005-0000-0000-00004C000000}"/>
    <cellStyle name="Input cel 4 2 2 5 2 2" xfId="14017" xr:uid="{00000000-0005-0000-0000-00004C000000}"/>
    <cellStyle name="Input cel 4 2 2 5 2 2 2" xfId="18607" xr:uid="{00000000-0005-0000-0000-00004C000000}"/>
    <cellStyle name="Input cel 4 2 2 5 2 3" xfId="13186" xr:uid="{00000000-0005-0000-0000-00004C000000}"/>
    <cellStyle name="Input cel 4 2 2 5 3" xfId="5173" xr:uid="{00000000-0005-0000-0000-00004C000000}"/>
    <cellStyle name="Input cel 4 2 2 5 3 2" xfId="15416" xr:uid="{00000000-0005-0000-0000-00004C000000}"/>
    <cellStyle name="Input cel 4 2 2 5 3 2 2" xfId="20005" xr:uid="{00000000-0005-0000-0000-00004C000000}"/>
    <cellStyle name="Input cel 4 2 2 5 3 3" xfId="7262" xr:uid="{00000000-0005-0000-0000-00004C000000}"/>
    <cellStyle name="Input cel 4 2 2 5 4" xfId="2585" xr:uid="{00000000-0005-0000-0000-00004C000000}"/>
    <cellStyle name="Input cel 4 2 2 5 4 2" xfId="17439" xr:uid="{00000000-0005-0000-0000-00004C000000}"/>
    <cellStyle name="Input cel 4 2 2 5 5" xfId="11271" xr:uid="{00000000-0005-0000-0000-00004C000000}"/>
    <cellStyle name="Input cel 4 2 2 5 5 2" xfId="9872" xr:uid="{00000000-0005-0000-0000-00004C000000}"/>
    <cellStyle name="Input cel 4 2 2 5 6" xfId="8997" xr:uid="{00000000-0005-0000-0000-00004C000000}"/>
    <cellStyle name="Input cel 4 2 2 6" xfId="595" xr:uid="{00000000-0005-0000-0000-00004C000000}"/>
    <cellStyle name="Input cel 4 2 2 6 2" xfId="4820" xr:uid="{00000000-0005-0000-0000-00004C000000}"/>
    <cellStyle name="Input cel 4 2 2 6 2 2" xfId="15078" xr:uid="{00000000-0005-0000-0000-00004C000000}"/>
    <cellStyle name="Input cel 4 2 2 6 2 2 2" xfId="19667" xr:uid="{00000000-0005-0000-0000-00004C000000}"/>
    <cellStyle name="Input cel 4 2 2 6 2 3" xfId="12972" xr:uid="{00000000-0005-0000-0000-00004C000000}"/>
    <cellStyle name="Input cel 4 2 2 6 3" xfId="2242" xr:uid="{00000000-0005-0000-0000-00004C000000}"/>
    <cellStyle name="Input cel 4 2 2 6 3 2" xfId="17096" xr:uid="{00000000-0005-0000-0000-00004C000000}"/>
    <cellStyle name="Input cel 4 2 2 6 4" xfId="10939" xr:uid="{00000000-0005-0000-0000-00004C000000}"/>
    <cellStyle name="Input cel 4 2 2 6 4 2" xfId="7596" xr:uid="{00000000-0005-0000-0000-00004C000000}"/>
    <cellStyle name="Input cel 4 2 2 6 5" xfId="12820" xr:uid="{00000000-0005-0000-0000-00004C000000}"/>
    <cellStyle name="Input cel 4 2 2 7" xfId="3395" xr:uid="{00000000-0005-0000-0000-00004C000000}"/>
    <cellStyle name="Input cel 4 2 2 7 2" xfId="13659" xr:uid="{00000000-0005-0000-0000-00004C000000}"/>
    <cellStyle name="Input cel 4 2 2 7 2 2" xfId="18249" xr:uid="{00000000-0005-0000-0000-00004C000000}"/>
    <cellStyle name="Input cel 4 2 2 7 3" xfId="10093" xr:uid="{00000000-0005-0000-0000-00004C000000}"/>
    <cellStyle name="Input cel 4 2 2 8" xfId="4716" xr:uid="{00000000-0005-0000-0000-00004C000000}"/>
    <cellStyle name="Input cel 4 2 2 8 2" xfId="14976" xr:uid="{00000000-0005-0000-0000-00004C000000}"/>
    <cellStyle name="Input cel 4 2 2 8 2 2" xfId="19565" xr:uid="{00000000-0005-0000-0000-00004C000000}"/>
    <cellStyle name="Input cel 4 2 2 8 3" xfId="9941" xr:uid="{00000000-0005-0000-0000-00004C000000}"/>
    <cellStyle name="Input cel 4 2 2 9" xfId="10838" xr:uid="{00000000-0005-0000-0000-00004C000000}"/>
    <cellStyle name="Input cel 4 2 2 9 2" xfId="7909" xr:uid="{00000000-0005-0000-0000-00004C000000}"/>
    <cellStyle name="Input cel 4 2 3" xfId="643" xr:uid="{00000000-0005-0000-0000-00004C000000}"/>
    <cellStyle name="Input cel 4 2 3 2" xfId="1556" xr:uid="{00000000-0005-0000-0000-00004C000000}"/>
    <cellStyle name="Input cel 4 2 3 2 2" xfId="4365" xr:uid="{00000000-0005-0000-0000-00004C000000}"/>
    <cellStyle name="Input cel 4 2 3 2 2 2" xfId="14629" xr:uid="{00000000-0005-0000-0000-00004C000000}"/>
    <cellStyle name="Input cel 4 2 3 2 2 2 2" xfId="19219" xr:uid="{00000000-0005-0000-0000-00004C000000}"/>
    <cellStyle name="Input cel 4 2 3 2 2 3" xfId="8698" xr:uid="{00000000-0005-0000-0000-00004C000000}"/>
    <cellStyle name="Input cel 4 2 3 2 3" xfId="5777" xr:uid="{00000000-0005-0000-0000-00004C000000}"/>
    <cellStyle name="Input cel 4 2 3 2 3 2" xfId="15984" xr:uid="{00000000-0005-0000-0000-00004C000000}"/>
    <cellStyle name="Input cel 4 2 3 2 3 2 2" xfId="20571" xr:uid="{00000000-0005-0000-0000-00004C000000}"/>
    <cellStyle name="Input cel 4 2 3 2 3 3" xfId="12759" xr:uid="{00000000-0005-0000-0000-00004C000000}"/>
    <cellStyle name="Input cel 4 2 3 2 4" xfId="3134" xr:uid="{00000000-0005-0000-0000-00004C000000}"/>
    <cellStyle name="Input cel 4 2 3 2 4 2" xfId="17988" xr:uid="{00000000-0005-0000-0000-00004C000000}"/>
    <cellStyle name="Input cel 4 2 3 2 5" xfId="11836" xr:uid="{00000000-0005-0000-0000-00004C000000}"/>
    <cellStyle name="Input cel 4 2 3 2 5 2" xfId="16422" xr:uid="{00000000-0005-0000-0000-00004C000000}"/>
    <cellStyle name="Input cel 4 2 3 2 6" xfId="6280" xr:uid="{00000000-0005-0000-0000-00004C000000}"/>
    <cellStyle name="Input cel 4 2 3 3" xfId="1012" xr:uid="{00000000-0005-0000-0000-00004C000000}"/>
    <cellStyle name="Input cel 4 2 3 3 2" xfId="3815" xr:uid="{00000000-0005-0000-0000-00004C000000}"/>
    <cellStyle name="Input cel 4 2 3 3 2 2" xfId="14079" xr:uid="{00000000-0005-0000-0000-00004C000000}"/>
    <cellStyle name="Input cel 4 2 3 3 2 2 2" xfId="18669" xr:uid="{00000000-0005-0000-0000-00004C000000}"/>
    <cellStyle name="Input cel 4 2 3 3 2 3" xfId="8187" xr:uid="{00000000-0005-0000-0000-00004C000000}"/>
    <cellStyle name="Input cel 4 2 3 3 3" xfId="5235" xr:uid="{00000000-0005-0000-0000-00004C000000}"/>
    <cellStyle name="Input cel 4 2 3 3 3 2" xfId="15473" xr:uid="{00000000-0005-0000-0000-00004C000000}"/>
    <cellStyle name="Input cel 4 2 3 3 3 2 2" xfId="20062" xr:uid="{00000000-0005-0000-0000-00004C000000}"/>
    <cellStyle name="Input cel 4 2 3 3 3 3" xfId="6350" xr:uid="{00000000-0005-0000-0000-00004C000000}"/>
    <cellStyle name="Input cel 4 2 3 3 4" xfId="2641" xr:uid="{00000000-0005-0000-0000-00004C000000}"/>
    <cellStyle name="Input cel 4 2 3 3 4 2" xfId="17495" xr:uid="{00000000-0005-0000-0000-00004C000000}"/>
    <cellStyle name="Input cel 4 2 3 3 5" xfId="11328" xr:uid="{00000000-0005-0000-0000-00004C000000}"/>
    <cellStyle name="Input cel 4 2 3 3 5 2" xfId="13031" xr:uid="{00000000-0005-0000-0000-00004C000000}"/>
    <cellStyle name="Input cel 4 2 3 3 6" xfId="7245" xr:uid="{00000000-0005-0000-0000-00004C000000}"/>
    <cellStyle name="Input cel 4 2 3 4" xfId="2290" xr:uid="{00000000-0005-0000-0000-00004C000000}"/>
    <cellStyle name="Input cel 4 2 3 4 2" xfId="12558" xr:uid="{00000000-0005-0000-0000-00004C000000}"/>
    <cellStyle name="Input cel 4 2 3 4 2 2" xfId="17144" xr:uid="{00000000-0005-0000-0000-00004C000000}"/>
    <cellStyle name="Input cel 4 2 3 4 3" xfId="9722" xr:uid="{00000000-0005-0000-0000-00004C000000}"/>
    <cellStyle name="Input cel 4 2 3 5" xfId="3443" xr:uid="{00000000-0005-0000-0000-00004C000000}"/>
    <cellStyle name="Input cel 4 2 3 5 2" xfId="13707" xr:uid="{00000000-0005-0000-0000-00004C000000}"/>
    <cellStyle name="Input cel 4 2 3 5 2 2" xfId="18297" xr:uid="{00000000-0005-0000-0000-00004C000000}"/>
    <cellStyle name="Input cel 4 2 3 5 3" xfId="8263" xr:uid="{00000000-0005-0000-0000-00004C000000}"/>
    <cellStyle name="Input cel 4 2 3 6" xfId="4868" xr:uid="{00000000-0005-0000-0000-00004C000000}"/>
    <cellStyle name="Input cel 4 2 3 6 2" xfId="15126" xr:uid="{00000000-0005-0000-0000-00004C000000}"/>
    <cellStyle name="Input cel 4 2 3 6 2 2" xfId="19715" xr:uid="{00000000-0005-0000-0000-00004C000000}"/>
    <cellStyle name="Input cel 4 2 3 6 3" xfId="13427" xr:uid="{00000000-0005-0000-0000-00004C000000}"/>
    <cellStyle name="Input cel 4 2 3 7" xfId="2024" xr:uid="{00000000-0005-0000-0000-00004C000000}"/>
    <cellStyle name="Input cel 4 2 3 7 2" xfId="12293" xr:uid="{00000000-0005-0000-0000-00004C000000}"/>
    <cellStyle name="Input cel 4 2 3 7 2 2" xfId="16878" xr:uid="{00000000-0005-0000-0000-00004C000000}"/>
    <cellStyle name="Input cel 4 2 3 7 3" xfId="6709" xr:uid="{00000000-0005-0000-0000-00004C000000}"/>
    <cellStyle name="Input cel 4 2 3 8" xfId="10986" xr:uid="{00000000-0005-0000-0000-00004C000000}"/>
    <cellStyle name="Input cel 4 2 3 8 2" xfId="7963" xr:uid="{00000000-0005-0000-0000-00004C000000}"/>
    <cellStyle name="Input cel 4 2 3 9" xfId="7563" xr:uid="{00000000-0005-0000-0000-00004C000000}"/>
    <cellStyle name="Input cel 4 2 4" xfId="707" xr:uid="{00000000-0005-0000-0000-00004C000000}"/>
    <cellStyle name="Input cel 4 2 4 2" xfId="1620" xr:uid="{00000000-0005-0000-0000-00004C000000}"/>
    <cellStyle name="Input cel 4 2 4 2 2" xfId="4429" xr:uid="{00000000-0005-0000-0000-00004C000000}"/>
    <cellStyle name="Input cel 4 2 4 2 2 2" xfId="14693" xr:uid="{00000000-0005-0000-0000-00004C000000}"/>
    <cellStyle name="Input cel 4 2 4 2 2 2 2" xfId="19283" xr:uid="{00000000-0005-0000-0000-00004C000000}"/>
    <cellStyle name="Input cel 4 2 4 2 2 3" xfId="9649" xr:uid="{00000000-0005-0000-0000-00004C000000}"/>
    <cellStyle name="Input cel 4 2 4 2 3" xfId="5841" xr:uid="{00000000-0005-0000-0000-00004C000000}"/>
    <cellStyle name="Input cel 4 2 4 2 3 2" xfId="16044" xr:uid="{00000000-0005-0000-0000-00004C000000}"/>
    <cellStyle name="Input cel 4 2 4 2 3 2 2" xfId="20631" xr:uid="{00000000-0005-0000-0000-00004C000000}"/>
    <cellStyle name="Input cel 4 2 4 2 3 3" xfId="12949" xr:uid="{00000000-0005-0000-0000-00004C000000}"/>
    <cellStyle name="Input cel 4 2 4 2 4" xfId="3194" xr:uid="{00000000-0005-0000-0000-00004C000000}"/>
    <cellStyle name="Input cel 4 2 4 2 4 2" xfId="18048" xr:uid="{00000000-0005-0000-0000-00004C000000}"/>
    <cellStyle name="Input cel 4 2 4 2 5" xfId="11896" xr:uid="{00000000-0005-0000-0000-00004C000000}"/>
    <cellStyle name="Input cel 4 2 4 2 5 2" xfId="16482" xr:uid="{00000000-0005-0000-0000-00004C000000}"/>
    <cellStyle name="Input cel 4 2 4 2 6" xfId="10264" xr:uid="{00000000-0005-0000-0000-00004C000000}"/>
    <cellStyle name="Input cel 4 2 4 3" xfId="1303" xr:uid="{00000000-0005-0000-0000-00004C000000}"/>
    <cellStyle name="Input cel 4 2 4 3 2" xfId="4112" xr:uid="{00000000-0005-0000-0000-00004C000000}"/>
    <cellStyle name="Input cel 4 2 4 3 2 2" xfId="14376" xr:uid="{00000000-0005-0000-0000-00004C000000}"/>
    <cellStyle name="Input cel 4 2 4 3 2 2 2" xfId="18966" xr:uid="{00000000-0005-0000-0000-00004C000000}"/>
    <cellStyle name="Input cel 4 2 4 3 2 3" xfId="7493" xr:uid="{00000000-0005-0000-0000-00004C000000}"/>
    <cellStyle name="Input cel 4 2 4 3 3" xfId="5525" xr:uid="{00000000-0005-0000-0000-00004C000000}"/>
    <cellStyle name="Input cel 4 2 4 3 3 2" xfId="15747" xr:uid="{00000000-0005-0000-0000-00004C000000}"/>
    <cellStyle name="Input cel 4 2 4 3 3 2 2" xfId="20335" xr:uid="{00000000-0005-0000-0000-00004C000000}"/>
    <cellStyle name="Input cel 4 2 4 3 3 3" xfId="9638" xr:uid="{00000000-0005-0000-0000-00004C000000}"/>
    <cellStyle name="Input cel 4 2 4 3 4" xfId="2910" xr:uid="{00000000-0005-0000-0000-00004C000000}"/>
    <cellStyle name="Input cel 4 2 4 3 4 2" xfId="17764" xr:uid="{00000000-0005-0000-0000-00004C000000}"/>
    <cellStyle name="Input cel 4 2 4 3 5" xfId="11598" xr:uid="{00000000-0005-0000-0000-00004C000000}"/>
    <cellStyle name="Input cel 4 2 4 3 5 2" xfId="16186" xr:uid="{00000000-0005-0000-0000-00004C000000}"/>
    <cellStyle name="Input cel 4 2 4 3 6" xfId="9604" xr:uid="{00000000-0005-0000-0000-00004C000000}"/>
    <cellStyle name="Input cel 4 2 4 4" xfId="2351" xr:uid="{00000000-0005-0000-0000-00004C000000}"/>
    <cellStyle name="Input cel 4 2 4 4 2" xfId="12619" xr:uid="{00000000-0005-0000-0000-00004C000000}"/>
    <cellStyle name="Input cel 4 2 4 4 2 2" xfId="17205" xr:uid="{00000000-0005-0000-0000-00004C000000}"/>
    <cellStyle name="Input cel 4 2 4 4 3" xfId="6822" xr:uid="{00000000-0005-0000-0000-00004C000000}"/>
    <cellStyle name="Input cel 4 2 4 5" xfId="3507" xr:uid="{00000000-0005-0000-0000-00004C000000}"/>
    <cellStyle name="Input cel 4 2 4 5 2" xfId="13771" xr:uid="{00000000-0005-0000-0000-00004C000000}"/>
    <cellStyle name="Input cel 4 2 4 5 2 2" xfId="18361" xr:uid="{00000000-0005-0000-0000-00004C000000}"/>
    <cellStyle name="Input cel 4 2 4 5 3" xfId="8530" xr:uid="{00000000-0005-0000-0000-00004C000000}"/>
    <cellStyle name="Input cel 4 2 4 6" xfId="4932" xr:uid="{00000000-0005-0000-0000-00004C000000}"/>
    <cellStyle name="Input cel 4 2 4 6 2" xfId="15187" xr:uid="{00000000-0005-0000-0000-00004C000000}"/>
    <cellStyle name="Input cel 4 2 4 6 2 2" xfId="19776" xr:uid="{00000000-0005-0000-0000-00004C000000}"/>
    <cellStyle name="Input cel 4 2 4 6 3" xfId="10491" xr:uid="{00000000-0005-0000-0000-00004C000000}"/>
    <cellStyle name="Input cel 4 2 4 7" xfId="2058" xr:uid="{00000000-0005-0000-0000-00004C000000}"/>
    <cellStyle name="Input cel 4 2 4 7 2" xfId="12327" xr:uid="{00000000-0005-0000-0000-00004C000000}"/>
    <cellStyle name="Input cel 4 2 4 7 2 2" xfId="16912" xr:uid="{00000000-0005-0000-0000-00004C000000}"/>
    <cellStyle name="Input cel 4 2 4 7 3" xfId="12529" xr:uid="{00000000-0005-0000-0000-00004C000000}"/>
    <cellStyle name="Input cel 4 2 4 8" xfId="11046" xr:uid="{00000000-0005-0000-0000-00004C000000}"/>
    <cellStyle name="Input cel 4 2 4 8 2" xfId="7735" xr:uid="{00000000-0005-0000-0000-00004C000000}"/>
    <cellStyle name="Input cel 4 2 4 9" xfId="7093" xr:uid="{00000000-0005-0000-0000-00004C000000}"/>
    <cellStyle name="Input cel 4 2 5" xfId="769" xr:uid="{00000000-0005-0000-0000-00004C000000}"/>
    <cellStyle name="Input cel 4 2 5 2" xfId="1682" xr:uid="{00000000-0005-0000-0000-00004C000000}"/>
    <cellStyle name="Input cel 4 2 5 2 2" xfId="4491" xr:uid="{00000000-0005-0000-0000-00004C000000}"/>
    <cellStyle name="Input cel 4 2 5 2 2 2" xfId="14755" xr:uid="{00000000-0005-0000-0000-00004C000000}"/>
    <cellStyle name="Input cel 4 2 5 2 2 2 2" xfId="19345" xr:uid="{00000000-0005-0000-0000-00004C000000}"/>
    <cellStyle name="Input cel 4 2 5 2 2 3" xfId="7014" xr:uid="{00000000-0005-0000-0000-00004C000000}"/>
    <cellStyle name="Input cel 4 2 5 2 3" xfId="5903" xr:uid="{00000000-0005-0000-0000-00004C000000}"/>
    <cellStyle name="Input cel 4 2 5 2 3 2" xfId="16103" xr:uid="{00000000-0005-0000-0000-00004C000000}"/>
    <cellStyle name="Input cel 4 2 5 2 3 2 2" xfId="20690" xr:uid="{00000000-0005-0000-0000-00004C000000}"/>
    <cellStyle name="Input cel 4 2 5 2 3 3" xfId="10557" xr:uid="{00000000-0005-0000-0000-00004C000000}"/>
    <cellStyle name="Input cel 4 2 5 2 4" xfId="3253" xr:uid="{00000000-0005-0000-0000-00004C000000}"/>
    <cellStyle name="Input cel 4 2 5 2 4 2" xfId="18107" xr:uid="{00000000-0005-0000-0000-00004C000000}"/>
    <cellStyle name="Input cel 4 2 5 2 5" xfId="11955" xr:uid="{00000000-0005-0000-0000-00004C000000}"/>
    <cellStyle name="Input cel 4 2 5 2 5 2" xfId="16541" xr:uid="{00000000-0005-0000-0000-00004C000000}"/>
    <cellStyle name="Input cel 4 2 5 2 6" xfId="8412" xr:uid="{00000000-0005-0000-0000-00004C000000}"/>
    <cellStyle name="Input cel 4 2 5 3" xfId="1360" xr:uid="{00000000-0005-0000-0000-00004C000000}"/>
    <cellStyle name="Input cel 4 2 5 3 2" xfId="4169" xr:uid="{00000000-0005-0000-0000-00004C000000}"/>
    <cellStyle name="Input cel 4 2 5 3 2 2" xfId="14433" xr:uid="{00000000-0005-0000-0000-00004C000000}"/>
    <cellStyle name="Input cel 4 2 5 3 2 2 2" xfId="19023" xr:uid="{00000000-0005-0000-0000-00004C000000}"/>
    <cellStyle name="Input cel 4 2 5 3 2 3" xfId="9349" xr:uid="{00000000-0005-0000-0000-00004C000000}"/>
    <cellStyle name="Input cel 4 2 5 3 3" xfId="5581" xr:uid="{00000000-0005-0000-0000-00004C000000}"/>
    <cellStyle name="Input cel 4 2 5 3 3 2" xfId="15800" xr:uid="{00000000-0005-0000-0000-00004C000000}"/>
    <cellStyle name="Input cel 4 2 5 3 3 2 2" xfId="20388" xr:uid="{00000000-0005-0000-0000-00004C000000}"/>
    <cellStyle name="Input cel 4 2 5 3 3 3" xfId="6433" xr:uid="{00000000-0005-0000-0000-00004C000000}"/>
    <cellStyle name="Input cel 4 2 5 3 4" xfId="2964" xr:uid="{00000000-0005-0000-0000-00004C000000}"/>
    <cellStyle name="Input cel 4 2 5 3 4 2" xfId="17818" xr:uid="{00000000-0005-0000-0000-00004C000000}"/>
    <cellStyle name="Input cel 4 2 5 3 5" xfId="11651" xr:uid="{00000000-0005-0000-0000-00004C000000}"/>
    <cellStyle name="Input cel 4 2 5 3 5 2" xfId="16239" xr:uid="{00000000-0005-0000-0000-00004C000000}"/>
    <cellStyle name="Input cel 4 2 5 3 6" xfId="12961" xr:uid="{00000000-0005-0000-0000-00004C000000}"/>
    <cellStyle name="Input cel 4 2 5 4" xfId="2413" xr:uid="{00000000-0005-0000-0000-00004C000000}"/>
    <cellStyle name="Input cel 4 2 5 4 2" xfId="12681" xr:uid="{00000000-0005-0000-0000-00004C000000}"/>
    <cellStyle name="Input cel 4 2 5 4 2 2" xfId="17267" xr:uid="{00000000-0005-0000-0000-00004C000000}"/>
    <cellStyle name="Input cel 4 2 5 4 3" xfId="7090" xr:uid="{00000000-0005-0000-0000-00004C000000}"/>
    <cellStyle name="Input cel 4 2 5 5" xfId="3569" xr:uid="{00000000-0005-0000-0000-00004C000000}"/>
    <cellStyle name="Input cel 4 2 5 5 2" xfId="13833" xr:uid="{00000000-0005-0000-0000-00004C000000}"/>
    <cellStyle name="Input cel 4 2 5 5 2 2" xfId="18423" xr:uid="{00000000-0005-0000-0000-00004C000000}"/>
    <cellStyle name="Input cel 4 2 5 5 3" xfId="6336" xr:uid="{00000000-0005-0000-0000-00004C000000}"/>
    <cellStyle name="Input cel 4 2 5 6" xfId="4994" xr:uid="{00000000-0005-0000-0000-00004C000000}"/>
    <cellStyle name="Input cel 4 2 5 6 2" xfId="15249" xr:uid="{00000000-0005-0000-0000-00004C000000}"/>
    <cellStyle name="Input cel 4 2 5 6 2 2" xfId="19838" xr:uid="{00000000-0005-0000-0000-00004C000000}"/>
    <cellStyle name="Input cel 4 2 5 6 3" xfId="14579" xr:uid="{00000000-0005-0000-0000-00004C000000}"/>
    <cellStyle name="Input cel 4 2 5 7" xfId="2117" xr:uid="{00000000-0005-0000-0000-00004C000000}"/>
    <cellStyle name="Input cel 4 2 5 7 2" xfId="12386" xr:uid="{00000000-0005-0000-0000-00004C000000}"/>
    <cellStyle name="Input cel 4 2 5 7 2 2" xfId="16971" xr:uid="{00000000-0005-0000-0000-00004C000000}"/>
    <cellStyle name="Input cel 4 2 5 7 3" xfId="7872" xr:uid="{00000000-0005-0000-0000-00004C000000}"/>
    <cellStyle name="Input cel 4 2 5 8" xfId="11105" xr:uid="{00000000-0005-0000-0000-00004C000000}"/>
    <cellStyle name="Input cel 4 2 5 8 2" xfId="8170" xr:uid="{00000000-0005-0000-0000-00004C000000}"/>
    <cellStyle name="Input cel 4 2 5 9" xfId="10379" xr:uid="{00000000-0005-0000-0000-00004C000000}"/>
    <cellStyle name="Input cel 4 2 6" xfId="1186" xr:uid="{00000000-0005-0000-0000-00004C000000}"/>
    <cellStyle name="Input cel 4 2 6 2" xfId="2794" xr:uid="{00000000-0005-0000-0000-00004C000000}"/>
    <cellStyle name="Input cel 4 2 6 2 2" xfId="13060" xr:uid="{00000000-0005-0000-0000-00004C000000}"/>
    <cellStyle name="Input cel 4 2 6 2 2 2" xfId="17648" xr:uid="{00000000-0005-0000-0000-00004C000000}"/>
    <cellStyle name="Input cel 4 2 6 2 3" xfId="13301" xr:uid="{00000000-0005-0000-0000-00004C000000}"/>
    <cellStyle name="Input cel 4 2 6 3" xfId="3994" xr:uid="{00000000-0005-0000-0000-00004C000000}"/>
    <cellStyle name="Input cel 4 2 6 3 2" xfId="14258" xr:uid="{00000000-0005-0000-0000-00004C000000}"/>
    <cellStyle name="Input cel 4 2 6 3 2 2" xfId="18848" xr:uid="{00000000-0005-0000-0000-00004C000000}"/>
    <cellStyle name="Input cel 4 2 6 3 3" xfId="7641" xr:uid="{00000000-0005-0000-0000-00004C000000}"/>
    <cellStyle name="Input cel 4 2 6 4" xfId="5408" xr:uid="{00000000-0005-0000-0000-00004C000000}"/>
    <cellStyle name="Input cel 4 2 6 4 2" xfId="15634" xr:uid="{00000000-0005-0000-0000-00004C000000}"/>
    <cellStyle name="Input cel 4 2 6 4 2 2" xfId="20222" xr:uid="{00000000-0005-0000-0000-00004C000000}"/>
    <cellStyle name="Input cel 4 2 6 4 3" xfId="10381" xr:uid="{00000000-0005-0000-0000-00004C000000}"/>
    <cellStyle name="Input cel 4 2 6 5" xfId="1957" xr:uid="{00000000-0005-0000-0000-00004C000000}"/>
    <cellStyle name="Input cel 4 2 6 5 2" xfId="16811" xr:uid="{00000000-0005-0000-0000-00004C000000}"/>
    <cellStyle name="Input cel 4 2 6 6" xfId="11487" xr:uid="{00000000-0005-0000-0000-00004C000000}"/>
    <cellStyle name="Input cel 4 2 6 6 2" xfId="8807" xr:uid="{00000000-0005-0000-0000-00004C000000}"/>
    <cellStyle name="Input cel 4 2 6 7" xfId="9024" xr:uid="{00000000-0005-0000-0000-00004C000000}"/>
    <cellStyle name="Input cel 4 2 7" xfId="1079" xr:uid="{00000000-0005-0000-0000-00004C000000}"/>
    <cellStyle name="Input cel 4 2 7 2" xfId="3882" xr:uid="{00000000-0005-0000-0000-00004C000000}"/>
    <cellStyle name="Input cel 4 2 7 2 2" xfId="14146" xr:uid="{00000000-0005-0000-0000-00004C000000}"/>
    <cellStyle name="Input cel 4 2 7 2 2 2" xfId="18736" xr:uid="{00000000-0005-0000-0000-00004C000000}"/>
    <cellStyle name="Input cel 4 2 7 2 3" xfId="13190" xr:uid="{00000000-0005-0000-0000-00004C000000}"/>
    <cellStyle name="Input cel 4 2 7 3" xfId="5302" xr:uid="{00000000-0005-0000-0000-00004C000000}"/>
    <cellStyle name="Input cel 4 2 7 3 2" xfId="15536" xr:uid="{00000000-0005-0000-0000-00004C000000}"/>
    <cellStyle name="Input cel 4 2 7 3 2 2" xfId="20125" xr:uid="{00000000-0005-0000-0000-00004C000000}"/>
    <cellStyle name="Input cel 4 2 7 3 3" xfId="13241" xr:uid="{00000000-0005-0000-0000-00004C000000}"/>
    <cellStyle name="Input cel 4 2 7 4" xfId="2704" xr:uid="{00000000-0005-0000-0000-00004C000000}"/>
    <cellStyle name="Input cel 4 2 7 4 2" xfId="17558" xr:uid="{00000000-0005-0000-0000-00004C000000}"/>
    <cellStyle name="Input cel 4 2 7 5" xfId="11391" xr:uid="{00000000-0005-0000-0000-00004C000000}"/>
    <cellStyle name="Input cel 4 2 7 5 2" xfId="12443" xr:uid="{00000000-0005-0000-0000-00004C000000}"/>
    <cellStyle name="Input cel 4 2 7 6" xfId="13265" xr:uid="{00000000-0005-0000-0000-00004C000000}"/>
    <cellStyle name="Input cel 4 2 8" xfId="561" xr:uid="{00000000-0005-0000-0000-00004C000000}"/>
    <cellStyle name="Input cel 4 2 8 2" xfId="4786" xr:uid="{00000000-0005-0000-0000-00004C000000}"/>
    <cellStyle name="Input cel 4 2 8 2 2" xfId="15044" xr:uid="{00000000-0005-0000-0000-00004C000000}"/>
    <cellStyle name="Input cel 4 2 8 2 2 2" xfId="19633" xr:uid="{00000000-0005-0000-0000-00004C000000}"/>
    <cellStyle name="Input cel 4 2 8 2 3" xfId="8900" xr:uid="{00000000-0005-0000-0000-00004C000000}"/>
    <cellStyle name="Input cel 4 2 8 3" xfId="2219" xr:uid="{00000000-0005-0000-0000-00004C000000}"/>
    <cellStyle name="Input cel 4 2 8 3 2" xfId="17073" xr:uid="{00000000-0005-0000-0000-00004C000000}"/>
    <cellStyle name="Input cel 4 2 8 4" xfId="10905" xr:uid="{00000000-0005-0000-0000-00004C000000}"/>
    <cellStyle name="Input cel 4 2 8 4 2" xfId="13460" xr:uid="{00000000-0005-0000-0000-00004C000000}"/>
    <cellStyle name="Input cel 4 2 8 5" xfId="13287" xr:uid="{00000000-0005-0000-0000-00004C000000}"/>
    <cellStyle name="Input cel 4 2 9" xfId="3372" xr:uid="{00000000-0005-0000-0000-00004C000000}"/>
    <cellStyle name="Input cel 4 2 9 2" xfId="13636" xr:uid="{00000000-0005-0000-0000-00004C000000}"/>
    <cellStyle name="Input cel 4 2 9 2 2" xfId="18226" xr:uid="{00000000-0005-0000-0000-00004C000000}"/>
    <cellStyle name="Input cel 4 2 9 3" xfId="12283" xr:uid="{00000000-0005-0000-0000-00004C000000}"/>
    <cellStyle name="Input cel 4 3" xfId="447" xr:uid="{00000000-0005-0000-0000-00004C000000}"/>
    <cellStyle name="Input cel 4 3 10" xfId="3356" xr:uid="{00000000-0005-0000-0000-00004C000000}"/>
    <cellStyle name="Input cel 4 3 10 2" xfId="13620" xr:uid="{00000000-0005-0000-0000-00004C000000}"/>
    <cellStyle name="Input cel 4 3 10 2 2" xfId="18210" xr:uid="{00000000-0005-0000-0000-00004C000000}"/>
    <cellStyle name="Input cel 4 3 10 3" xfId="8905" xr:uid="{00000000-0005-0000-0000-00004C000000}"/>
    <cellStyle name="Input cel 4 3 11" xfId="1851" xr:uid="{00000000-0005-0000-0000-00004C000000}"/>
    <cellStyle name="Input cel 4 3 11 2" xfId="12122" xr:uid="{00000000-0005-0000-0000-00004C000000}"/>
    <cellStyle name="Input cel 4 3 11 2 2" xfId="16707" xr:uid="{00000000-0005-0000-0000-00004C000000}"/>
    <cellStyle name="Input cel 4 3 11 3" xfId="10130" xr:uid="{00000000-0005-0000-0000-00004C000000}"/>
    <cellStyle name="Input cel 4 3 12" xfId="4674" xr:uid="{00000000-0005-0000-0000-00004C000000}"/>
    <cellStyle name="Input cel 4 3 12 2" xfId="19523" xr:uid="{00000000-0005-0000-0000-00004C000000}"/>
    <cellStyle name="Input cel 4 3 13" xfId="10795" xr:uid="{00000000-0005-0000-0000-00004C000000}"/>
    <cellStyle name="Input cel 4 3 13 2" xfId="7504" xr:uid="{00000000-0005-0000-0000-00004C000000}"/>
    <cellStyle name="Input cel 4 3 14" xfId="8206" xr:uid="{00000000-0005-0000-0000-00004C000000}"/>
    <cellStyle name="Input cel 4 3 2" xfId="541" xr:uid="{00000000-0005-0000-0000-00004C000000}"/>
    <cellStyle name="Input cel 4 3 2 2" xfId="1238" xr:uid="{00000000-0005-0000-0000-00004C000000}"/>
    <cellStyle name="Input cel 4 3 2 2 2" xfId="2846" xr:uid="{00000000-0005-0000-0000-00004C000000}"/>
    <cellStyle name="Input cel 4 3 2 2 2 2" xfId="13112" xr:uid="{00000000-0005-0000-0000-00004C000000}"/>
    <cellStyle name="Input cel 4 3 2 2 2 2 2" xfId="17700" xr:uid="{00000000-0005-0000-0000-00004C000000}"/>
    <cellStyle name="Input cel 4 3 2 2 2 3" xfId="6331" xr:uid="{00000000-0005-0000-0000-00004C000000}"/>
    <cellStyle name="Input cel 4 3 2 2 3" xfId="4046" xr:uid="{00000000-0005-0000-0000-00004C000000}"/>
    <cellStyle name="Input cel 4 3 2 2 3 2" xfId="14310" xr:uid="{00000000-0005-0000-0000-00004C000000}"/>
    <cellStyle name="Input cel 4 3 2 2 3 2 2" xfId="18900" xr:uid="{00000000-0005-0000-0000-00004C000000}"/>
    <cellStyle name="Input cel 4 3 2 2 3 3" xfId="8637" xr:uid="{00000000-0005-0000-0000-00004C000000}"/>
    <cellStyle name="Input cel 4 3 2 2 4" xfId="5460" xr:uid="{00000000-0005-0000-0000-00004C000000}"/>
    <cellStyle name="Input cel 4 3 2 2 4 2" xfId="15685" xr:uid="{00000000-0005-0000-0000-00004C000000}"/>
    <cellStyle name="Input cel 4 3 2 2 4 2 2" xfId="20273" xr:uid="{00000000-0005-0000-0000-00004C000000}"/>
    <cellStyle name="Input cel 4 3 2 2 4 3" xfId="9969" xr:uid="{00000000-0005-0000-0000-00004C000000}"/>
    <cellStyle name="Input cel 4 3 2 2 5" xfId="2009" xr:uid="{00000000-0005-0000-0000-00004C000000}"/>
    <cellStyle name="Input cel 4 3 2 2 5 2" xfId="16863" xr:uid="{00000000-0005-0000-0000-00004C000000}"/>
    <cellStyle name="Input cel 4 3 2 2 6" xfId="11538" xr:uid="{00000000-0005-0000-0000-00004C000000}"/>
    <cellStyle name="Input cel 4 3 2 2 6 2" xfId="12814" xr:uid="{00000000-0005-0000-0000-00004C000000}"/>
    <cellStyle name="Input cel 4 3 2 2 7" xfId="9608" xr:uid="{00000000-0005-0000-0000-00004C000000}"/>
    <cellStyle name="Input cel 4 3 2 3" xfId="1440" xr:uid="{00000000-0005-0000-0000-00004C000000}"/>
    <cellStyle name="Input cel 4 3 2 3 2" xfId="4249" xr:uid="{00000000-0005-0000-0000-00004C000000}"/>
    <cellStyle name="Input cel 4 3 2 3 2 2" xfId="14513" xr:uid="{00000000-0005-0000-0000-00004C000000}"/>
    <cellStyle name="Input cel 4 3 2 3 2 2 2" xfId="19103" xr:uid="{00000000-0005-0000-0000-00004C000000}"/>
    <cellStyle name="Input cel 4 3 2 3 2 3" xfId="6290" xr:uid="{00000000-0005-0000-0000-00004C000000}"/>
    <cellStyle name="Input cel 4 3 2 3 3" xfId="5661" xr:uid="{00000000-0005-0000-0000-00004C000000}"/>
    <cellStyle name="Input cel 4 3 2 3 3 2" xfId="15876" xr:uid="{00000000-0005-0000-0000-00004C000000}"/>
    <cellStyle name="Input cel 4 3 2 3 3 2 2" xfId="20464" xr:uid="{00000000-0005-0000-0000-00004C000000}"/>
    <cellStyle name="Input cel 4 3 2 3 3 3" xfId="8673" xr:uid="{00000000-0005-0000-0000-00004C000000}"/>
    <cellStyle name="Input cel 4 3 2 3 4" xfId="3040" xr:uid="{00000000-0005-0000-0000-00004C000000}"/>
    <cellStyle name="Input cel 4 3 2 3 4 2" xfId="17894" xr:uid="{00000000-0005-0000-0000-00004C000000}"/>
    <cellStyle name="Input cel 4 3 2 3 5" xfId="11728" xr:uid="{00000000-0005-0000-0000-00004C000000}"/>
    <cellStyle name="Input cel 4 3 2 3 5 2" xfId="16315" xr:uid="{00000000-0005-0000-0000-00004C000000}"/>
    <cellStyle name="Input cel 4 3 2 3 6" xfId="9199" xr:uid="{00000000-0005-0000-0000-00004C000000}"/>
    <cellStyle name="Input cel 4 3 2 4" xfId="997" xr:uid="{00000000-0005-0000-0000-00004C000000}"/>
    <cellStyle name="Input cel 4 3 2 4 2" xfId="3800" xr:uid="{00000000-0005-0000-0000-00004C000000}"/>
    <cellStyle name="Input cel 4 3 2 4 2 2" xfId="14064" xr:uid="{00000000-0005-0000-0000-00004C000000}"/>
    <cellStyle name="Input cel 4 3 2 4 2 2 2" xfId="18654" xr:uid="{00000000-0005-0000-0000-00004C000000}"/>
    <cellStyle name="Input cel 4 3 2 4 2 3" xfId="6429" xr:uid="{00000000-0005-0000-0000-00004C000000}"/>
    <cellStyle name="Input cel 4 3 2 4 3" xfId="5220" xr:uid="{00000000-0005-0000-0000-00004C000000}"/>
    <cellStyle name="Input cel 4 3 2 4 3 2" xfId="15458" xr:uid="{00000000-0005-0000-0000-00004C000000}"/>
    <cellStyle name="Input cel 4 3 2 4 3 2 2" xfId="20047" xr:uid="{00000000-0005-0000-0000-00004C000000}"/>
    <cellStyle name="Input cel 4 3 2 4 3 3" xfId="8624" xr:uid="{00000000-0005-0000-0000-00004C000000}"/>
    <cellStyle name="Input cel 4 3 2 4 4" xfId="2626" xr:uid="{00000000-0005-0000-0000-00004C000000}"/>
    <cellStyle name="Input cel 4 3 2 4 4 2" xfId="17480" xr:uid="{00000000-0005-0000-0000-00004C000000}"/>
    <cellStyle name="Input cel 4 3 2 4 5" xfId="11313" xr:uid="{00000000-0005-0000-0000-00004C000000}"/>
    <cellStyle name="Input cel 4 3 2 4 5 2" xfId="6165" xr:uid="{00000000-0005-0000-0000-00004C000000}"/>
    <cellStyle name="Input cel 4 3 2 4 6" xfId="12157" xr:uid="{00000000-0005-0000-0000-00004C000000}"/>
    <cellStyle name="Input cel 4 3 2 5" xfId="628" xr:uid="{00000000-0005-0000-0000-00004C000000}"/>
    <cellStyle name="Input cel 4 3 2 5 2" xfId="4853" xr:uid="{00000000-0005-0000-0000-00004C000000}"/>
    <cellStyle name="Input cel 4 3 2 5 2 2" xfId="15111" xr:uid="{00000000-0005-0000-0000-00004C000000}"/>
    <cellStyle name="Input cel 4 3 2 5 2 2 2" xfId="19700" xr:uid="{00000000-0005-0000-0000-00004C000000}"/>
    <cellStyle name="Input cel 4 3 2 5 2 3" xfId="8061" xr:uid="{00000000-0005-0000-0000-00004C000000}"/>
    <cellStyle name="Input cel 4 3 2 5 3" xfId="2275" xr:uid="{00000000-0005-0000-0000-00004C000000}"/>
    <cellStyle name="Input cel 4 3 2 5 3 2" xfId="17129" xr:uid="{00000000-0005-0000-0000-00004C000000}"/>
    <cellStyle name="Input cel 4 3 2 5 4" xfId="10971" xr:uid="{00000000-0005-0000-0000-00004C000000}"/>
    <cellStyle name="Input cel 4 3 2 5 4 2" xfId="9101" xr:uid="{00000000-0005-0000-0000-00004C000000}"/>
    <cellStyle name="Input cel 4 3 2 5 5" xfId="9367" xr:uid="{00000000-0005-0000-0000-00004C000000}"/>
    <cellStyle name="Input cel 4 3 2 6" xfId="3428" xr:uid="{00000000-0005-0000-0000-00004C000000}"/>
    <cellStyle name="Input cel 4 3 2 6 2" xfId="13692" xr:uid="{00000000-0005-0000-0000-00004C000000}"/>
    <cellStyle name="Input cel 4 3 2 6 2 2" xfId="18282" xr:uid="{00000000-0005-0000-0000-00004C000000}"/>
    <cellStyle name="Input cel 4 3 2 6 3" xfId="7145" xr:uid="{00000000-0005-0000-0000-00004C000000}"/>
    <cellStyle name="Input cel 4 3 2 7" xfId="4766" xr:uid="{00000000-0005-0000-0000-00004C000000}"/>
    <cellStyle name="Input cel 4 3 2 7 2" xfId="15025" xr:uid="{00000000-0005-0000-0000-00004C000000}"/>
    <cellStyle name="Input cel 4 3 2 7 2 2" xfId="19614" xr:uid="{00000000-0005-0000-0000-00004C000000}"/>
    <cellStyle name="Input cel 4 3 2 7 3" xfId="13394" xr:uid="{00000000-0005-0000-0000-00004C000000}"/>
    <cellStyle name="Input cel 4 3 2 8" xfId="10887" xr:uid="{00000000-0005-0000-0000-00004C000000}"/>
    <cellStyle name="Input cel 4 3 2 8 2" xfId="7258" xr:uid="{00000000-0005-0000-0000-00004C000000}"/>
    <cellStyle name="Input cel 4 3 2 9" xfId="6089" xr:uid="{00000000-0005-0000-0000-00004C000000}"/>
    <cellStyle name="Input cel 4 3 3" xfId="677" xr:uid="{00000000-0005-0000-0000-00004C000000}"/>
    <cellStyle name="Input cel 4 3 3 10" xfId="9642" xr:uid="{00000000-0005-0000-0000-00004C000000}"/>
    <cellStyle name="Input cel 4 3 3 2" xfId="1276" xr:uid="{00000000-0005-0000-0000-00004C000000}"/>
    <cellStyle name="Input cel 4 3 3 2 2" xfId="1590" xr:uid="{00000000-0005-0000-0000-00004C000000}"/>
    <cellStyle name="Input cel 4 3 3 2 2 2" xfId="4399" xr:uid="{00000000-0005-0000-0000-00004C000000}"/>
    <cellStyle name="Input cel 4 3 3 2 2 2 2" xfId="14663" xr:uid="{00000000-0005-0000-0000-00004C000000}"/>
    <cellStyle name="Input cel 4 3 3 2 2 2 2 2" xfId="19253" xr:uid="{00000000-0005-0000-0000-00004C000000}"/>
    <cellStyle name="Input cel 4 3 3 2 2 2 3" xfId="14941" xr:uid="{00000000-0005-0000-0000-00004C000000}"/>
    <cellStyle name="Input cel 4 3 3 2 2 3" xfId="5811" xr:uid="{00000000-0005-0000-0000-00004C000000}"/>
    <cellStyle name="Input cel 4 3 3 2 2 3 2" xfId="16016" xr:uid="{00000000-0005-0000-0000-00004C000000}"/>
    <cellStyle name="Input cel 4 3 3 2 2 3 2 2" xfId="20603" xr:uid="{00000000-0005-0000-0000-00004C000000}"/>
    <cellStyle name="Input cel 4 3 3 2 2 3 3" xfId="9732" xr:uid="{00000000-0005-0000-0000-00004C000000}"/>
    <cellStyle name="Input cel 4 3 3 2 2 4" xfId="3166" xr:uid="{00000000-0005-0000-0000-00004C000000}"/>
    <cellStyle name="Input cel 4 3 3 2 2 4 2" xfId="18020" xr:uid="{00000000-0005-0000-0000-00004C000000}"/>
    <cellStyle name="Input cel 4 3 3 2 2 5" xfId="11868" xr:uid="{00000000-0005-0000-0000-00004C000000}"/>
    <cellStyle name="Input cel 4 3 3 2 2 5 2" xfId="16454" xr:uid="{00000000-0005-0000-0000-00004C000000}"/>
    <cellStyle name="Input cel 4 3 3 2 2 6" xfId="10369" xr:uid="{00000000-0005-0000-0000-00004C000000}"/>
    <cellStyle name="Input cel 4 3 3 2 3" xfId="4085" xr:uid="{00000000-0005-0000-0000-00004C000000}"/>
    <cellStyle name="Input cel 4 3 3 2 3 2" xfId="14349" xr:uid="{00000000-0005-0000-0000-00004C000000}"/>
    <cellStyle name="Input cel 4 3 3 2 3 2 2" xfId="18939" xr:uid="{00000000-0005-0000-0000-00004C000000}"/>
    <cellStyle name="Input cel 4 3 3 2 3 3" xfId="8985" xr:uid="{00000000-0005-0000-0000-00004C000000}"/>
    <cellStyle name="Input cel 4 3 3 2 4" xfId="5498" xr:uid="{00000000-0005-0000-0000-00004C000000}"/>
    <cellStyle name="Input cel 4 3 3 2 4 2" xfId="15721" xr:uid="{00000000-0005-0000-0000-00004C000000}"/>
    <cellStyle name="Input cel 4 3 3 2 4 2 2" xfId="20309" xr:uid="{00000000-0005-0000-0000-00004C000000}"/>
    <cellStyle name="Input cel 4 3 3 2 4 3" xfId="6320" xr:uid="{00000000-0005-0000-0000-00004C000000}"/>
    <cellStyle name="Input cel 4 3 3 2 5" xfId="2883" xr:uid="{00000000-0005-0000-0000-00004C000000}"/>
    <cellStyle name="Input cel 4 3 3 2 5 2" xfId="17737" xr:uid="{00000000-0005-0000-0000-00004C000000}"/>
    <cellStyle name="Input cel 4 3 3 2 6" xfId="11573" xr:uid="{00000000-0005-0000-0000-00004C000000}"/>
    <cellStyle name="Input cel 4 3 3 2 6 2" xfId="16161" xr:uid="{00000000-0005-0000-0000-00004C000000}"/>
    <cellStyle name="Input cel 4 3 3 2 7" xfId="8446" xr:uid="{00000000-0005-0000-0000-00004C000000}"/>
    <cellStyle name="Input cel 4 3 3 3" xfId="1456" xr:uid="{00000000-0005-0000-0000-00004C000000}"/>
    <cellStyle name="Input cel 4 3 3 3 2" xfId="4265" xr:uid="{00000000-0005-0000-0000-00004C000000}"/>
    <cellStyle name="Input cel 4 3 3 3 2 2" xfId="14529" xr:uid="{00000000-0005-0000-0000-00004C000000}"/>
    <cellStyle name="Input cel 4 3 3 3 2 2 2" xfId="19119" xr:uid="{00000000-0005-0000-0000-00004C000000}"/>
    <cellStyle name="Input cel 4 3 3 3 2 3" xfId="7865" xr:uid="{00000000-0005-0000-0000-00004C000000}"/>
    <cellStyle name="Input cel 4 3 3 3 3" xfId="5677" xr:uid="{00000000-0005-0000-0000-00004C000000}"/>
    <cellStyle name="Input cel 4 3 3 3 3 2" xfId="15891" xr:uid="{00000000-0005-0000-0000-00004C000000}"/>
    <cellStyle name="Input cel 4 3 3 3 3 2 2" xfId="20479" xr:uid="{00000000-0005-0000-0000-00004C000000}"/>
    <cellStyle name="Input cel 4 3 3 3 3 3" xfId="9141" xr:uid="{00000000-0005-0000-0000-00004C000000}"/>
    <cellStyle name="Input cel 4 3 3 3 4" xfId="3055" xr:uid="{00000000-0005-0000-0000-00004C000000}"/>
    <cellStyle name="Input cel 4 3 3 3 4 2" xfId="17909" xr:uid="{00000000-0005-0000-0000-00004C000000}"/>
    <cellStyle name="Input cel 4 3 3 3 5" xfId="11743" xr:uid="{00000000-0005-0000-0000-00004C000000}"/>
    <cellStyle name="Input cel 4 3 3 3 5 2" xfId="16330" xr:uid="{00000000-0005-0000-0000-00004C000000}"/>
    <cellStyle name="Input cel 4 3 3 3 6" xfId="13327" xr:uid="{00000000-0005-0000-0000-00004C000000}"/>
    <cellStyle name="Input cel 4 3 3 4" xfId="1057" xr:uid="{00000000-0005-0000-0000-00004C000000}"/>
    <cellStyle name="Input cel 4 3 3 4 2" xfId="3860" xr:uid="{00000000-0005-0000-0000-00004C000000}"/>
    <cellStyle name="Input cel 4 3 3 4 2 2" xfId="14124" xr:uid="{00000000-0005-0000-0000-00004C000000}"/>
    <cellStyle name="Input cel 4 3 3 4 2 2 2" xfId="18714" xr:uid="{00000000-0005-0000-0000-00004C000000}"/>
    <cellStyle name="Input cel 4 3 3 4 2 3" xfId="13377" xr:uid="{00000000-0005-0000-0000-00004C000000}"/>
    <cellStyle name="Input cel 4 3 3 4 3" xfId="5280" xr:uid="{00000000-0005-0000-0000-00004C000000}"/>
    <cellStyle name="Input cel 4 3 3 4 3 2" xfId="15516" xr:uid="{00000000-0005-0000-0000-00004C000000}"/>
    <cellStyle name="Input cel 4 3 3 4 3 2 2" xfId="20105" xr:uid="{00000000-0005-0000-0000-00004C000000}"/>
    <cellStyle name="Input cel 4 3 3 4 3 3" xfId="7507" xr:uid="{00000000-0005-0000-0000-00004C000000}"/>
    <cellStyle name="Input cel 4 3 3 4 4" xfId="2684" xr:uid="{00000000-0005-0000-0000-00004C000000}"/>
    <cellStyle name="Input cel 4 3 3 4 4 2" xfId="17538" xr:uid="{00000000-0005-0000-0000-00004C000000}"/>
    <cellStyle name="Input cel 4 3 3 4 5" xfId="11371" xr:uid="{00000000-0005-0000-0000-00004C000000}"/>
    <cellStyle name="Input cel 4 3 3 4 5 2" xfId="9371" xr:uid="{00000000-0005-0000-0000-00004C000000}"/>
    <cellStyle name="Input cel 4 3 3 4 6" xfId="7628" xr:uid="{00000000-0005-0000-0000-00004C000000}"/>
    <cellStyle name="Input cel 4 3 3 5" xfId="2323" xr:uid="{00000000-0005-0000-0000-00004C000000}"/>
    <cellStyle name="Input cel 4 3 3 5 2" xfId="12591" xr:uid="{00000000-0005-0000-0000-00004C000000}"/>
    <cellStyle name="Input cel 4 3 3 5 2 2" xfId="17177" xr:uid="{00000000-0005-0000-0000-00004C000000}"/>
    <cellStyle name="Input cel 4 3 3 5 3" xfId="12788" xr:uid="{00000000-0005-0000-0000-00004C000000}"/>
    <cellStyle name="Input cel 4 3 3 6" xfId="3477" xr:uid="{00000000-0005-0000-0000-00004C000000}"/>
    <cellStyle name="Input cel 4 3 3 6 2" xfId="13741" xr:uid="{00000000-0005-0000-0000-00004C000000}"/>
    <cellStyle name="Input cel 4 3 3 6 2 2" xfId="18331" xr:uid="{00000000-0005-0000-0000-00004C000000}"/>
    <cellStyle name="Input cel 4 3 3 6 3" xfId="9366" xr:uid="{00000000-0005-0000-0000-00004C000000}"/>
    <cellStyle name="Input cel 4 3 3 7" xfId="4902" xr:uid="{00000000-0005-0000-0000-00004C000000}"/>
    <cellStyle name="Input cel 4 3 3 7 2" xfId="15159" xr:uid="{00000000-0005-0000-0000-00004C000000}"/>
    <cellStyle name="Input cel 4 3 3 7 2 2" xfId="19748" xr:uid="{00000000-0005-0000-0000-00004C000000}"/>
    <cellStyle name="Input cel 4 3 3 7 3" xfId="9881" xr:uid="{00000000-0005-0000-0000-00004C000000}"/>
    <cellStyle name="Input cel 4 3 3 8" xfId="2043" xr:uid="{00000000-0005-0000-0000-00004C000000}"/>
    <cellStyle name="Input cel 4 3 3 8 2" xfId="12312" xr:uid="{00000000-0005-0000-0000-00004C000000}"/>
    <cellStyle name="Input cel 4 3 3 8 2 2" xfId="16897" xr:uid="{00000000-0005-0000-0000-00004C000000}"/>
    <cellStyle name="Input cel 4 3 3 8 3" xfId="7016" xr:uid="{00000000-0005-0000-0000-00004C000000}"/>
    <cellStyle name="Input cel 4 3 3 9" xfId="11018" xr:uid="{00000000-0005-0000-0000-00004C000000}"/>
    <cellStyle name="Input cel 4 3 3 9 2" xfId="9006" xr:uid="{00000000-0005-0000-0000-00004C000000}"/>
    <cellStyle name="Input cel 4 3 4" xfId="741" xr:uid="{00000000-0005-0000-0000-00004C000000}"/>
    <cellStyle name="Input cel 4 3 4 2" xfId="1654" xr:uid="{00000000-0005-0000-0000-00004C000000}"/>
    <cellStyle name="Input cel 4 3 4 2 2" xfId="4463" xr:uid="{00000000-0005-0000-0000-00004C000000}"/>
    <cellStyle name="Input cel 4 3 4 2 2 2" xfId="14727" xr:uid="{00000000-0005-0000-0000-00004C000000}"/>
    <cellStyle name="Input cel 4 3 4 2 2 2 2" xfId="19317" xr:uid="{00000000-0005-0000-0000-00004C000000}"/>
    <cellStyle name="Input cel 4 3 4 2 2 3" xfId="7100" xr:uid="{00000000-0005-0000-0000-00004C000000}"/>
    <cellStyle name="Input cel 4 3 4 2 3" xfId="5875" xr:uid="{00000000-0005-0000-0000-00004C000000}"/>
    <cellStyle name="Input cel 4 3 4 2 3 2" xfId="16076" xr:uid="{00000000-0005-0000-0000-00004C000000}"/>
    <cellStyle name="Input cel 4 3 4 2 3 2 2" xfId="20663" xr:uid="{00000000-0005-0000-0000-00004C000000}"/>
    <cellStyle name="Input cel 4 3 4 2 3 3" xfId="6833" xr:uid="{00000000-0005-0000-0000-00004C000000}"/>
    <cellStyle name="Input cel 4 3 4 2 4" xfId="3226" xr:uid="{00000000-0005-0000-0000-00004C000000}"/>
    <cellStyle name="Input cel 4 3 4 2 4 2" xfId="18080" xr:uid="{00000000-0005-0000-0000-00004C000000}"/>
    <cellStyle name="Input cel 4 3 4 2 5" xfId="11928" xr:uid="{00000000-0005-0000-0000-00004C000000}"/>
    <cellStyle name="Input cel 4 3 4 2 5 2" xfId="16514" xr:uid="{00000000-0005-0000-0000-00004C000000}"/>
    <cellStyle name="Input cel 4 3 4 2 6" xfId="13129" xr:uid="{00000000-0005-0000-0000-00004C000000}"/>
    <cellStyle name="Input cel 4 3 4 3" xfId="1337" xr:uid="{00000000-0005-0000-0000-00004C000000}"/>
    <cellStyle name="Input cel 4 3 4 3 2" xfId="4146" xr:uid="{00000000-0005-0000-0000-00004C000000}"/>
    <cellStyle name="Input cel 4 3 4 3 2 2" xfId="14410" xr:uid="{00000000-0005-0000-0000-00004C000000}"/>
    <cellStyle name="Input cel 4 3 4 3 2 2 2" xfId="19000" xr:uid="{00000000-0005-0000-0000-00004C000000}"/>
    <cellStyle name="Input cel 4 3 4 3 2 3" xfId="6664" xr:uid="{00000000-0005-0000-0000-00004C000000}"/>
    <cellStyle name="Input cel 4 3 4 3 3" xfId="5559" xr:uid="{00000000-0005-0000-0000-00004C000000}"/>
    <cellStyle name="Input cel 4 3 4 3 3 2" xfId="15779" xr:uid="{00000000-0005-0000-0000-00004C000000}"/>
    <cellStyle name="Input cel 4 3 4 3 3 2 2" xfId="20367" xr:uid="{00000000-0005-0000-0000-00004C000000}"/>
    <cellStyle name="Input cel 4 3 4 3 3 3" xfId="7428" xr:uid="{00000000-0005-0000-0000-00004C000000}"/>
    <cellStyle name="Input cel 4 3 4 3 4" xfId="2942" xr:uid="{00000000-0005-0000-0000-00004C000000}"/>
    <cellStyle name="Input cel 4 3 4 3 4 2" xfId="17796" xr:uid="{00000000-0005-0000-0000-00004C000000}"/>
    <cellStyle name="Input cel 4 3 4 3 5" xfId="11630" xr:uid="{00000000-0005-0000-0000-00004C000000}"/>
    <cellStyle name="Input cel 4 3 4 3 5 2" xfId="16218" xr:uid="{00000000-0005-0000-0000-00004C000000}"/>
    <cellStyle name="Input cel 4 3 4 3 6" xfId="7500" xr:uid="{00000000-0005-0000-0000-00004C000000}"/>
    <cellStyle name="Input cel 4 3 4 4" xfId="2385" xr:uid="{00000000-0005-0000-0000-00004C000000}"/>
    <cellStyle name="Input cel 4 3 4 4 2" xfId="12653" xr:uid="{00000000-0005-0000-0000-00004C000000}"/>
    <cellStyle name="Input cel 4 3 4 4 2 2" xfId="17239" xr:uid="{00000000-0005-0000-0000-00004C000000}"/>
    <cellStyle name="Input cel 4 3 4 4 3" xfId="8362" xr:uid="{00000000-0005-0000-0000-00004C000000}"/>
    <cellStyle name="Input cel 4 3 4 5" xfId="3541" xr:uid="{00000000-0005-0000-0000-00004C000000}"/>
    <cellStyle name="Input cel 4 3 4 5 2" xfId="13805" xr:uid="{00000000-0005-0000-0000-00004C000000}"/>
    <cellStyle name="Input cel 4 3 4 5 2 2" xfId="18395" xr:uid="{00000000-0005-0000-0000-00004C000000}"/>
    <cellStyle name="Input cel 4 3 4 5 3" xfId="8947" xr:uid="{00000000-0005-0000-0000-00004C000000}"/>
    <cellStyle name="Input cel 4 3 4 6" xfId="4966" xr:uid="{00000000-0005-0000-0000-00004C000000}"/>
    <cellStyle name="Input cel 4 3 4 6 2" xfId="15221" xr:uid="{00000000-0005-0000-0000-00004C000000}"/>
    <cellStyle name="Input cel 4 3 4 6 2 2" xfId="19810" xr:uid="{00000000-0005-0000-0000-00004C000000}"/>
    <cellStyle name="Input cel 4 3 4 6 3" xfId="10102" xr:uid="{00000000-0005-0000-0000-00004C000000}"/>
    <cellStyle name="Input cel 4 3 4 7" xfId="2090" xr:uid="{00000000-0005-0000-0000-00004C000000}"/>
    <cellStyle name="Input cel 4 3 4 7 2" xfId="12359" xr:uid="{00000000-0005-0000-0000-00004C000000}"/>
    <cellStyle name="Input cel 4 3 4 7 2 2" xfId="16944" xr:uid="{00000000-0005-0000-0000-00004C000000}"/>
    <cellStyle name="Input cel 4 3 4 7 3" xfId="9297" xr:uid="{00000000-0005-0000-0000-00004C000000}"/>
    <cellStyle name="Input cel 4 3 4 8" xfId="11078" xr:uid="{00000000-0005-0000-0000-00004C000000}"/>
    <cellStyle name="Input cel 4 3 4 8 2" xfId="6953" xr:uid="{00000000-0005-0000-0000-00004C000000}"/>
    <cellStyle name="Input cel 4 3 4 9" xfId="5966" xr:uid="{00000000-0005-0000-0000-00004C000000}"/>
    <cellStyle name="Input cel 4 3 5" xfId="802" xr:uid="{00000000-0005-0000-0000-00004C000000}"/>
    <cellStyle name="Input cel 4 3 5 2" xfId="1715" xr:uid="{00000000-0005-0000-0000-00004C000000}"/>
    <cellStyle name="Input cel 4 3 5 2 2" xfId="4524" xr:uid="{00000000-0005-0000-0000-00004C000000}"/>
    <cellStyle name="Input cel 4 3 5 2 2 2" xfId="14788" xr:uid="{00000000-0005-0000-0000-00004C000000}"/>
    <cellStyle name="Input cel 4 3 5 2 2 2 2" xfId="19378" xr:uid="{00000000-0005-0000-0000-00004C000000}"/>
    <cellStyle name="Input cel 4 3 5 2 2 3" xfId="12933" xr:uid="{00000000-0005-0000-0000-00004C000000}"/>
    <cellStyle name="Input cel 4 3 5 2 3" xfId="5936" xr:uid="{00000000-0005-0000-0000-00004C000000}"/>
    <cellStyle name="Input cel 4 3 5 2 3 2" xfId="16135" xr:uid="{00000000-0005-0000-0000-00004C000000}"/>
    <cellStyle name="Input cel 4 3 5 2 3 2 2" xfId="20722" xr:uid="{00000000-0005-0000-0000-00004C000000}"/>
    <cellStyle name="Input cel 4 3 5 2 3 3" xfId="9535" xr:uid="{00000000-0005-0000-0000-00004C000000}"/>
    <cellStyle name="Input cel 4 3 5 2 4" xfId="3285" xr:uid="{00000000-0005-0000-0000-00004C000000}"/>
    <cellStyle name="Input cel 4 3 5 2 4 2" xfId="18139" xr:uid="{00000000-0005-0000-0000-00004C000000}"/>
    <cellStyle name="Input cel 4 3 5 2 5" xfId="11987" xr:uid="{00000000-0005-0000-0000-00004C000000}"/>
    <cellStyle name="Input cel 4 3 5 2 5 2" xfId="16573" xr:uid="{00000000-0005-0000-0000-00004C000000}"/>
    <cellStyle name="Input cel 4 3 5 2 6" xfId="6750" xr:uid="{00000000-0005-0000-0000-00004C000000}"/>
    <cellStyle name="Input cel 4 3 5 3" xfId="1393" xr:uid="{00000000-0005-0000-0000-00004C000000}"/>
    <cellStyle name="Input cel 4 3 5 3 2" xfId="4202" xr:uid="{00000000-0005-0000-0000-00004C000000}"/>
    <cellStyle name="Input cel 4 3 5 3 2 2" xfId="14466" xr:uid="{00000000-0005-0000-0000-00004C000000}"/>
    <cellStyle name="Input cel 4 3 5 3 2 2 2" xfId="19056" xr:uid="{00000000-0005-0000-0000-00004C000000}"/>
    <cellStyle name="Input cel 4 3 5 3 2 3" xfId="9726" xr:uid="{00000000-0005-0000-0000-00004C000000}"/>
    <cellStyle name="Input cel 4 3 5 3 3" xfId="5614" xr:uid="{00000000-0005-0000-0000-00004C000000}"/>
    <cellStyle name="Input cel 4 3 5 3 3 2" xfId="15832" xr:uid="{00000000-0005-0000-0000-00004C000000}"/>
    <cellStyle name="Input cel 4 3 5 3 3 2 2" xfId="20420" xr:uid="{00000000-0005-0000-0000-00004C000000}"/>
    <cellStyle name="Input cel 4 3 5 3 3 3" xfId="6130" xr:uid="{00000000-0005-0000-0000-00004C000000}"/>
    <cellStyle name="Input cel 4 3 5 3 4" xfId="2996" xr:uid="{00000000-0005-0000-0000-00004C000000}"/>
    <cellStyle name="Input cel 4 3 5 3 4 2" xfId="17850" xr:uid="{00000000-0005-0000-0000-00004C000000}"/>
    <cellStyle name="Input cel 4 3 5 3 5" xfId="11683" xr:uid="{00000000-0005-0000-0000-00004C000000}"/>
    <cellStyle name="Input cel 4 3 5 3 5 2" xfId="16271" xr:uid="{00000000-0005-0000-0000-00004C000000}"/>
    <cellStyle name="Input cel 4 3 5 3 6" xfId="8483" xr:uid="{00000000-0005-0000-0000-00004C000000}"/>
    <cellStyle name="Input cel 4 3 5 4" xfId="2446" xr:uid="{00000000-0005-0000-0000-00004C000000}"/>
    <cellStyle name="Input cel 4 3 5 4 2" xfId="12714" xr:uid="{00000000-0005-0000-0000-00004C000000}"/>
    <cellStyle name="Input cel 4 3 5 4 2 2" xfId="17300" xr:uid="{00000000-0005-0000-0000-00004C000000}"/>
    <cellStyle name="Input cel 4 3 5 4 3" xfId="5961" xr:uid="{00000000-0005-0000-0000-00004C000000}"/>
    <cellStyle name="Input cel 4 3 5 5" xfId="3602" xr:uid="{00000000-0005-0000-0000-00004C000000}"/>
    <cellStyle name="Input cel 4 3 5 5 2" xfId="13866" xr:uid="{00000000-0005-0000-0000-00004C000000}"/>
    <cellStyle name="Input cel 4 3 5 5 2 2" xfId="18456" xr:uid="{00000000-0005-0000-0000-00004C000000}"/>
    <cellStyle name="Input cel 4 3 5 5 3" xfId="12612" xr:uid="{00000000-0005-0000-0000-00004C000000}"/>
    <cellStyle name="Input cel 4 3 5 6" xfId="5027" xr:uid="{00000000-0005-0000-0000-00004C000000}"/>
    <cellStyle name="Input cel 4 3 5 6 2" xfId="15282" xr:uid="{00000000-0005-0000-0000-00004C000000}"/>
    <cellStyle name="Input cel 4 3 5 6 2 2" xfId="19871" xr:uid="{00000000-0005-0000-0000-00004C000000}"/>
    <cellStyle name="Input cel 4 3 5 6 3" xfId="7609" xr:uid="{00000000-0005-0000-0000-00004C000000}"/>
    <cellStyle name="Input cel 4 3 5 7" xfId="2149" xr:uid="{00000000-0005-0000-0000-00004C000000}"/>
    <cellStyle name="Input cel 4 3 5 7 2" xfId="12418" xr:uid="{00000000-0005-0000-0000-00004C000000}"/>
    <cellStyle name="Input cel 4 3 5 7 2 2" xfId="17003" xr:uid="{00000000-0005-0000-0000-00004C000000}"/>
    <cellStyle name="Input cel 4 3 5 7 3" xfId="8971" xr:uid="{00000000-0005-0000-0000-00004C000000}"/>
    <cellStyle name="Input cel 4 3 5 8" xfId="11137" xr:uid="{00000000-0005-0000-0000-00004C000000}"/>
    <cellStyle name="Input cel 4 3 5 8 2" xfId="7390" xr:uid="{00000000-0005-0000-0000-00004C000000}"/>
    <cellStyle name="Input cel 4 3 5 9" xfId="9850" xr:uid="{00000000-0005-0000-0000-00004C000000}"/>
    <cellStyle name="Input cel 4 3 6" xfId="1170" xr:uid="{00000000-0005-0000-0000-00004C000000}"/>
    <cellStyle name="Input cel 4 3 6 2" xfId="2779" xr:uid="{00000000-0005-0000-0000-00004C000000}"/>
    <cellStyle name="Input cel 4 3 6 2 2" xfId="13045" xr:uid="{00000000-0005-0000-0000-00004C000000}"/>
    <cellStyle name="Input cel 4 3 6 2 2 2" xfId="17633" xr:uid="{00000000-0005-0000-0000-00004C000000}"/>
    <cellStyle name="Input cel 4 3 6 2 3" xfId="10195" xr:uid="{00000000-0005-0000-0000-00004C000000}"/>
    <cellStyle name="Input cel 4 3 6 3" xfId="3978" xr:uid="{00000000-0005-0000-0000-00004C000000}"/>
    <cellStyle name="Input cel 4 3 6 3 2" xfId="14242" xr:uid="{00000000-0005-0000-0000-00004C000000}"/>
    <cellStyle name="Input cel 4 3 6 3 2 2" xfId="18832" xr:uid="{00000000-0005-0000-0000-00004C000000}"/>
    <cellStyle name="Input cel 4 3 6 3 3" xfId="7556" xr:uid="{00000000-0005-0000-0000-00004C000000}"/>
    <cellStyle name="Input cel 4 3 6 4" xfId="5392" xr:uid="{00000000-0005-0000-0000-00004C000000}"/>
    <cellStyle name="Input cel 4 3 6 4 2" xfId="15618" xr:uid="{00000000-0005-0000-0000-00004C000000}"/>
    <cellStyle name="Input cel 4 3 6 4 2 2" xfId="20206" xr:uid="{00000000-0005-0000-0000-00004C000000}"/>
    <cellStyle name="Input cel 4 3 6 4 3" xfId="12464" xr:uid="{00000000-0005-0000-0000-00004C000000}"/>
    <cellStyle name="Input cel 4 3 6 5" xfId="1941" xr:uid="{00000000-0005-0000-0000-00004C000000}"/>
    <cellStyle name="Input cel 4 3 6 5 2" xfId="16795" xr:uid="{00000000-0005-0000-0000-00004C000000}"/>
    <cellStyle name="Input cel 4 3 6 6" xfId="11471" xr:uid="{00000000-0005-0000-0000-00004C000000}"/>
    <cellStyle name="Input cel 4 3 6 6 2" xfId="6824" xr:uid="{00000000-0005-0000-0000-00004C000000}"/>
    <cellStyle name="Input cel 4 3 6 7" xfId="13337" xr:uid="{00000000-0005-0000-0000-00004C000000}"/>
    <cellStyle name="Input cel 4 3 7" xfId="860" xr:uid="{00000000-0005-0000-0000-00004C000000}"/>
    <cellStyle name="Input cel 4 3 7 2" xfId="3660" xr:uid="{00000000-0005-0000-0000-00004C000000}"/>
    <cellStyle name="Input cel 4 3 7 2 2" xfId="13924" xr:uid="{00000000-0005-0000-0000-00004C000000}"/>
    <cellStyle name="Input cel 4 3 7 2 2 2" xfId="18514" xr:uid="{00000000-0005-0000-0000-00004C000000}"/>
    <cellStyle name="Input cel 4 3 7 2 3" xfId="7859" xr:uid="{00000000-0005-0000-0000-00004C000000}"/>
    <cellStyle name="Input cel 4 3 7 3" xfId="5084" xr:uid="{00000000-0005-0000-0000-00004C000000}"/>
    <cellStyle name="Input cel 4 3 7 3 2" xfId="15337" xr:uid="{00000000-0005-0000-0000-00004C000000}"/>
    <cellStyle name="Input cel 4 3 7 3 2 2" xfId="19926" xr:uid="{00000000-0005-0000-0000-00004C000000}"/>
    <cellStyle name="Input cel 4 3 7 3 3" xfId="8799" xr:uid="{00000000-0005-0000-0000-00004C000000}"/>
    <cellStyle name="Input cel 4 3 7 4" xfId="2502" xr:uid="{00000000-0005-0000-0000-00004C000000}"/>
    <cellStyle name="Input cel 4 3 7 4 2" xfId="17356" xr:uid="{00000000-0005-0000-0000-00004C000000}"/>
    <cellStyle name="Input cel 4 3 7 5" xfId="11192" xr:uid="{00000000-0005-0000-0000-00004C000000}"/>
    <cellStyle name="Input cel 4 3 7 5 2" xfId="12542" xr:uid="{00000000-0005-0000-0000-00004C000000}"/>
    <cellStyle name="Input cel 4 3 7 6" xfId="6189" xr:uid="{00000000-0005-0000-0000-00004C000000}"/>
    <cellStyle name="Input cel 4 3 8" xfId="826" xr:uid="{00000000-0005-0000-0000-00004C000000}"/>
    <cellStyle name="Input cel 4 3 8 2" xfId="3626" xr:uid="{00000000-0005-0000-0000-00004C000000}"/>
    <cellStyle name="Input cel 4 3 8 2 2" xfId="13890" xr:uid="{00000000-0005-0000-0000-00004C000000}"/>
    <cellStyle name="Input cel 4 3 8 2 2 2" xfId="18480" xr:uid="{00000000-0005-0000-0000-00004C000000}"/>
    <cellStyle name="Input cel 4 3 8 2 3" xfId="7018" xr:uid="{00000000-0005-0000-0000-00004C000000}"/>
    <cellStyle name="Input cel 4 3 8 3" xfId="5051" xr:uid="{00000000-0005-0000-0000-00004C000000}"/>
    <cellStyle name="Input cel 4 3 8 3 2" xfId="15305" xr:uid="{00000000-0005-0000-0000-00004C000000}"/>
    <cellStyle name="Input cel 4 3 8 3 2 2" xfId="19894" xr:uid="{00000000-0005-0000-0000-00004C000000}"/>
    <cellStyle name="Input cel 4 3 8 3 3" xfId="9331" xr:uid="{00000000-0005-0000-0000-00004C000000}"/>
    <cellStyle name="Input cel 4 3 8 4" xfId="2469" xr:uid="{00000000-0005-0000-0000-00004C000000}"/>
    <cellStyle name="Input cel 4 3 8 4 2" xfId="17323" xr:uid="{00000000-0005-0000-0000-00004C000000}"/>
    <cellStyle name="Input cel 4 3 8 5" xfId="11160" xr:uid="{00000000-0005-0000-0000-00004C000000}"/>
    <cellStyle name="Input cel 4 3 8 5 2" xfId="13206" xr:uid="{00000000-0005-0000-0000-00004C000000}"/>
    <cellStyle name="Input cel 4 3 8 6" xfId="6033" xr:uid="{00000000-0005-0000-0000-00004C000000}"/>
    <cellStyle name="Input cel 4 3 9" xfId="375" xr:uid="{00000000-0005-0000-0000-00004C000000}"/>
    <cellStyle name="Input cel 4 3 9 2" xfId="4621" xr:uid="{00000000-0005-0000-0000-00004C000000}"/>
    <cellStyle name="Input cel 4 3 9 2 2" xfId="14883" xr:uid="{00000000-0005-0000-0000-00004C000000}"/>
    <cellStyle name="Input cel 4 3 9 2 2 2" xfId="19472" xr:uid="{00000000-0005-0000-0000-00004C000000}"/>
    <cellStyle name="Input cel 4 3 9 2 3" xfId="8407" xr:uid="{00000000-0005-0000-0000-00004C000000}"/>
    <cellStyle name="Input cel 4 3 9 3" xfId="2203" xr:uid="{00000000-0005-0000-0000-00004C000000}"/>
    <cellStyle name="Input cel 4 3 9 3 2" xfId="17057" xr:uid="{00000000-0005-0000-0000-00004C000000}"/>
    <cellStyle name="Input cel 4 3 9 4" xfId="10727" xr:uid="{00000000-0005-0000-0000-00004C000000}"/>
    <cellStyle name="Input cel 4 3 9 4 2" xfId="9804" xr:uid="{00000000-0005-0000-0000-00004C000000}"/>
    <cellStyle name="Input cel 4 3 9 5" xfId="14914" xr:uid="{00000000-0005-0000-0000-00004C000000}"/>
    <cellStyle name="Input cel 4 4" xfId="443" xr:uid="{00000000-0005-0000-0000-00004C000000}"/>
    <cellStyle name="Input cel 4 4 10" xfId="6060" xr:uid="{00000000-0005-0000-0000-00004C000000}"/>
    <cellStyle name="Input cel 4 4 2" xfId="537" xr:uid="{00000000-0005-0000-0000-00004C000000}"/>
    <cellStyle name="Input cel 4 4 2 2" xfId="1491" xr:uid="{00000000-0005-0000-0000-00004C000000}"/>
    <cellStyle name="Input cel 4 4 2 2 2" xfId="4300" xr:uid="{00000000-0005-0000-0000-00004C000000}"/>
    <cellStyle name="Input cel 4 4 2 2 2 2" xfId="14564" xr:uid="{00000000-0005-0000-0000-00004C000000}"/>
    <cellStyle name="Input cel 4 4 2 2 2 2 2" xfId="19154" xr:uid="{00000000-0005-0000-0000-00004C000000}"/>
    <cellStyle name="Input cel 4 4 2 2 2 3" xfId="7756" xr:uid="{00000000-0005-0000-0000-00004C000000}"/>
    <cellStyle name="Input cel 4 4 2 2 3" xfId="5712" xr:uid="{00000000-0005-0000-0000-00004C000000}"/>
    <cellStyle name="Input cel 4 4 2 2 3 2" xfId="15921" xr:uid="{00000000-0005-0000-0000-00004C000000}"/>
    <cellStyle name="Input cel 4 4 2 2 3 2 2" xfId="20509" xr:uid="{00000000-0005-0000-0000-00004C000000}"/>
    <cellStyle name="Input cel 4 4 2 2 3 3" xfId="10156" xr:uid="{00000000-0005-0000-0000-00004C000000}"/>
    <cellStyle name="Input cel 4 4 2 2 4" xfId="3079" xr:uid="{00000000-0005-0000-0000-00004C000000}"/>
    <cellStyle name="Input cel 4 4 2 2 4 2" xfId="17933" xr:uid="{00000000-0005-0000-0000-00004C000000}"/>
    <cellStyle name="Input cel 4 4 2 2 5" xfId="11773" xr:uid="{00000000-0005-0000-0000-00004C000000}"/>
    <cellStyle name="Input cel 4 4 2 2 5 2" xfId="16360" xr:uid="{00000000-0005-0000-0000-00004C000000}"/>
    <cellStyle name="Input cel 4 4 2 2 6" xfId="13238" xr:uid="{00000000-0005-0000-0000-00004C000000}"/>
    <cellStyle name="Input cel 4 4 2 3" xfId="1155" xr:uid="{00000000-0005-0000-0000-00004C000000}"/>
    <cellStyle name="Input cel 4 4 2 3 2" xfId="5377" xr:uid="{00000000-0005-0000-0000-00004C000000}"/>
    <cellStyle name="Input cel 4 4 2 3 2 2" xfId="15603" xr:uid="{00000000-0005-0000-0000-00004C000000}"/>
    <cellStyle name="Input cel 4 4 2 3 2 2 2" xfId="20192" xr:uid="{00000000-0005-0000-0000-00004C000000}"/>
    <cellStyle name="Input cel 4 4 2 3 2 3" xfId="8350" xr:uid="{00000000-0005-0000-0000-00004C000000}"/>
    <cellStyle name="Input cel 4 4 2 3 3" xfId="3963" xr:uid="{00000000-0005-0000-0000-00004C000000}"/>
    <cellStyle name="Input cel 4 4 2 3 3 2" xfId="18817" xr:uid="{00000000-0005-0000-0000-00004C000000}"/>
    <cellStyle name="Input cel 4 4 2 3 4" xfId="11457" xr:uid="{00000000-0005-0000-0000-00004C000000}"/>
    <cellStyle name="Input cel 4 4 2 3 4 2" xfId="9553" xr:uid="{00000000-0005-0000-0000-00004C000000}"/>
    <cellStyle name="Input cel 4 4 2 3 5" xfId="7753" xr:uid="{00000000-0005-0000-0000-00004C000000}"/>
    <cellStyle name="Input cel 4 4 2 4" xfId="4762" xr:uid="{00000000-0005-0000-0000-00004C000000}"/>
    <cellStyle name="Input cel 4 4 2 4 2" xfId="15021" xr:uid="{00000000-0005-0000-0000-00004C000000}"/>
    <cellStyle name="Input cel 4 4 2 4 2 2" xfId="19610" xr:uid="{00000000-0005-0000-0000-00004C000000}"/>
    <cellStyle name="Input cel 4 4 2 4 3" xfId="8335" xr:uid="{00000000-0005-0000-0000-00004C000000}"/>
    <cellStyle name="Input cel 4 4 2 5" xfId="10883" xr:uid="{00000000-0005-0000-0000-00004C000000}"/>
    <cellStyle name="Input cel 4 4 2 5 2" xfId="6784" xr:uid="{00000000-0005-0000-0000-00004C000000}"/>
    <cellStyle name="Input cel 4 4 2 6" xfId="7253" xr:uid="{00000000-0005-0000-0000-00004C000000}"/>
    <cellStyle name="Input cel 4 4 3" xfId="1432" xr:uid="{00000000-0005-0000-0000-00004C000000}"/>
    <cellStyle name="Input cel 4 4 3 2" xfId="4241" xr:uid="{00000000-0005-0000-0000-00004C000000}"/>
    <cellStyle name="Input cel 4 4 3 2 2" xfId="14505" xr:uid="{00000000-0005-0000-0000-00004C000000}"/>
    <cellStyle name="Input cel 4 4 3 2 2 2" xfId="19095" xr:uid="{00000000-0005-0000-0000-00004C000000}"/>
    <cellStyle name="Input cel 4 4 3 2 3" xfId="13139" xr:uid="{00000000-0005-0000-0000-00004C000000}"/>
    <cellStyle name="Input cel 4 4 3 3" xfId="5653" xr:uid="{00000000-0005-0000-0000-00004C000000}"/>
    <cellStyle name="Input cel 4 4 3 3 2" xfId="15868" xr:uid="{00000000-0005-0000-0000-00004C000000}"/>
    <cellStyle name="Input cel 4 4 3 3 2 2" xfId="20456" xr:uid="{00000000-0005-0000-0000-00004C000000}"/>
    <cellStyle name="Input cel 4 4 3 3 3" xfId="9090" xr:uid="{00000000-0005-0000-0000-00004C000000}"/>
    <cellStyle name="Input cel 4 4 3 4" xfId="3032" xr:uid="{00000000-0005-0000-0000-00004C000000}"/>
    <cellStyle name="Input cel 4 4 3 4 2" xfId="17886" xr:uid="{00000000-0005-0000-0000-00004C000000}"/>
    <cellStyle name="Input cel 4 4 3 5" xfId="11720" xr:uid="{00000000-0005-0000-0000-00004C000000}"/>
    <cellStyle name="Input cel 4 4 3 5 2" xfId="16307" xr:uid="{00000000-0005-0000-0000-00004C000000}"/>
    <cellStyle name="Input cel 4 4 3 6" xfId="8341" xr:uid="{00000000-0005-0000-0000-00004C000000}"/>
    <cellStyle name="Input cel 4 4 4" xfId="933" xr:uid="{00000000-0005-0000-0000-00004C000000}"/>
    <cellStyle name="Input cel 4 4 4 2" xfId="3735" xr:uid="{00000000-0005-0000-0000-00004C000000}"/>
    <cellStyle name="Input cel 4 4 4 2 2" xfId="13999" xr:uid="{00000000-0005-0000-0000-00004C000000}"/>
    <cellStyle name="Input cel 4 4 4 2 2 2" xfId="18589" xr:uid="{00000000-0005-0000-0000-00004C000000}"/>
    <cellStyle name="Input cel 4 4 4 2 3" xfId="6793" xr:uid="{00000000-0005-0000-0000-00004C000000}"/>
    <cellStyle name="Input cel 4 4 4 3" xfId="5156" xr:uid="{00000000-0005-0000-0000-00004C000000}"/>
    <cellStyle name="Input cel 4 4 4 3 2" xfId="15400" xr:uid="{00000000-0005-0000-0000-00004C000000}"/>
    <cellStyle name="Input cel 4 4 4 3 2 2" xfId="19989" xr:uid="{00000000-0005-0000-0000-00004C000000}"/>
    <cellStyle name="Input cel 4 4 4 3 3" xfId="6321" xr:uid="{00000000-0005-0000-0000-00004C000000}"/>
    <cellStyle name="Input cel 4 4 4 4" xfId="2567" xr:uid="{00000000-0005-0000-0000-00004C000000}"/>
    <cellStyle name="Input cel 4 4 4 4 2" xfId="17421" xr:uid="{00000000-0005-0000-0000-00004C000000}"/>
    <cellStyle name="Input cel 4 4 4 5" xfId="11255" xr:uid="{00000000-0005-0000-0000-00004C000000}"/>
    <cellStyle name="Input cel 4 4 4 5 2" xfId="7141" xr:uid="{00000000-0005-0000-0000-00004C000000}"/>
    <cellStyle name="Input cel 4 4 4 6" xfId="9961" xr:uid="{00000000-0005-0000-0000-00004C000000}"/>
    <cellStyle name="Input cel 4 4 5" xfId="372" xr:uid="{00000000-0005-0000-0000-00004C000000}"/>
    <cellStyle name="Input cel 4 4 5 2" xfId="4618" xr:uid="{00000000-0005-0000-0000-00004C000000}"/>
    <cellStyle name="Input cel 4 4 5 2 2" xfId="14880" xr:uid="{00000000-0005-0000-0000-00004C000000}"/>
    <cellStyle name="Input cel 4 4 5 2 2 2" xfId="19469" xr:uid="{00000000-0005-0000-0000-00004C000000}"/>
    <cellStyle name="Input cel 4 4 5 2 3" xfId="6670" xr:uid="{00000000-0005-0000-0000-00004C000000}"/>
    <cellStyle name="Input cel 4 4 5 3" xfId="2181" xr:uid="{00000000-0005-0000-0000-00004C000000}"/>
    <cellStyle name="Input cel 4 4 5 3 2" xfId="17035" xr:uid="{00000000-0005-0000-0000-00004C000000}"/>
    <cellStyle name="Input cel 4 4 5 4" xfId="10725" xr:uid="{00000000-0005-0000-0000-00004C000000}"/>
    <cellStyle name="Input cel 4 4 5 4 2" xfId="7586" xr:uid="{00000000-0005-0000-0000-00004C000000}"/>
    <cellStyle name="Input cel 4 4 5 5" xfId="10506" xr:uid="{00000000-0005-0000-0000-00004C000000}"/>
    <cellStyle name="Input cel 4 4 6" xfId="3335" xr:uid="{00000000-0005-0000-0000-00004C000000}"/>
    <cellStyle name="Input cel 4 4 6 2" xfId="13599" xr:uid="{00000000-0005-0000-0000-00004C000000}"/>
    <cellStyle name="Input cel 4 4 6 2 2" xfId="18189" xr:uid="{00000000-0005-0000-0000-00004C000000}"/>
    <cellStyle name="Input cel 4 4 6 3" xfId="8962" xr:uid="{00000000-0005-0000-0000-00004C000000}"/>
    <cellStyle name="Input cel 4 4 7" xfId="1923" xr:uid="{00000000-0005-0000-0000-00004C000000}"/>
    <cellStyle name="Input cel 4 4 7 2" xfId="12192" xr:uid="{00000000-0005-0000-0000-00004C000000}"/>
    <cellStyle name="Input cel 4 4 7 2 2" xfId="16777" xr:uid="{00000000-0005-0000-0000-00004C000000}"/>
    <cellStyle name="Input cel 4 4 7 3" xfId="7082" xr:uid="{00000000-0005-0000-0000-00004C000000}"/>
    <cellStyle name="Input cel 4 4 8" xfId="9427" xr:uid="{00000000-0005-0000-0000-00004C000000}"/>
    <cellStyle name="Input cel 4 4 8 2" xfId="8574" xr:uid="{00000000-0005-0000-0000-00004C000000}"/>
    <cellStyle name="Input cel 4 4 9" xfId="10791" xr:uid="{00000000-0005-0000-0000-00004C000000}"/>
    <cellStyle name="Input cel 4 4 9 2" xfId="7311" xr:uid="{00000000-0005-0000-0000-00004C000000}"/>
    <cellStyle name="Input cel 4 5" xfId="463" xr:uid="{00000000-0005-0000-0000-00004C000000}"/>
    <cellStyle name="Input cel 4 5 2" xfId="1604" xr:uid="{00000000-0005-0000-0000-00004C000000}"/>
    <cellStyle name="Input cel 4 5 2 2" xfId="4413" xr:uid="{00000000-0005-0000-0000-00004C000000}"/>
    <cellStyle name="Input cel 4 5 2 2 2" xfId="14677" xr:uid="{00000000-0005-0000-0000-00004C000000}"/>
    <cellStyle name="Input cel 4 5 2 2 2 2" xfId="19267" xr:uid="{00000000-0005-0000-0000-00004C000000}"/>
    <cellStyle name="Input cel 4 5 2 2 3" xfId="8822" xr:uid="{00000000-0005-0000-0000-00004C000000}"/>
    <cellStyle name="Input cel 4 5 2 3" xfId="5825" xr:uid="{00000000-0005-0000-0000-00004C000000}"/>
    <cellStyle name="Input cel 4 5 2 3 2" xfId="16029" xr:uid="{00000000-0005-0000-0000-00004C000000}"/>
    <cellStyle name="Input cel 4 5 2 3 2 2" xfId="20616" xr:uid="{00000000-0005-0000-0000-00004C000000}"/>
    <cellStyle name="Input cel 4 5 2 3 3" xfId="6939" xr:uid="{00000000-0005-0000-0000-00004C000000}"/>
    <cellStyle name="Input cel 4 5 2 4" xfId="3179" xr:uid="{00000000-0005-0000-0000-00004C000000}"/>
    <cellStyle name="Input cel 4 5 2 4 2" xfId="18033" xr:uid="{00000000-0005-0000-0000-00004C000000}"/>
    <cellStyle name="Input cel 4 5 2 5" xfId="11881" xr:uid="{00000000-0005-0000-0000-00004C000000}"/>
    <cellStyle name="Input cel 4 5 2 5 2" xfId="16467" xr:uid="{00000000-0005-0000-0000-00004C000000}"/>
    <cellStyle name="Input cel 4 5 2 6" xfId="8538" xr:uid="{00000000-0005-0000-0000-00004C000000}"/>
    <cellStyle name="Input cel 4 5 3" xfId="969" xr:uid="{00000000-0005-0000-0000-00004C000000}"/>
    <cellStyle name="Input cel 4 5 3 2" xfId="3772" xr:uid="{00000000-0005-0000-0000-00004C000000}"/>
    <cellStyle name="Input cel 4 5 3 2 2" xfId="14036" xr:uid="{00000000-0005-0000-0000-00004C000000}"/>
    <cellStyle name="Input cel 4 5 3 2 2 2" xfId="18626" xr:uid="{00000000-0005-0000-0000-00004C000000}"/>
    <cellStyle name="Input cel 4 5 3 2 3" xfId="8561" xr:uid="{00000000-0005-0000-0000-00004C000000}"/>
    <cellStyle name="Input cel 4 5 3 3" xfId="5192" xr:uid="{00000000-0005-0000-0000-00004C000000}"/>
    <cellStyle name="Input cel 4 5 3 3 2" xfId="15433" xr:uid="{00000000-0005-0000-0000-00004C000000}"/>
    <cellStyle name="Input cel 4 5 3 3 2 2" xfId="20022" xr:uid="{00000000-0005-0000-0000-00004C000000}"/>
    <cellStyle name="Input cel 4 5 3 3 3" xfId="10499" xr:uid="{00000000-0005-0000-0000-00004C000000}"/>
    <cellStyle name="Input cel 4 5 3 4" xfId="2602" xr:uid="{00000000-0005-0000-0000-00004C000000}"/>
    <cellStyle name="Input cel 4 5 3 4 2" xfId="17456" xr:uid="{00000000-0005-0000-0000-00004C000000}"/>
    <cellStyle name="Input cel 4 5 3 5" xfId="11288" xr:uid="{00000000-0005-0000-0000-00004C000000}"/>
    <cellStyle name="Input cel 4 5 3 5 2" xfId="9132" xr:uid="{00000000-0005-0000-0000-00004C000000}"/>
    <cellStyle name="Input cel 4 5 3 6" xfId="6492" xr:uid="{00000000-0005-0000-0000-00004C000000}"/>
    <cellStyle name="Input cel 4 5 4" xfId="691" xr:uid="{00000000-0005-0000-0000-00004C000000}"/>
    <cellStyle name="Input cel 4 5 4 2" xfId="4916" xr:uid="{00000000-0005-0000-0000-00004C000000}"/>
    <cellStyle name="Input cel 4 5 4 2 2" xfId="15172" xr:uid="{00000000-0005-0000-0000-00004C000000}"/>
    <cellStyle name="Input cel 4 5 4 2 2 2" xfId="19761" xr:uid="{00000000-0005-0000-0000-00004C000000}"/>
    <cellStyle name="Input cel 4 5 4 2 3" xfId="6380" xr:uid="{00000000-0005-0000-0000-00004C000000}"/>
    <cellStyle name="Input cel 4 5 4 3" xfId="2336" xr:uid="{00000000-0005-0000-0000-00004C000000}"/>
    <cellStyle name="Input cel 4 5 4 3 2" xfId="17190" xr:uid="{00000000-0005-0000-0000-00004C000000}"/>
    <cellStyle name="Input cel 4 5 4 4" xfId="11031" xr:uid="{00000000-0005-0000-0000-00004C000000}"/>
    <cellStyle name="Input cel 4 5 4 4 2" xfId="8952" xr:uid="{00000000-0005-0000-0000-00004C000000}"/>
    <cellStyle name="Input cel 4 5 4 5" xfId="8275" xr:uid="{00000000-0005-0000-0000-00004C000000}"/>
    <cellStyle name="Input cel 4 5 5" xfId="3491" xr:uid="{00000000-0005-0000-0000-00004C000000}"/>
    <cellStyle name="Input cel 4 5 5 2" xfId="13755" xr:uid="{00000000-0005-0000-0000-00004C000000}"/>
    <cellStyle name="Input cel 4 5 5 2 2" xfId="18345" xr:uid="{00000000-0005-0000-0000-00004C000000}"/>
    <cellStyle name="Input cel 4 5 5 3" xfId="12981" xr:uid="{00000000-0005-0000-0000-00004C000000}"/>
    <cellStyle name="Input cel 4 5 6" xfId="4688" xr:uid="{00000000-0005-0000-0000-00004C000000}"/>
    <cellStyle name="Input cel 4 5 6 2" xfId="14948" xr:uid="{00000000-0005-0000-0000-00004C000000}"/>
    <cellStyle name="Input cel 4 5 6 2 2" xfId="19537" xr:uid="{00000000-0005-0000-0000-00004C000000}"/>
    <cellStyle name="Input cel 4 5 6 3" xfId="8976" xr:uid="{00000000-0005-0000-0000-00004C000000}"/>
    <cellStyle name="Input cel 4 5 7" xfId="9434" xr:uid="{00000000-0005-0000-0000-00004C000000}"/>
    <cellStyle name="Input cel 4 5 7 2" xfId="10056" xr:uid="{00000000-0005-0000-0000-00004C000000}"/>
    <cellStyle name="Input cel 4 5 8" xfId="10810" xr:uid="{00000000-0005-0000-0000-00004C000000}"/>
    <cellStyle name="Input cel 4 5 8 2" xfId="10584" xr:uid="{00000000-0005-0000-0000-00004C000000}"/>
    <cellStyle name="Input cel 4 5 9" xfId="6852" xr:uid="{00000000-0005-0000-0000-00004C000000}"/>
    <cellStyle name="Input cel 4 6" xfId="754" xr:uid="{00000000-0005-0000-0000-00004C000000}"/>
    <cellStyle name="Input cel 4 6 2" xfId="1667" xr:uid="{00000000-0005-0000-0000-00004C000000}"/>
    <cellStyle name="Input cel 4 6 2 2" xfId="4476" xr:uid="{00000000-0005-0000-0000-00004C000000}"/>
    <cellStyle name="Input cel 4 6 2 2 2" xfId="14740" xr:uid="{00000000-0005-0000-0000-00004C000000}"/>
    <cellStyle name="Input cel 4 6 2 2 2 2" xfId="19330" xr:uid="{00000000-0005-0000-0000-00004C000000}"/>
    <cellStyle name="Input cel 4 6 2 2 3" xfId="10114" xr:uid="{00000000-0005-0000-0000-00004C000000}"/>
    <cellStyle name="Input cel 4 6 2 3" xfId="5888" xr:uid="{00000000-0005-0000-0000-00004C000000}"/>
    <cellStyle name="Input cel 4 6 2 3 2" xfId="16088" xr:uid="{00000000-0005-0000-0000-00004C000000}"/>
    <cellStyle name="Input cel 4 6 2 3 2 2" xfId="20675" xr:uid="{00000000-0005-0000-0000-00004C000000}"/>
    <cellStyle name="Input cel 4 6 2 3 3" xfId="7378" xr:uid="{00000000-0005-0000-0000-00004C000000}"/>
    <cellStyle name="Input cel 4 6 2 4" xfId="3238" xr:uid="{00000000-0005-0000-0000-00004C000000}"/>
    <cellStyle name="Input cel 4 6 2 4 2" xfId="18092" xr:uid="{00000000-0005-0000-0000-00004C000000}"/>
    <cellStyle name="Input cel 4 6 2 5" xfId="11940" xr:uid="{00000000-0005-0000-0000-00004C000000}"/>
    <cellStyle name="Input cel 4 6 2 5 2" xfId="16526" xr:uid="{00000000-0005-0000-0000-00004C000000}"/>
    <cellStyle name="Input cel 4 6 2 6" xfId="6680" xr:uid="{00000000-0005-0000-0000-00004C000000}"/>
    <cellStyle name="Input cel 4 6 3" xfId="1350" xr:uid="{00000000-0005-0000-0000-00004C000000}"/>
    <cellStyle name="Input cel 4 6 3 2" xfId="4159" xr:uid="{00000000-0005-0000-0000-00004C000000}"/>
    <cellStyle name="Input cel 4 6 3 2 2" xfId="14423" xr:uid="{00000000-0005-0000-0000-00004C000000}"/>
    <cellStyle name="Input cel 4 6 3 2 2 2" xfId="19013" xr:uid="{00000000-0005-0000-0000-00004C000000}"/>
    <cellStyle name="Input cel 4 6 3 2 3" xfId="7611" xr:uid="{00000000-0005-0000-0000-00004C000000}"/>
    <cellStyle name="Input cel 4 6 3 3" xfId="5572" xr:uid="{00000000-0005-0000-0000-00004C000000}"/>
    <cellStyle name="Input cel 4 6 3 3 2" xfId="15791" xr:uid="{00000000-0005-0000-0000-00004C000000}"/>
    <cellStyle name="Input cel 4 6 3 3 2 2" xfId="20379" xr:uid="{00000000-0005-0000-0000-00004C000000}"/>
    <cellStyle name="Input cel 4 6 3 3 3" xfId="13365" xr:uid="{00000000-0005-0000-0000-00004C000000}"/>
    <cellStyle name="Input cel 4 6 3 4" xfId="2954" xr:uid="{00000000-0005-0000-0000-00004C000000}"/>
    <cellStyle name="Input cel 4 6 3 4 2" xfId="17808" xr:uid="{00000000-0005-0000-0000-00004C000000}"/>
    <cellStyle name="Input cel 4 6 3 5" xfId="11642" xr:uid="{00000000-0005-0000-0000-00004C000000}"/>
    <cellStyle name="Input cel 4 6 3 5 2" xfId="16230" xr:uid="{00000000-0005-0000-0000-00004C000000}"/>
    <cellStyle name="Input cel 4 6 3 6" xfId="8111" xr:uid="{00000000-0005-0000-0000-00004C000000}"/>
    <cellStyle name="Input cel 4 6 4" xfId="2398" xr:uid="{00000000-0005-0000-0000-00004C000000}"/>
    <cellStyle name="Input cel 4 6 4 2" xfId="12666" xr:uid="{00000000-0005-0000-0000-00004C000000}"/>
    <cellStyle name="Input cel 4 6 4 2 2" xfId="17252" xr:uid="{00000000-0005-0000-0000-00004C000000}"/>
    <cellStyle name="Input cel 4 6 4 3" xfId="8302" xr:uid="{00000000-0005-0000-0000-00004C000000}"/>
    <cellStyle name="Input cel 4 6 5" xfId="3554" xr:uid="{00000000-0005-0000-0000-00004C000000}"/>
    <cellStyle name="Input cel 4 6 5 2" xfId="13818" xr:uid="{00000000-0005-0000-0000-00004C000000}"/>
    <cellStyle name="Input cel 4 6 5 2 2" xfId="18408" xr:uid="{00000000-0005-0000-0000-00004C000000}"/>
    <cellStyle name="Input cel 4 6 5 3" xfId="9956" xr:uid="{00000000-0005-0000-0000-00004C000000}"/>
    <cellStyle name="Input cel 4 6 6" xfId="4979" xr:uid="{00000000-0005-0000-0000-00004C000000}"/>
    <cellStyle name="Input cel 4 6 6 2" xfId="15234" xr:uid="{00000000-0005-0000-0000-00004C000000}"/>
    <cellStyle name="Input cel 4 6 6 2 2" xfId="19823" xr:uid="{00000000-0005-0000-0000-00004C000000}"/>
    <cellStyle name="Input cel 4 6 6 3" xfId="6431" xr:uid="{00000000-0005-0000-0000-00004C000000}"/>
    <cellStyle name="Input cel 4 6 7" xfId="2102" xr:uid="{00000000-0005-0000-0000-00004C000000}"/>
    <cellStyle name="Input cel 4 6 7 2" xfId="12371" xr:uid="{00000000-0005-0000-0000-00004C000000}"/>
    <cellStyle name="Input cel 4 6 7 2 2" xfId="16956" xr:uid="{00000000-0005-0000-0000-00004C000000}"/>
    <cellStyle name="Input cel 4 6 7 3" xfId="9238" xr:uid="{00000000-0005-0000-0000-00004C000000}"/>
    <cellStyle name="Input cel 4 6 8" xfId="11090" xr:uid="{00000000-0005-0000-0000-00004C000000}"/>
    <cellStyle name="Input cel 4 6 8 2" xfId="6893" xr:uid="{00000000-0005-0000-0000-00004C000000}"/>
    <cellStyle name="Input cel 4 6 9" xfId="7578" xr:uid="{00000000-0005-0000-0000-00004C000000}"/>
    <cellStyle name="Input cel 4 7" xfId="1100" xr:uid="{00000000-0005-0000-0000-00004C000000}"/>
    <cellStyle name="Input cel 4 7 2" xfId="880" xr:uid="{00000000-0005-0000-0000-00004C000000}"/>
    <cellStyle name="Input cel 4 7 2 2" xfId="3680" xr:uid="{00000000-0005-0000-0000-00004C000000}"/>
    <cellStyle name="Input cel 4 7 2 2 2" xfId="13944" xr:uid="{00000000-0005-0000-0000-00004C000000}"/>
    <cellStyle name="Input cel 4 7 2 2 2 2" xfId="18534" xr:uid="{00000000-0005-0000-0000-00004C000000}"/>
    <cellStyle name="Input cel 4 7 2 2 3" xfId="6890" xr:uid="{00000000-0005-0000-0000-00004C000000}"/>
    <cellStyle name="Input cel 4 7 2 3" xfId="5104" xr:uid="{00000000-0005-0000-0000-00004C000000}"/>
    <cellStyle name="Input cel 4 7 2 3 2" xfId="15354" xr:uid="{00000000-0005-0000-0000-00004C000000}"/>
    <cellStyle name="Input cel 4 7 2 3 2 2" xfId="19943" xr:uid="{00000000-0005-0000-0000-00004C000000}"/>
    <cellStyle name="Input cel 4 7 2 3 3" xfId="13210" xr:uid="{00000000-0005-0000-0000-00004C000000}"/>
    <cellStyle name="Input cel 4 7 2 4" xfId="2518" xr:uid="{00000000-0005-0000-0000-00004C000000}"/>
    <cellStyle name="Input cel 4 7 2 4 2" xfId="17372" xr:uid="{00000000-0005-0000-0000-00004C000000}"/>
    <cellStyle name="Input cel 4 7 2 5" xfId="11209" xr:uid="{00000000-0005-0000-0000-00004C000000}"/>
    <cellStyle name="Input cel 4 7 2 5 2" xfId="14932" xr:uid="{00000000-0005-0000-0000-00004C000000}"/>
    <cellStyle name="Input cel 4 7 2 6" xfId="6108" xr:uid="{00000000-0005-0000-0000-00004C000000}"/>
    <cellStyle name="Input cel 4 7 3" xfId="2726" xr:uid="{00000000-0005-0000-0000-00004C000000}"/>
    <cellStyle name="Input cel 4 7 3 2" xfId="12993" xr:uid="{00000000-0005-0000-0000-00004C000000}"/>
    <cellStyle name="Input cel 4 7 3 2 2" xfId="17580" xr:uid="{00000000-0005-0000-0000-00004C000000}"/>
    <cellStyle name="Input cel 4 7 3 3" xfId="8338" xr:uid="{00000000-0005-0000-0000-00004C000000}"/>
    <cellStyle name="Input cel 4 7 4" xfId="3906" xr:uid="{00000000-0005-0000-0000-00004C000000}"/>
    <cellStyle name="Input cel 4 7 4 2" xfId="14170" xr:uid="{00000000-0005-0000-0000-00004C000000}"/>
    <cellStyle name="Input cel 4 7 4 2 2" xfId="18760" xr:uid="{00000000-0005-0000-0000-00004C000000}"/>
    <cellStyle name="Input cel 4 7 4 3" xfId="8882" xr:uid="{00000000-0005-0000-0000-00004C000000}"/>
    <cellStyle name="Input cel 4 7 5" xfId="5323" xr:uid="{00000000-0005-0000-0000-00004C000000}"/>
    <cellStyle name="Input cel 4 7 5 2" xfId="15556" xr:uid="{00000000-0005-0000-0000-00004C000000}"/>
    <cellStyle name="Input cel 4 7 5 2 2" xfId="20145" xr:uid="{00000000-0005-0000-0000-00004C000000}"/>
    <cellStyle name="Input cel 4 7 5 3" xfId="6485" xr:uid="{00000000-0005-0000-0000-00004C000000}"/>
    <cellStyle name="Input cel 4 7 6" xfId="1879" xr:uid="{00000000-0005-0000-0000-00004C000000}"/>
    <cellStyle name="Input cel 4 7 6 2" xfId="16735" xr:uid="{00000000-0005-0000-0000-00004C000000}"/>
    <cellStyle name="Input cel 4 7 7" xfId="11411" xr:uid="{00000000-0005-0000-0000-00004C000000}"/>
    <cellStyle name="Input cel 4 7 7 2" xfId="13251" xr:uid="{00000000-0005-0000-0000-00004C000000}"/>
    <cellStyle name="Input cel 4 7 8" xfId="8974" xr:uid="{00000000-0005-0000-0000-00004C000000}"/>
    <cellStyle name="Input cel 4 8" xfId="1094" xr:uid="{00000000-0005-0000-0000-00004C000000}"/>
    <cellStyle name="Input cel 4 8 2" xfId="3897" xr:uid="{00000000-0005-0000-0000-00004C000000}"/>
    <cellStyle name="Input cel 4 8 2 2" xfId="14161" xr:uid="{00000000-0005-0000-0000-00004C000000}"/>
    <cellStyle name="Input cel 4 8 2 2 2" xfId="18751" xr:uid="{00000000-0005-0000-0000-00004C000000}"/>
    <cellStyle name="Input cel 4 8 2 3" xfId="9948" xr:uid="{00000000-0005-0000-0000-00004C000000}"/>
    <cellStyle name="Input cel 4 8 3" xfId="5317" xr:uid="{00000000-0005-0000-0000-00004C000000}"/>
    <cellStyle name="Input cel 4 8 3 2" xfId="15550" xr:uid="{00000000-0005-0000-0000-00004C000000}"/>
    <cellStyle name="Input cel 4 8 3 2 2" xfId="20139" xr:uid="{00000000-0005-0000-0000-00004C000000}"/>
    <cellStyle name="Input cel 4 8 3 3" xfId="8936" xr:uid="{00000000-0005-0000-0000-00004C000000}"/>
    <cellStyle name="Input cel 4 8 4" xfId="2717" xr:uid="{00000000-0005-0000-0000-00004C000000}"/>
    <cellStyle name="Input cel 4 8 4 2" xfId="17571" xr:uid="{00000000-0005-0000-0000-00004C000000}"/>
    <cellStyle name="Input cel 4 8 5" xfId="11405" xr:uid="{00000000-0005-0000-0000-00004C000000}"/>
    <cellStyle name="Input cel 4 8 5 2" xfId="7621" xr:uid="{00000000-0005-0000-0000-00004C000000}"/>
    <cellStyle name="Input cel 4 8 6" xfId="8960" xr:uid="{00000000-0005-0000-0000-00004C000000}"/>
    <cellStyle name="Input cel 4 9" xfId="577" xr:uid="{00000000-0005-0000-0000-00004C000000}"/>
    <cellStyle name="Input cel 4 9 2" xfId="4802" xr:uid="{00000000-0005-0000-0000-00004C000000}"/>
    <cellStyle name="Input cel 4 9 2 2" xfId="15060" xr:uid="{00000000-0005-0000-0000-00004C000000}"/>
    <cellStyle name="Input cel 4 9 2 2 2" xfId="19649" xr:uid="{00000000-0005-0000-0000-00004C000000}"/>
    <cellStyle name="Input cel 4 9 2 3" xfId="13306" xr:uid="{00000000-0005-0000-0000-00004C000000}"/>
    <cellStyle name="Input cel 4 9 3" xfId="1821" xr:uid="{00000000-0005-0000-0000-00004C000000}"/>
    <cellStyle name="Input cel 4 9 3 2" xfId="16677" xr:uid="{00000000-0005-0000-0000-00004C000000}"/>
    <cellStyle name="Input cel 4 9 4" xfId="10921" xr:uid="{00000000-0005-0000-0000-00004C000000}"/>
    <cellStyle name="Input cel 4 9 4 2" xfId="8002" xr:uid="{00000000-0005-0000-0000-00004C000000}"/>
    <cellStyle name="Input cel 4 9 5" xfId="6935" xr:uid="{00000000-0005-0000-0000-00004C000000}"/>
    <cellStyle name="Input cel 5" xfId="207" xr:uid="{00000000-0005-0000-0000-000047000000}"/>
    <cellStyle name="Input cel 5 10" xfId="1741" xr:uid="{00000000-0005-0000-0000-000047000000}"/>
    <cellStyle name="Input cel 5 10 2" xfId="12012" xr:uid="{00000000-0005-0000-0000-000047000000}"/>
    <cellStyle name="Input cel 5 10 3" xfId="16598" xr:uid="{00000000-0005-0000-0000-000047000000}"/>
    <cellStyle name="Input cel 5 11" xfId="10614" xr:uid="{00000000-0005-0000-0000-000047000000}"/>
    <cellStyle name="Input cel 5 11 2" xfId="6204" xr:uid="{00000000-0005-0000-0000-000047000000}"/>
    <cellStyle name="Input cel 5 2" xfId="424" xr:uid="{00000000-0005-0000-0000-000047000000}"/>
    <cellStyle name="Input cel 5 2 10" xfId="3411" xr:uid="{00000000-0005-0000-0000-000047000000}"/>
    <cellStyle name="Input cel 5 2 10 2" xfId="13675" xr:uid="{00000000-0005-0000-0000-000047000000}"/>
    <cellStyle name="Input cel 5 2 10 2 2" xfId="18265" xr:uid="{00000000-0005-0000-0000-000047000000}"/>
    <cellStyle name="Input cel 5 2 10 3" xfId="6541" xr:uid="{00000000-0005-0000-0000-000047000000}"/>
    <cellStyle name="Input cel 5 2 11" xfId="1904" xr:uid="{00000000-0005-0000-0000-000047000000}"/>
    <cellStyle name="Input cel 5 2 11 2" xfId="12173" xr:uid="{00000000-0005-0000-0000-000047000000}"/>
    <cellStyle name="Input cel 5 2 11 2 2" xfId="16758" xr:uid="{00000000-0005-0000-0000-000047000000}"/>
    <cellStyle name="Input cel 5 2 11 3" xfId="6403" xr:uid="{00000000-0005-0000-0000-000047000000}"/>
    <cellStyle name="Input cel 5 2 12" xfId="4657" xr:uid="{00000000-0005-0000-0000-000047000000}"/>
    <cellStyle name="Input cel 5 2 12 2" xfId="19506" xr:uid="{00000000-0005-0000-0000-000047000000}"/>
    <cellStyle name="Input cel 5 2 13" xfId="10773" xr:uid="{00000000-0005-0000-0000-000047000000}"/>
    <cellStyle name="Input cel 5 2 13 2" xfId="8506" xr:uid="{00000000-0005-0000-0000-000047000000}"/>
    <cellStyle name="Input cel 5 2 14" xfId="6069" xr:uid="{00000000-0005-0000-0000-000047000000}"/>
    <cellStyle name="Input cel 5 2 2" xfId="519" xr:uid="{00000000-0005-0000-0000-000047000000}"/>
    <cellStyle name="Input cel 5 2 2 10" xfId="6001" xr:uid="{00000000-0005-0000-0000-000047000000}"/>
    <cellStyle name="Input cel 5 2 2 2" xfId="1572" xr:uid="{00000000-0005-0000-0000-000047000000}"/>
    <cellStyle name="Input cel 5 2 2 2 2" xfId="4381" xr:uid="{00000000-0005-0000-0000-000047000000}"/>
    <cellStyle name="Input cel 5 2 2 2 2 2" xfId="14645" xr:uid="{00000000-0005-0000-0000-000047000000}"/>
    <cellStyle name="Input cel 5 2 2 2 2 2 2" xfId="19235" xr:uid="{00000000-0005-0000-0000-000047000000}"/>
    <cellStyle name="Input cel 5 2 2 2 2 3" xfId="12901" xr:uid="{00000000-0005-0000-0000-000047000000}"/>
    <cellStyle name="Input cel 5 2 2 2 3" xfId="5793" xr:uid="{00000000-0005-0000-0000-000047000000}"/>
    <cellStyle name="Input cel 5 2 2 2 3 2" xfId="15999" xr:uid="{00000000-0005-0000-0000-000047000000}"/>
    <cellStyle name="Input cel 5 2 2 2 3 2 2" xfId="20586" xr:uid="{00000000-0005-0000-0000-000047000000}"/>
    <cellStyle name="Input cel 5 2 2 2 3 3" xfId="7459" xr:uid="{00000000-0005-0000-0000-000047000000}"/>
    <cellStyle name="Input cel 5 2 2 2 4" xfId="3149" xr:uid="{00000000-0005-0000-0000-000047000000}"/>
    <cellStyle name="Input cel 5 2 2 2 4 2" xfId="18003" xr:uid="{00000000-0005-0000-0000-000047000000}"/>
    <cellStyle name="Input cel 5 2 2 2 5" xfId="11851" xr:uid="{00000000-0005-0000-0000-000047000000}"/>
    <cellStyle name="Input cel 5 2 2 2 5 2" xfId="16437" xr:uid="{00000000-0005-0000-0000-000047000000}"/>
    <cellStyle name="Input cel 5 2 2 2 6" xfId="7588" xr:uid="{00000000-0005-0000-0000-000047000000}"/>
    <cellStyle name="Input cel 5 2 2 3" xfId="1287" xr:uid="{00000000-0005-0000-0000-000047000000}"/>
    <cellStyle name="Input cel 5 2 2 3 2" xfId="4096" xr:uid="{00000000-0005-0000-0000-000047000000}"/>
    <cellStyle name="Input cel 5 2 2 3 2 2" xfId="14360" xr:uid="{00000000-0005-0000-0000-000047000000}"/>
    <cellStyle name="Input cel 5 2 2 3 2 2 2" xfId="18950" xr:uid="{00000000-0005-0000-0000-000047000000}"/>
    <cellStyle name="Input cel 5 2 2 3 2 3" xfId="13182" xr:uid="{00000000-0005-0000-0000-000047000000}"/>
    <cellStyle name="Input cel 5 2 2 3 3" xfId="5509" xr:uid="{00000000-0005-0000-0000-000047000000}"/>
    <cellStyle name="Input cel 5 2 2 3 3 2" xfId="15732" xr:uid="{00000000-0005-0000-0000-000047000000}"/>
    <cellStyle name="Input cel 5 2 2 3 3 2 2" xfId="20320" xr:uid="{00000000-0005-0000-0000-000047000000}"/>
    <cellStyle name="Input cel 5 2 2 3 3 3" xfId="8811" xr:uid="{00000000-0005-0000-0000-000047000000}"/>
    <cellStyle name="Input cel 5 2 2 3 4" xfId="2894" xr:uid="{00000000-0005-0000-0000-000047000000}"/>
    <cellStyle name="Input cel 5 2 2 3 4 2" xfId="17748" xr:uid="{00000000-0005-0000-0000-000047000000}"/>
    <cellStyle name="Input cel 5 2 2 3 5" xfId="11583" xr:uid="{00000000-0005-0000-0000-000047000000}"/>
    <cellStyle name="Input cel 5 2 2 3 5 2" xfId="16171" xr:uid="{00000000-0005-0000-0000-000047000000}"/>
    <cellStyle name="Input cel 5 2 2 3 6" xfId="9665" xr:uid="{00000000-0005-0000-0000-000047000000}"/>
    <cellStyle name="Input cel 5 2 2 4" xfId="1258" xr:uid="{00000000-0005-0000-0000-000047000000}"/>
    <cellStyle name="Input cel 5 2 2 4 2" xfId="4067" xr:uid="{00000000-0005-0000-0000-000047000000}"/>
    <cellStyle name="Input cel 5 2 2 4 2 2" xfId="14331" xr:uid="{00000000-0005-0000-0000-000047000000}"/>
    <cellStyle name="Input cel 5 2 2 4 2 2 2" xfId="18921" xr:uid="{00000000-0005-0000-0000-000047000000}"/>
    <cellStyle name="Input cel 5 2 2 4 2 3" xfId="12494" xr:uid="{00000000-0005-0000-0000-000047000000}"/>
    <cellStyle name="Input cel 5 2 2 4 3" xfId="5480" xr:uid="{00000000-0005-0000-0000-000047000000}"/>
    <cellStyle name="Input cel 5 2 2 4 3 2" xfId="15703" xr:uid="{00000000-0005-0000-0000-000047000000}"/>
    <cellStyle name="Input cel 5 2 2 4 3 2 2" xfId="20291" xr:uid="{00000000-0005-0000-0000-000047000000}"/>
    <cellStyle name="Input cel 5 2 2 4 3 3" xfId="7124" xr:uid="{00000000-0005-0000-0000-000047000000}"/>
    <cellStyle name="Input cel 5 2 2 4 4" xfId="2865" xr:uid="{00000000-0005-0000-0000-000047000000}"/>
    <cellStyle name="Input cel 5 2 2 4 4 2" xfId="17719" xr:uid="{00000000-0005-0000-0000-000047000000}"/>
    <cellStyle name="Input cel 5 2 2 4 5" xfId="11556" xr:uid="{00000000-0005-0000-0000-000047000000}"/>
    <cellStyle name="Input cel 5 2 2 4 5 2" xfId="14885" xr:uid="{00000000-0005-0000-0000-000047000000}"/>
    <cellStyle name="Input cel 5 2 2 4 6" xfId="9845" xr:uid="{00000000-0005-0000-0000-000047000000}"/>
    <cellStyle name="Input cel 5 2 2 5" xfId="659" xr:uid="{00000000-0005-0000-0000-000047000000}"/>
    <cellStyle name="Input cel 5 2 2 5 2" xfId="4884" xr:uid="{00000000-0005-0000-0000-000047000000}"/>
    <cellStyle name="Input cel 5 2 2 5 2 2" xfId="15142" xr:uid="{00000000-0005-0000-0000-000047000000}"/>
    <cellStyle name="Input cel 5 2 2 5 2 2 2" xfId="19731" xr:uid="{00000000-0005-0000-0000-000047000000}"/>
    <cellStyle name="Input cel 5 2 2 5 2 3" xfId="7595" xr:uid="{00000000-0005-0000-0000-000047000000}"/>
    <cellStyle name="Input cel 5 2 2 5 3" xfId="2306" xr:uid="{00000000-0005-0000-0000-000047000000}"/>
    <cellStyle name="Input cel 5 2 2 5 3 2" xfId="17160" xr:uid="{00000000-0005-0000-0000-000047000000}"/>
    <cellStyle name="Input cel 5 2 2 5 4" xfId="11001" xr:uid="{00000000-0005-0000-0000-000047000000}"/>
    <cellStyle name="Input cel 5 2 2 5 4 2" xfId="8778" xr:uid="{00000000-0005-0000-0000-000047000000}"/>
    <cellStyle name="Input cel 5 2 2 5 5" xfId="7217" xr:uid="{00000000-0005-0000-0000-000047000000}"/>
    <cellStyle name="Input cel 5 2 2 6" xfId="3459" xr:uid="{00000000-0005-0000-0000-000047000000}"/>
    <cellStyle name="Input cel 5 2 2 6 2" xfId="13723" xr:uid="{00000000-0005-0000-0000-000047000000}"/>
    <cellStyle name="Input cel 5 2 2 6 2 2" xfId="18313" xr:uid="{00000000-0005-0000-0000-000047000000}"/>
    <cellStyle name="Input cel 5 2 2 6 3" xfId="10112" xr:uid="{00000000-0005-0000-0000-000047000000}"/>
    <cellStyle name="Input cel 5 2 2 7" xfId="4744" xr:uid="{00000000-0005-0000-0000-000047000000}"/>
    <cellStyle name="Input cel 5 2 2 7 2" xfId="15004" xr:uid="{00000000-0005-0000-0000-000047000000}"/>
    <cellStyle name="Input cel 5 2 2 7 2 2" xfId="19593" xr:uid="{00000000-0005-0000-0000-000047000000}"/>
    <cellStyle name="Input cel 5 2 2 7 3" xfId="10320" xr:uid="{00000000-0005-0000-0000-000047000000}"/>
    <cellStyle name="Input cel 5 2 2 8" xfId="9473" xr:uid="{00000000-0005-0000-0000-000047000000}"/>
    <cellStyle name="Input cel 5 2 2 8 2" xfId="8395" xr:uid="{00000000-0005-0000-0000-000047000000}"/>
    <cellStyle name="Input cel 5 2 2 9" xfId="10866" xr:uid="{00000000-0005-0000-0000-000047000000}"/>
    <cellStyle name="Input cel 5 2 2 9 2" xfId="6243" xr:uid="{00000000-0005-0000-0000-000047000000}"/>
    <cellStyle name="Input cel 5 2 3" xfId="723" xr:uid="{00000000-0005-0000-0000-000047000000}"/>
    <cellStyle name="Input cel 5 2 3 2" xfId="1636" xr:uid="{00000000-0005-0000-0000-000047000000}"/>
    <cellStyle name="Input cel 5 2 3 2 2" xfId="4445" xr:uid="{00000000-0005-0000-0000-000047000000}"/>
    <cellStyle name="Input cel 5 2 3 2 2 2" xfId="14709" xr:uid="{00000000-0005-0000-0000-000047000000}"/>
    <cellStyle name="Input cel 5 2 3 2 2 2 2" xfId="19299" xr:uid="{00000000-0005-0000-0000-000047000000}"/>
    <cellStyle name="Input cel 5 2 3 2 2 3" xfId="7147" xr:uid="{00000000-0005-0000-0000-000047000000}"/>
    <cellStyle name="Input cel 5 2 3 2 3" xfId="5857" xr:uid="{00000000-0005-0000-0000-000047000000}"/>
    <cellStyle name="Input cel 5 2 3 2 3 2" xfId="16059" xr:uid="{00000000-0005-0000-0000-000047000000}"/>
    <cellStyle name="Input cel 5 2 3 2 3 2 2" xfId="20646" xr:uid="{00000000-0005-0000-0000-000047000000}"/>
    <cellStyle name="Input cel 5 2 3 2 3 3" xfId="6442" xr:uid="{00000000-0005-0000-0000-000047000000}"/>
    <cellStyle name="Input cel 5 2 3 2 4" xfId="3209" xr:uid="{00000000-0005-0000-0000-000047000000}"/>
    <cellStyle name="Input cel 5 2 3 2 4 2" xfId="18063" xr:uid="{00000000-0005-0000-0000-000047000000}"/>
    <cellStyle name="Input cel 5 2 3 2 5" xfId="11911" xr:uid="{00000000-0005-0000-0000-000047000000}"/>
    <cellStyle name="Input cel 5 2 3 2 5 2" xfId="16497" xr:uid="{00000000-0005-0000-0000-000047000000}"/>
    <cellStyle name="Input cel 5 2 3 2 6" xfId="13472" xr:uid="{00000000-0005-0000-0000-000047000000}"/>
    <cellStyle name="Input cel 5 2 3 3" xfId="1319" xr:uid="{00000000-0005-0000-0000-000047000000}"/>
    <cellStyle name="Input cel 5 2 3 3 2" xfId="4128" xr:uid="{00000000-0005-0000-0000-000047000000}"/>
    <cellStyle name="Input cel 5 2 3 3 2 2" xfId="14392" xr:uid="{00000000-0005-0000-0000-000047000000}"/>
    <cellStyle name="Input cel 5 2 3 3 2 2 2" xfId="18982" xr:uid="{00000000-0005-0000-0000-000047000000}"/>
    <cellStyle name="Input cel 5 2 3 3 2 3" xfId="9875" xr:uid="{00000000-0005-0000-0000-000047000000}"/>
    <cellStyle name="Input cel 5 2 3 3 3" xfId="5541" xr:uid="{00000000-0005-0000-0000-000047000000}"/>
    <cellStyle name="Input cel 5 2 3 3 3 2" xfId="15762" xr:uid="{00000000-0005-0000-0000-000047000000}"/>
    <cellStyle name="Input cel 5 2 3 3 3 2 2" xfId="20350" xr:uid="{00000000-0005-0000-0000-000047000000}"/>
    <cellStyle name="Input cel 5 2 3 3 3 3" xfId="7136" xr:uid="{00000000-0005-0000-0000-000047000000}"/>
    <cellStyle name="Input cel 5 2 3 3 4" xfId="2925" xr:uid="{00000000-0005-0000-0000-000047000000}"/>
    <cellStyle name="Input cel 5 2 3 3 4 2" xfId="17779" xr:uid="{00000000-0005-0000-0000-000047000000}"/>
    <cellStyle name="Input cel 5 2 3 3 5" xfId="11613" xr:uid="{00000000-0005-0000-0000-000047000000}"/>
    <cellStyle name="Input cel 5 2 3 3 5 2" xfId="16201" xr:uid="{00000000-0005-0000-0000-000047000000}"/>
    <cellStyle name="Input cel 5 2 3 3 6" xfId="8025" xr:uid="{00000000-0005-0000-0000-000047000000}"/>
    <cellStyle name="Input cel 5 2 3 4" xfId="2367" xr:uid="{00000000-0005-0000-0000-000047000000}"/>
    <cellStyle name="Input cel 5 2 3 4 2" xfId="12635" xr:uid="{00000000-0005-0000-0000-000047000000}"/>
    <cellStyle name="Input cel 5 2 3 4 2 2" xfId="17221" xr:uid="{00000000-0005-0000-0000-000047000000}"/>
    <cellStyle name="Input cel 5 2 3 4 3" xfId="8812" xr:uid="{00000000-0005-0000-0000-000047000000}"/>
    <cellStyle name="Input cel 5 2 3 5" xfId="3523" xr:uid="{00000000-0005-0000-0000-000047000000}"/>
    <cellStyle name="Input cel 5 2 3 5 2" xfId="13787" xr:uid="{00000000-0005-0000-0000-000047000000}"/>
    <cellStyle name="Input cel 5 2 3 5 2 2" xfId="18377" xr:uid="{00000000-0005-0000-0000-000047000000}"/>
    <cellStyle name="Input cel 5 2 3 5 3" xfId="6992" xr:uid="{00000000-0005-0000-0000-000047000000}"/>
    <cellStyle name="Input cel 5 2 3 6" xfId="4948" xr:uid="{00000000-0005-0000-0000-000047000000}"/>
    <cellStyle name="Input cel 5 2 3 6 2" xfId="15203" xr:uid="{00000000-0005-0000-0000-000047000000}"/>
    <cellStyle name="Input cel 5 2 3 6 2 2" xfId="19792" xr:uid="{00000000-0005-0000-0000-000047000000}"/>
    <cellStyle name="Input cel 5 2 3 6 3" xfId="6274" xr:uid="{00000000-0005-0000-0000-000047000000}"/>
    <cellStyle name="Input cel 5 2 3 7" xfId="2073" xr:uid="{00000000-0005-0000-0000-000047000000}"/>
    <cellStyle name="Input cel 5 2 3 7 2" xfId="12342" xr:uid="{00000000-0005-0000-0000-000047000000}"/>
    <cellStyle name="Input cel 5 2 3 7 2 2" xfId="16927" xr:uid="{00000000-0005-0000-0000-000047000000}"/>
    <cellStyle name="Input cel 5 2 3 7 3" xfId="10122" xr:uid="{00000000-0005-0000-0000-000047000000}"/>
    <cellStyle name="Input cel 5 2 3 8" xfId="11061" xr:uid="{00000000-0005-0000-0000-000047000000}"/>
    <cellStyle name="Input cel 5 2 3 8 2" xfId="12106" xr:uid="{00000000-0005-0000-0000-000047000000}"/>
    <cellStyle name="Input cel 5 2 3 9" xfId="7674" xr:uid="{00000000-0005-0000-0000-000047000000}"/>
    <cellStyle name="Input cel 5 2 4" xfId="785" xr:uid="{00000000-0005-0000-0000-000047000000}"/>
    <cellStyle name="Input cel 5 2 4 2" xfId="1698" xr:uid="{00000000-0005-0000-0000-000047000000}"/>
    <cellStyle name="Input cel 5 2 4 2 2" xfId="4507" xr:uid="{00000000-0005-0000-0000-000047000000}"/>
    <cellStyle name="Input cel 5 2 4 2 2 2" xfId="14771" xr:uid="{00000000-0005-0000-0000-000047000000}"/>
    <cellStyle name="Input cel 5 2 4 2 2 2 2" xfId="19361" xr:uid="{00000000-0005-0000-0000-000047000000}"/>
    <cellStyle name="Input cel 5 2 4 2 2 3" xfId="8204" xr:uid="{00000000-0005-0000-0000-000047000000}"/>
    <cellStyle name="Input cel 5 2 4 2 3" xfId="5919" xr:uid="{00000000-0005-0000-0000-000047000000}"/>
    <cellStyle name="Input cel 5 2 4 2 3 2" xfId="16118" xr:uid="{00000000-0005-0000-0000-000047000000}"/>
    <cellStyle name="Input cel 5 2 4 2 3 2 2" xfId="20705" xr:uid="{00000000-0005-0000-0000-000047000000}"/>
    <cellStyle name="Input cel 5 2 4 2 3 3" xfId="6478" xr:uid="{00000000-0005-0000-0000-000047000000}"/>
    <cellStyle name="Input cel 5 2 4 2 4" xfId="3268" xr:uid="{00000000-0005-0000-0000-000047000000}"/>
    <cellStyle name="Input cel 5 2 4 2 4 2" xfId="18122" xr:uid="{00000000-0005-0000-0000-000047000000}"/>
    <cellStyle name="Input cel 5 2 4 2 5" xfId="11970" xr:uid="{00000000-0005-0000-0000-000047000000}"/>
    <cellStyle name="Input cel 5 2 4 2 5 2" xfId="16556" xr:uid="{00000000-0005-0000-0000-000047000000}"/>
    <cellStyle name="Input cel 5 2 4 2 6" xfId="12840" xr:uid="{00000000-0005-0000-0000-000047000000}"/>
    <cellStyle name="Input cel 5 2 4 3" xfId="1376" xr:uid="{00000000-0005-0000-0000-000047000000}"/>
    <cellStyle name="Input cel 5 2 4 3 2" xfId="4185" xr:uid="{00000000-0005-0000-0000-000047000000}"/>
    <cellStyle name="Input cel 5 2 4 3 2 2" xfId="14449" xr:uid="{00000000-0005-0000-0000-000047000000}"/>
    <cellStyle name="Input cel 5 2 4 3 2 2 2" xfId="19039" xr:uid="{00000000-0005-0000-0000-000047000000}"/>
    <cellStyle name="Input cel 5 2 4 3 2 3" xfId="12789" xr:uid="{00000000-0005-0000-0000-000047000000}"/>
    <cellStyle name="Input cel 5 2 4 3 3" xfId="5597" xr:uid="{00000000-0005-0000-0000-000047000000}"/>
    <cellStyle name="Input cel 5 2 4 3 3 2" xfId="15815" xr:uid="{00000000-0005-0000-0000-000047000000}"/>
    <cellStyle name="Input cel 5 2 4 3 3 2 2" xfId="20403" xr:uid="{00000000-0005-0000-0000-000047000000}"/>
    <cellStyle name="Input cel 5 2 4 3 3 3" xfId="6181" xr:uid="{00000000-0005-0000-0000-000047000000}"/>
    <cellStyle name="Input cel 5 2 4 3 4" xfId="2979" xr:uid="{00000000-0005-0000-0000-000047000000}"/>
    <cellStyle name="Input cel 5 2 4 3 4 2" xfId="17833" xr:uid="{00000000-0005-0000-0000-000047000000}"/>
    <cellStyle name="Input cel 5 2 4 3 5" xfId="11666" xr:uid="{00000000-0005-0000-0000-000047000000}"/>
    <cellStyle name="Input cel 5 2 4 3 5 2" xfId="16254" xr:uid="{00000000-0005-0000-0000-000047000000}"/>
    <cellStyle name="Input cel 5 2 4 3 6" xfId="9491" xr:uid="{00000000-0005-0000-0000-000047000000}"/>
    <cellStyle name="Input cel 5 2 4 4" xfId="2429" xr:uid="{00000000-0005-0000-0000-000047000000}"/>
    <cellStyle name="Input cel 5 2 4 4 2" xfId="12697" xr:uid="{00000000-0005-0000-0000-000047000000}"/>
    <cellStyle name="Input cel 5 2 4 4 2 2" xfId="17283" xr:uid="{00000000-0005-0000-0000-000047000000}"/>
    <cellStyle name="Input cel 5 2 4 4 3" xfId="7671" xr:uid="{00000000-0005-0000-0000-000047000000}"/>
    <cellStyle name="Input cel 5 2 4 5" xfId="3585" xr:uid="{00000000-0005-0000-0000-000047000000}"/>
    <cellStyle name="Input cel 5 2 4 5 2" xfId="13849" xr:uid="{00000000-0005-0000-0000-000047000000}"/>
    <cellStyle name="Input cel 5 2 4 5 2 2" xfId="18439" xr:uid="{00000000-0005-0000-0000-000047000000}"/>
    <cellStyle name="Input cel 5 2 4 5 3" xfId="7866" xr:uid="{00000000-0005-0000-0000-000047000000}"/>
    <cellStyle name="Input cel 5 2 4 6" xfId="5010" xr:uid="{00000000-0005-0000-0000-000047000000}"/>
    <cellStyle name="Input cel 5 2 4 6 2" xfId="15265" xr:uid="{00000000-0005-0000-0000-000047000000}"/>
    <cellStyle name="Input cel 5 2 4 6 2 2" xfId="19854" xr:uid="{00000000-0005-0000-0000-000047000000}"/>
    <cellStyle name="Input cel 5 2 4 6 3" xfId="9081" xr:uid="{00000000-0005-0000-0000-000047000000}"/>
    <cellStyle name="Input cel 5 2 4 7" xfId="2132" xr:uid="{00000000-0005-0000-0000-000047000000}"/>
    <cellStyle name="Input cel 5 2 4 7 2" xfId="12401" xr:uid="{00000000-0005-0000-0000-000047000000}"/>
    <cellStyle name="Input cel 5 2 4 7 2 2" xfId="16986" xr:uid="{00000000-0005-0000-0000-000047000000}"/>
    <cellStyle name="Input cel 5 2 4 7 3" xfId="8729" xr:uid="{00000000-0005-0000-0000-000047000000}"/>
    <cellStyle name="Input cel 5 2 4 8" xfId="11120" xr:uid="{00000000-0005-0000-0000-000047000000}"/>
    <cellStyle name="Input cel 5 2 4 8 2" xfId="8524" xr:uid="{00000000-0005-0000-0000-000047000000}"/>
    <cellStyle name="Input cel 5 2 4 9" xfId="7936" xr:uid="{00000000-0005-0000-0000-000047000000}"/>
    <cellStyle name="Input cel 5 2 5" xfId="1221" xr:uid="{00000000-0005-0000-0000-000047000000}"/>
    <cellStyle name="Input cel 5 2 5 2" xfId="1535" xr:uid="{00000000-0005-0000-0000-000047000000}"/>
    <cellStyle name="Input cel 5 2 5 2 2" xfId="4344" xr:uid="{00000000-0005-0000-0000-000047000000}"/>
    <cellStyle name="Input cel 5 2 5 2 2 2" xfId="14608" xr:uid="{00000000-0005-0000-0000-000047000000}"/>
    <cellStyle name="Input cel 5 2 5 2 2 2 2" xfId="19198" xr:uid="{00000000-0005-0000-0000-000047000000}"/>
    <cellStyle name="Input cel 5 2 5 2 2 3" xfId="8159" xr:uid="{00000000-0005-0000-0000-000047000000}"/>
    <cellStyle name="Input cel 5 2 5 2 3" xfId="5756" xr:uid="{00000000-0005-0000-0000-000047000000}"/>
    <cellStyle name="Input cel 5 2 5 2 3 2" xfId="15963" xr:uid="{00000000-0005-0000-0000-000047000000}"/>
    <cellStyle name="Input cel 5 2 5 2 3 2 2" xfId="20550" xr:uid="{00000000-0005-0000-0000-000047000000}"/>
    <cellStyle name="Input cel 5 2 5 2 3 3" xfId="8102" xr:uid="{00000000-0005-0000-0000-000047000000}"/>
    <cellStyle name="Input cel 5 2 5 2 4" xfId="3113" xr:uid="{00000000-0005-0000-0000-000047000000}"/>
    <cellStyle name="Input cel 5 2 5 2 4 2" xfId="17967" xr:uid="{00000000-0005-0000-0000-000047000000}"/>
    <cellStyle name="Input cel 5 2 5 2 5" xfId="11815" xr:uid="{00000000-0005-0000-0000-000047000000}"/>
    <cellStyle name="Input cel 5 2 5 2 5 2" xfId="16401" xr:uid="{00000000-0005-0000-0000-000047000000}"/>
    <cellStyle name="Input cel 5 2 5 2 6" xfId="12861" xr:uid="{00000000-0005-0000-0000-000047000000}"/>
    <cellStyle name="Input cel 5 2 5 3" xfId="2829" xr:uid="{00000000-0005-0000-0000-000047000000}"/>
    <cellStyle name="Input cel 5 2 5 3 2" xfId="13095" xr:uid="{00000000-0005-0000-0000-000047000000}"/>
    <cellStyle name="Input cel 5 2 5 3 2 2" xfId="17683" xr:uid="{00000000-0005-0000-0000-000047000000}"/>
    <cellStyle name="Input cel 5 2 5 3 3" xfId="6392" xr:uid="{00000000-0005-0000-0000-000047000000}"/>
    <cellStyle name="Input cel 5 2 5 4" xfId="4029" xr:uid="{00000000-0005-0000-0000-000047000000}"/>
    <cellStyle name="Input cel 5 2 5 4 2" xfId="14293" xr:uid="{00000000-0005-0000-0000-000047000000}"/>
    <cellStyle name="Input cel 5 2 5 4 2 2" xfId="18883" xr:uid="{00000000-0005-0000-0000-000047000000}"/>
    <cellStyle name="Input cel 5 2 5 4 3" xfId="7534" xr:uid="{00000000-0005-0000-0000-000047000000}"/>
    <cellStyle name="Input cel 5 2 5 5" xfId="5443" xr:uid="{00000000-0005-0000-0000-000047000000}"/>
    <cellStyle name="Input cel 5 2 5 5 2" xfId="15668" xr:uid="{00000000-0005-0000-0000-000047000000}"/>
    <cellStyle name="Input cel 5 2 5 5 2 2" xfId="20256" xr:uid="{00000000-0005-0000-0000-000047000000}"/>
    <cellStyle name="Input cel 5 2 5 5 3" xfId="6943" xr:uid="{00000000-0005-0000-0000-000047000000}"/>
    <cellStyle name="Input cel 5 2 5 6" xfId="1991" xr:uid="{00000000-0005-0000-0000-000047000000}"/>
    <cellStyle name="Input cel 5 2 5 6 2" xfId="16845" xr:uid="{00000000-0005-0000-0000-000047000000}"/>
    <cellStyle name="Input cel 5 2 5 7" xfId="11521" xr:uid="{00000000-0005-0000-0000-000047000000}"/>
    <cellStyle name="Input cel 5 2 5 7 2" xfId="9919" xr:uid="{00000000-0005-0000-0000-000047000000}"/>
    <cellStyle name="Input cel 5 2 5 8" xfId="13545" xr:uid="{00000000-0005-0000-0000-000047000000}"/>
    <cellStyle name="Input cel 5 2 6" xfId="1141" xr:uid="{00000000-0005-0000-0000-000047000000}"/>
    <cellStyle name="Input cel 5 2 6 2" xfId="3949" xr:uid="{00000000-0005-0000-0000-000047000000}"/>
    <cellStyle name="Input cel 5 2 6 2 2" xfId="14213" xr:uid="{00000000-0005-0000-0000-000047000000}"/>
    <cellStyle name="Input cel 5 2 6 2 2 2" xfId="18803" xr:uid="{00000000-0005-0000-0000-000047000000}"/>
    <cellStyle name="Input cel 5 2 6 2 3" xfId="9857" xr:uid="{00000000-0005-0000-0000-000047000000}"/>
    <cellStyle name="Input cel 5 2 6 3" xfId="5363" xr:uid="{00000000-0005-0000-0000-000047000000}"/>
    <cellStyle name="Input cel 5 2 6 3 2" xfId="15592" xr:uid="{00000000-0005-0000-0000-000047000000}"/>
    <cellStyle name="Input cel 5 2 6 3 2 2" xfId="20181" xr:uid="{00000000-0005-0000-0000-000047000000}"/>
    <cellStyle name="Input cel 5 2 6 3 3" xfId="9688" xr:uid="{00000000-0005-0000-0000-000047000000}"/>
    <cellStyle name="Input cel 5 2 6 4" xfId="2762" xr:uid="{00000000-0005-0000-0000-000047000000}"/>
    <cellStyle name="Input cel 5 2 6 4 2" xfId="17616" xr:uid="{00000000-0005-0000-0000-000047000000}"/>
    <cellStyle name="Input cel 5 2 6 5" xfId="11446" xr:uid="{00000000-0005-0000-0000-000047000000}"/>
    <cellStyle name="Input cel 5 2 6 5 2" xfId="10161" xr:uid="{00000000-0005-0000-0000-000047000000}"/>
    <cellStyle name="Input cel 5 2 6 6" xfId="9380" xr:uid="{00000000-0005-0000-0000-000047000000}"/>
    <cellStyle name="Input cel 5 2 7" xfId="942" xr:uid="{00000000-0005-0000-0000-000047000000}"/>
    <cellStyle name="Input cel 5 2 7 2" xfId="3744" xr:uid="{00000000-0005-0000-0000-000047000000}"/>
    <cellStyle name="Input cel 5 2 7 2 2" xfId="14008" xr:uid="{00000000-0005-0000-0000-000047000000}"/>
    <cellStyle name="Input cel 5 2 7 2 2 2" xfId="18598" xr:uid="{00000000-0005-0000-0000-000047000000}"/>
    <cellStyle name="Input cel 5 2 7 2 3" xfId="13527" xr:uid="{00000000-0005-0000-0000-000047000000}"/>
    <cellStyle name="Input cel 5 2 7 3" xfId="5165" xr:uid="{00000000-0005-0000-0000-000047000000}"/>
    <cellStyle name="Input cel 5 2 7 3 2" xfId="15409" xr:uid="{00000000-0005-0000-0000-000047000000}"/>
    <cellStyle name="Input cel 5 2 7 3 2 2" xfId="19998" xr:uid="{00000000-0005-0000-0000-000047000000}"/>
    <cellStyle name="Input cel 5 2 7 3 3" xfId="12231" xr:uid="{00000000-0005-0000-0000-000047000000}"/>
    <cellStyle name="Input cel 5 2 7 4" xfId="2576" xr:uid="{00000000-0005-0000-0000-000047000000}"/>
    <cellStyle name="Input cel 5 2 7 4 2" xfId="17430" xr:uid="{00000000-0005-0000-0000-000047000000}"/>
    <cellStyle name="Input cel 5 2 7 5" xfId="11264" xr:uid="{00000000-0005-0000-0000-000047000000}"/>
    <cellStyle name="Input cel 5 2 7 5 2" xfId="6335" xr:uid="{00000000-0005-0000-0000-000047000000}"/>
    <cellStyle name="Input cel 5 2 7 6" xfId="9143" xr:uid="{00000000-0005-0000-0000-000047000000}"/>
    <cellStyle name="Input cel 5 2 8" xfId="1038" xr:uid="{00000000-0005-0000-0000-000047000000}"/>
    <cellStyle name="Input cel 5 2 8 2" xfId="3841" xr:uid="{00000000-0005-0000-0000-000047000000}"/>
    <cellStyle name="Input cel 5 2 8 2 2" xfId="14105" xr:uid="{00000000-0005-0000-0000-000047000000}"/>
    <cellStyle name="Input cel 5 2 8 2 2 2" xfId="18695" xr:uid="{00000000-0005-0000-0000-000047000000}"/>
    <cellStyle name="Input cel 5 2 8 2 3" xfId="9110" xr:uid="{00000000-0005-0000-0000-000047000000}"/>
    <cellStyle name="Input cel 5 2 8 3" xfId="5261" xr:uid="{00000000-0005-0000-0000-000047000000}"/>
    <cellStyle name="Input cel 5 2 8 3 2" xfId="15497" xr:uid="{00000000-0005-0000-0000-000047000000}"/>
    <cellStyle name="Input cel 5 2 8 3 2 2" xfId="20086" xr:uid="{00000000-0005-0000-0000-000047000000}"/>
    <cellStyle name="Input cel 5 2 8 3 3" xfId="12434" xr:uid="{00000000-0005-0000-0000-000047000000}"/>
    <cellStyle name="Input cel 5 2 8 4" xfId="2665" xr:uid="{00000000-0005-0000-0000-000047000000}"/>
    <cellStyle name="Input cel 5 2 8 4 2" xfId="17519" xr:uid="{00000000-0005-0000-0000-000047000000}"/>
    <cellStyle name="Input cel 5 2 8 5" xfId="11352" xr:uid="{00000000-0005-0000-0000-000047000000}"/>
    <cellStyle name="Input cel 5 2 8 5 2" xfId="7923" xr:uid="{00000000-0005-0000-0000-000047000000}"/>
    <cellStyle name="Input cel 5 2 8 6" xfId="13447" xr:uid="{00000000-0005-0000-0000-000047000000}"/>
    <cellStyle name="Input cel 5 2 9" xfId="611" xr:uid="{00000000-0005-0000-0000-000047000000}"/>
    <cellStyle name="Input cel 5 2 9 2" xfId="4836" xr:uid="{00000000-0005-0000-0000-000047000000}"/>
    <cellStyle name="Input cel 5 2 9 2 2" xfId="15094" xr:uid="{00000000-0005-0000-0000-000047000000}"/>
    <cellStyle name="Input cel 5 2 9 2 2 2" xfId="19683" xr:uid="{00000000-0005-0000-0000-000047000000}"/>
    <cellStyle name="Input cel 5 2 9 2 3" xfId="7819" xr:uid="{00000000-0005-0000-0000-000047000000}"/>
    <cellStyle name="Input cel 5 2 9 3" xfId="2258" xr:uid="{00000000-0005-0000-0000-000047000000}"/>
    <cellStyle name="Input cel 5 2 9 3 2" xfId="17112" xr:uid="{00000000-0005-0000-0000-000047000000}"/>
    <cellStyle name="Input cel 5 2 9 4" xfId="10954" xr:uid="{00000000-0005-0000-0000-000047000000}"/>
    <cellStyle name="Input cel 5 2 9 4 2" xfId="6763" xr:uid="{00000000-0005-0000-0000-000047000000}"/>
    <cellStyle name="Input cel 5 2 9 5" xfId="8554" xr:uid="{00000000-0005-0000-0000-000047000000}"/>
    <cellStyle name="Input cel 5 3" xfId="383" xr:uid="{00000000-0005-0000-0000-000047000000}"/>
    <cellStyle name="Input cel 5 3 2" xfId="479" xr:uid="{00000000-0005-0000-0000-000047000000}"/>
    <cellStyle name="Input cel 5 3 2 2" xfId="1495" xr:uid="{00000000-0005-0000-0000-000047000000}"/>
    <cellStyle name="Input cel 5 3 2 2 2" xfId="5716" xr:uid="{00000000-0005-0000-0000-000047000000}"/>
    <cellStyle name="Input cel 5 3 2 2 2 2" xfId="15925" xr:uid="{00000000-0005-0000-0000-000047000000}"/>
    <cellStyle name="Input cel 5 3 2 2 2 2 2" xfId="20513" xr:uid="{00000000-0005-0000-0000-000047000000}"/>
    <cellStyle name="Input cel 5 3 2 2 2 3" xfId="10303" xr:uid="{00000000-0005-0000-0000-000047000000}"/>
    <cellStyle name="Input cel 5 3 2 2 3" xfId="4304" xr:uid="{00000000-0005-0000-0000-000047000000}"/>
    <cellStyle name="Input cel 5 3 2 2 3 2" xfId="19158" xr:uid="{00000000-0005-0000-0000-000047000000}"/>
    <cellStyle name="Input cel 5 3 2 2 4" xfId="11777" xr:uid="{00000000-0005-0000-0000-000047000000}"/>
    <cellStyle name="Input cel 5 3 2 2 4 2" xfId="16364" xr:uid="{00000000-0005-0000-0000-000047000000}"/>
    <cellStyle name="Input cel 5 3 2 2 5" xfId="12430" xr:uid="{00000000-0005-0000-0000-000047000000}"/>
    <cellStyle name="Input cel 5 3 2 3" xfId="4704" xr:uid="{00000000-0005-0000-0000-000047000000}"/>
    <cellStyle name="Input cel 5 3 2 3 2" xfId="14964" xr:uid="{00000000-0005-0000-0000-000047000000}"/>
    <cellStyle name="Input cel 5 3 2 3 2 2" xfId="19553" xr:uid="{00000000-0005-0000-0000-000047000000}"/>
    <cellStyle name="Input cel 5 3 2 3 3" xfId="12770" xr:uid="{00000000-0005-0000-0000-000047000000}"/>
    <cellStyle name="Input cel 5 3 2 4" xfId="10826" xr:uid="{00000000-0005-0000-0000-000047000000}"/>
    <cellStyle name="Input cel 5 3 2 4 2" xfId="6505" xr:uid="{00000000-0005-0000-0000-000047000000}"/>
    <cellStyle name="Input cel 5 3 2 5" xfId="13525" xr:uid="{00000000-0005-0000-0000-000047000000}"/>
    <cellStyle name="Input cel 5 3 3" xfId="870" xr:uid="{00000000-0005-0000-0000-000047000000}"/>
    <cellStyle name="Input cel 5 3 3 2" xfId="3670" xr:uid="{00000000-0005-0000-0000-000047000000}"/>
    <cellStyle name="Input cel 5 3 3 2 2" xfId="13934" xr:uid="{00000000-0005-0000-0000-000047000000}"/>
    <cellStyle name="Input cel 5 3 3 2 2 2" xfId="18524" xr:uid="{00000000-0005-0000-0000-000047000000}"/>
    <cellStyle name="Input cel 5 3 3 2 3" xfId="13216" xr:uid="{00000000-0005-0000-0000-000047000000}"/>
    <cellStyle name="Input cel 5 3 3 3" xfId="5094" xr:uid="{00000000-0005-0000-0000-000047000000}"/>
    <cellStyle name="Input cel 5 3 3 3 2" xfId="15346" xr:uid="{00000000-0005-0000-0000-000047000000}"/>
    <cellStyle name="Input cel 5 3 3 3 2 2" xfId="19935" xr:uid="{00000000-0005-0000-0000-000047000000}"/>
    <cellStyle name="Input cel 5 3 3 3 3" xfId="7853" xr:uid="{00000000-0005-0000-0000-000047000000}"/>
    <cellStyle name="Input cel 5 3 3 4" xfId="2511" xr:uid="{00000000-0005-0000-0000-000047000000}"/>
    <cellStyle name="Input cel 5 3 3 4 2" xfId="17365" xr:uid="{00000000-0005-0000-0000-000047000000}"/>
    <cellStyle name="Input cel 5 3 3 5" xfId="11201" xr:uid="{00000000-0005-0000-0000-000047000000}"/>
    <cellStyle name="Input cel 5 3 3 5 2" xfId="9052" xr:uid="{00000000-0005-0000-0000-000047000000}"/>
    <cellStyle name="Input cel 5 3 3 6" xfId="6167" xr:uid="{00000000-0005-0000-0000-000047000000}"/>
    <cellStyle name="Input cel 5 3 4" xfId="575" xr:uid="{00000000-0005-0000-0000-000047000000}"/>
    <cellStyle name="Input cel 5 3 4 2" xfId="4800" xr:uid="{00000000-0005-0000-0000-000047000000}"/>
    <cellStyle name="Input cel 5 3 4 2 2" xfId="15058" xr:uid="{00000000-0005-0000-0000-000047000000}"/>
    <cellStyle name="Input cel 5 3 4 2 2 2" xfId="19647" xr:uid="{00000000-0005-0000-0000-000047000000}"/>
    <cellStyle name="Input cel 5 3 4 2 3" xfId="8633" xr:uid="{00000000-0005-0000-0000-000047000000}"/>
    <cellStyle name="Input cel 5 3 4 3" xfId="2188" xr:uid="{00000000-0005-0000-0000-000047000000}"/>
    <cellStyle name="Input cel 5 3 4 3 2" xfId="17042" xr:uid="{00000000-0005-0000-0000-000047000000}"/>
    <cellStyle name="Input cel 5 3 4 4" xfId="10919" xr:uid="{00000000-0005-0000-0000-000047000000}"/>
    <cellStyle name="Input cel 5 3 4 4 2" xfId="10435" xr:uid="{00000000-0005-0000-0000-000047000000}"/>
    <cellStyle name="Input cel 5 3 4 5" xfId="9592" xr:uid="{00000000-0005-0000-0000-000047000000}"/>
    <cellStyle name="Input cel 5 3 5" xfId="3342" xr:uid="{00000000-0005-0000-0000-000047000000}"/>
    <cellStyle name="Input cel 5 3 5 2" xfId="13606" xr:uid="{00000000-0005-0000-0000-000047000000}"/>
    <cellStyle name="Input cel 5 3 5 2 2" xfId="18196" xr:uid="{00000000-0005-0000-0000-000047000000}"/>
    <cellStyle name="Input cel 5 3 5 3" xfId="9617" xr:uid="{00000000-0005-0000-0000-000047000000}"/>
    <cellStyle name="Input cel 5 3 6" xfId="4628" xr:uid="{00000000-0005-0000-0000-000047000000}"/>
    <cellStyle name="Input cel 5 3 6 2" xfId="14890" xr:uid="{00000000-0005-0000-0000-000047000000}"/>
    <cellStyle name="Input cel 5 3 6 2 2" xfId="19479" xr:uid="{00000000-0005-0000-0000-000047000000}"/>
    <cellStyle name="Input cel 5 3 6 3" xfId="9246" xr:uid="{00000000-0005-0000-0000-000047000000}"/>
    <cellStyle name="Input cel 5 3 7" xfId="9405" xr:uid="{00000000-0005-0000-0000-000047000000}"/>
    <cellStyle name="Input cel 5 3 7 2" xfId="10538" xr:uid="{00000000-0005-0000-0000-000047000000}"/>
    <cellStyle name="Input cel 5 3 8" xfId="10735" xr:uid="{00000000-0005-0000-0000-000047000000}"/>
    <cellStyle name="Input cel 5 3 8 2" xfId="9686" xr:uid="{00000000-0005-0000-0000-000047000000}"/>
    <cellStyle name="Input cel 5 3 9" xfId="6494" xr:uid="{00000000-0005-0000-0000-000047000000}"/>
    <cellStyle name="Input cel 5 4" xfId="334" xr:uid="{00000000-0005-0000-0000-000047000000}"/>
    <cellStyle name="Input cel 5 4 2" xfId="1529" xr:uid="{00000000-0005-0000-0000-000047000000}"/>
    <cellStyle name="Input cel 5 4 2 2" xfId="5750" xr:uid="{00000000-0005-0000-0000-000047000000}"/>
    <cellStyle name="Input cel 5 4 2 2 2" xfId="15958" xr:uid="{00000000-0005-0000-0000-000047000000}"/>
    <cellStyle name="Input cel 5 4 2 2 2 2" xfId="20545" xr:uid="{00000000-0005-0000-0000-000047000000}"/>
    <cellStyle name="Input cel 5 4 2 2 3" xfId="10240" xr:uid="{00000000-0005-0000-0000-000047000000}"/>
    <cellStyle name="Input cel 5 4 2 3" xfId="4338" xr:uid="{00000000-0005-0000-0000-000047000000}"/>
    <cellStyle name="Input cel 5 4 2 3 2" xfId="19192" xr:uid="{00000000-0005-0000-0000-000047000000}"/>
    <cellStyle name="Input cel 5 4 2 4" xfId="11810" xr:uid="{00000000-0005-0000-0000-000047000000}"/>
    <cellStyle name="Input cel 5 4 2 4 2" xfId="16396" xr:uid="{00000000-0005-0000-0000-000047000000}"/>
    <cellStyle name="Input cel 5 4 2 5" xfId="10290" xr:uid="{00000000-0005-0000-0000-000047000000}"/>
    <cellStyle name="Input cel 5 4 3" xfId="4580" xr:uid="{00000000-0005-0000-0000-000047000000}"/>
    <cellStyle name="Input cel 5 4 3 2" xfId="14842" xr:uid="{00000000-0005-0000-0000-000047000000}"/>
    <cellStyle name="Input cel 5 4 3 2 2" xfId="19431" xr:uid="{00000000-0005-0000-0000-000047000000}"/>
    <cellStyle name="Input cel 5 4 3 3" xfId="6313" xr:uid="{00000000-0005-0000-0000-000047000000}"/>
    <cellStyle name="Input cel 5 4 4" xfId="3108" xr:uid="{00000000-0005-0000-0000-000047000000}"/>
    <cellStyle name="Input cel 5 4 4 2" xfId="17962" xr:uid="{00000000-0005-0000-0000-000047000000}"/>
    <cellStyle name="Input cel 5 4 5" xfId="10688" xr:uid="{00000000-0005-0000-0000-000047000000}"/>
    <cellStyle name="Input cel 5 4 5 2" xfId="10225" xr:uid="{00000000-0005-0000-0000-000047000000}"/>
    <cellStyle name="Input cel 5 4 6" xfId="9202" xr:uid="{00000000-0005-0000-0000-000047000000}"/>
    <cellStyle name="Input cel 5 5" xfId="358" xr:uid="{00000000-0005-0000-0000-000047000000}"/>
    <cellStyle name="Input cel 5 5 2" xfId="3650" xr:uid="{00000000-0005-0000-0000-000047000000}"/>
    <cellStyle name="Input cel 5 5 2 2" xfId="13914" xr:uid="{00000000-0005-0000-0000-000047000000}"/>
    <cellStyle name="Input cel 5 5 2 2 2" xfId="18504" xr:uid="{00000000-0005-0000-0000-000047000000}"/>
    <cellStyle name="Input cel 5 5 2 3" xfId="8805" xr:uid="{00000000-0005-0000-0000-000047000000}"/>
    <cellStyle name="Input cel 5 5 3" xfId="4604" xr:uid="{00000000-0005-0000-0000-000047000000}"/>
    <cellStyle name="Input cel 5 5 3 2" xfId="14866" xr:uid="{00000000-0005-0000-0000-000047000000}"/>
    <cellStyle name="Input cel 5 5 3 2 2" xfId="19455" xr:uid="{00000000-0005-0000-0000-000047000000}"/>
    <cellStyle name="Input cel 5 5 3 3" xfId="9513" xr:uid="{00000000-0005-0000-0000-000047000000}"/>
    <cellStyle name="Input cel 5 5 4" xfId="2492" xr:uid="{00000000-0005-0000-0000-000047000000}"/>
    <cellStyle name="Input cel 5 5 4 2" xfId="17346" xr:uid="{00000000-0005-0000-0000-000047000000}"/>
    <cellStyle name="Input cel 5 5 5" xfId="10712" xr:uid="{00000000-0005-0000-0000-000047000000}"/>
    <cellStyle name="Input cel 5 5 5 2" xfId="8027" xr:uid="{00000000-0005-0000-0000-000047000000}"/>
    <cellStyle name="Input cel 5 5 6" xfId="5996" xr:uid="{00000000-0005-0000-0000-000047000000}"/>
    <cellStyle name="Input cel 5 6" xfId="837" xr:uid="{00000000-0005-0000-0000-000047000000}"/>
    <cellStyle name="Input cel 5 6 2" xfId="3637" xr:uid="{00000000-0005-0000-0000-000047000000}"/>
    <cellStyle name="Input cel 5 6 2 2" xfId="13901" xr:uid="{00000000-0005-0000-0000-000047000000}"/>
    <cellStyle name="Input cel 5 6 2 2 2" xfId="18491" xr:uid="{00000000-0005-0000-0000-000047000000}"/>
    <cellStyle name="Input cel 5 6 2 3" xfId="12480" xr:uid="{00000000-0005-0000-0000-000047000000}"/>
    <cellStyle name="Input cel 5 6 3" xfId="5062" xr:uid="{00000000-0005-0000-0000-000047000000}"/>
    <cellStyle name="Input cel 5 6 3 2" xfId="15315" xr:uid="{00000000-0005-0000-0000-000047000000}"/>
    <cellStyle name="Input cel 5 6 3 2 2" xfId="19904" xr:uid="{00000000-0005-0000-0000-000047000000}"/>
    <cellStyle name="Input cel 5 6 3 3" xfId="14231" xr:uid="{00000000-0005-0000-0000-000047000000}"/>
    <cellStyle name="Input cel 5 6 4" xfId="2479" xr:uid="{00000000-0005-0000-0000-000047000000}"/>
    <cellStyle name="Input cel 5 6 4 2" xfId="17333" xr:uid="{00000000-0005-0000-0000-000047000000}"/>
    <cellStyle name="Input cel 5 6 5" xfId="11170" xr:uid="{00000000-0005-0000-0000-000047000000}"/>
    <cellStyle name="Input cel 5 6 5 2" xfId="6880" xr:uid="{00000000-0005-0000-0000-000047000000}"/>
    <cellStyle name="Input cel 5 6 6" xfId="6022" xr:uid="{00000000-0005-0000-0000-000047000000}"/>
    <cellStyle name="Input cel 5 7" xfId="2162" xr:uid="{00000000-0005-0000-0000-000047000000}"/>
    <cellStyle name="Input cel 5 7 2" xfId="12431" xr:uid="{00000000-0005-0000-0000-000047000000}"/>
    <cellStyle name="Input cel 5 7 2 2" xfId="17016" xr:uid="{00000000-0005-0000-0000-000047000000}"/>
    <cellStyle name="Input cel 5 7 3" xfId="7269" xr:uid="{00000000-0005-0000-0000-000047000000}"/>
    <cellStyle name="Input cel 5 8" xfId="3316" xr:uid="{00000000-0005-0000-0000-000047000000}"/>
    <cellStyle name="Input cel 5 8 2" xfId="13580" xr:uid="{00000000-0005-0000-0000-000047000000}"/>
    <cellStyle name="Input cel 5 8 2 2" xfId="18170" xr:uid="{00000000-0005-0000-0000-000047000000}"/>
    <cellStyle name="Input cel 5 8 3" xfId="9740" xr:uid="{00000000-0005-0000-0000-000047000000}"/>
    <cellStyle name="Input cel 5 9" xfId="1756" xr:uid="{00000000-0005-0000-0000-000047000000}"/>
    <cellStyle name="Input cel 5 9 2" xfId="12027" xr:uid="{00000000-0005-0000-0000-000047000000}"/>
    <cellStyle name="Input cel 5 9 2 2" xfId="16613" xr:uid="{00000000-0005-0000-0000-000047000000}"/>
    <cellStyle name="Input cel 5 9 3" xfId="6278" xr:uid="{00000000-0005-0000-0000-000047000000}"/>
    <cellStyle name="Input cel 5 9 4" xfId="6741" xr:uid="{00000000-0005-0000-0000-000047000000}"/>
    <cellStyle name="Input cel 6" xfId="1754" xr:uid="{00000000-0005-0000-0000-000019000000}"/>
    <cellStyle name="Input cel 6 2" xfId="12025" xr:uid="{00000000-0005-0000-0000-000019000000}"/>
    <cellStyle name="Input cel 6 3" xfId="16611" xr:uid="{00000000-0005-0000-0000-000019000000}"/>
    <cellStyle name="Input cel 7" xfId="1727" xr:uid="{00000000-0005-0000-0000-000019000000}"/>
    <cellStyle name="Input cel 7 2" xfId="11999" xr:uid="{00000000-0005-0000-0000-000019000000}"/>
    <cellStyle name="Input cel 7 3" xfId="16585" xr:uid="{00000000-0005-0000-0000-000019000000}"/>
    <cellStyle name="Input cel 8" xfId="10599" xr:uid="{00000000-0005-0000-0000-000019000000}"/>
    <cellStyle name="Input cel 8 2" xfId="10109" xr:uid="{00000000-0005-0000-0000-000019000000}"/>
    <cellStyle name="Input cel new" xfId="23" xr:uid="{00000000-0005-0000-0000-00001C000000}"/>
    <cellStyle name="Input cel new 10" xfId="1730" xr:uid="{00000000-0005-0000-0000-00001C000000}"/>
    <cellStyle name="Input cel new 10 2" xfId="12002" xr:uid="{00000000-0005-0000-0000-00001C000000}"/>
    <cellStyle name="Input cel new 10 3" xfId="16588" xr:uid="{00000000-0005-0000-0000-00001C000000}"/>
    <cellStyle name="Input cel new 11" xfId="10602" xr:uid="{00000000-0005-0000-0000-00001C000000}"/>
    <cellStyle name="Input cel new 11 2" xfId="7676" xr:uid="{00000000-0005-0000-0000-00001C000000}"/>
    <cellStyle name="Input cel new 2" xfId="24" xr:uid="{00000000-0005-0000-0000-00001D000000}"/>
    <cellStyle name="Input cel new 2 2" xfId="168" xr:uid="{00000000-0005-0000-0000-00001E000000}"/>
    <cellStyle name="Input cel new 2 2 2" xfId="276" xr:uid="{00000000-0005-0000-0000-000050000000}"/>
    <cellStyle name="Input cel new 2 2 2 10" xfId="1793" xr:uid="{00000000-0005-0000-0000-000050000000}"/>
    <cellStyle name="Input cel new 2 2 2 10 2" xfId="12064" xr:uid="{00000000-0005-0000-0000-000050000000}"/>
    <cellStyle name="Input cel new 2 2 2 10 2 2" xfId="16649" xr:uid="{00000000-0005-0000-0000-000050000000}"/>
    <cellStyle name="Input cel new 2 2 2 10 3" xfId="6061" xr:uid="{00000000-0005-0000-0000-000050000000}"/>
    <cellStyle name="Input cel new 2 2 2 11" xfId="10639" xr:uid="{00000000-0005-0000-0000-000050000000}"/>
    <cellStyle name="Input cel new 2 2 2 11 2" xfId="7548" xr:uid="{00000000-0005-0000-0000-000050000000}"/>
    <cellStyle name="Input cel new 2 2 2 12" xfId="6097" xr:uid="{00000000-0005-0000-0000-000050000000}"/>
    <cellStyle name="Input cel new 2 2 2 2" xfId="412" xr:uid="{00000000-0005-0000-0000-000050000000}"/>
    <cellStyle name="Input cel new 2 2 2 2 10" xfId="1876" xr:uid="{00000000-0005-0000-0000-000050000000}"/>
    <cellStyle name="Input cel new 2 2 2 2 10 2" xfId="12147" xr:uid="{00000000-0005-0000-0000-000050000000}"/>
    <cellStyle name="Input cel new 2 2 2 2 10 2 2" xfId="16732" xr:uid="{00000000-0005-0000-0000-000050000000}"/>
    <cellStyle name="Input cel new 2 2 2 2 10 3" xfId="7252" xr:uid="{00000000-0005-0000-0000-000050000000}"/>
    <cellStyle name="Input cel new 2 2 2 2 11" xfId="4648" xr:uid="{00000000-0005-0000-0000-000050000000}"/>
    <cellStyle name="Input cel new 2 2 2 2 11 2" xfId="19497" xr:uid="{00000000-0005-0000-0000-000050000000}"/>
    <cellStyle name="Input cel new 2 2 2 2 12" xfId="10762" xr:uid="{00000000-0005-0000-0000-000050000000}"/>
    <cellStyle name="Input cel new 2 2 2 2 12 2" xfId="6758" xr:uid="{00000000-0005-0000-0000-000050000000}"/>
    <cellStyle name="Input cel new 2 2 2 2 13" xfId="6891" xr:uid="{00000000-0005-0000-0000-000050000000}"/>
    <cellStyle name="Input cel new 2 2 2 2 2" xfId="507" xr:uid="{00000000-0005-0000-0000-000050000000}"/>
    <cellStyle name="Input cel new 2 2 2 2 2 10" xfId="8742" xr:uid="{00000000-0005-0000-0000-000050000000}"/>
    <cellStyle name="Input cel new 2 2 2 2 2 2" xfId="1214" xr:uid="{00000000-0005-0000-0000-000050000000}"/>
    <cellStyle name="Input cel new 2 2 2 2 2 2 2" xfId="2822" xr:uid="{00000000-0005-0000-0000-000050000000}"/>
    <cellStyle name="Input cel new 2 2 2 2 2 2 2 2" xfId="13088" xr:uid="{00000000-0005-0000-0000-000050000000}"/>
    <cellStyle name="Input cel new 2 2 2 2 2 2 2 2 2" xfId="17676" xr:uid="{00000000-0005-0000-0000-000050000000}"/>
    <cellStyle name="Input cel new 2 2 2 2 2 2 2 3" xfId="8828" xr:uid="{00000000-0005-0000-0000-000050000000}"/>
    <cellStyle name="Input cel new 2 2 2 2 2 2 3" xfId="4022" xr:uid="{00000000-0005-0000-0000-000050000000}"/>
    <cellStyle name="Input cel new 2 2 2 2 2 2 3 2" xfId="14286" xr:uid="{00000000-0005-0000-0000-000050000000}"/>
    <cellStyle name="Input cel new 2 2 2 2 2 2 3 2 2" xfId="18876" xr:uid="{00000000-0005-0000-0000-000050000000}"/>
    <cellStyle name="Input cel new 2 2 2 2 2 2 3 3" xfId="9616" xr:uid="{00000000-0005-0000-0000-000050000000}"/>
    <cellStyle name="Input cel new 2 2 2 2 2 2 4" xfId="5436" xr:uid="{00000000-0005-0000-0000-000050000000}"/>
    <cellStyle name="Input cel new 2 2 2 2 2 2 4 2" xfId="15662" xr:uid="{00000000-0005-0000-0000-000050000000}"/>
    <cellStyle name="Input cel new 2 2 2 2 2 2 4 2 2" xfId="20250" xr:uid="{00000000-0005-0000-0000-000050000000}"/>
    <cellStyle name="Input cel new 2 2 2 2 2 2 4 3" xfId="6997" xr:uid="{00000000-0005-0000-0000-000050000000}"/>
    <cellStyle name="Input cel new 2 2 2 2 2 2 5" xfId="1985" xr:uid="{00000000-0005-0000-0000-000050000000}"/>
    <cellStyle name="Input cel new 2 2 2 2 2 2 5 2" xfId="12254" xr:uid="{00000000-0005-0000-0000-000050000000}"/>
    <cellStyle name="Input cel new 2 2 2 2 2 2 5 2 2" xfId="16839" xr:uid="{00000000-0005-0000-0000-000050000000}"/>
    <cellStyle name="Input cel new 2 2 2 2 2 2 5 3" xfId="7852" xr:uid="{00000000-0005-0000-0000-000050000000}"/>
    <cellStyle name="Input cel new 2 2 2 2 2 2 6" xfId="11515" xr:uid="{00000000-0005-0000-0000-000050000000}"/>
    <cellStyle name="Input cel new 2 2 2 2 2 2 6 2" xfId="6468" xr:uid="{00000000-0005-0000-0000-000050000000}"/>
    <cellStyle name="Input cel new 2 2 2 2 2 2 7" xfId="7372" xr:uid="{00000000-0005-0000-0000-000050000000}"/>
    <cellStyle name="Input cel new 2 2 2 2 2 3" xfId="1133" xr:uid="{00000000-0005-0000-0000-000050000000}"/>
    <cellStyle name="Input cel new 2 2 2 2 2 3 2" xfId="3939" xr:uid="{00000000-0005-0000-0000-000050000000}"/>
    <cellStyle name="Input cel new 2 2 2 2 2 3 2 2" xfId="14203" xr:uid="{00000000-0005-0000-0000-000050000000}"/>
    <cellStyle name="Input cel new 2 2 2 2 2 3 2 2 2" xfId="18793" xr:uid="{00000000-0005-0000-0000-000050000000}"/>
    <cellStyle name="Input cel new 2 2 2 2 2 3 2 3" xfId="10542" xr:uid="{00000000-0005-0000-0000-000050000000}"/>
    <cellStyle name="Input cel new 2 2 2 2 2 3 3" xfId="5355" xr:uid="{00000000-0005-0000-0000-000050000000}"/>
    <cellStyle name="Input cel new 2 2 2 2 2 3 3 2" xfId="15586" xr:uid="{00000000-0005-0000-0000-000050000000}"/>
    <cellStyle name="Input cel new 2 2 2 2 2 3 3 2 2" xfId="20175" xr:uid="{00000000-0005-0000-0000-000050000000}"/>
    <cellStyle name="Input cel new 2 2 2 2 2 3 3 3" xfId="9803" xr:uid="{00000000-0005-0000-0000-000050000000}"/>
    <cellStyle name="Input cel new 2 2 2 2 2 3 4" xfId="2754" xr:uid="{00000000-0005-0000-0000-000050000000}"/>
    <cellStyle name="Input cel new 2 2 2 2 2 3 4 2" xfId="17608" xr:uid="{00000000-0005-0000-0000-000050000000}"/>
    <cellStyle name="Input cel new 2 2 2 2 2 3 5" xfId="11440" xr:uid="{00000000-0005-0000-0000-000050000000}"/>
    <cellStyle name="Input cel new 2 2 2 2 2 3 5 2" xfId="7517" xr:uid="{00000000-0005-0000-0000-000050000000}"/>
    <cellStyle name="Input cel new 2 2 2 2 2 3 6" xfId="9149" xr:uid="{00000000-0005-0000-0000-000050000000}"/>
    <cellStyle name="Input cel new 2 2 2 2 2 4" xfId="1424" xr:uid="{00000000-0005-0000-0000-000050000000}"/>
    <cellStyle name="Input cel new 2 2 2 2 2 4 2" xfId="4233" xr:uid="{00000000-0005-0000-0000-000050000000}"/>
    <cellStyle name="Input cel new 2 2 2 2 2 4 2 2" xfId="14497" xr:uid="{00000000-0005-0000-0000-000050000000}"/>
    <cellStyle name="Input cel new 2 2 2 2 2 4 2 2 2" xfId="19087" xr:uid="{00000000-0005-0000-0000-000050000000}"/>
    <cellStyle name="Input cel new 2 2 2 2 2 4 2 3" xfId="12941" xr:uid="{00000000-0005-0000-0000-000050000000}"/>
    <cellStyle name="Input cel new 2 2 2 2 2 4 3" xfId="5645" xr:uid="{00000000-0005-0000-0000-000050000000}"/>
    <cellStyle name="Input cel new 2 2 2 2 2 4 3 2" xfId="15862" xr:uid="{00000000-0005-0000-0000-000050000000}"/>
    <cellStyle name="Input cel new 2 2 2 2 2 4 3 2 2" xfId="20450" xr:uid="{00000000-0005-0000-0000-000050000000}"/>
    <cellStyle name="Input cel new 2 2 2 2 2 4 3 3" xfId="7012" xr:uid="{00000000-0005-0000-0000-000050000000}"/>
    <cellStyle name="Input cel new 2 2 2 2 2 4 4" xfId="3026" xr:uid="{00000000-0005-0000-0000-000050000000}"/>
    <cellStyle name="Input cel new 2 2 2 2 2 4 4 2" xfId="17880" xr:uid="{00000000-0005-0000-0000-000050000000}"/>
    <cellStyle name="Input cel new 2 2 2 2 2 4 5" xfId="11713" xr:uid="{00000000-0005-0000-0000-000050000000}"/>
    <cellStyle name="Input cel new 2 2 2 2 2 4 5 2" xfId="16301" xr:uid="{00000000-0005-0000-0000-000050000000}"/>
    <cellStyle name="Input cel new 2 2 2 2 2 4 6" xfId="7802" xr:uid="{00000000-0005-0000-0000-000050000000}"/>
    <cellStyle name="Input cel new 2 2 2 2 2 5" xfId="959" xr:uid="{00000000-0005-0000-0000-000050000000}"/>
    <cellStyle name="Input cel new 2 2 2 2 2 5 2" xfId="3762" xr:uid="{00000000-0005-0000-0000-000050000000}"/>
    <cellStyle name="Input cel new 2 2 2 2 2 5 2 2" xfId="14026" xr:uid="{00000000-0005-0000-0000-000050000000}"/>
    <cellStyle name="Input cel new 2 2 2 2 2 5 2 2 2" xfId="18616" xr:uid="{00000000-0005-0000-0000-000050000000}"/>
    <cellStyle name="Input cel new 2 2 2 2 2 5 2 3" xfId="9589" xr:uid="{00000000-0005-0000-0000-000050000000}"/>
    <cellStyle name="Input cel new 2 2 2 2 2 5 3" xfId="5182" xr:uid="{00000000-0005-0000-0000-000050000000}"/>
    <cellStyle name="Input cel new 2 2 2 2 2 5 3 2" xfId="15425" xr:uid="{00000000-0005-0000-0000-000050000000}"/>
    <cellStyle name="Input cel new 2 2 2 2 2 5 3 2 2" xfId="20014" xr:uid="{00000000-0005-0000-0000-000050000000}"/>
    <cellStyle name="Input cel new 2 2 2 2 2 5 3 3" xfId="6539" xr:uid="{00000000-0005-0000-0000-000050000000}"/>
    <cellStyle name="Input cel new 2 2 2 2 2 5 4" xfId="2594" xr:uid="{00000000-0005-0000-0000-000050000000}"/>
    <cellStyle name="Input cel new 2 2 2 2 2 5 4 2" xfId="17448" xr:uid="{00000000-0005-0000-0000-000050000000}"/>
    <cellStyle name="Input cel new 2 2 2 2 2 5 5" xfId="11280" xr:uid="{00000000-0005-0000-0000-000050000000}"/>
    <cellStyle name="Input cel new 2 2 2 2 2 5 5 2" xfId="8758" xr:uid="{00000000-0005-0000-0000-000050000000}"/>
    <cellStyle name="Input cel new 2 2 2 2 2 5 6" xfId="8381" xr:uid="{00000000-0005-0000-0000-000050000000}"/>
    <cellStyle name="Input cel new 2 2 2 2 2 6" xfId="604" xr:uid="{00000000-0005-0000-0000-000050000000}"/>
    <cellStyle name="Input cel new 2 2 2 2 2 6 2" xfId="4829" xr:uid="{00000000-0005-0000-0000-000050000000}"/>
    <cellStyle name="Input cel new 2 2 2 2 2 6 2 2" xfId="15087" xr:uid="{00000000-0005-0000-0000-000050000000}"/>
    <cellStyle name="Input cel new 2 2 2 2 2 6 2 2 2" xfId="19676" xr:uid="{00000000-0005-0000-0000-000050000000}"/>
    <cellStyle name="Input cel new 2 2 2 2 2 6 2 3" xfId="9702" xr:uid="{00000000-0005-0000-0000-000050000000}"/>
    <cellStyle name="Input cel new 2 2 2 2 2 6 3" xfId="2251" xr:uid="{00000000-0005-0000-0000-000050000000}"/>
    <cellStyle name="Input cel new 2 2 2 2 2 6 3 2" xfId="17105" xr:uid="{00000000-0005-0000-0000-000050000000}"/>
    <cellStyle name="Input cel new 2 2 2 2 2 6 4" xfId="10948" xr:uid="{00000000-0005-0000-0000-000050000000}"/>
    <cellStyle name="Input cel new 2 2 2 2 2 6 4 2" xfId="6421" xr:uid="{00000000-0005-0000-0000-000050000000}"/>
    <cellStyle name="Input cel new 2 2 2 2 2 6 5" xfId="6776" xr:uid="{00000000-0005-0000-0000-000050000000}"/>
    <cellStyle name="Input cel new 2 2 2 2 2 7" xfId="3404" xr:uid="{00000000-0005-0000-0000-000050000000}"/>
    <cellStyle name="Input cel new 2 2 2 2 2 7 2" xfId="13668" xr:uid="{00000000-0005-0000-0000-000050000000}"/>
    <cellStyle name="Input cel new 2 2 2 2 2 7 2 2" xfId="18258" xr:uid="{00000000-0005-0000-0000-000050000000}"/>
    <cellStyle name="Input cel new 2 2 2 2 2 7 3" xfId="10258" xr:uid="{00000000-0005-0000-0000-000050000000}"/>
    <cellStyle name="Input cel new 2 2 2 2 2 8" xfId="4732" xr:uid="{00000000-0005-0000-0000-000050000000}"/>
    <cellStyle name="Input cel new 2 2 2 2 2 8 2" xfId="14992" xr:uid="{00000000-0005-0000-0000-000050000000}"/>
    <cellStyle name="Input cel new 2 2 2 2 2 8 2 2" xfId="19581" xr:uid="{00000000-0005-0000-0000-000050000000}"/>
    <cellStyle name="Input cel new 2 2 2 2 2 8 3" xfId="8827" xr:uid="{00000000-0005-0000-0000-000050000000}"/>
    <cellStyle name="Input cel new 2 2 2 2 2 9" xfId="10854" xr:uid="{00000000-0005-0000-0000-000050000000}"/>
    <cellStyle name="Input cel new 2 2 2 2 2 9 2" xfId="9909" xr:uid="{00000000-0005-0000-0000-000050000000}"/>
    <cellStyle name="Input cel new 2 2 2 2 3" xfId="652" xr:uid="{00000000-0005-0000-0000-000050000000}"/>
    <cellStyle name="Input cel new 2 2 2 2 3 10" xfId="6990" xr:uid="{00000000-0005-0000-0000-000050000000}"/>
    <cellStyle name="Input cel new 2 2 2 2 3 2" xfId="1565" xr:uid="{00000000-0005-0000-0000-000050000000}"/>
    <cellStyle name="Input cel new 2 2 2 2 3 2 2" xfId="4374" xr:uid="{00000000-0005-0000-0000-000050000000}"/>
    <cellStyle name="Input cel new 2 2 2 2 3 2 2 2" xfId="14638" xr:uid="{00000000-0005-0000-0000-000050000000}"/>
    <cellStyle name="Input cel new 2 2 2 2 3 2 2 2 2" xfId="19228" xr:uid="{00000000-0005-0000-0000-000050000000}"/>
    <cellStyle name="Input cel new 2 2 2 2 3 2 2 3" xfId="7747" xr:uid="{00000000-0005-0000-0000-000050000000}"/>
    <cellStyle name="Input cel new 2 2 2 2 3 2 3" xfId="5786" xr:uid="{00000000-0005-0000-0000-000050000000}"/>
    <cellStyle name="Input cel new 2 2 2 2 3 2 3 2" xfId="15993" xr:uid="{00000000-0005-0000-0000-000050000000}"/>
    <cellStyle name="Input cel new 2 2 2 2 3 2 3 2 2" xfId="20580" xr:uid="{00000000-0005-0000-0000-000050000000}"/>
    <cellStyle name="Input cel new 2 2 2 2 3 2 3 3" xfId="14050" xr:uid="{00000000-0005-0000-0000-000050000000}"/>
    <cellStyle name="Input cel new 2 2 2 2 3 2 4" xfId="3143" xr:uid="{00000000-0005-0000-0000-000050000000}"/>
    <cellStyle name="Input cel new 2 2 2 2 3 2 4 2" xfId="17997" xr:uid="{00000000-0005-0000-0000-000050000000}"/>
    <cellStyle name="Input cel new 2 2 2 2 3 2 5" xfId="11845" xr:uid="{00000000-0005-0000-0000-000050000000}"/>
    <cellStyle name="Input cel new 2 2 2 2 3 2 5 2" xfId="16431" xr:uid="{00000000-0005-0000-0000-000050000000}"/>
    <cellStyle name="Input cel new 2 2 2 2 3 2 6" xfId="8246" xr:uid="{00000000-0005-0000-0000-000050000000}"/>
    <cellStyle name="Input cel new 2 2 2 2 3 3" xfId="980" xr:uid="{00000000-0005-0000-0000-000050000000}"/>
    <cellStyle name="Input cel new 2 2 2 2 3 3 2" xfId="3783" xr:uid="{00000000-0005-0000-0000-000050000000}"/>
    <cellStyle name="Input cel new 2 2 2 2 3 3 2 2" xfId="14047" xr:uid="{00000000-0005-0000-0000-000050000000}"/>
    <cellStyle name="Input cel new 2 2 2 2 3 3 2 2 2" xfId="18637" xr:uid="{00000000-0005-0000-0000-000050000000}"/>
    <cellStyle name="Input cel new 2 2 2 2 3 3 2 3" xfId="7101" xr:uid="{00000000-0005-0000-0000-000050000000}"/>
    <cellStyle name="Input cel new 2 2 2 2 3 3 3" xfId="5203" xr:uid="{00000000-0005-0000-0000-000050000000}"/>
    <cellStyle name="Input cel new 2 2 2 2 3 3 3 2" xfId="15444" xr:uid="{00000000-0005-0000-0000-000050000000}"/>
    <cellStyle name="Input cel new 2 2 2 2 3 3 3 2 2" xfId="20033" xr:uid="{00000000-0005-0000-0000-000050000000}"/>
    <cellStyle name="Input cel new 2 2 2 2 3 3 3 3" xfId="7492" xr:uid="{00000000-0005-0000-0000-000050000000}"/>
    <cellStyle name="Input cel new 2 2 2 2 3 3 4" xfId="2613" xr:uid="{00000000-0005-0000-0000-000050000000}"/>
    <cellStyle name="Input cel new 2 2 2 2 3 3 4 2" xfId="17467" xr:uid="{00000000-0005-0000-0000-000050000000}"/>
    <cellStyle name="Input cel new 2 2 2 2 3 3 5" xfId="11299" xr:uid="{00000000-0005-0000-0000-000050000000}"/>
    <cellStyle name="Input cel new 2 2 2 2 3 3 5 2" xfId="5978" xr:uid="{00000000-0005-0000-0000-000050000000}"/>
    <cellStyle name="Input cel new 2 2 2 2 3 3 6" xfId="10301" xr:uid="{00000000-0005-0000-0000-000050000000}"/>
    <cellStyle name="Input cel new 2 2 2 2 3 4" xfId="1021" xr:uid="{00000000-0005-0000-0000-000050000000}"/>
    <cellStyle name="Input cel new 2 2 2 2 3 4 2" xfId="3824" xr:uid="{00000000-0005-0000-0000-000050000000}"/>
    <cellStyle name="Input cel new 2 2 2 2 3 4 2 2" xfId="14088" xr:uid="{00000000-0005-0000-0000-000050000000}"/>
    <cellStyle name="Input cel new 2 2 2 2 3 4 2 2 2" xfId="18678" xr:uid="{00000000-0005-0000-0000-000050000000}"/>
    <cellStyle name="Input cel new 2 2 2 2 3 4 2 3" xfId="7921" xr:uid="{00000000-0005-0000-0000-000050000000}"/>
    <cellStyle name="Input cel new 2 2 2 2 3 4 3" xfId="5244" xr:uid="{00000000-0005-0000-0000-000050000000}"/>
    <cellStyle name="Input cel new 2 2 2 2 3 4 3 2" xfId="15482" xr:uid="{00000000-0005-0000-0000-000050000000}"/>
    <cellStyle name="Input cel new 2 2 2 2 3 4 3 2 2" xfId="20071" xr:uid="{00000000-0005-0000-0000-000050000000}"/>
    <cellStyle name="Input cel new 2 2 2 2 3 4 3 3" xfId="6759" xr:uid="{00000000-0005-0000-0000-000050000000}"/>
    <cellStyle name="Input cel new 2 2 2 2 3 4 4" xfId="2650" xr:uid="{00000000-0005-0000-0000-000050000000}"/>
    <cellStyle name="Input cel new 2 2 2 2 3 4 4 2" xfId="17504" xr:uid="{00000000-0005-0000-0000-000050000000}"/>
    <cellStyle name="Input cel new 2 2 2 2 3 4 5" xfId="11337" xr:uid="{00000000-0005-0000-0000-000050000000}"/>
    <cellStyle name="Input cel new 2 2 2 2 3 4 5 2" xfId="10365" xr:uid="{00000000-0005-0000-0000-000050000000}"/>
    <cellStyle name="Input cel new 2 2 2 2 3 4 6" xfId="6522" xr:uid="{00000000-0005-0000-0000-000050000000}"/>
    <cellStyle name="Input cel new 2 2 2 2 3 5" xfId="2299" xr:uid="{00000000-0005-0000-0000-000050000000}"/>
    <cellStyle name="Input cel new 2 2 2 2 3 5 2" xfId="12567" xr:uid="{00000000-0005-0000-0000-000050000000}"/>
    <cellStyle name="Input cel new 2 2 2 2 3 5 2 2" xfId="17153" xr:uid="{00000000-0005-0000-0000-000050000000}"/>
    <cellStyle name="Input cel new 2 2 2 2 3 5 3" xfId="10572" xr:uid="{00000000-0005-0000-0000-000050000000}"/>
    <cellStyle name="Input cel new 2 2 2 2 3 6" xfId="3452" xr:uid="{00000000-0005-0000-0000-000050000000}"/>
    <cellStyle name="Input cel new 2 2 2 2 3 6 2" xfId="13716" xr:uid="{00000000-0005-0000-0000-000050000000}"/>
    <cellStyle name="Input cel new 2 2 2 2 3 6 2 2" xfId="18306" xr:uid="{00000000-0005-0000-0000-000050000000}"/>
    <cellStyle name="Input cel new 2 2 2 2 3 6 3" xfId="10311" xr:uid="{00000000-0005-0000-0000-000050000000}"/>
    <cellStyle name="Input cel new 2 2 2 2 3 7" xfId="4877" xr:uid="{00000000-0005-0000-0000-000050000000}"/>
    <cellStyle name="Input cel new 2 2 2 2 3 7 2" xfId="15135" xr:uid="{00000000-0005-0000-0000-000050000000}"/>
    <cellStyle name="Input cel new 2 2 2 2 3 7 2 2" xfId="19724" xr:uid="{00000000-0005-0000-0000-000050000000}"/>
    <cellStyle name="Input cel new 2 2 2 2 3 7 3" xfId="9560" xr:uid="{00000000-0005-0000-0000-000050000000}"/>
    <cellStyle name="Input cel new 2 2 2 2 3 8" xfId="2033" xr:uid="{00000000-0005-0000-0000-000050000000}"/>
    <cellStyle name="Input cel new 2 2 2 2 3 8 2" xfId="12302" xr:uid="{00000000-0005-0000-0000-000050000000}"/>
    <cellStyle name="Input cel new 2 2 2 2 3 8 2 2" xfId="16887" xr:uid="{00000000-0005-0000-0000-000050000000}"/>
    <cellStyle name="Input cel new 2 2 2 2 3 8 3" xfId="13302" xr:uid="{00000000-0005-0000-0000-000050000000}"/>
    <cellStyle name="Input cel new 2 2 2 2 3 9" xfId="10995" xr:uid="{00000000-0005-0000-0000-000050000000}"/>
    <cellStyle name="Input cel new 2 2 2 2 3 9 2" xfId="12921" xr:uid="{00000000-0005-0000-0000-000050000000}"/>
    <cellStyle name="Input cel new 2 2 2 2 4" xfId="716" xr:uid="{00000000-0005-0000-0000-000050000000}"/>
    <cellStyle name="Input cel new 2 2 2 2 4 2" xfId="1629" xr:uid="{00000000-0005-0000-0000-000050000000}"/>
    <cellStyle name="Input cel new 2 2 2 2 4 2 2" xfId="4438" xr:uid="{00000000-0005-0000-0000-000050000000}"/>
    <cellStyle name="Input cel new 2 2 2 2 4 2 2 2" xfId="14702" xr:uid="{00000000-0005-0000-0000-000050000000}"/>
    <cellStyle name="Input cel new 2 2 2 2 4 2 2 2 2" xfId="19292" xr:uid="{00000000-0005-0000-0000-000050000000}"/>
    <cellStyle name="Input cel new 2 2 2 2 4 2 2 3" xfId="10503" xr:uid="{00000000-0005-0000-0000-000050000000}"/>
    <cellStyle name="Input cel new 2 2 2 2 4 2 3" xfId="5850" xr:uid="{00000000-0005-0000-0000-000050000000}"/>
    <cellStyle name="Input cel new 2 2 2 2 4 2 3 2" xfId="16053" xr:uid="{00000000-0005-0000-0000-000050000000}"/>
    <cellStyle name="Input cel new 2 2 2 2 4 2 3 2 2" xfId="20640" xr:uid="{00000000-0005-0000-0000-000050000000}"/>
    <cellStyle name="Input cel new 2 2 2 2 4 2 3 3" xfId="10170" xr:uid="{00000000-0005-0000-0000-000050000000}"/>
    <cellStyle name="Input cel new 2 2 2 2 4 2 4" xfId="3203" xr:uid="{00000000-0005-0000-0000-000050000000}"/>
    <cellStyle name="Input cel new 2 2 2 2 4 2 4 2" xfId="18057" xr:uid="{00000000-0005-0000-0000-000050000000}"/>
    <cellStyle name="Input cel new 2 2 2 2 4 2 5" xfId="11905" xr:uid="{00000000-0005-0000-0000-000050000000}"/>
    <cellStyle name="Input cel new 2 2 2 2 4 2 5 2" xfId="16491" xr:uid="{00000000-0005-0000-0000-000050000000}"/>
    <cellStyle name="Input cel new 2 2 2 2 4 2 6" xfId="6923" xr:uid="{00000000-0005-0000-0000-000050000000}"/>
    <cellStyle name="Input cel new 2 2 2 2 4 3" xfId="1312" xr:uid="{00000000-0005-0000-0000-000050000000}"/>
    <cellStyle name="Input cel new 2 2 2 2 4 3 2" xfId="4121" xr:uid="{00000000-0005-0000-0000-000050000000}"/>
    <cellStyle name="Input cel new 2 2 2 2 4 3 2 2" xfId="14385" xr:uid="{00000000-0005-0000-0000-000050000000}"/>
    <cellStyle name="Input cel new 2 2 2 2 4 3 2 2 2" xfId="18975" xr:uid="{00000000-0005-0000-0000-000050000000}"/>
    <cellStyle name="Input cel new 2 2 2 2 4 3 2 3" xfId="6308" xr:uid="{00000000-0005-0000-0000-000050000000}"/>
    <cellStyle name="Input cel new 2 2 2 2 4 3 3" xfId="5534" xr:uid="{00000000-0005-0000-0000-000050000000}"/>
    <cellStyle name="Input cel new 2 2 2 2 4 3 3 2" xfId="15756" xr:uid="{00000000-0005-0000-0000-000050000000}"/>
    <cellStyle name="Input cel new 2 2 2 2 4 3 3 2 2" xfId="20344" xr:uid="{00000000-0005-0000-0000-000050000000}"/>
    <cellStyle name="Input cel new 2 2 2 2 4 3 3 3" xfId="10492" xr:uid="{00000000-0005-0000-0000-000050000000}"/>
    <cellStyle name="Input cel new 2 2 2 2 4 3 4" xfId="2919" xr:uid="{00000000-0005-0000-0000-000050000000}"/>
    <cellStyle name="Input cel new 2 2 2 2 4 3 4 2" xfId="17773" xr:uid="{00000000-0005-0000-0000-000050000000}"/>
    <cellStyle name="Input cel new 2 2 2 2 4 3 5" xfId="11607" xr:uid="{00000000-0005-0000-0000-000050000000}"/>
    <cellStyle name="Input cel new 2 2 2 2 4 3 5 2" xfId="16195" xr:uid="{00000000-0005-0000-0000-000050000000}"/>
    <cellStyle name="Input cel new 2 2 2 2 4 3 6" xfId="7902" xr:uid="{00000000-0005-0000-0000-000050000000}"/>
    <cellStyle name="Input cel new 2 2 2 2 4 4" xfId="2360" xr:uid="{00000000-0005-0000-0000-000050000000}"/>
    <cellStyle name="Input cel new 2 2 2 2 4 4 2" xfId="12628" xr:uid="{00000000-0005-0000-0000-000050000000}"/>
    <cellStyle name="Input cel new 2 2 2 2 4 4 2 2" xfId="17214" xr:uid="{00000000-0005-0000-0000-000050000000}"/>
    <cellStyle name="Input cel new 2 2 2 2 4 4 3" xfId="7067" xr:uid="{00000000-0005-0000-0000-000050000000}"/>
    <cellStyle name="Input cel new 2 2 2 2 4 5" xfId="3516" xr:uid="{00000000-0005-0000-0000-000050000000}"/>
    <cellStyle name="Input cel new 2 2 2 2 4 5 2" xfId="13780" xr:uid="{00000000-0005-0000-0000-000050000000}"/>
    <cellStyle name="Input cel new 2 2 2 2 4 5 2 2" xfId="18370" xr:uid="{00000000-0005-0000-0000-000050000000}"/>
    <cellStyle name="Input cel new 2 2 2 2 4 5 3" xfId="7694" xr:uid="{00000000-0005-0000-0000-000050000000}"/>
    <cellStyle name="Input cel new 2 2 2 2 4 6" xfId="4941" xr:uid="{00000000-0005-0000-0000-000050000000}"/>
    <cellStyle name="Input cel new 2 2 2 2 4 6 2" xfId="15196" xr:uid="{00000000-0005-0000-0000-000050000000}"/>
    <cellStyle name="Input cel new 2 2 2 2 4 6 2 2" xfId="19785" xr:uid="{00000000-0005-0000-0000-000050000000}"/>
    <cellStyle name="Input cel new 2 2 2 2 4 6 3" xfId="9922" xr:uid="{00000000-0005-0000-0000-000050000000}"/>
    <cellStyle name="Input cel new 2 2 2 2 4 7" xfId="2067" xr:uid="{00000000-0005-0000-0000-000050000000}"/>
    <cellStyle name="Input cel new 2 2 2 2 4 7 2" xfId="12336" xr:uid="{00000000-0005-0000-0000-000050000000}"/>
    <cellStyle name="Input cel new 2 2 2 2 4 7 2 2" xfId="16921" xr:uid="{00000000-0005-0000-0000-000050000000}"/>
    <cellStyle name="Input cel new 2 2 2 2 4 7 3" xfId="8493" xr:uid="{00000000-0005-0000-0000-000050000000}"/>
    <cellStyle name="Input cel new 2 2 2 2 4 8" xfId="11055" xr:uid="{00000000-0005-0000-0000-000050000000}"/>
    <cellStyle name="Input cel new 2 2 2 2 4 8 2" xfId="6337" xr:uid="{00000000-0005-0000-0000-000050000000}"/>
    <cellStyle name="Input cel new 2 2 2 2 4 9" xfId="13014" xr:uid="{00000000-0005-0000-0000-000050000000}"/>
    <cellStyle name="Input cel new 2 2 2 2 5" xfId="778" xr:uid="{00000000-0005-0000-0000-000050000000}"/>
    <cellStyle name="Input cel new 2 2 2 2 5 2" xfId="1691" xr:uid="{00000000-0005-0000-0000-000050000000}"/>
    <cellStyle name="Input cel new 2 2 2 2 5 2 2" xfId="4500" xr:uid="{00000000-0005-0000-0000-000050000000}"/>
    <cellStyle name="Input cel new 2 2 2 2 5 2 2 2" xfId="14764" xr:uid="{00000000-0005-0000-0000-000050000000}"/>
    <cellStyle name="Input cel new 2 2 2 2 5 2 2 2 2" xfId="19354" xr:uid="{00000000-0005-0000-0000-000050000000}"/>
    <cellStyle name="Input cel new 2 2 2 2 5 2 2 3" xfId="13373" xr:uid="{00000000-0005-0000-0000-000050000000}"/>
    <cellStyle name="Input cel new 2 2 2 2 5 2 3" xfId="5912" xr:uid="{00000000-0005-0000-0000-000050000000}"/>
    <cellStyle name="Input cel new 2 2 2 2 5 2 3 2" xfId="16112" xr:uid="{00000000-0005-0000-0000-000050000000}"/>
    <cellStyle name="Input cel new 2 2 2 2 5 2 3 2 2" xfId="20699" xr:uid="{00000000-0005-0000-0000-000050000000}"/>
    <cellStyle name="Input cel new 2 2 2 2 5 2 3 3" xfId="10203" xr:uid="{00000000-0005-0000-0000-000050000000}"/>
    <cellStyle name="Input cel new 2 2 2 2 5 2 4" xfId="3262" xr:uid="{00000000-0005-0000-0000-000050000000}"/>
    <cellStyle name="Input cel new 2 2 2 2 5 2 4 2" xfId="18116" xr:uid="{00000000-0005-0000-0000-000050000000}"/>
    <cellStyle name="Input cel new 2 2 2 2 5 2 5" xfId="11964" xr:uid="{00000000-0005-0000-0000-000050000000}"/>
    <cellStyle name="Input cel new 2 2 2 2 5 2 5 2" xfId="16550" xr:uid="{00000000-0005-0000-0000-000050000000}"/>
    <cellStyle name="Input cel new 2 2 2 2 5 2 6" xfId="8110" xr:uid="{00000000-0005-0000-0000-000050000000}"/>
    <cellStyle name="Input cel new 2 2 2 2 5 3" xfId="1369" xr:uid="{00000000-0005-0000-0000-000050000000}"/>
    <cellStyle name="Input cel new 2 2 2 2 5 3 2" xfId="4178" xr:uid="{00000000-0005-0000-0000-000050000000}"/>
    <cellStyle name="Input cel new 2 2 2 2 5 3 2 2" xfId="14442" xr:uid="{00000000-0005-0000-0000-000050000000}"/>
    <cellStyle name="Input cel new 2 2 2 2 5 3 2 2 2" xfId="19032" xr:uid="{00000000-0005-0000-0000-000050000000}"/>
    <cellStyle name="Input cel new 2 2 2 2 5 3 2 3" xfId="9111" xr:uid="{00000000-0005-0000-0000-000050000000}"/>
    <cellStyle name="Input cel new 2 2 2 2 5 3 3" xfId="5590" xr:uid="{00000000-0005-0000-0000-000050000000}"/>
    <cellStyle name="Input cel new 2 2 2 2 5 3 3 2" xfId="15809" xr:uid="{00000000-0005-0000-0000-000050000000}"/>
    <cellStyle name="Input cel new 2 2 2 2 5 3 3 2 2" xfId="20397" xr:uid="{00000000-0005-0000-0000-000050000000}"/>
    <cellStyle name="Input cel new 2 2 2 2 5 3 3 3" xfId="16153" xr:uid="{00000000-0005-0000-0000-000050000000}"/>
    <cellStyle name="Input cel new 2 2 2 2 5 3 4" xfId="2973" xr:uid="{00000000-0005-0000-0000-000050000000}"/>
    <cellStyle name="Input cel new 2 2 2 2 5 3 4 2" xfId="17827" xr:uid="{00000000-0005-0000-0000-000050000000}"/>
    <cellStyle name="Input cel new 2 2 2 2 5 3 5" xfId="11660" xr:uid="{00000000-0005-0000-0000-000050000000}"/>
    <cellStyle name="Input cel new 2 2 2 2 5 3 5 2" xfId="16248" xr:uid="{00000000-0005-0000-0000-000050000000}"/>
    <cellStyle name="Input cel new 2 2 2 2 5 3 6" xfId="9212" xr:uid="{00000000-0005-0000-0000-000050000000}"/>
    <cellStyle name="Input cel new 2 2 2 2 5 4" xfId="2422" xr:uid="{00000000-0005-0000-0000-000050000000}"/>
    <cellStyle name="Input cel new 2 2 2 2 5 4 2" xfId="12690" xr:uid="{00000000-0005-0000-0000-000050000000}"/>
    <cellStyle name="Input cel new 2 2 2 2 5 4 2 2" xfId="17276" xr:uid="{00000000-0005-0000-0000-000050000000}"/>
    <cellStyle name="Input cel new 2 2 2 2 5 4 3" xfId="13011" xr:uid="{00000000-0005-0000-0000-000050000000}"/>
    <cellStyle name="Input cel new 2 2 2 2 5 5" xfId="3578" xr:uid="{00000000-0005-0000-0000-000050000000}"/>
    <cellStyle name="Input cel new 2 2 2 2 5 5 2" xfId="13842" xr:uid="{00000000-0005-0000-0000-000050000000}"/>
    <cellStyle name="Input cel new 2 2 2 2 5 5 2 2" xfId="18432" xr:uid="{00000000-0005-0000-0000-000050000000}"/>
    <cellStyle name="Input cel new 2 2 2 2 5 5 3" xfId="12166" xr:uid="{00000000-0005-0000-0000-000050000000}"/>
    <cellStyle name="Input cel new 2 2 2 2 5 6" xfId="5003" xr:uid="{00000000-0005-0000-0000-000050000000}"/>
    <cellStyle name="Input cel new 2 2 2 2 5 6 2" xfId="15258" xr:uid="{00000000-0005-0000-0000-000050000000}"/>
    <cellStyle name="Input cel new 2 2 2 2 5 6 2 2" xfId="19847" xr:uid="{00000000-0005-0000-0000-000050000000}"/>
    <cellStyle name="Input cel new 2 2 2 2 5 6 3" xfId="12976" xr:uid="{00000000-0005-0000-0000-000050000000}"/>
    <cellStyle name="Input cel new 2 2 2 2 5 7" xfId="2126" xr:uid="{00000000-0005-0000-0000-000050000000}"/>
    <cellStyle name="Input cel new 2 2 2 2 5 7 2" xfId="12395" xr:uid="{00000000-0005-0000-0000-000050000000}"/>
    <cellStyle name="Input cel new 2 2 2 2 5 7 2 2" xfId="16980" xr:uid="{00000000-0005-0000-0000-000050000000}"/>
    <cellStyle name="Input cel new 2 2 2 2 5 7 3" xfId="6263" xr:uid="{00000000-0005-0000-0000-000050000000}"/>
    <cellStyle name="Input cel new 2 2 2 2 5 8" xfId="11114" xr:uid="{00000000-0005-0000-0000-000050000000}"/>
    <cellStyle name="Input cel new 2 2 2 2 5 8 2" xfId="10007" xr:uid="{00000000-0005-0000-0000-000050000000}"/>
    <cellStyle name="Input cel new 2 2 2 2 5 9" xfId="12787" xr:uid="{00000000-0005-0000-0000-000050000000}"/>
    <cellStyle name="Input cel new 2 2 2 2 6" xfId="1195" xr:uid="{00000000-0005-0000-0000-000050000000}"/>
    <cellStyle name="Input cel new 2 2 2 2 6 2" xfId="2803" xr:uid="{00000000-0005-0000-0000-000050000000}"/>
    <cellStyle name="Input cel new 2 2 2 2 6 2 2" xfId="13069" xr:uid="{00000000-0005-0000-0000-000050000000}"/>
    <cellStyle name="Input cel new 2 2 2 2 6 2 2 2" xfId="17657" xr:uid="{00000000-0005-0000-0000-000050000000}"/>
    <cellStyle name="Input cel new 2 2 2 2 6 2 3" xfId="6705" xr:uid="{00000000-0005-0000-0000-000050000000}"/>
    <cellStyle name="Input cel new 2 2 2 2 6 3" xfId="4003" xr:uid="{00000000-0005-0000-0000-000050000000}"/>
    <cellStyle name="Input cel new 2 2 2 2 6 3 2" xfId="14267" xr:uid="{00000000-0005-0000-0000-000050000000}"/>
    <cellStyle name="Input cel new 2 2 2 2 6 3 2 2" xfId="18857" xr:uid="{00000000-0005-0000-0000-000050000000}"/>
    <cellStyle name="Input cel new 2 2 2 2 6 3 3" xfId="7855" xr:uid="{00000000-0005-0000-0000-000050000000}"/>
    <cellStyle name="Input cel new 2 2 2 2 6 4" xfId="5417" xr:uid="{00000000-0005-0000-0000-000050000000}"/>
    <cellStyle name="Input cel new 2 2 2 2 6 4 2" xfId="15643" xr:uid="{00000000-0005-0000-0000-000050000000}"/>
    <cellStyle name="Input cel new 2 2 2 2 6 4 2 2" xfId="20231" xr:uid="{00000000-0005-0000-0000-000050000000}"/>
    <cellStyle name="Input cel new 2 2 2 2 6 4 3" xfId="9759" xr:uid="{00000000-0005-0000-0000-000050000000}"/>
    <cellStyle name="Input cel new 2 2 2 2 6 5" xfId="1966" xr:uid="{00000000-0005-0000-0000-000050000000}"/>
    <cellStyle name="Input cel new 2 2 2 2 6 5 2" xfId="16820" xr:uid="{00000000-0005-0000-0000-000050000000}"/>
    <cellStyle name="Input cel new 2 2 2 2 6 6" xfId="11496" xr:uid="{00000000-0005-0000-0000-000050000000}"/>
    <cellStyle name="Input cel new 2 2 2 2 6 6 2" xfId="8973" xr:uid="{00000000-0005-0000-0000-000050000000}"/>
    <cellStyle name="Input cel new 2 2 2 2 6 7" xfId="7945" xr:uid="{00000000-0005-0000-0000-000050000000}"/>
    <cellStyle name="Input cel new 2 2 2 2 7" xfId="904" xr:uid="{00000000-0005-0000-0000-000050000000}"/>
    <cellStyle name="Input cel new 2 2 2 2 7 2" xfId="3705" xr:uid="{00000000-0005-0000-0000-000050000000}"/>
    <cellStyle name="Input cel new 2 2 2 2 7 2 2" xfId="13969" xr:uid="{00000000-0005-0000-0000-000050000000}"/>
    <cellStyle name="Input cel new 2 2 2 2 7 2 2 2" xfId="18559" xr:uid="{00000000-0005-0000-0000-000050000000}"/>
    <cellStyle name="Input cel new 2 2 2 2 7 2 3" xfId="13329" xr:uid="{00000000-0005-0000-0000-000050000000}"/>
    <cellStyle name="Input cel new 2 2 2 2 7 3" xfId="5128" xr:uid="{00000000-0005-0000-0000-000050000000}"/>
    <cellStyle name="Input cel new 2 2 2 2 7 3 2" xfId="15375" xr:uid="{00000000-0005-0000-0000-000050000000}"/>
    <cellStyle name="Input cel new 2 2 2 2 7 3 2 2" xfId="19964" xr:uid="{00000000-0005-0000-0000-000050000000}"/>
    <cellStyle name="Input cel new 2 2 2 2 7 3 3" xfId="13433" xr:uid="{00000000-0005-0000-0000-000050000000}"/>
    <cellStyle name="Input cel new 2 2 2 2 7 4" xfId="2541" xr:uid="{00000000-0005-0000-0000-000050000000}"/>
    <cellStyle name="Input cel new 2 2 2 2 7 4 2" xfId="17395" xr:uid="{00000000-0005-0000-0000-000050000000}"/>
    <cellStyle name="Input cel new 2 2 2 2 7 5" xfId="11230" xr:uid="{00000000-0005-0000-0000-000050000000}"/>
    <cellStyle name="Input cel new 2 2 2 2 7 5 2" xfId="13233" xr:uid="{00000000-0005-0000-0000-000050000000}"/>
    <cellStyle name="Input cel new 2 2 2 2 7 6" xfId="7379" xr:uid="{00000000-0005-0000-0000-000050000000}"/>
    <cellStyle name="Input cel new 2 2 2 2 8" xfId="352" xr:uid="{00000000-0005-0000-0000-000050000000}"/>
    <cellStyle name="Input cel new 2 2 2 2 8 2" xfId="4598" xr:uid="{00000000-0005-0000-0000-000050000000}"/>
    <cellStyle name="Input cel new 2 2 2 2 8 2 2" xfId="14860" xr:uid="{00000000-0005-0000-0000-000050000000}"/>
    <cellStyle name="Input cel new 2 2 2 2 8 2 2 2" xfId="19449" xr:uid="{00000000-0005-0000-0000-000050000000}"/>
    <cellStyle name="Input cel new 2 2 2 2 8 2 3" xfId="6253" xr:uid="{00000000-0005-0000-0000-000050000000}"/>
    <cellStyle name="Input cel new 2 2 2 2 8 3" xfId="2228" xr:uid="{00000000-0005-0000-0000-000050000000}"/>
    <cellStyle name="Input cel new 2 2 2 2 8 3 2" xfId="17082" xr:uid="{00000000-0005-0000-0000-000050000000}"/>
    <cellStyle name="Input cel new 2 2 2 2 8 4" xfId="10706" xr:uid="{00000000-0005-0000-0000-000050000000}"/>
    <cellStyle name="Input cel new 2 2 2 2 8 4 2" xfId="10336" xr:uid="{00000000-0005-0000-0000-000050000000}"/>
    <cellStyle name="Input cel new 2 2 2 2 8 5" xfId="13071" xr:uid="{00000000-0005-0000-0000-000050000000}"/>
    <cellStyle name="Input cel new 2 2 2 2 9" xfId="3381" xr:uid="{00000000-0005-0000-0000-000050000000}"/>
    <cellStyle name="Input cel new 2 2 2 2 9 2" xfId="13645" xr:uid="{00000000-0005-0000-0000-000050000000}"/>
    <cellStyle name="Input cel new 2 2 2 2 9 2 2" xfId="18235" xr:uid="{00000000-0005-0000-0000-000050000000}"/>
    <cellStyle name="Input cel new 2 2 2 2 9 3" xfId="6386" xr:uid="{00000000-0005-0000-0000-000050000000}"/>
    <cellStyle name="Input cel new 2 2 2 3" xfId="454" xr:uid="{00000000-0005-0000-0000-000050000000}"/>
    <cellStyle name="Input cel new 2 2 2 3 10" xfId="3363" xr:uid="{00000000-0005-0000-0000-000050000000}"/>
    <cellStyle name="Input cel new 2 2 2 3 10 2" xfId="13627" xr:uid="{00000000-0005-0000-0000-000050000000}"/>
    <cellStyle name="Input cel new 2 2 2 3 10 2 2" xfId="18217" xr:uid="{00000000-0005-0000-0000-000050000000}"/>
    <cellStyle name="Input cel new 2 2 2 3 10 3" xfId="7128" xr:uid="{00000000-0005-0000-0000-000050000000}"/>
    <cellStyle name="Input cel new 2 2 2 3 11" xfId="1858" xr:uid="{00000000-0005-0000-0000-000050000000}"/>
    <cellStyle name="Input cel new 2 2 2 3 11 2" xfId="12129" xr:uid="{00000000-0005-0000-0000-000050000000}"/>
    <cellStyle name="Input cel new 2 2 2 3 11 2 2" xfId="16714" xr:uid="{00000000-0005-0000-0000-000050000000}"/>
    <cellStyle name="Input cel new 2 2 2 3 11 3" xfId="8195" xr:uid="{00000000-0005-0000-0000-000050000000}"/>
    <cellStyle name="Input cel new 2 2 2 3 12" xfId="4681" xr:uid="{00000000-0005-0000-0000-000050000000}"/>
    <cellStyle name="Input cel new 2 2 2 3 12 2" xfId="19530" xr:uid="{00000000-0005-0000-0000-000050000000}"/>
    <cellStyle name="Input cel new 2 2 2 3 13" xfId="10802" xr:uid="{00000000-0005-0000-0000-000050000000}"/>
    <cellStyle name="Input cel new 2 2 2 3 13 2" xfId="7000" xr:uid="{00000000-0005-0000-0000-000050000000}"/>
    <cellStyle name="Input cel new 2 2 2 3 14" xfId="7323" xr:uid="{00000000-0005-0000-0000-000050000000}"/>
    <cellStyle name="Input cel new 2 2 2 3 2" xfId="548" xr:uid="{00000000-0005-0000-0000-000050000000}"/>
    <cellStyle name="Input cel new 2 2 2 3 2 2" xfId="1245" xr:uid="{00000000-0005-0000-0000-000050000000}"/>
    <cellStyle name="Input cel new 2 2 2 3 2 2 2" xfId="1548" xr:uid="{00000000-0005-0000-0000-000050000000}"/>
    <cellStyle name="Input cel new 2 2 2 3 2 2 2 2" xfId="4357" xr:uid="{00000000-0005-0000-0000-000050000000}"/>
    <cellStyle name="Input cel new 2 2 2 3 2 2 2 2 2" xfId="14621" xr:uid="{00000000-0005-0000-0000-000050000000}"/>
    <cellStyle name="Input cel new 2 2 2 3 2 2 2 2 2 2" xfId="19211" xr:uid="{00000000-0005-0000-0000-000050000000}"/>
    <cellStyle name="Input cel new 2 2 2 3 2 2 2 2 3" xfId="8100" xr:uid="{00000000-0005-0000-0000-000050000000}"/>
    <cellStyle name="Input cel new 2 2 2 3 2 2 2 3" xfId="5769" xr:uid="{00000000-0005-0000-0000-000050000000}"/>
    <cellStyle name="Input cel new 2 2 2 3 2 2 2 3 2" xfId="15976" xr:uid="{00000000-0005-0000-0000-000050000000}"/>
    <cellStyle name="Input cel new 2 2 2 3 2 2 2 3 2 2" xfId="20563" xr:uid="{00000000-0005-0000-0000-000050000000}"/>
    <cellStyle name="Input cel new 2 2 2 3 2 2 2 3 3" xfId="9203" xr:uid="{00000000-0005-0000-0000-000050000000}"/>
    <cellStyle name="Input cel new 2 2 2 3 2 2 2 4" xfId="3126" xr:uid="{00000000-0005-0000-0000-000050000000}"/>
    <cellStyle name="Input cel new 2 2 2 3 2 2 2 4 2" xfId="17980" xr:uid="{00000000-0005-0000-0000-000050000000}"/>
    <cellStyle name="Input cel new 2 2 2 3 2 2 2 5" xfId="11828" xr:uid="{00000000-0005-0000-0000-000050000000}"/>
    <cellStyle name="Input cel new 2 2 2 3 2 2 2 5 2" xfId="16414" xr:uid="{00000000-0005-0000-0000-000050000000}"/>
    <cellStyle name="Input cel new 2 2 2 3 2 2 2 6" xfId="6811" xr:uid="{00000000-0005-0000-0000-000050000000}"/>
    <cellStyle name="Input cel new 2 2 2 3 2 2 3" xfId="2853" xr:uid="{00000000-0005-0000-0000-000050000000}"/>
    <cellStyle name="Input cel new 2 2 2 3 2 2 3 2" xfId="13119" xr:uid="{00000000-0005-0000-0000-000050000000}"/>
    <cellStyle name="Input cel new 2 2 2 3 2 2 3 2 2" xfId="17707" xr:uid="{00000000-0005-0000-0000-000050000000}"/>
    <cellStyle name="Input cel new 2 2 2 3 2 2 3 3" xfId="9996" xr:uid="{00000000-0005-0000-0000-000050000000}"/>
    <cellStyle name="Input cel new 2 2 2 3 2 2 4" xfId="4053" xr:uid="{00000000-0005-0000-0000-000050000000}"/>
    <cellStyle name="Input cel new 2 2 2 3 2 2 4 2" xfId="14317" xr:uid="{00000000-0005-0000-0000-000050000000}"/>
    <cellStyle name="Input cel new 2 2 2 3 2 2 4 2 2" xfId="18907" xr:uid="{00000000-0005-0000-0000-000050000000}"/>
    <cellStyle name="Input cel new 2 2 2 3 2 2 4 3" xfId="10141" xr:uid="{00000000-0005-0000-0000-000050000000}"/>
    <cellStyle name="Input cel new 2 2 2 3 2 2 5" xfId="5467" xr:uid="{00000000-0005-0000-0000-000050000000}"/>
    <cellStyle name="Input cel new 2 2 2 3 2 2 5 2" xfId="15692" xr:uid="{00000000-0005-0000-0000-000050000000}"/>
    <cellStyle name="Input cel new 2 2 2 3 2 2 5 2 2" xfId="20280" xr:uid="{00000000-0005-0000-0000-000050000000}"/>
    <cellStyle name="Input cel new 2 2 2 3 2 2 5 3" xfId="13150" xr:uid="{00000000-0005-0000-0000-000050000000}"/>
    <cellStyle name="Input cel new 2 2 2 3 2 2 6" xfId="2016" xr:uid="{00000000-0005-0000-0000-000050000000}"/>
    <cellStyle name="Input cel new 2 2 2 3 2 2 6 2" xfId="16870" xr:uid="{00000000-0005-0000-0000-000050000000}"/>
    <cellStyle name="Input cel new 2 2 2 3 2 2 7" xfId="11545" xr:uid="{00000000-0005-0000-0000-000050000000}"/>
    <cellStyle name="Input cel new 2 2 2 3 2 2 7 2" xfId="7589" xr:uid="{00000000-0005-0000-0000-000050000000}"/>
    <cellStyle name="Input cel new 2 2 2 3 2 2 8" xfId="7526" xr:uid="{00000000-0005-0000-0000-000050000000}"/>
    <cellStyle name="Input cel new 2 2 2 3 2 3" xfId="1463" xr:uid="{00000000-0005-0000-0000-000050000000}"/>
    <cellStyle name="Input cel new 2 2 2 3 2 3 2" xfId="4272" xr:uid="{00000000-0005-0000-0000-000050000000}"/>
    <cellStyle name="Input cel new 2 2 2 3 2 3 2 2" xfId="14536" xr:uid="{00000000-0005-0000-0000-000050000000}"/>
    <cellStyle name="Input cel new 2 2 2 3 2 3 2 2 2" xfId="19126" xr:uid="{00000000-0005-0000-0000-000050000000}"/>
    <cellStyle name="Input cel new 2 2 2 3 2 3 2 3" xfId="9893" xr:uid="{00000000-0005-0000-0000-000050000000}"/>
    <cellStyle name="Input cel new 2 2 2 3 2 3 3" xfId="5684" xr:uid="{00000000-0005-0000-0000-000050000000}"/>
    <cellStyle name="Input cel new 2 2 2 3 2 3 3 2" xfId="15898" xr:uid="{00000000-0005-0000-0000-000050000000}"/>
    <cellStyle name="Input cel new 2 2 2 3 2 3 3 2 2" xfId="20486" xr:uid="{00000000-0005-0000-0000-000050000000}"/>
    <cellStyle name="Input cel new 2 2 2 3 2 3 3 3" xfId="13246" xr:uid="{00000000-0005-0000-0000-000050000000}"/>
    <cellStyle name="Input cel new 2 2 2 3 2 3 4" xfId="3062" xr:uid="{00000000-0005-0000-0000-000050000000}"/>
    <cellStyle name="Input cel new 2 2 2 3 2 3 4 2" xfId="17916" xr:uid="{00000000-0005-0000-0000-000050000000}"/>
    <cellStyle name="Input cel new 2 2 2 3 2 3 5" xfId="11750" xr:uid="{00000000-0005-0000-0000-000050000000}"/>
    <cellStyle name="Input cel new 2 2 2 3 2 3 5 2" xfId="16337" xr:uid="{00000000-0005-0000-0000-000050000000}"/>
    <cellStyle name="Input cel new 2 2 2 3 2 3 6" xfId="7710" xr:uid="{00000000-0005-0000-0000-000050000000}"/>
    <cellStyle name="Input cel new 2 2 2 3 2 4" xfId="1004" xr:uid="{00000000-0005-0000-0000-000050000000}"/>
    <cellStyle name="Input cel new 2 2 2 3 2 4 2" xfId="3807" xr:uid="{00000000-0005-0000-0000-000050000000}"/>
    <cellStyle name="Input cel new 2 2 2 3 2 4 2 2" xfId="14071" xr:uid="{00000000-0005-0000-0000-000050000000}"/>
    <cellStyle name="Input cel new 2 2 2 3 2 4 2 2 2" xfId="18661" xr:uid="{00000000-0005-0000-0000-000050000000}"/>
    <cellStyle name="Input cel new 2 2 2 3 2 4 2 3" xfId="6117" xr:uid="{00000000-0005-0000-0000-000050000000}"/>
    <cellStyle name="Input cel new 2 2 2 3 2 4 3" xfId="5227" xr:uid="{00000000-0005-0000-0000-000050000000}"/>
    <cellStyle name="Input cel new 2 2 2 3 2 4 3 2" xfId="15465" xr:uid="{00000000-0005-0000-0000-000050000000}"/>
    <cellStyle name="Input cel new 2 2 2 3 2 4 3 2 2" xfId="20054" xr:uid="{00000000-0005-0000-0000-000050000000}"/>
    <cellStyle name="Input cel new 2 2 2 3 2 4 3 3" xfId="6808" xr:uid="{00000000-0005-0000-0000-000050000000}"/>
    <cellStyle name="Input cel new 2 2 2 3 2 4 4" xfId="2633" xr:uid="{00000000-0005-0000-0000-000050000000}"/>
    <cellStyle name="Input cel new 2 2 2 3 2 4 4 2" xfId="17487" xr:uid="{00000000-0005-0000-0000-000050000000}"/>
    <cellStyle name="Input cel new 2 2 2 3 2 4 5" xfId="11320" xr:uid="{00000000-0005-0000-0000-000050000000}"/>
    <cellStyle name="Input cel new 2 2 2 3 2 4 5 2" xfId="6145" xr:uid="{00000000-0005-0000-0000-000050000000}"/>
    <cellStyle name="Input cel new 2 2 2 3 2 4 6" xfId="12773" xr:uid="{00000000-0005-0000-0000-000050000000}"/>
    <cellStyle name="Input cel new 2 2 2 3 2 5" xfId="635" xr:uid="{00000000-0005-0000-0000-000050000000}"/>
    <cellStyle name="Input cel new 2 2 2 3 2 5 2" xfId="4860" xr:uid="{00000000-0005-0000-0000-000050000000}"/>
    <cellStyle name="Input cel new 2 2 2 3 2 5 2 2" xfId="15118" xr:uid="{00000000-0005-0000-0000-000050000000}"/>
    <cellStyle name="Input cel new 2 2 2 3 2 5 2 2 2" xfId="19707" xr:uid="{00000000-0005-0000-0000-000050000000}"/>
    <cellStyle name="Input cel new 2 2 2 3 2 5 2 3" xfId="9925" xr:uid="{00000000-0005-0000-0000-000050000000}"/>
    <cellStyle name="Input cel new 2 2 2 3 2 5 3" xfId="2282" xr:uid="{00000000-0005-0000-0000-000050000000}"/>
    <cellStyle name="Input cel new 2 2 2 3 2 5 3 2" xfId="17136" xr:uid="{00000000-0005-0000-0000-000050000000}"/>
    <cellStyle name="Input cel new 2 2 2 3 2 5 4" xfId="10978" xr:uid="{00000000-0005-0000-0000-000050000000}"/>
    <cellStyle name="Input cel new 2 2 2 3 2 5 4 2" xfId="12888" xr:uid="{00000000-0005-0000-0000-000050000000}"/>
    <cellStyle name="Input cel new 2 2 2 3 2 5 5" xfId="10148" xr:uid="{00000000-0005-0000-0000-000050000000}"/>
    <cellStyle name="Input cel new 2 2 2 3 2 6" xfId="3435" xr:uid="{00000000-0005-0000-0000-000050000000}"/>
    <cellStyle name="Input cel new 2 2 2 3 2 6 2" xfId="13699" xr:uid="{00000000-0005-0000-0000-000050000000}"/>
    <cellStyle name="Input cel new 2 2 2 3 2 6 2 2" xfId="18289" xr:uid="{00000000-0005-0000-0000-000050000000}"/>
    <cellStyle name="Input cel new 2 2 2 3 2 6 3" xfId="8877" xr:uid="{00000000-0005-0000-0000-000050000000}"/>
    <cellStyle name="Input cel new 2 2 2 3 2 7" xfId="4773" xr:uid="{00000000-0005-0000-0000-000050000000}"/>
    <cellStyle name="Input cel new 2 2 2 3 2 7 2" xfId="15032" xr:uid="{00000000-0005-0000-0000-000050000000}"/>
    <cellStyle name="Input cel new 2 2 2 3 2 7 2 2" xfId="19621" xr:uid="{00000000-0005-0000-0000-000050000000}"/>
    <cellStyle name="Input cel new 2 2 2 3 2 7 3" xfId="12506" xr:uid="{00000000-0005-0000-0000-000050000000}"/>
    <cellStyle name="Input cel new 2 2 2 3 2 8" xfId="10894" xr:uid="{00000000-0005-0000-0000-000050000000}"/>
    <cellStyle name="Input cel new 2 2 2 3 2 8 2" xfId="9281" xr:uid="{00000000-0005-0000-0000-000050000000}"/>
    <cellStyle name="Input cel new 2 2 2 3 2 9" xfId="8677" xr:uid="{00000000-0005-0000-0000-000050000000}"/>
    <cellStyle name="Input cel new 2 2 2 3 3" xfId="684" xr:uid="{00000000-0005-0000-0000-000050000000}"/>
    <cellStyle name="Input cel new 2 2 2 3 3 10" xfId="7766" xr:uid="{00000000-0005-0000-0000-000050000000}"/>
    <cellStyle name="Input cel new 2 2 2 3 3 2" xfId="1283" xr:uid="{00000000-0005-0000-0000-000050000000}"/>
    <cellStyle name="Input cel new 2 2 2 3 3 2 2" xfId="4092" xr:uid="{00000000-0005-0000-0000-000050000000}"/>
    <cellStyle name="Input cel new 2 2 2 3 3 2 2 2" xfId="14356" xr:uid="{00000000-0005-0000-0000-000050000000}"/>
    <cellStyle name="Input cel new 2 2 2 3 3 2 2 2 2" xfId="18946" xr:uid="{00000000-0005-0000-0000-000050000000}"/>
    <cellStyle name="Input cel new 2 2 2 3 3 2 2 3" xfId="9646" xr:uid="{00000000-0005-0000-0000-000050000000}"/>
    <cellStyle name="Input cel new 2 2 2 3 3 2 3" xfId="5505" xr:uid="{00000000-0005-0000-0000-000050000000}"/>
    <cellStyle name="Input cel new 2 2 2 3 3 2 3 2" xfId="15728" xr:uid="{00000000-0005-0000-0000-000050000000}"/>
    <cellStyle name="Input cel new 2 2 2 3 3 2 3 2 2" xfId="20316" xr:uid="{00000000-0005-0000-0000-000050000000}"/>
    <cellStyle name="Input cel new 2 2 2 3 3 2 3 3" xfId="8495" xr:uid="{00000000-0005-0000-0000-000050000000}"/>
    <cellStyle name="Input cel new 2 2 2 3 3 2 4" xfId="2890" xr:uid="{00000000-0005-0000-0000-000050000000}"/>
    <cellStyle name="Input cel new 2 2 2 3 3 2 4 2" xfId="17744" xr:uid="{00000000-0005-0000-0000-000050000000}"/>
    <cellStyle name="Input cel new 2 2 2 3 3 2 5" xfId="11580" xr:uid="{00000000-0005-0000-0000-000050000000}"/>
    <cellStyle name="Input cel new 2 2 2 3 3 2 5 2" xfId="16168" xr:uid="{00000000-0005-0000-0000-000050000000}"/>
    <cellStyle name="Input cel new 2 2 2 3 3 2 6" xfId="10577" xr:uid="{00000000-0005-0000-0000-000050000000}"/>
    <cellStyle name="Input cel new 2 2 2 3 3 3" xfId="1597" xr:uid="{00000000-0005-0000-0000-000050000000}"/>
    <cellStyle name="Input cel new 2 2 2 3 3 3 2" xfId="4406" xr:uid="{00000000-0005-0000-0000-000050000000}"/>
    <cellStyle name="Input cel new 2 2 2 3 3 3 2 2" xfId="14670" xr:uid="{00000000-0005-0000-0000-000050000000}"/>
    <cellStyle name="Input cel new 2 2 2 3 3 3 2 2 2" xfId="19260" xr:uid="{00000000-0005-0000-0000-000050000000}"/>
    <cellStyle name="Input cel new 2 2 2 3 3 3 2 3" xfId="7077" xr:uid="{00000000-0005-0000-0000-000050000000}"/>
    <cellStyle name="Input cel new 2 2 2 3 3 3 3" xfId="5818" xr:uid="{00000000-0005-0000-0000-000050000000}"/>
    <cellStyle name="Input cel new 2 2 2 3 3 3 3 2" xfId="16023" xr:uid="{00000000-0005-0000-0000-000050000000}"/>
    <cellStyle name="Input cel new 2 2 2 3 3 3 3 2 2" xfId="20610" xr:uid="{00000000-0005-0000-0000-000050000000}"/>
    <cellStyle name="Input cel new 2 2 2 3 3 3 3 3" xfId="7848" xr:uid="{00000000-0005-0000-0000-000050000000}"/>
    <cellStyle name="Input cel new 2 2 2 3 3 3 4" xfId="3173" xr:uid="{00000000-0005-0000-0000-000050000000}"/>
    <cellStyle name="Input cel new 2 2 2 3 3 3 4 2" xfId="18027" xr:uid="{00000000-0005-0000-0000-000050000000}"/>
    <cellStyle name="Input cel new 2 2 2 3 3 3 5" xfId="11875" xr:uid="{00000000-0005-0000-0000-000050000000}"/>
    <cellStyle name="Input cel new 2 2 2 3 3 3 5 2" xfId="16461" xr:uid="{00000000-0005-0000-0000-000050000000}"/>
    <cellStyle name="Input cel new 2 2 2 3 3 3 6" xfId="7104" xr:uid="{00000000-0005-0000-0000-000050000000}"/>
    <cellStyle name="Input cel new 2 2 2 3 3 4" xfId="1064" xr:uid="{00000000-0005-0000-0000-000050000000}"/>
    <cellStyle name="Input cel new 2 2 2 3 3 4 2" xfId="3867" xr:uid="{00000000-0005-0000-0000-000050000000}"/>
    <cellStyle name="Input cel new 2 2 2 3 3 4 2 2" xfId="14131" xr:uid="{00000000-0005-0000-0000-000050000000}"/>
    <cellStyle name="Input cel new 2 2 2 3 3 4 2 2 2" xfId="18721" xr:uid="{00000000-0005-0000-0000-000050000000}"/>
    <cellStyle name="Input cel new 2 2 2 3 3 4 2 3" xfId="8436" xr:uid="{00000000-0005-0000-0000-000050000000}"/>
    <cellStyle name="Input cel new 2 2 2 3 3 4 3" xfId="5287" xr:uid="{00000000-0005-0000-0000-000050000000}"/>
    <cellStyle name="Input cel new 2 2 2 3 3 4 3 2" xfId="15523" xr:uid="{00000000-0005-0000-0000-000050000000}"/>
    <cellStyle name="Input cel new 2 2 2 3 3 4 3 2 2" xfId="20112" xr:uid="{00000000-0005-0000-0000-000050000000}"/>
    <cellStyle name="Input cel new 2 2 2 3 3 4 3 3" xfId="8768" xr:uid="{00000000-0005-0000-0000-000050000000}"/>
    <cellStyle name="Input cel new 2 2 2 3 3 4 4" xfId="2691" xr:uid="{00000000-0005-0000-0000-000050000000}"/>
    <cellStyle name="Input cel new 2 2 2 3 3 4 4 2" xfId="17545" xr:uid="{00000000-0005-0000-0000-000050000000}"/>
    <cellStyle name="Input cel new 2 2 2 3 3 4 5" xfId="11378" xr:uid="{00000000-0005-0000-0000-000050000000}"/>
    <cellStyle name="Input cel new 2 2 2 3 3 4 5 2" xfId="10300" xr:uid="{00000000-0005-0000-0000-000050000000}"/>
    <cellStyle name="Input cel new 2 2 2 3 3 4 6" xfId="8480" xr:uid="{00000000-0005-0000-0000-000050000000}"/>
    <cellStyle name="Input cel new 2 2 2 3 3 5" xfId="2330" xr:uid="{00000000-0005-0000-0000-000050000000}"/>
    <cellStyle name="Input cel new 2 2 2 3 3 5 2" xfId="12598" xr:uid="{00000000-0005-0000-0000-000050000000}"/>
    <cellStyle name="Input cel new 2 2 2 3 3 5 2 2" xfId="17184" xr:uid="{00000000-0005-0000-0000-000050000000}"/>
    <cellStyle name="Input cel new 2 2 2 3 3 5 3" xfId="13418" xr:uid="{00000000-0005-0000-0000-000050000000}"/>
    <cellStyle name="Input cel new 2 2 2 3 3 6" xfId="3484" xr:uid="{00000000-0005-0000-0000-000050000000}"/>
    <cellStyle name="Input cel new 2 2 2 3 3 6 2" xfId="13748" xr:uid="{00000000-0005-0000-0000-000050000000}"/>
    <cellStyle name="Input cel new 2 2 2 3 3 6 2 2" xfId="18338" xr:uid="{00000000-0005-0000-0000-000050000000}"/>
    <cellStyle name="Input cel new 2 2 2 3 3 6 3" xfId="9115" xr:uid="{00000000-0005-0000-0000-000050000000}"/>
    <cellStyle name="Input cel new 2 2 2 3 3 7" xfId="4909" xr:uid="{00000000-0005-0000-0000-000050000000}"/>
    <cellStyle name="Input cel new 2 2 2 3 3 7 2" xfId="15166" xr:uid="{00000000-0005-0000-0000-000050000000}"/>
    <cellStyle name="Input cel new 2 2 2 3 3 7 2 2" xfId="19755" xr:uid="{00000000-0005-0000-0000-000050000000}"/>
    <cellStyle name="Input cel new 2 2 2 3 3 7 3" xfId="6780" xr:uid="{00000000-0005-0000-0000-000050000000}"/>
    <cellStyle name="Input cel new 2 2 2 3 3 8" xfId="2050" xr:uid="{00000000-0005-0000-0000-000050000000}"/>
    <cellStyle name="Input cel new 2 2 2 3 3 8 2" xfId="12319" xr:uid="{00000000-0005-0000-0000-000050000000}"/>
    <cellStyle name="Input cel new 2 2 2 3 3 8 2 2" xfId="16904" xr:uid="{00000000-0005-0000-0000-000050000000}"/>
    <cellStyle name="Input cel new 2 2 2 3 3 8 3" xfId="8770" xr:uid="{00000000-0005-0000-0000-000050000000}"/>
    <cellStyle name="Input cel new 2 2 2 3 3 9" xfId="11025" xr:uid="{00000000-0005-0000-0000-000050000000}"/>
    <cellStyle name="Input cel new 2 2 2 3 3 9 2" xfId="9669" xr:uid="{00000000-0005-0000-0000-000050000000}"/>
    <cellStyle name="Input cel new 2 2 2 3 4" xfId="748" xr:uid="{00000000-0005-0000-0000-000050000000}"/>
    <cellStyle name="Input cel new 2 2 2 3 4 2" xfId="1661" xr:uid="{00000000-0005-0000-0000-000050000000}"/>
    <cellStyle name="Input cel new 2 2 2 3 4 2 2" xfId="4470" xr:uid="{00000000-0005-0000-0000-000050000000}"/>
    <cellStyle name="Input cel new 2 2 2 3 4 2 2 2" xfId="14734" xr:uid="{00000000-0005-0000-0000-000050000000}"/>
    <cellStyle name="Input cel new 2 2 2 3 4 2 2 2 2" xfId="19324" xr:uid="{00000000-0005-0000-0000-000050000000}"/>
    <cellStyle name="Input cel new 2 2 2 3 4 2 2 3" xfId="9040" xr:uid="{00000000-0005-0000-0000-000050000000}"/>
    <cellStyle name="Input cel new 2 2 2 3 4 2 3" xfId="5882" xr:uid="{00000000-0005-0000-0000-000050000000}"/>
    <cellStyle name="Input cel new 2 2 2 3 4 2 3 2" xfId="16083" xr:uid="{00000000-0005-0000-0000-000050000000}"/>
    <cellStyle name="Input cel new 2 2 2 3 4 2 3 2 2" xfId="20670" xr:uid="{00000000-0005-0000-0000-000050000000}"/>
    <cellStyle name="Input cel new 2 2 2 3 4 2 3 3" xfId="12492" xr:uid="{00000000-0005-0000-0000-000050000000}"/>
    <cellStyle name="Input cel new 2 2 2 3 4 2 4" xfId="3233" xr:uid="{00000000-0005-0000-0000-000050000000}"/>
    <cellStyle name="Input cel new 2 2 2 3 4 2 4 2" xfId="18087" xr:uid="{00000000-0005-0000-0000-000050000000}"/>
    <cellStyle name="Input cel new 2 2 2 3 4 2 5" xfId="11935" xr:uid="{00000000-0005-0000-0000-000050000000}"/>
    <cellStyle name="Input cel new 2 2 2 3 4 2 5 2" xfId="16521" xr:uid="{00000000-0005-0000-0000-000050000000}"/>
    <cellStyle name="Input cel new 2 2 2 3 4 2 6" xfId="7721" xr:uid="{00000000-0005-0000-0000-000050000000}"/>
    <cellStyle name="Input cel new 2 2 2 3 4 3" xfId="1344" xr:uid="{00000000-0005-0000-0000-000050000000}"/>
    <cellStyle name="Input cel new 2 2 2 3 4 3 2" xfId="4153" xr:uid="{00000000-0005-0000-0000-000050000000}"/>
    <cellStyle name="Input cel new 2 2 2 3 4 3 2 2" xfId="14417" xr:uid="{00000000-0005-0000-0000-000050000000}"/>
    <cellStyle name="Input cel new 2 2 2 3 4 3 2 2 2" xfId="19007" xr:uid="{00000000-0005-0000-0000-000050000000}"/>
    <cellStyle name="Input cel new 2 2 2 3 4 3 2 3" xfId="7302" xr:uid="{00000000-0005-0000-0000-000050000000}"/>
    <cellStyle name="Input cel new 2 2 2 3 4 3 3" xfId="5566" xr:uid="{00000000-0005-0000-0000-000050000000}"/>
    <cellStyle name="Input cel new 2 2 2 3 4 3 3 2" xfId="15786" xr:uid="{00000000-0005-0000-0000-000050000000}"/>
    <cellStyle name="Input cel new 2 2 2 3 4 3 3 2 2" xfId="20374" xr:uid="{00000000-0005-0000-0000-000050000000}"/>
    <cellStyle name="Input cel new 2 2 2 3 4 3 3 3" xfId="8753" xr:uid="{00000000-0005-0000-0000-000050000000}"/>
    <cellStyle name="Input cel new 2 2 2 3 4 3 4" xfId="2949" xr:uid="{00000000-0005-0000-0000-000050000000}"/>
    <cellStyle name="Input cel new 2 2 2 3 4 3 4 2" xfId="17803" xr:uid="{00000000-0005-0000-0000-000050000000}"/>
    <cellStyle name="Input cel new 2 2 2 3 4 3 5" xfId="11637" xr:uid="{00000000-0005-0000-0000-000050000000}"/>
    <cellStyle name="Input cel new 2 2 2 3 4 3 5 2" xfId="16225" xr:uid="{00000000-0005-0000-0000-000050000000}"/>
    <cellStyle name="Input cel new 2 2 2 3 4 3 6" xfId="9892" xr:uid="{00000000-0005-0000-0000-000050000000}"/>
    <cellStyle name="Input cel new 2 2 2 3 4 4" xfId="2392" xr:uid="{00000000-0005-0000-0000-000050000000}"/>
    <cellStyle name="Input cel new 2 2 2 3 4 4 2" xfId="12660" xr:uid="{00000000-0005-0000-0000-000050000000}"/>
    <cellStyle name="Input cel new 2 2 2 3 4 4 2 2" xfId="17246" xr:uid="{00000000-0005-0000-0000-000050000000}"/>
    <cellStyle name="Input cel new 2 2 2 3 4 4 3" xfId="10493" xr:uid="{00000000-0005-0000-0000-000050000000}"/>
    <cellStyle name="Input cel new 2 2 2 3 4 5" xfId="3548" xr:uid="{00000000-0005-0000-0000-000050000000}"/>
    <cellStyle name="Input cel new 2 2 2 3 4 5 2" xfId="13812" xr:uid="{00000000-0005-0000-0000-000050000000}"/>
    <cellStyle name="Input cel new 2 2 2 3 4 5 2 2" xfId="18402" xr:uid="{00000000-0005-0000-0000-000050000000}"/>
    <cellStyle name="Input cel new 2 2 2 3 4 5 3" xfId="6872" xr:uid="{00000000-0005-0000-0000-000050000000}"/>
    <cellStyle name="Input cel new 2 2 2 3 4 6" xfId="4973" xr:uid="{00000000-0005-0000-0000-000050000000}"/>
    <cellStyle name="Input cel new 2 2 2 3 4 6 2" xfId="15228" xr:uid="{00000000-0005-0000-0000-000050000000}"/>
    <cellStyle name="Input cel new 2 2 2 3 4 6 2 2" xfId="19817" xr:uid="{00000000-0005-0000-0000-000050000000}"/>
    <cellStyle name="Input cel new 2 2 2 3 4 6 3" xfId="7967" xr:uid="{00000000-0005-0000-0000-000050000000}"/>
    <cellStyle name="Input cel new 2 2 2 3 4 7" xfId="2097" xr:uid="{00000000-0005-0000-0000-000050000000}"/>
    <cellStyle name="Input cel new 2 2 2 3 4 7 2" xfId="12366" xr:uid="{00000000-0005-0000-0000-000050000000}"/>
    <cellStyle name="Input cel new 2 2 2 3 4 7 2 2" xfId="16951" xr:uid="{00000000-0005-0000-0000-000050000000}"/>
    <cellStyle name="Input cel new 2 2 2 3 4 7 3" xfId="13193" xr:uid="{00000000-0005-0000-0000-000050000000}"/>
    <cellStyle name="Input cel new 2 2 2 3 4 8" xfId="11085" xr:uid="{00000000-0005-0000-0000-000050000000}"/>
    <cellStyle name="Input cel new 2 2 2 3 4 8 2" xfId="13500" xr:uid="{00000000-0005-0000-0000-000050000000}"/>
    <cellStyle name="Input cel new 2 2 2 3 4 9" xfId="9824" xr:uid="{00000000-0005-0000-0000-000050000000}"/>
    <cellStyle name="Input cel new 2 2 2 3 5" xfId="809" xr:uid="{00000000-0005-0000-0000-000050000000}"/>
    <cellStyle name="Input cel new 2 2 2 3 5 2" xfId="1722" xr:uid="{00000000-0005-0000-0000-000050000000}"/>
    <cellStyle name="Input cel new 2 2 2 3 5 2 2" xfId="4531" xr:uid="{00000000-0005-0000-0000-000050000000}"/>
    <cellStyle name="Input cel new 2 2 2 3 5 2 2 2" xfId="14795" xr:uid="{00000000-0005-0000-0000-000050000000}"/>
    <cellStyle name="Input cel new 2 2 2 3 5 2 2 2 2" xfId="19385" xr:uid="{00000000-0005-0000-0000-000050000000}"/>
    <cellStyle name="Input cel new 2 2 2 3 5 2 2 3" xfId="7422" xr:uid="{00000000-0005-0000-0000-000050000000}"/>
    <cellStyle name="Input cel new 2 2 2 3 5 2 3" xfId="5943" xr:uid="{00000000-0005-0000-0000-000050000000}"/>
    <cellStyle name="Input cel new 2 2 2 3 5 2 3 2" xfId="16142" xr:uid="{00000000-0005-0000-0000-000050000000}"/>
    <cellStyle name="Input cel new 2 2 2 3 5 2 3 2 2" xfId="20729" xr:uid="{00000000-0005-0000-0000-000050000000}"/>
    <cellStyle name="Input cel new 2 2 2 3 5 2 3 3" xfId="10185" xr:uid="{00000000-0005-0000-0000-000050000000}"/>
    <cellStyle name="Input cel new 2 2 2 3 5 2 4" xfId="3292" xr:uid="{00000000-0005-0000-0000-000050000000}"/>
    <cellStyle name="Input cel new 2 2 2 3 5 2 4 2" xfId="18146" xr:uid="{00000000-0005-0000-0000-000050000000}"/>
    <cellStyle name="Input cel new 2 2 2 3 5 2 5" xfId="11994" xr:uid="{00000000-0005-0000-0000-000050000000}"/>
    <cellStyle name="Input cel new 2 2 2 3 5 2 5 2" xfId="16580" xr:uid="{00000000-0005-0000-0000-000050000000}"/>
    <cellStyle name="Input cel new 2 2 2 3 5 2 6" xfId="8497" xr:uid="{00000000-0005-0000-0000-000050000000}"/>
    <cellStyle name="Input cel new 2 2 2 3 5 3" xfId="1400" xr:uid="{00000000-0005-0000-0000-000050000000}"/>
    <cellStyle name="Input cel new 2 2 2 3 5 3 2" xfId="4209" xr:uid="{00000000-0005-0000-0000-000050000000}"/>
    <cellStyle name="Input cel new 2 2 2 3 5 3 2 2" xfId="14473" xr:uid="{00000000-0005-0000-0000-000050000000}"/>
    <cellStyle name="Input cel new 2 2 2 3 5 3 2 2 2" xfId="19063" xr:uid="{00000000-0005-0000-0000-000050000000}"/>
    <cellStyle name="Input cel new 2 2 2 3 5 3 2 3" xfId="7842" xr:uid="{00000000-0005-0000-0000-000050000000}"/>
    <cellStyle name="Input cel new 2 2 2 3 5 3 3" xfId="5621" xr:uid="{00000000-0005-0000-0000-000050000000}"/>
    <cellStyle name="Input cel new 2 2 2 3 5 3 3 2" xfId="15839" xr:uid="{00000000-0005-0000-0000-000050000000}"/>
    <cellStyle name="Input cel new 2 2 2 3 5 3 3 2 2" xfId="20427" xr:uid="{00000000-0005-0000-0000-000050000000}"/>
    <cellStyle name="Input cel new 2 2 2 3 5 3 3 3" xfId="6106" xr:uid="{00000000-0005-0000-0000-000050000000}"/>
    <cellStyle name="Input cel new 2 2 2 3 5 3 4" xfId="3003" xr:uid="{00000000-0005-0000-0000-000050000000}"/>
    <cellStyle name="Input cel new 2 2 2 3 5 3 4 2" xfId="17857" xr:uid="{00000000-0005-0000-0000-000050000000}"/>
    <cellStyle name="Input cel new 2 2 2 3 5 3 5" xfId="11690" xr:uid="{00000000-0005-0000-0000-000050000000}"/>
    <cellStyle name="Input cel new 2 2 2 3 5 3 5 2" xfId="16278" xr:uid="{00000000-0005-0000-0000-000050000000}"/>
    <cellStyle name="Input cel new 2 2 2 3 5 3 6" xfId="10076" xr:uid="{00000000-0005-0000-0000-000050000000}"/>
    <cellStyle name="Input cel new 2 2 2 3 5 4" xfId="2453" xr:uid="{00000000-0005-0000-0000-000050000000}"/>
    <cellStyle name="Input cel new 2 2 2 3 5 4 2" xfId="12721" xr:uid="{00000000-0005-0000-0000-000050000000}"/>
    <cellStyle name="Input cel new 2 2 2 3 5 4 2 2" xfId="17307" xr:uid="{00000000-0005-0000-0000-000050000000}"/>
    <cellStyle name="Input cel new 2 2 2 3 5 4 3" xfId="6050" xr:uid="{00000000-0005-0000-0000-000050000000}"/>
    <cellStyle name="Input cel new 2 2 2 3 5 5" xfId="3609" xr:uid="{00000000-0005-0000-0000-000050000000}"/>
    <cellStyle name="Input cel new 2 2 2 3 5 5 2" xfId="13873" xr:uid="{00000000-0005-0000-0000-000050000000}"/>
    <cellStyle name="Input cel new 2 2 2 3 5 5 2 2" xfId="18463" xr:uid="{00000000-0005-0000-0000-000050000000}"/>
    <cellStyle name="Input cel new 2 2 2 3 5 5 3" xfId="13284" xr:uid="{00000000-0005-0000-0000-000050000000}"/>
    <cellStyle name="Input cel new 2 2 2 3 5 6" xfId="5034" xr:uid="{00000000-0005-0000-0000-000050000000}"/>
    <cellStyle name="Input cel new 2 2 2 3 5 6 2" xfId="15289" xr:uid="{00000000-0005-0000-0000-000050000000}"/>
    <cellStyle name="Input cel new 2 2 2 3 5 6 2 2" xfId="19878" xr:uid="{00000000-0005-0000-0000-000050000000}"/>
    <cellStyle name="Input cel new 2 2 2 3 5 6 3" xfId="9137" xr:uid="{00000000-0005-0000-0000-000050000000}"/>
    <cellStyle name="Input cel new 2 2 2 3 5 7" xfId="2156" xr:uid="{00000000-0005-0000-0000-000050000000}"/>
    <cellStyle name="Input cel new 2 2 2 3 5 7 2" xfId="12425" xr:uid="{00000000-0005-0000-0000-000050000000}"/>
    <cellStyle name="Input cel new 2 2 2 3 5 7 2 2" xfId="17010" xr:uid="{00000000-0005-0000-0000-000050000000}"/>
    <cellStyle name="Input cel new 2 2 2 3 5 7 3" xfId="6897" xr:uid="{00000000-0005-0000-0000-000050000000}"/>
    <cellStyle name="Input cel new 2 2 2 3 5 8" xfId="11144" xr:uid="{00000000-0005-0000-0000-000050000000}"/>
    <cellStyle name="Input cel new 2 2 2 3 5 8 2" xfId="6999" xr:uid="{00000000-0005-0000-0000-000050000000}"/>
    <cellStyle name="Input cel new 2 2 2 3 5 9" xfId="6229" xr:uid="{00000000-0005-0000-0000-000050000000}"/>
    <cellStyle name="Input cel new 2 2 2 3 6" xfId="1177" xr:uid="{00000000-0005-0000-0000-000050000000}"/>
    <cellStyle name="Input cel new 2 2 2 3 6 2" xfId="2786" xr:uid="{00000000-0005-0000-0000-000050000000}"/>
    <cellStyle name="Input cel new 2 2 2 3 6 2 2" xfId="13052" xr:uid="{00000000-0005-0000-0000-000050000000}"/>
    <cellStyle name="Input cel new 2 2 2 3 6 2 2 2" xfId="17640" xr:uid="{00000000-0005-0000-0000-000050000000}"/>
    <cellStyle name="Input cel new 2 2 2 3 6 2 3" xfId="6470" xr:uid="{00000000-0005-0000-0000-000050000000}"/>
    <cellStyle name="Input cel new 2 2 2 3 6 3" xfId="3985" xr:uid="{00000000-0005-0000-0000-000050000000}"/>
    <cellStyle name="Input cel new 2 2 2 3 6 3 2" xfId="14249" xr:uid="{00000000-0005-0000-0000-000050000000}"/>
    <cellStyle name="Input cel new 2 2 2 3 6 3 2 2" xfId="18839" xr:uid="{00000000-0005-0000-0000-000050000000}"/>
    <cellStyle name="Input cel new 2 2 2 3 6 3 3" xfId="8481" xr:uid="{00000000-0005-0000-0000-000050000000}"/>
    <cellStyle name="Input cel new 2 2 2 3 6 4" xfId="5399" xr:uid="{00000000-0005-0000-0000-000050000000}"/>
    <cellStyle name="Input cel new 2 2 2 3 6 4 2" xfId="15625" xr:uid="{00000000-0005-0000-0000-000050000000}"/>
    <cellStyle name="Input cel new 2 2 2 3 6 4 2 2" xfId="20213" xr:uid="{00000000-0005-0000-0000-000050000000}"/>
    <cellStyle name="Input cel new 2 2 2 3 6 4 3" xfId="13311" xr:uid="{00000000-0005-0000-0000-000050000000}"/>
    <cellStyle name="Input cel new 2 2 2 3 6 5" xfId="1948" xr:uid="{00000000-0005-0000-0000-000050000000}"/>
    <cellStyle name="Input cel new 2 2 2 3 6 5 2" xfId="16802" xr:uid="{00000000-0005-0000-0000-000050000000}"/>
    <cellStyle name="Input cel new 2 2 2 3 6 6" xfId="11478" xr:uid="{00000000-0005-0000-0000-000050000000}"/>
    <cellStyle name="Input cel new 2 2 2 3 6 6 2" xfId="12482" xr:uid="{00000000-0005-0000-0000-000050000000}"/>
    <cellStyle name="Input cel new 2 2 2 3 6 7" xfId="12458" xr:uid="{00000000-0005-0000-0000-000050000000}"/>
    <cellStyle name="Input cel new 2 2 2 3 7" xfId="1023" xr:uid="{00000000-0005-0000-0000-000050000000}"/>
    <cellStyle name="Input cel new 2 2 2 3 7 2" xfId="3826" xr:uid="{00000000-0005-0000-0000-000050000000}"/>
    <cellStyle name="Input cel new 2 2 2 3 7 2 2" xfId="14090" xr:uid="{00000000-0005-0000-0000-000050000000}"/>
    <cellStyle name="Input cel new 2 2 2 3 7 2 2 2" xfId="18680" xr:uid="{00000000-0005-0000-0000-000050000000}"/>
    <cellStyle name="Input cel new 2 2 2 3 7 2 3" xfId="10353" xr:uid="{00000000-0005-0000-0000-000050000000}"/>
    <cellStyle name="Input cel new 2 2 2 3 7 3" xfId="5246" xr:uid="{00000000-0005-0000-0000-000050000000}"/>
    <cellStyle name="Input cel new 2 2 2 3 7 3 2" xfId="15484" xr:uid="{00000000-0005-0000-0000-000050000000}"/>
    <cellStyle name="Input cel new 2 2 2 3 7 3 2 2" xfId="20073" xr:uid="{00000000-0005-0000-0000-000050000000}"/>
    <cellStyle name="Input cel new 2 2 2 3 7 3 3" xfId="9842" xr:uid="{00000000-0005-0000-0000-000050000000}"/>
    <cellStyle name="Input cel new 2 2 2 3 7 4" xfId="2652" xr:uid="{00000000-0005-0000-0000-000050000000}"/>
    <cellStyle name="Input cel new 2 2 2 3 7 4 2" xfId="17506" xr:uid="{00000000-0005-0000-0000-000050000000}"/>
    <cellStyle name="Input cel new 2 2 2 3 7 5" xfId="11339" xr:uid="{00000000-0005-0000-0000-000050000000}"/>
    <cellStyle name="Input cel new 2 2 2 3 7 5 2" xfId="7933" xr:uid="{00000000-0005-0000-0000-000050000000}"/>
    <cellStyle name="Input cel new 2 2 2 3 7 6" xfId="8352" xr:uid="{00000000-0005-0000-0000-000050000000}"/>
    <cellStyle name="Input cel new 2 2 2 3 8" xfId="833" xr:uid="{00000000-0005-0000-0000-000050000000}"/>
    <cellStyle name="Input cel new 2 2 2 3 8 2" xfId="3633" xr:uid="{00000000-0005-0000-0000-000050000000}"/>
    <cellStyle name="Input cel new 2 2 2 3 8 2 2" xfId="13897" xr:uid="{00000000-0005-0000-0000-000050000000}"/>
    <cellStyle name="Input cel new 2 2 2 3 8 2 2 2" xfId="18487" xr:uid="{00000000-0005-0000-0000-000050000000}"/>
    <cellStyle name="Input cel new 2 2 2 3 8 2 3" xfId="10009" xr:uid="{00000000-0005-0000-0000-000050000000}"/>
    <cellStyle name="Input cel new 2 2 2 3 8 3" xfId="5058" xr:uid="{00000000-0005-0000-0000-000050000000}"/>
    <cellStyle name="Input cel new 2 2 2 3 8 3 2" xfId="15312" xr:uid="{00000000-0005-0000-0000-000050000000}"/>
    <cellStyle name="Input cel new 2 2 2 3 8 3 2 2" xfId="19901" xr:uid="{00000000-0005-0000-0000-000050000000}"/>
    <cellStyle name="Input cel new 2 2 2 3 8 3 3" xfId="9944" xr:uid="{00000000-0005-0000-0000-000050000000}"/>
    <cellStyle name="Input cel new 2 2 2 3 8 4" xfId="2476" xr:uid="{00000000-0005-0000-0000-000050000000}"/>
    <cellStyle name="Input cel new 2 2 2 3 8 4 2" xfId="17330" xr:uid="{00000000-0005-0000-0000-000050000000}"/>
    <cellStyle name="Input cel new 2 2 2 3 8 5" xfId="11167" xr:uid="{00000000-0005-0000-0000-000050000000}"/>
    <cellStyle name="Input cel new 2 2 2 3 8 5 2" xfId="8091" xr:uid="{00000000-0005-0000-0000-000050000000}"/>
    <cellStyle name="Input cel new 2 2 2 3 8 6" xfId="6026" xr:uid="{00000000-0005-0000-0000-000050000000}"/>
    <cellStyle name="Input cel new 2 2 2 3 9" xfId="363" xr:uid="{00000000-0005-0000-0000-000050000000}"/>
    <cellStyle name="Input cel new 2 2 2 3 9 2" xfId="4609" xr:uid="{00000000-0005-0000-0000-000050000000}"/>
    <cellStyle name="Input cel new 2 2 2 3 9 2 2" xfId="14871" xr:uid="{00000000-0005-0000-0000-000050000000}"/>
    <cellStyle name="Input cel new 2 2 2 3 9 2 2 2" xfId="19460" xr:uid="{00000000-0005-0000-0000-000050000000}"/>
    <cellStyle name="Input cel new 2 2 2 3 9 2 3" xfId="7564" xr:uid="{00000000-0005-0000-0000-000050000000}"/>
    <cellStyle name="Input cel new 2 2 2 3 9 3" xfId="2210" xr:uid="{00000000-0005-0000-0000-000050000000}"/>
    <cellStyle name="Input cel new 2 2 2 3 9 3 2" xfId="17064" xr:uid="{00000000-0005-0000-0000-000050000000}"/>
    <cellStyle name="Input cel new 2 2 2 3 9 4" xfId="10717" xr:uid="{00000000-0005-0000-0000-000050000000}"/>
    <cellStyle name="Input cel new 2 2 2 3 9 4 2" xfId="6252" xr:uid="{00000000-0005-0000-0000-000050000000}"/>
    <cellStyle name="Input cel new 2 2 2 3 9 5" xfId="6586" xr:uid="{00000000-0005-0000-0000-000050000000}"/>
    <cellStyle name="Input cel new 2 2 2 4" xfId="388" xr:uid="{00000000-0005-0000-0000-000050000000}"/>
    <cellStyle name="Input cel new 2 2 2 4 2" xfId="483" xr:uid="{00000000-0005-0000-0000-000050000000}"/>
    <cellStyle name="Input cel new 2 2 2 4 2 2" xfId="1105" xr:uid="{00000000-0005-0000-0000-000050000000}"/>
    <cellStyle name="Input cel new 2 2 2 4 2 2 2" xfId="5328" xr:uid="{00000000-0005-0000-0000-000050000000}"/>
    <cellStyle name="Input cel new 2 2 2 4 2 2 2 2" xfId="15561" xr:uid="{00000000-0005-0000-0000-000050000000}"/>
    <cellStyle name="Input cel new 2 2 2 4 2 2 2 2 2" xfId="20150" xr:uid="{00000000-0005-0000-0000-000050000000}"/>
    <cellStyle name="Input cel new 2 2 2 4 2 2 2 3" xfId="7149" xr:uid="{00000000-0005-0000-0000-000050000000}"/>
    <cellStyle name="Input cel new 2 2 2 4 2 2 3" xfId="3911" xr:uid="{00000000-0005-0000-0000-000050000000}"/>
    <cellStyle name="Input cel new 2 2 2 4 2 2 3 2" xfId="18765" xr:uid="{00000000-0005-0000-0000-000050000000}"/>
    <cellStyle name="Input cel new 2 2 2 4 2 2 4" xfId="11415" xr:uid="{00000000-0005-0000-0000-000050000000}"/>
    <cellStyle name="Input cel new 2 2 2 4 2 2 4 2" xfId="13538" xr:uid="{00000000-0005-0000-0000-000050000000}"/>
    <cellStyle name="Input cel new 2 2 2 4 2 2 5" xfId="7722" xr:uid="{00000000-0005-0000-0000-000050000000}"/>
    <cellStyle name="Input cel new 2 2 2 4 2 3" xfId="4708" xr:uid="{00000000-0005-0000-0000-000050000000}"/>
    <cellStyle name="Input cel new 2 2 2 4 2 3 2" xfId="14968" xr:uid="{00000000-0005-0000-0000-000050000000}"/>
    <cellStyle name="Input cel new 2 2 2 4 2 3 2 2" xfId="19557" xr:uid="{00000000-0005-0000-0000-000050000000}"/>
    <cellStyle name="Input cel new 2 2 2 4 2 3 3" xfId="12210" xr:uid="{00000000-0005-0000-0000-000050000000}"/>
    <cellStyle name="Input cel new 2 2 2 4 2 4" xfId="10830" xr:uid="{00000000-0005-0000-0000-000050000000}"/>
    <cellStyle name="Input cel new 2 2 2 4 2 4 2" xfId="7169" xr:uid="{00000000-0005-0000-0000-000050000000}"/>
    <cellStyle name="Input cel new 2 2 2 4 2 5" xfId="7533" xr:uid="{00000000-0005-0000-0000-000050000000}"/>
    <cellStyle name="Input cel new 2 2 2 4 3" xfId="1403" xr:uid="{00000000-0005-0000-0000-000050000000}"/>
    <cellStyle name="Input cel new 2 2 2 4 3 2" xfId="4212" xr:uid="{00000000-0005-0000-0000-000050000000}"/>
    <cellStyle name="Input cel new 2 2 2 4 3 2 2" xfId="14476" xr:uid="{00000000-0005-0000-0000-000050000000}"/>
    <cellStyle name="Input cel new 2 2 2 4 3 2 2 2" xfId="19066" xr:uid="{00000000-0005-0000-0000-000050000000}"/>
    <cellStyle name="Input cel new 2 2 2 4 3 2 3" xfId="9303" xr:uid="{00000000-0005-0000-0000-000050000000}"/>
    <cellStyle name="Input cel new 2 2 2 4 3 3" xfId="5624" xr:uid="{00000000-0005-0000-0000-000050000000}"/>
    <cellStyle name="Input cel new 2 2 2 4 3 3 2" xfId="15842" xr:uid="{00000000-0005-0000-0000-000050000000}"/>
    <cellStyle name="Input cel new 2 2 2 4 3 3 2 2" xfId="20430" xr:uid="{00000000-0005-0000-0000-000050000000}"/>
    <cellStyle name="Input cel new 2 2 2 4 3 3 3" xfId="6126" xr:uid="{00000000-0005-0000-0000-000050000000}"/>
    <cellStyle name="Input cel new 2 2 2 4 3 4" xfId="3006" xr:uid="{00000000-0005-0000-0000-000050000000}"/>
    <cellStyle name="Input cel new 2 2 2 4 3 4 2" xfId="17860" xr:uid="{00000000-0005-0000-0000-000050000000}"/>
    <cellStyle name="Input cel new 2 2 2 4 3 5" xfId="11693" xr:uid="{00000000-0005-0000-0000-000050000000}"/>
    <cellStyle name="Input cel new 2 2 2 4 3 5 2" xfId="16281" xr:uid="{00000000-0005-0000-0000-000050000000}"/>
    <cellStyle name="Input cel new 2 2 2 4 3 6" xfId="6773" xr:uid="{00000000-0005-0000-0000-000050000000}"/>
    <cellStyle name="Input cel new 2 2 2 4 4" xfId="315" xr:uid="{00000000-0005-0000-0000-000050000000}"/>
    <cellStyle name="Input cel new 2 2 2 4 4 2" xfId="4561" xr:uid="{00000000-0005-0000-0000-000050000000}"/>
    <cellStyle name="Input cel new 2 2 2 4 4 2 2" xfId="14824" xr:uid="{00000000-0005-0000-0000-000050000000}"/>
    <cellStyle name="Input cel new 2 2 2 4 4 2 2 2" xfId="19414" xr:uid="{00000000-0005-0000-0000-000050000000}"/>
    <cellStyle name="Input cel new 2 2 2 4 4 2 3" xfId="7779" xr:uid="{00000000-0005-0000-0000-000050000000}"/>
    <cellStyle name="Input cel new 2 2 2 4 4 3" xfId="2161" xr:uid="{00000000-0005-0000-0000-000050000000}"/>
    <cellStyle name="Input cel new 2 2 2 4 4 3 2" xfId="17015" xr:uid="{00000000-0005-0000-0000-000050000000}"/>
    <cellStyle name="Input cel new 2 2 2 4 4 4" xfId="10670" xr:uid="{00000000-0005-0000-0000-000050000000}"/>
    <cellStyle name="Input cel new 2 2 2 4 4 4 2" xfId="9729" xr:uid="{00000000-0005-0000-0000-000050000000}"/>
    <cellStyle name="Input cel new 2 2 2 4 4 5" xfId="8434" xr:uid="{00000000-0005-0000-0000-000050000000}"/>
    <cellStyle name="Input cel new 2 2 2 4 5" xfId="3315" xr:uid="{00000000-0005-0000-0000-000050000000}"/>
    <cellStyle name="Input cel new 2 2 2 4 5 2" xfId="13579" xr:uid="{00000000-0005-0000-0000-000050000000}"/>
    <cellStyle name="Input cel new 2 2 2 4 5 2 2" xfId="18169" xr:uid="{00000000-0005-0000-0000-000050000000}"/>
    <cellStyle name="Input cel new 2 2 2 4 5 3" xfId="6772" xr:uid="{00000000-0005-0000-0000-000050000000}"/>
    <cellStyle name="Input cel new 2 2 2 4 6" xfId="1883" xr:uid="{00000000-0005-0000-0000-000050000000}"/>
    <cellStyle name="Input cel new 2 2 2 4 6 2" xfId="12154" xr:uid="{00000000-0005-0000-0000-000050000000}"/>
    <cellStyle name="Input cel new 2 2 2 4 6 2 2" xfId="16739" xr:uid="{00000000-0005-0000-0000-000050000000}"/>
    <cellStyle name="Input cel new 2 2 2 4 6 3" xfId="9635" xr:uid="{00000000-0005-0000-0000-000050000000}"/>
    <cellStyle name="Input cel new 2 2 2 4 7" xfId="9409" xr:uid="{00000000-0005-0000-0000-000050000000}"/>
    <cellStyle name="Input cel new 2 2 2 4 7 2" xfId="8349" xr:uid="{00000000-0005-0000-0000-000050000000}"/>
    <cellStyle name="Input cel new 2 2 2 4 8" xfId="10739" xr:uid="{00000000-0005-0000-0000-000050000000}"/>
    <cellStyle name="Input cel new 2 2 2 4 8 2" xfId="13219" xr:uid="{00000000-0005-0000-0000-000050000000}"/>
    <cellStyle name="Input cel new 2 2 2 4 9" xfId="7784" xr:uid="{00000000-0005-0000-0000-000050000000}"/>
    <cellStyle name="Input cel new 2 2 2 5" xfId="470" xr:uid="{00000000-0005-0000-0000-000050000000}"/>
    <cellStyle name="Input cel new 2 2 2 5 10" xfId="13401" xr:uid="{00000000-0005-0000-0000-000050000000}"/>
    <cellStyle name="Input cel new 2 2 2 5 2" xfId="1294" xr:uid="{00000000-0005-0000-0000-000050000000}"/>
    <cellStyle name="Input cel new 2 2 2 5 2 2" xfId="1611" xr:uid="{00000000-0005-0000-0000-000050000000}"/>
    <cellStyle name="Input cel new 2 2 2 5 2 2 2" xfId="4420" xr:uid="{00000000-0005-0000-0000-000050000000}"/>
    <cellStyle name="Input cel new 2 2 2 5 2 2 2 2" xfId="14684" xr:uid="{00000000-0005-0000-0000-000050000000}"/>
    <cellStyle name="Input cel new 2 2 2 5 2 2 2 2 2" xfId="19274" xr:uid="{00000000-0005-0000-0000-000050000000}"/>
    <cellStyle name="Input cel new 2 2 2 5 2 2 2 3" xfId="13239" xr:uid="{00000000-0005-0000-0000-000050000000}"/>
    <cellStyle name="Input cel new 2 2 2 5 2 2 3" xfId="5832" xr:uid="{00000000-0005-0000-0000-000050000000}"/>
    <cellStyle name="Input cel new 2 2 2 5 2 2 3 2" xfId="16036" xr:uid="{00000000-0005-0000-0000-000050000000}"/>
    <cellStyle name="Input cel new 2 2 2 5 2 2 3 2 2" xfId="20623" xr:uid="{00000000-0005-0000-0000-000050000000}"/>
    <cellStyle name="Input cel new 2 2 2 5 2 2 3 3" xfId="13487" xr:uid="{00000000-0005-0000-0000-000050000000}"/>
    <cellStyle name="Input cel new 2 2 2 5 2 2 4" xfId="3186" xr:uid="{00000000-0005-0000-0000-000050000000}"/>
    <cellStyle name="Input cel new 2 2 2 5 2 2 4 2" xfId="18040" xr:uid="{00000000-0005-0000-0000-000050000000}"/>
    <cellStyle name="Input cel new 2 2 2 5 2 2 5" xfId="11888" xr:uid="{00000000-0005-0000-0000-000050000000}"/>
    <cellStyle name="Input cel new 2 2 2 5 2 2 5 2" xfId="16474" xr:uid="{00000000-0005-0000-0000-000050000000}"/>
    <cellStyle name="Input cel new 2 2 2 5 2 2 6" xfId="10411" xr:uid="{00000000-0005-0000-0000-000050000000}"/>
    <cellStyle name="Input cel new 2 2 2 5 2 3" xfId="4103" xr:uid="{00000000-0005-0000-0000-000050000000}"/>
    <cellStyle name="Input cel new 2 2 2 5 2 3 2" xfId="14367" xr:uid="{00000000-0005-0000-0000-000050000000}"/>
    <cellStyle name="Input cel new 2 2 2 5 2 3 2 2" xfId="18957" xr:uid="{00000000-0005-0000-0000-000050000000}"/>
    <cellStyle name="Input cel new 2 2 2 5 2 3 3" xfId="8067" xr:uid="{00000000-0005-0000-0000-000050000000}"/>
    <cellStyle name="Input cel new 2 2 2 5 2 4" xfId="5516" xr:uid="{00000000-0005-0000-0000-000050000000}"/>
    <cellStyle name="Input cel new 2 2 2 5 2 4 2" xfId="15739" xr:uid="{00000000-0005-0000-0000-000050000000}"/>
    <cellStyle name="Input cel new 2 2 2 5 2 4 2 2" xfId="20327" xr:uid="{00000000-0005-0000-0000-000050000000}"/>
    <cellStyle name="Input cel new 2 2 2 5 2 4 3" xfId="13228" xr:uid="{00000000-0005-0000-0000-000050000000}"/>
    <cellStyle name="Input cel new 2 2 2 5 2 5" xfId="2901" xr:uid="{00000000-0005-0000-0000-000050000000}"/>
    <cellStyle name="Input cel new 2 2 2 5 2 5 2" xfId="17755" xr:uid="{00000000-0005-0000-0000-000050000000}"/>
    <cellStyle name="Input cel new 2 2 2 5 2 6" xfId="11590" xr:uid="{00000000-0005-0000-0000-000050000000}"/>
    <cellStyle name="Input cel new 2 2 2 5 2 6 2" xfId="16178" xr:uid="{00000000-0005-0000-0000-000050000000}"/>
    <cellStyle name="Input cel new 2 2 2 5 2 7" xfId="7788" xr:uid="{00000000-0005-0000-0000-000050000000}"/>
    <cellStyle name="Input cel new 2 2 2 5 3" xfId="1051" xr:uid="{00000000-0005-0000-0000-000050000000}"/>
    <cellStyle name="Input cel new 2 2 2 5 3 2" xfId="3854" xr:uid="{00000000-0005-0000-0000-000050000000}"/>
    <cellStyle name="Input cel new 2 2 2 5 3 2 2" xfId="14118" xr:uid="{00000000-0005-0000-0000-000050000000}"/>
    <cellStyle name="Input cel new 2 2 2 5 3 2 2 2" xfId="18708" xr:uid="{00000000-0005-0000-0000-000050000000}"/>
    <cellStyle name="Input cel new 2 2 2 5 3 2 3" xfId="8744" xr:uid="{00000000-0005-0000-0000-000050000000}"/>
    <cellStyle name="Input cel new 2 2 2 5 3 3" xfId="5274" xr:uid="{00000000-0005-0000-0000-000050000000}"/>
    <cellStyle name="Input cel new 2 2 2 5 3 3 2" xfId="15510" xr:uid="{00000000-0005-0000-0000-000050000000}"/>
    <cellStyle name="Input cel new 2 2 2 5 3 3 2 2" xfId="20099" xr:uid="{00000000-0005-0000-0000-000050000000}"/>
    <cellStyle name="Input cel new 2 2 2 5 3 3 3" xfId="12523" xr:uid="{00000000-0005-0000-0000-000050000000}"/>
    <cellStyle name="Input cel new 2 2 2 5 3 4" xfId="2678" xr:uid="{00000000-0005-0000-0000-000050000000}"/>
    <cellStyle name="Input cel new 2 2 2 5 3 4 2" xfId="17532" xr:uid="{00000000-0005-0000-0000-000050000000}"/>
    <cellStyle name="Input cel new 2 2 2 5 3 5" xfId="11365" xr:uid="{00000000-0005-0000-0000-000050000000}"/>
    <cellStyle name="Input cel new 2 2 2 5 3 5 2" xfId="9083" xr:uid="{00000000-0005-0000-0000-000050000000}"/>
    <cellStyle name="Input cel new 2 2 2 5 3 6" xfId="8617" xr:uid="{00000000-0005-0000-0000-000050000000}"/>
    <cellStyle name="Input cel new 2 2 2 5 4" xfId="940" xr:uid="{00000000-0005-0000-0000-000050000000}"/>
    <cellStyle name="Input cel new 2 2 2 5 4 2" xfId="3742" xr:uid="{00000000-0005-0000-0000-000050000000}"/>
    <cellStyle name="Input cel new 2 2 2 5 4 2 2" xfId="14006" xr:uid="{00000000-0005-0000-0000-000050000000}"/>
    <cellStyle name="Input cel new 2 2 2 5 4 2 2 2" xfId="18596" xr:uid="{00000000-0005-0000-0000-000050000000}"/>
    <cellStyle name="Input cel new 2 2 2 5 4 2 3" xfId="8989" xr:uid="{00000000-0005-0000-0000-000050000000}"/>
    <cellStyle name="Input cel new 2 2 2 5 4 3" xfId="5163" xr:uid="{00000000-0005-0000-0000-000050000000}"/>
    <cellStyle name="Input cel new 2 2 2 5 4 3 2" xfId="15407" xr:uid="{00000000-0005-0000-0000-000050000000}"/>
    <cellStyle name="Input cel new 2 2 2 5 4 3 2 2" xfId="19996" xr:uid="{00000000-0005-0000-0000-000050000000}"/>
    <cellStyle name="Input cel new 2 2 2 5 4 3 3" xfId="8540" xr:uid="{00000000-0005-0000-0000-000050000000}"/>
    <cellStyle name="Input cel new 2 2 2 5 4 4" xfId="2574" xr:uid="{00000000-0005-0000-0000-000050000000}"/>
    <cellStyle name="Input cel new 2 2 2 5 4 4 2" xfId="17428" xr:uid="{00000000-0005-0000-0000-000050000000}"/>
    <cellStyle name="Input cel new 2 2 2 5 4 5" xfId="11262" xr:uid="{00000000-0005-0000-0000-000050000000}"/>
    <cellStyle name="Input cel new 2 2 2 5 4 5 2" xfId="9164" xr:uid="{00000000-0005-0000-0000-000050000000}"/>
    <cellStyle name="Input cel new 2 2 2 5 4 6" xfId="13381" xr:uid="{00000000-0005-0000-0000-000050000000}"/>
    <cellStyle name="Input cel new 2 2 2 5 5" xfId="698" xr:uid="{00000000-0005-0000-0000-000050000000}"/>
    <cellStyle name="Input cel new 2 2 2 5 5 2" xfId="4923" xr:uid="{00000000-0005-0000-0000-000050000000}"/>
    <cellStyle name="Input cel new 2 2 2 5 5 2 2" xfId="15179" xr:uid="{00000000-0005-0000-0000-000050000000}"/>
    <cellStyle name="Input cel new 2 2 2 5 5 2 2 2" xfId="19768" xr:uid="{00000000-0005-0000-0000-000050000000}"/>
    <cellStyle name="Input cel new 2 2 2 5 5 2 3" xfId="9830" xr:uid="{00000000-0005-0000-0000-000050000000}"/>
    <cellStyle name="Input cel new 2 2 2 5 5 3" xfId="2343" xr:uid="{00000000-0005-0000-0000-000050000000}"/>
    <cellStyle name="Input cel new 2 2 2 5 5 3 2" xfId="17197" xr:uid="{00000000-0005-0000-0000-000050000000}"/>
    <cellStyle name="Input cel new 2 2 2 5 5 4" xfId="11038" xr:uid="{00000000-0005-0000-0000-000050000000}"/>
    <cellStyle name="Input cel new 2 2 2 5 5 4 2" xfId="6877" xr:uid="{00000000-0005-0000-0000-000050000000}"/>
    <cellStyle name="Input cel new 2 2 2 5 5 5" xfId="7460" xr:uid="{00000000-0005-0000-0000-000050000000}"/>
    <cellStyle name="Input cel new 2 2 2 5 6" xfId="3498" xr:uid="{00000000-0005-0000-0000-000050000000}"/>
    <cellStyle name="Input cel new 2 2 2 5 6 2" xfId="13762" xr:uid="{00000000-0005-0000-0000-000050000000}"/>
    <cellStyle name="Input cel new 2 2 2 5 6 2 2" xfId="18352" xr:uid="{00000000-0005-0000-0000-000050000000}"/>
    <cellStyle name="Input cel new 2 2 2 5 6 3" xfId="9112" xr:uid="{00000000-0005-0000-0000-000050000000}"/>
    <cellStyle name="Input cel new 2 2 2 5 7" xfId="4695" xr:uid="{00000000-0005-0000-0000-000050000000}"/>
    <cellStyle name="Input cel new 2 2 2 5 7 2" xfId="14955" xr:uid="{00000000-0005-0000-0000-000050000000}"/>
    <cellStyle name="Input cel new 2 2 2 5 7 2 2" xfId="19544" xr:uid="{00000000-0005-0000-0000-000050000000}"/>
    <cellStyle name="Input cel new 2 2 2 5 7 3" xfId="9637" xr:uid="{00000000-0005-0000-0000-000050000000}"/>
    <cellStyle name="Input cel new 2 2 2 5 8" xfId="9441" xr:uid="{00000000-0005-0000-0000-000050000000}"/>
    <cellStyle name="Input cel new 2 2 2 5 8 2" xfId="6262" xr:uid="{00000000-0005-0000-0000-000050000000}"/>
    <cellStyle name="Input cel new 2 2 2 5 9" xfId="10817" xr:uid="{00000000-0005-0000-0000-000050000000}"/>
    <cellStyle name="Input cel new 2 2 2 5 9 2" xfId="7229" xr:uid="{00000000-0005-0000-0000-000050000000}"/>
    <cellStyle name="Input cel new 2 2 2 6" xfId="761" xr:uid="{00000000-0005-0000-0000-000050000000}"/>
    <cellStyle name="Input cel new 2 2 2 6 2" xfId="1674" xr:uid="{00000000-0005-0000-0000-000050000000}"/>
    <cellStyle name="Input cel new 2 2 2 6 2 2" xfId="4483" xr:uid="{00000000-0005-0000-0000-000050000000}"/>
    <cellStyle name="Input cel new 2 2 2 6 2 2 2" xfId="14747" xr:uid="{00000000-0005-0000-0000-000050000000}"/>
    <cellStyle name="Input cel new 2 2 2 6 2 2 2 2" xfId="19337" xr:uid="{00000000-0005-0000-0000-000050000000}"/>
    <cellStyle name="Input cel new 2 2 2 6 2 2 3" xfId="6667" xr:uid="{00000000-0005-0000-0000-000050000000}"/>
    <cellStyle name="Input cel new 2 2 2 6 2 3" xfId="5895" xr:uid="{00000000-0005-0000-0000-000050000000}"/>
    <cellStyle name="Input cel new 2 2 2 6 2 3 2" xfId="16095" xr:uid="{00000000-0005-0000-0000-000050000000}"/>
    <cellStyle name="Input cel new 2 2 2 6 2 3 2 2" xfId="20682" xr:uid="{00000000-0005-0000-0000-000050000000}"/>
    <cellStyle name="Input cel new 2 2 2 6 2 3 3" xfId="6974" xr:uid="{00000000-0005-0000-0000-000050000000}"/>
    <cellStyle name="Input cel new 2 2 2 6 2 4" xfId="3245" xr:uid="{00000000-0005-0000-0000-000050000000}"/>
    <cellStyle name="Input cel new 2 2 2 6 2 4 2" xfId="18099" xr:uid="{00000000-0005-0000-0000-000050000000}"/>
    <cellStyle name="Input cel new 2 2 2 6 2 5" xfId="11947" xr:uid="{00000000-0005-0000-0000-000050000000}"/>
    <cellStyle name="Input cel new 2 2 2 6 2 5 2" xfId="16533" xr:uid="{00000000-0005-0000-0000-000050000000}"/>
    <cellStyle name="Input cel new 2 2 2 6 2 6" xfId="7607" xr:uid="{00000000-0005-0000-0000-000050000000}"/>
    <cellStyle name="Input cel new 2 2 2 6 3" xfId="976" xr:uid="{00000000-0005-0000-0000-000050000000}"/>
    <cellStyle name="Input cel new 2 2 2 6 3 2" xfId="3779" xr:uid="{00000000-0005-0000-0000-000050000000}"/>
    <cellStyle name="Input cel new 2 2 2 6 3 2 2" xfId="14043" xr:uid="{00000000-0005-0000-0000-000050000000}"/>
    <cellStyle name="Input cel new 2 2 2 6 3 2 2 2" xfId="18633" xr:uid="{00000000-0005-0000-0000-000050000000}"/>
    <cellStyle name="Input cel new 2 2 2 6 3 2 3" xfId="6719" xr:uid="{00000000-0005-0000-0000-000050000000}"/>
    <cellStyle name="Input cel new 2 2 2 6 3 3" xfId="5199" xr:uid="{00000000-0005-0000-0000-000050000000}"/>
    <cellStyle name="Input cel new 2 2 2 6 3 3 2" xfId="15440" xr:uid="{00000000-0005-0000-0000-000050000000}"/>
    <cellStyle name="Input cel new 2 2 2 6 3 3 2 2" xfId="20029" xr:uid="{00000000-0005-0000-0000-000050000000}"/>
    <cellStyle name="Input cel new 2 2 2 6 3 3 3" xfId="7143" xr:uid="{00000000-0005-0000-0000-000050000000}"/>
    <cellStyle name="Input cel new 2 2 2 6 3 4" xfId="2609" xr:uid="{00000000-0005-0000-0000-000050000000}"/>
    <cellStyle name="Input cel new 2 2 2 6 3 4 2" xfId="17463" xr:uid="{00000000-0005-0000-0000-000050000000}"/>
    <cellStyle name="Input cel new 2 2 2 6 3 5" xfId="11295" xr:uid="{00000000-0005-0000-0000-000050000000}"/>
    <cellStyle name="Input cel new 2 2 2 6 3 5 2" xfId="6406" xr:uid="{00000000-0005-0000-0000-000050000000}"/>
    <cellStyle name="Input cel new 2 2 2 6 3 6" xfId="9952" xr:uid="{00000000-0005-0000-0000-000050000000}"/>
    <cellStyle name="Input cel new 2 2 2 6 4" xfId="2405" xr:uid="{00000000-0005-0000-0000-000050000000}"/>
    <cellStyle name="Input cel new 2 2 2 6 4 2" xfId="12673" xr:uid="{00000000-0005-0000-0000-000050000000}"/>
    <cellStyle name="Input cel new 2 2 2 6 4 2 2" xfId="17259" xr:uid="{00000000-0005-0000-0000-000050000000}"/>
    <cellStyle name="Input cel new 2 2 2 6 4 3" xfId="10433" xr:uid="{00000000-0005-0000-0000-000050000000}"/>
    <cellStyle name="Input cel new 2 2 2 6 5" xfId="3561" xr:uid="{00000000-0005-0000-0000-000050000000}"/>
    <cellStyle name="Input cel new 2 2 2 6 5 2" xfId="13825" xr:uid="{00000000-0005-0000-0000-000050000000}"/>
    <cellStyle name="Input cel new 2 2 2 6 5 2 2" xfId="18415" xr:uid="{00000000-0005-0000-0000-000050000000}"/>
    <cellStyle name="Input cel new 2 2 2 6 5 3" xfId="13138" xr:uid="{00000000-0005-0000-0000-000050000000}"/>
    <cellStyle name="Input cel new 2 2 2 6 6" xfId="4986" xr:uid="{00000000-0005-0000-0000-000050000000}"/>
    <cellStyle name="Input cel new 2 2 2 6 6 2" xfId="15241" xr:uid="{00000000-0005-0000-0000-000050000000}"/>
    <cellStyle name="Input cel new 2 2 2 6 6 2 2" xfId="19830" xr:uid="{00000000-0005-0000-0000-000050000000}"/>
    <cellStyle name="Input cel new 2 2 2 6 6 3" xfId="8531" xr:uid="{00000000-0005-0000-0000-000050000000}"/>
    <cellStyle name="Input cel new 2 2 2 6 7" xfId="2109" xr:uid="{00000000-0005-0000-0000-000050000000}"/>
    <cellStyle name="Input cel new 2 2 2 6 7 2" xfId="12378" xr:uid="{00000000-0005-0000-0000-000050000000}"/>
    <cellStyle name="Input cel new 2 2 2 6 7 2 2" xfId="16963" xr:uid="{00000000-0005-0000-0000-000050000000}"/>
    <cellStyle name="Input cel new 2 2 2 6 7 3" xfId="7155" xr:uid="{00000000-0005-0000-0000-000050000000}"/>
    <cellStyle name="Input cel new 2 2 2 6 8" xfId="11097" xr:uid="{00000000-0005-0000-0000-000050000000}"/>
    <cellStyle name="Input cel new 2 2 2 6 8 2" xfId="8606" xr:uid="{00000000-0005-0000-0000-000050000000}"/>
    <cellStyle name="Input cel new 2 2 2 6 9" xfId="6757" xr:uid="{00000000-0005-0000-0000-000050000000}"/>
    <cellStyle name="Input cel new 2 2 2 7" xfId="1150" xr:uid="{00000000-0005-0000-0000-000050000000}"/>
    <cellStyle name="Input cel new 2 2 2 7 2" xfId="1408" xr:uid="{00000000-0005-0000-0000-000050000000}"/>
    <cellStyle name="Input cel new 2 2 2 7 2 2" xfId="4217" xr:uid="{00000000-0005-0000-0000-000050000000}"/>
    <cellStyle name="Input cel new 2 2 2 7 2 2 2" xfId="14481" xr:uid="{00000000-0005-0000-0000-000050000000}"/>
    <cellStyle name="Input cel new 2 2 2 7 2 2 2 2" xfId="19071" xr:uid="{00000000-0005-0000-0000-000050000000}"/>
    <cellStyle name="Input cel new 2 2 2 7 2 2 3" xfId="8386" xr:uid="{00000000-0005-0000-0000-000050000000}"/>
    <cellStyle name="Input cel new 2 2 2 7 2 3" xfId="5629" xr:uid="{00000000-0005-0000-0000-000050000000}"/>
    <cellStyle name="Input cel new 2 2 2 7 2 3 2" xfId="15846" xr:uid="{00000000-0005-0000-0000-000050000000}"/>
    <cellStyle name="Input cel new 2 2 2 7 2 3 2 2" xfId="20434" xr:uid="{00000000-0005-0000-0000-000050000000}"/>
    <cellStyle name="Input cel new 2 2 2 7 2 3 3" xfId="8564" xr:uid="{00000000-0005-0000-0000-000050000000}"/>
    <cellStyle name="Input cel new 2 2 2 7 2 4" xfId="3010" xr:uid="{00000000-0005-0000-0000-000050000000}"/>
    <cellStyle name="Input cel new 2 2 2 7 2 4 2" xfId="17864" xr:uid="{00000000-0005-0000-0000-000050000000}"/>
    <cellStyle name="Input cel new 2 2 2 7 2 5" xfId="11697" xr:uid="{00000000-0005-0000-0000-000050000000}"/>
    <cellStyle name="Input cel new 2 2 2 7 2 5 2" xfId="16285" xr:uid="{00000000-0005-0000-0000-000050000000}"/>
    <cellStyle name="Input cel new 2 2 2 7 2 6" xfId="13268" xr:uid="{00000000-0005-0000-0000-000050000000}"/>
    <cellStyle name="Input cel new 2 2 2 7 3" xfId="2770" xr:uid="{00000000-0005-0000-0000-000050000000}"/>
    <cellStyle name="Input cel new 2 2 2 7 3 2" xfId="13036" xr:uid="{00000000-0005-0000-0000-000050000000}"/>
    <cellStyle name="Input cel new 2 2 2 7 3 2 2" xfId="17624" xr:uid="{00000000-0005-0000-0000-000050000000}"/>
    <cellStyle name="Input cel new 2 2 2 7 3 3" xfId="7649" xr:uid="{00000000-0005-0000-0000-000050000000}"/>
    <cellStyle name="Input cel new 2 2 2 7 4" xfId="3958" xr:uid="{00000000-0005-0000-0000-000050000000}"/>
    <cellStyle name="Input cel new 2 2 2 7 4 2" xfId="14222" xr:uid="{00000000-0005-0000-0000-000050000000}"/>
    <cellStyle name="Input cel new 2 2 2 7 4 2 2" xfId="18812" xr:uid="{00000000-0005-0000-0000-000050000000}"/>
    <cellStyle name="Input cel new 2 2 2 7 4 3" xfId="8914" xr:uid="{00000000-0005-0000-0000-000050000000}"/>
    <cellStyle name="Input cel new 2 2 2 7 5" xfId="5372" xr:uid="{00000000-0005-0000-0000-000050000000}"/>
    <cellStyle name="Input cel new 2 2 2 7 5 2" xfId="15600" xr:uid="{00000000-0005-0000-0000-000050000000}"/>
    <cellStyle name="Input cel new 2 2 2 7 5 2 2" xfId="20189" xr:uid="{00000000-0005-0000-0000-000050000000}"/>
    <cellStyle name="Input cel new 2 2 2 7 5 3" xfId="10539" xr:uid="{00000000-0005-0000-0000-000050000000}"/>
    <cellStyle name="Input cel new 2 2 2 7 6" xfId="1915" xr:uid="{00000000-0005-0000-0000-000050000000}"/>
    <cellStyle name="Input cel new 2 2 2 7 6 2" xfId="16769" xr:uid="{00000000-0005-0000-0000-000050000000}"/>
    <cellStyle name="Input cel new 2 2 2 7 7" xfId="11454" xr:uid="{00000000-0005-0000-0000-000050000000}"/>
    <cellStyle name="Input cel new 2 2 2 7 7 2" xfId="6685" xr:uid="{00000000-0005-0000-0000-000050000000}"/>
    <cellStyle name="Input cel new 2 2 2 7 8" xfId="8703" xr:uid="{00000000-0005-0000-0000-000050000000}"/>
    <cellStyle name="Input cel new 2 2 2 8" xfId="576" xr:uid="{00000000-0005-0000-0000-000050000000}"/>
    <cellStyle name="Input cel new 2 2 2 8 2" xfId="4801" xr:uid="{00000000-0005-0000-0000-000050000000}"/>
    <cellStyle name="Input cel new 2 2 2 8 2 2" xfId="15059" xr:uid="{00000000-0005-0000-0000-000050000000}"/>
    <cellStyle name="Input cel new 2 2 2 8 2 2 2" xfId="19648" xr:uid="{00000000-0005-0000-0000-000050000000}"/>
    <cellStyle name="Input cel new 2 2 2 8 2 3" xfId="7472" xr:uid="{00000000-0005-0000-0000-000050000000}"/>
    <cellStyle name="Input cel new 2 2 2 8 3" xfId="1890" xr:uid="{00000000-0005-0000-0000-000050000000}"/>
    <cellStyle name="Input cel new 2 2 2 8 3 2" xfId="16746" xr:uid="{00000000-0005-0000-0000-000050000000}"/>
    <cellStyle name="Input cel new 2 2 2 8 4" xfId="10920" xr:uid="{00000000-0005-0000-0000-000050000000}"/>
    <cellStyle name="Input cel new 2 2 2 8 4 2" xfId="9162" xr:uid="{00000000-0005-0000-0000-000050000000}"/>
    <cellStyle name="Input cel new 2 2 2 8 5" xfId="7759" xr:uid="{00000000-0005-0000-0000-000050000000}"/>
    <cellStyle name="Input cel new 2 2 2 9" xfId="1894" xr:uid="{00000000-0005-0000-0000-000050000000}"/>
    <cellStyle name="Input cel new 2 2 2 9 2" xfId="12164" xr:uid="{00000000-0005-0000-0000-000050000000}"/>
    <cellStyle name="Input cel new 2 2 2 9 2 2" xfId="16749" xr:uid="{00000000-0005-0000-0000-000050000000}"/>
    <cellStyle name="Input cel new 2 2 2 9 3" xfId="8298" xr:uid="{00000000-0005-0000-0000-000050000000}"/>
    <cellStyle name="Input cel new 2 2 3" xfId="232" xr:uid="{00000000-0005-0000-0000-00004F000000}"/>
    <cellStyle name="Input cel new 2 2 3 10" xfId="10622" xr:uid="{00000000-0005-0000-0000-00004F000000}"/>
    <cellStyle name="Input cel new 2 2 3 10 2" xfId="9354" xr:uid="{00000000-0005-0000-0000-00004F000000}"/>
    <cellStyle name="Input cel new 2 2 3 2" xfId="434" xr:uid="{00000000-0005-0000-0000-00004F000000}"/>
    <cellStyle name="Input cel new 2 2 3 2 10" xfId="1909" xr:uid="{00000000-0005-0000-0000-00004F000000}"/>
    <cellStyle name="Input cel new 2 2 3 2 10 2" xfId="12178" xr:uid="{00000000-0005-0000-0000-00004F000000}"/>
    <cellStyle name="Input cel new 2 2 3 2 10 2 2" xfId="16763" xr:uid="{00000000-0005-0000-0000-00004F000000}"/>
    <cellStyle name="Input cel new 2 2 3 2 10 3" xfId="6579" xr:uid="{00000000-0005-0000-0000-00004F000000}"/>
    <cellStyle name="Input cel new 2 2 3 2 11" xfId="4665" xr:uid="{00000000-0005-0000-0000-00004F000000}"/>
    <cellStyle name="Input cel new 2 2 3 2 11 2" xfId="19514" xr:uid="{00000000-0005-0000-0000-00004F000000}"/>
    <cellStyle name="Input cel new 2 2 3 2 12" xfId="10783" xr:uid="{00000000-0005-0000-0000-00004F000000}"/>
    <cellStyle name="Input cel new 2 2 3 2 12 2" xfId="7632" xr:uid="{00000000-0005-0000-0000-00004F000000}"/>
    <cellStyle name="Input cel new 2 2 3 2 13" xfId="6199" xr:uid="{00000000-0005-0000-0000-00004F000000}"/>
    <cellStyle name="Input cel new 2 2 3 2 2" xfId="529" xr:uid="{00000000-0005-0000-0000-00004F000000}"/>
    <cellStyle name="Input cel new 2 2 3 2 2 10" xfId="6634" xr:uid="{00000000-0005-0000-0000-00004F000000}"/>
    <cellStyle name="Input cel new 2 2 3 2 2 2" xfId="1266" xr:uid="{00000000-0005-0000-0000-00004F000000}"/>
    <cellStyle name="Input cel new 2 2 3 2 2 2 2" xfId="1580" xr:uid="{00000000-0005-0000-0000-00004F000000}"/>
    <cellStyle name="Input cel new 2 2 3 2 2 2 2 2" xfId="4389" xr:uid="{00000000-0005-0000-0000-00004F000000}"/>
    <cellStyle name="Input cel new 2 2 3 2 2 2 2 2 2" xfId="14653" xr:uid="{00000000-0005-0000-0000-00004F000000}"/>
    <cellStyle name="Input cel new 2 2 3 2 2 2 2 2 2 2" xfId="19243" xr:uid="{00000000-0005-0000-0000-00004F000000}"/>
    <cellStyle name="Input cel new 2 2 3 2 2 2 2 2 3" xfId="12285" xr:uid="{00000000-0005-0000-0000-00004F000000}"/>
    <cellStyle name="Input cel new 2 2 3 2 2 2 2 3" xfId="5801" xr:uid="{00000000-0005-0000-0000-00004F000000}"/>
    <cellStyle name="Input cel new 2 2 3 2 2 2 2 3 2" xfId="16007" xr:uid="{00000000-0005-0000-0000-00004F000000}"/>
    <cellStyle name="Input cel new 2 2 3 2 2 2 2 3 2 2" xfId="20594" xr:uid="{00000000-0005-0000-0000-00004F000000}"/>
    <cellStyle name="Input cel new 2 2 3 2 2 2 2 3 3" xfId="7309" xr:uid="{00000000-0005-0000-0000-00004F000000}"/>
    <cellStyle name="Input cel new 2 2 3 2 2 2 2 4" xfId="3157" xr:uid="{00000000-0005-0000-0000-00004F000000}"/>
    <cellStyle name="Input cel new 2 2 3 2 2 2 2 4 2" xfId="18011" xr:uid="{00000000-0005-0000-0000-00004F000000}"/>
    <cellStyle name="Input cel new 2 2 3 2 2 2 2 5" xfId="11859" xr:uid="{00000000-0005-0000-0000-00004F000000}"/>
    <cellStyle name="Input cel new 2 2 3 2 2 2 2 5 2" xfId="16445" xr:uid="{00000000-0005-0000-0000-00004F000000}"/>
    <cellStyle name="Input cel new 2 2 3 2 2 2 2 6" xfId="8190" xr:uid="{00000000-0005-0000-0000-00004F000000}"/>
    <cellStyle name="Input cel new 2 2 3 2 2 2 3" xfId="4075" xr:uid="{00000000-0005-0000-0000-00004F000000}"/>
    <cellStyle name="Input cel new 2 2 3 2 2 2 3 2" xfId="14339" xr:uid="{00000000-0005-0000-0000-00004F000000}"/>
    <cellStyle name="Input cel new 2 2 3 2 2 2 3 2 2" xfId="18929" xr:uid="{00000000-0005-0000-0000-00004F000000}"/>
    <cellStyle name="Input cel new 2 2 3 2 2 2 3 3" xfId="10092" xr:uid="{00000000-0005-0000-0000-00004F000000}"/>
    <cellStyle name="Input cel new 2 2 3 2 2 2 4" xfId="5488" xr:uid="{00000000-0005-0000-0000-00004F000000}"/>
    <cellStyle name="Input cel new 2 2 3 2 2 2 4 2" xfId="15711" xr:uid="{00000000-0005-0000-0000-00004F000000}"/>
    <cellStyle name="Input cel new 2 2 3 2 2 2 4 2 2" xfId="20299" xr:uid="{00000000-0005-0000-0000-00004F000000}"/>
    <cellStyle name="Input cel new 2 2 3 2 2 2 4 3" xfId="7896" xr:uid="{00000000-0005-0000-0000-00004F000000}"/>
    <cellStyle name="Input cel new 2 2 3 2 2 2 5" xfId="2873" xr:uid="{00000000-0005-0000-0000-00004F000000}"/>
    <cellStyle name="Input cel new 2 2 3 2 2 2 5 2" xfId="17727" xr:uid="{00000000-0005-0000-0000-00004F000000}"/>
    <cellStyle name="Input cel new 2 2 3 2 2 2 6" xfId="11564" xr:uid="{00000000-0005-0000-0000-00004F000000}"/>
    <cellStyle name="Input cel new 2 2 3 2 2 2 6 2" xfId="6141" xr:uid="{00000000-0005-0000-0000-00004F000000}"/>
    <cellStyle name="Input cel new 2 2 3 2 2 2 7" xfId="10129" xr:uid="{00000000-0005-0000-0000-00004F000000}"/>
    <cellStyle name="Input cel new 2 2 3 2 2 3" xfId="1446" xr:uid="{00000000-0005-0000-0000-00004F000000}"/>
    <cellStyle name="Input cel new 2 2 3 2 2 3 2" xfId="4255" xr:uid="{00000000-0005-0000-0000-00004F000000}"/>
    <cellStyle name="Input cel new 2 2 3 2 2 3 2 2" xfId="14519" xr:uid="{00000000-0005-0000-0000-00004F000000}"/>
    <cellStyle name="Input cel new 2 2 3 2 2 3 2 2 2" xfId="19109" xr:uid="{00000000-0005-0000-0000-00004F000000}"/>
    <cellStyle name="Input cel new 2 2 3 2 2 3 2 3" xfId="12161" xr:uid="{00000000-0005-0000-0000-00004F000000}"/>
    <cellStyle name="Input cel new 2 2 3 2 2 3 3" xfId="5667" xr:uid="{00000000-0005-0000-0000-00004F000000}"/>
    <cellStyle name="Input cel new 2 2 3 2 2 3 3 2" xfId="15882" xr:uid="{00000000-0005-0000-0000-00004F000000}"/>
    <cellStyle name="Input cel new 2 2 3 2 2 3 3 2 2" xfId="20470" xr:uid="{00000000-0005-0000-0000-00004F000000}"/>
    <cellStyle name="Input cel new 2 2 3 2 2 3 3 3" xfId="13029" xr:uid="{00000000-0005-0000-0000-00004F000000}"/>
    <cellStyle name="Input cel new 2 2 3 2 2 3 4" xfId="3046" xr:uid="{00000000-0005-0000-0000-00004F000000}"/>
    <cellStyle name="Input cel new 2 2 3 2 2 3 4 2" xfId="17900" xr:uid="{00000000-0005-0000-0000-00004F000000}"/>
    <cellStyle name="Input cel new 2 2 3 2 2 3 5" xfId="11734" xr:uid="{00000000-0005-0000-0000-00004F000000}"/>
    <cellStyle name="Input cel new 2 2 3 2 2 3 5 2" xfId="16321" xr:uid="{00000000-0005-0000-0000-00004F000000}"/>
    <cellStyle name="Input cel new 2 2 3 2 2 3 6" xfId="6451" xr:uid="{00000000-0005-0000-0000-00004F000000}"/>
    <cellStyle name="Input cel new 2 2 3 2 2 4" xfId="1046" xr:uid="{00000000-0005-0000-0000-00004F000000}"/>
    <cellStyle name="Input cel new 2 2 3 2 2 4 2" xfId="3849" xr:uid="{00000000-0005-0000-0000-00004F000000}"/>
    <cellStyle name="Input cel new 2 2 3 2 2 4 2 2" xfId="14113" xr:uid="{00000000-0005-0000-0000-00004F000000}"/>
    <cellStyle name="Input cel new 2 2 3 2 2 4 2 2 2" xfId="18703" xr:uid="{00000000-0005-0000-0000-00004F000000}"/>
    <cellStyle name="Input cel new 2 2 3 2 2 4 2 3" xfId="9813" xr:uid="{00000000-0005-0000-0000-00004F000000}"/>
    <cellStyle name="Input cel new 2 2 3 2 2 4 3" xfId="5269" xr:uid="{00000000-0005-0000-0000-00004F000000}"/>
    <cellStyle name="Input cel new 2 2 3 2 2 4 3 2" xfId="15505" xr:uid="{00000000-0005-0000-0000-00004F000000}"/>
    <cellStyle name="Input cel new 2 2 3 2 2 4 3 2 2" xfId="20094" xr:uid="{00000000-0005-0000-0000-00004F000000}"/>
    <cellStyle name="Input cel new 2 2 3 2 2 4 3 3" xfId="14557" xr:uid="{00000000-0005-0000-0000-00004F000000}"/>
    <cellStyle name="Input cel new 2 2 3 2 2 4 4" xfId="2673" xr:uid="{00000000-0005-0000-0000-00004F000000}"/>
    <cellStyle name="Input cel new 2 2 3 2 2 4 4 2" xfId="17527" xr:uid="{00000000-0005-0000-0000-00004F000000}"/>
    <cellStyle name="Input cel new 2 2 3 2 2 4 5" xfId="11360" xr:uid="{00000000-0005-0000-0000-00004F000000}"/>
    <cellStyle name="Input cel new 2 2 3 2 2 4 5 2" xfId="9820" xr:uid="{00000000-0005-0000-0000-00004F000000}"/>
    <cellStyle name="Input cel new 2 2 3 2 2 4 6" xfId="12456" xr:uid="{00000000-0005-0000-0000-00004F000000}"/>
    <cellStyle name="Input cel new 2 2 3 2 2 5" xfId="667" xr:uid="{00000000-0005-0000-0000-00004F000000}"/>
    <cellStyle name="Input cel new 2 2 3 2 2 5 2" xfId="4892" xr:uid="{00000000-0005-0000-0000-00004F000000}"/>
    <cellStyle name="Input cel new 2 2 3 2 2 5 2 2" xfId="15150" xr:uid="{00000000-0005-0000-0000-00004F000000}"/>
    <cellStyle name="Input cel new 2 2 3 2 2 5 2 2 2" xfId="19739" xr:uid="{00000000-0005-0000-0000-00004F000000}"/>
    <cellStyle name="Input cel new 2 2 3 2 2 5 2 3" xfId="7970" xr:uid="{00000000-0005-0000-0000-00004F000000}"/>
    <cellStyle name="Input cel new 2 2 3 2 2 5 3" xfId="2314" xr:uid="{00000000-0005-0000-0000-00004F000000}"/>
    <cellStyle name="Input cel new 2 2 3 2 2 5 3 2" xfId="17168" xr:uid="{00000000-0005-0000-0000-00004F000000}"/>
    <cellStyle name="Input cel new 2 2 3 2 2 5 4" xfId="11009" xr:uid="{00000000-0005-0000-0000-00004F000000}"/>
    <cellStyle name="Input cel new 2 2 3 2 2 5 4 2" xfId="9148" xr:uid="{00000000-0005-0000-0000-00004F000000}"/>
    <cellStyle name="Input cel new 2 2 3 2 2 5 5" xfId="8080" xr:uid="{00000000-0005-0000-0000-00004F000000}"/>
    <cellStyle name="Input cel new 2 2 3 2 2 6" xfId="3467" xr:uid="{00000000-0005-0000-0000-00004F000000}"/>
    <cellStyle name="Input cel new 2 2 3 2 2 6 2" xfId="13731" xr:uid="{00000000-0005-0000-0000-00004F000000}"/>
    <cellStyle name="Input cel new 2 2 3 2 2 6 2 2" xfId="18321" xr:uid="{00000000-0005-0000-0000-00004F000000}"/>
    <cellStyle name="Input cel new 2 2 3 2 2 6 3" xfId="6302" xr:uid="{00000000-0005-0000-0000-00004F000000}"/>
    <cellStyle name="Input cel new 2 2 3 2 2 7" xfId="4754" xr:uid="{00000000-0005-0000-0000-00004F000000}"/>
    <cellStyle name="Input cel new 2 2 3 2 2 7 2" xfId="15014" xr:uid="{00000000-0005-0000-0000-00004F000000}"/>
    <cellStyle name="Input cel new 2 2 3 2 2 7 2 2" xfId="19603" xr:uid="{00000000-0005-0000-0000-00004F000000}"/>
    <cellStyle name="Input cel new 2 2 3 2 2 7 3" xfId="6338" xr:uid="{00000000-0005-0000-0000-00004F000000}"/>
    <cellStyle name="Input cel new 2 2 3 2 2 8" xfId="9480" xr:uid="{00000000-0005-0000-0000-00004F000000}"/>
    <cellStyle name="Input cel new 2 2 3 2 2 8 2" xfId="10526" xr:uid="{00000000-0005-0000-0000-00004F000000}"/>
    <cellStyle name="Input cel new 2 2 3 2 2 9" xfId="10876" xr:uid="{00000000-0005-0000-0000-00004F000000}"/>
    <cellStyle name="Input cel new 2 2 3 2 2 9 2" xfId="9835" xr:uid="{00000000-0005-0000-0000-00004F000000}"/>
    <cellStyle name="Input cel new 2 2 3 2 3" xfId="731" xr:uid="{00000000-0005-0000-0000-00004F000000}"/>
    <cellStyle name="Input cel new 2 2 3 2 3 2" xfId="1644" xr:uid="{00000000-0005-0000-0000-00004F000000}"/>
    <cellStyle name="Input cel new 2 2 3 2 3 2 2" xfId="4453" xr:uid="{00000000-0005-0000-0000-00004F000000}"/>
    <cellStyle name="Input cel new 2 2 3 2 3 2 2 2" xfId="14717" xr:uid="{00000000-0005-0000-0000-00004F000000}"/>
    <cellStyle name="Input cel new 2 2 3 2 3 2 2 2 2" xfId="19307" xr:uid="{00000000-0005-0000-0000-00004F000000}"/>
    <cellStyle name="Input cel new 2 2 3 2 3 2 2 3" xfId="7458" xr:uid="{00000000-0005-0000-0000-00004F000000}"/>
    <cellStyle name="Input cel new 2 2 3 2 3 2 3" xfId="5865" xr:uid="{00000000-0005-0000-0000-00004F000000}"/>
    <cellStyle name="Input cel new 2 2 3 2 3 2 3 2" xfId="16067" xr:uid="{00000000-0005-0000-0000-00004F000000}"/>
    <cellStyle name="Input cel new 2 2 3 2 3 2 3 2 2" xfId="20654" xr:uid="{00000000-0005-0000-0000-00004F000000}"/>
    <cellStyle name="Input cel new 2 2 3 2 3 2 3 3" xfId="8630" xr:uid="{00000000-0005-0000-0000-00004F000000}"/>
    <cellStyle name="Input cel new 2 2 3 2 3 2 4" xfId="3217" xr:uid="{00000000-0005-0000-0000-00004F000000}"/>
    <cellStyle name="Input cel new 2 2 3 2 3 2 4 2" xfId="18071" xr:uid="{00000000-0005-0000-0000-00004F000000}"/>
    <cellStyle name="Input cel new 2 2 3 2 3 2 5" xfId="11919" xr:uid="{00000000-0005-0000-0000-00004F000000}"/>
    <cellStyle name="Input cel new 2 2 3 2 3 2 5 2" xfId="16505" xr:uid="{00000000-0005-0000-0000-00004F000000}"/>
    <cellStyle name="Input cel new 2 2 3 2 3 2 6" xfId="9593" xr:uid="{00000000-0005-0000-0000-00004F000000}"/>
    <cellStyle name="Input cel new 2 2 3 2 3 3" xfId="1327" xr:uid="{00000000-0005-0000-0000-00004F000000}"/>
    <cellStyle name="Input cel new 2 2 3 2 3 3 2" xfId="4136" xr:uid="{00000000-0005-0000-0000-00004F000000}"/>
    <cellStyle name="Input cel new 2 2 3 2 3 3 2 2" xfId="14400" xr:uid="{00000000-0005-0000-0000-00004F000000}"/>
    <cellStyle name="Input cel new 2 2 3 2 3 3 2 2 2" xfId="18990" xr:uid="{00000000-0005-0000-0000-00004F000000}"/>
    <cellStyle name="Input cel new 2 2 3 2 3 3 2 3" xfId="10035" xr:uid="{00000000-0005-0000-0000-00004F000000}"/>
    <cellStyle name="Input cel new 2 2 3 2 3 3 3" xfId="5549" xr:uid="{00000000-0005-0000-0000-00004F000000}"/>
    <cellStyle name="Input cel new 2 2 3 2 3 3 3 2" xfId="15770" xr:uid="{00000000-0005-0000-0000-00004F000000}"/>
    <cellStyle name="Input cel new 2 2 3 2 3 3 3 2 2" xfId="20358" xr:uid="{00000000-0005-0000-0000-00004F000000}"/>
    <cellStyle name="Input cel new 2 2 3 2 3 3 3 3" xfId="7999" xr:uid="{00000000-0005-0000-0000-00004F000000}"/>
    <cellStyle name="Input cel new 2 2 3 2 3 3 4" xfId="2933" xr:uid="{00000000-0005-0000-0000-00004F000000}"/>
    <cellStyle name="Input cel new 2 2 3 2 3 3 4 2" xfId="17787" xr:uid="{00000000-0005-0000-0000-00004F000000}"/>
    <cellStyle name="Input cel new 2 2 3 2 3 3 5" xfId="11621" xr:uid="{00000000-0005-0000-0000-00004F000000}"/>
    <cellStyle name="Input cel new 2 2 3 2 3 3 5 2" xfId="16209" xr:uid="{00000000-0005-0000-0000-00004F000000}"/>
    <cellStyle name="Input cel new 2 2 3 2 3 3 6" xfId="12090" xr:uid="{00000000-0005-0000-0000-00004F000000}"/>
    <cellStyle name="Input cel new 2 2 3 2 3 4" xfId="2375" xr:uid="{00000000-0005-0000-0000-00004F000000}"/>
    <cellStyle name="Input cel new 2 2 3 2 3 4 2" xfId="12643" xr:uid="{00000000-0005-0000-0000-00004F000000}"/>
    <cellStyle name="Input cel new 2 2 3 2 3 4 2 2" xfId="17229" xr:uid="{00000000-0005-0000-0000-00004F000000}"/>
    <cellStyle name="Input cel new 2 2 3 2 3 4 3" xfId="10250" xr:uid="{00000000-0005-0000-0000-00004F000000}"/>
    <cellStyle name="Input cel new 2 2 3 2 3 5" xfId="3531" xr:uid="{00000000-0005-0000-0000-00004F000000}"/>
    <cellStyle name="Input cel new 2 2 3 2 3 5 2" xfId="13795" xr:uid="{00000000-0005-0000-0000-00004F000000}"/>
    <cellStyle name="Input cel new 2 2 3 2 3 5 2 2" xfId="18385" xr:uid="{00000000-0005-0000-0000-00004F000000}"/>
    <cellStyle name="Input cel new 2 2 3 2 3 5 3" xfId="10575" xr:uid="{00000000-0005-0000-0000-00004F000000}"/>
    <cellStyle name="Input cel new 2 2 3 2 3 6" xfId="4956" xr:uid="{00000000-0005-0000-0000-00004F000000}"/>
    <cellStyle name="Input cel new 2 2 3 2 3 6 2" xfId="15211" xr:uid="{00000000-0005-0000-0000-00004F000000}"/>
    <cellStyle name="Input cel new 2 2 3 2 3 6 2 2" xfId="19800" xr:uid="{00000000-0005-0000-0000-00004F000000}"/>
    <cellStyle name="Input cel new 2 2 3 2 3 6 3" xfId="8588" xr:uid="{00000000-0005-0000-0000-00004F000000}"/>
    <cellStyle name="Input cel new 2 2 3 2 3 7" xfId="2081" xr:uid="{00000000-0005-0000-0000-00004F000000}"/>
    <cellStyle name="Input cel new 2 2 3 2 3 7 2" xfId="12350" xr:uid="{00000000-0005-0000-0000-00004F000000}"/>
    <cellStyle name="Input cel new 2 2 3 2 3 7 2 2" xfId="16935" xr:uid="{00000000-0005-0000-0000-00004F000000}"/>
    <cellStyle name="Input cel new 2 2 3 2 3 7 3" xfId="9720" xr:uid="{00000000-0005-0000-0000-00004F000000}"/>
    <cellStyle name="Input cel new 2 2 3 2 3 8" xfId="11069" xr:uid="{00000000-0005-0000-0000-00004F000000}"/>
    <cellStyle name="Input cel new 2 2 3 2 3 8 2" xfId="9991" xr:uid="{00000000-0005-0000-0000-00004F000000}"/>
    <cellStyle name="Input cel new 2 2 3 2 3 9" xfId="6660" xr:uid="{00000000-0005-0000-0000-00004F000000}"/>
    <cellStyle name="Input cel new 2 2 3 2 4" xfId="793" xr:uid="{00000000-0005-0000-0000-00004F000000}"/>
    <cellStyle name="Input cel new 2 2 3 2 4 2" xfId="1706" xr:uid="{00000000-0005-0000-0000-00004F000000}"/>
    <cellStyle name="Input cel new 2 2 3 2 4 2 2" xfId="4515" xr:uid="{00000000-0005-0000-0000-00004F000000}"/>
    <cellStyle name="Input cel new 2 2 3 2 4 2 2 2" xfId="14779" xr:uid="{00000000-0005-0000-0000-00004F000000}"/>
    <cellStyle name="Input cel new 2 2 3 2 4 2 2 2 2" xfId="19369" xr:uid="{00000000-0005-0000-0000-00004F000000}"/>
    <cellStyle name="Input cel new 2 2 3 2 4 2 2 3" xfId="9449" xr:uid="{00000000-0005-0000-0000-00004F000000}"/>
    <cellStyle name="Input cel new 2 2 3 2 4 2 3" xfId="5927" xr:uid="{00000000-0005-0000-0000-00004F000000}"/>
    <cellStyle name="Input cel new 2 2 3 2 4 2 3 2" xfId="16126" xr:uid="{00000000-0005-0000-0000-00004F000000}"/>
    <cellStyle name="Input cel new 2 2 3 2 4 2 3 2 2" xfId="20713" xr:uid="{00000000-0005-0000-0000-00004F000000}"/>
    <cellStyle name="Input cel new 2 2 3 2 4 2 3 3" xfId="7491" xr:uid="{00000000-0005-0000-0000-00004F000000}"/>
    <cellStyle name="Input cel new 2 2 3 2 4 2 4" xfId="3276" xr:uid="{00000000-0005-0000-0000-00004F000000}"/>
    <cellStyle name="Input cel new 2 2 3 2 4 2 4 2" xfId="18130" xr:uid="{00000000-0005-0000-0000-00004F000000}"/>
    <cellStyle name="Input cel new 2 2 3 2 4 2 5" xfId="11978" xr:uid="{00000000-0005-0000-0000-00004F000000}"/>
    <cellStyle name="Input cel new 2 2 3 2 4 2 5 2" xfId="16564" xr:uid="{00000000-0005-0000-0000-00004F000000}"/>
    <cellStyle name="Input cel new 2 2 3 2 4 2 6" xfId="13165" xr:uid="{00000000-0005-0000-0000-00004F000000}"/>
    <cellStyle name="Input cel new 2 2 3 2 4 3" xfId="1384" xr:uid="{00000000-0005-0000-0000-00004F000000}"/>
    <cellStyle name="Input cel new 2 2 3 2 4 3 2" xfId="4193" xr:uid="{00000000-0005-0000-0000-00004F000000}"/>
    <cellStyle name="Input cel new 2 2 3 2 4 3 2 2" xfId="14457" xr:uid="{00000000-0005-0000-0000-00004F000000}"/>
    <cellStyle name="Input cel new 2 2 3 2 4 3 2 2 2" xfId="19047" xr:uid="{00000000-0005-0000-0000-00004F000000}"/>
    <cellStyle name="Input cel new 2 2 3 2 4 3 2 3" xfId="12268" xr:uid="{00000000-0005-0000-0000-00004F000000}"/>
    <cellStyle name="Input cel new 2 2 3 2 4 3 3" xfId="5605" xr:uid="{00000000-0005-0000-0000-00004F000000}"/>
    <cellStyle name="Input cel new 2 2 3 2 4 3 3 2" xfId="15823" xr:uid="{00000000-0005-0000-0000-00004F000000}"/>
    <cellStyle name="Input cel new 2 2 3 2 4 3 3 2 2" xfId="20411" xr:uid="{00000000-0005-0000-0000-00004F000000}"/>
    <cellStyle name="Input cel new 2 2 3 2 4 3 3 3" xfId="6109" xr:uid="{00000000-0005-0000-0000-00004F000000}"/>
    <cellStyle name="Input cel new 2 2 3 2 4 3 4" xfId="2987" xr:uid="{00000000-0005-0000-0000-00004F000000}"/>
    <cellStyle name="Input cel new 2 2 3 2 4 3 4 2" xfId="17841" xr:uid="{00000000-0005-0000-0000-00004F000000}"/>
    <cellStyle name="Input cel new 2 2 3 2 4 3 5" xfId="11674" xr:uid="{00000000-0005-0000-0000-00004F000000}"/>
    <cellStyle name="Input cel new 2 2 3 2 4 3 5 2" xfId="16262" xr:uid="{00000000-0005-0000-0000-00004F000000}"/>
    <cellStyle name="Input cel new 2 2 3 2 4 3 6" xfId="10059" xr:uid="{00000000-0005-0000-0000-00004F000000}"/>
    <cellStyle name="Input cel new 2 2 3 2 4 4" xfId="2437" xr:uid="{00000000-0005-0000-0000-00004F000000}"/>
    <cellStyle name="Input cel new 2 2 3 2 4 4 2" xfId="12705" xr:uid="{00000000-0005-0000-0000-00004F000000}"/>
    <cellStyle name="Input cel new 2 2 3 2 4 4 2 2" xfId="17291" xr:uid="{00000000-0005-0000-0000-00004F000000}"/>
    <cellStyle name="Input cel new 2 2 3 2 4 4 3" xfId="6657" xr:uid="{00000000-0005-0000-0000-00004F000000}"/>
    <cellStyle name="Input cel new 2 2 3 2 4 5" xfId="3593" xr:uid="{00000000-0005-0000-0000-00004F000000}"/>
    <cellStyle name="Input cel new 2 2 3 2 4 5 2" xfId="13857" xr:uid="{00000000-0005-0000-0000-00004F000000}"/>
    <cellStyle name="Input cel new 2 2 3 2 4 5 2 2" xfId="18447" xr:uid="{00000000-0005-0000-0000-00004F000000}"/>
    <cellStyle name="Input cel new 2 2 3 2 4 5 3" xfId="8616" xr:uid="{00000000-0005-0000-0000-00004F000000}"/>
    <cellStyle name="Input cel new 2 2 3 2 4 6" xfId="5018" xr:uid="{00000000-0005-0000-0000-00004F000000}"/>
    <cellStyle name="Input cel new 2 2 3 2 4 6 2" xfId="15273" xr:uid="{00000000-0005-0000-0000-00004F000000}"/>
    <cellStyle name="Input cel new 2 2 3 2 4 6 2 2" xfId="19862" xr:uid="{00000000-0005-0000-0000-00004F000000}"/>
    <cellStyle name="Input cel new 2 2 3 2 4 6 3" xfId="8669" xr:uid="{00000000-0005-0000-0000-00004F000000}"/>
    <cellStyle name="Input cel new 2 2 3 2 4 7" xfId="2140" xr:uid="{00000000-0005-0000-0000-00004F000000}"/>
    <cellStyle name="Input cel new 2 2 3 2 4 7 2" xfId="12409" xr:uid="{00000000-0005-0000-0000-00004F000000}"/>
    <cellStyle name="Input cel new 2 2 3 2 4 7 2 2" xfId="16994" xr:uid="{00000000-0005-0000-0000-00004F000000}"/>
    <cellStyle name="Input cel new 2 2 3 2 4 7 3" xfId="8525" xr:uid="{00000000-0005-0000-0000-00004F000000}"/>
    <cellStyle name="Input cel new 2 2 3 2 4 8" xfId="11128" xr:uid="{00000000-0005-0000-0000-00004F000000}"/>
    <cellStyle name="Input cel new 2 2 3 2 4 8 2" xfId="9360" xr:uid="{00000000-0005-0000-0000-00004F000000}"/>
    <cellStyle name="Input cel new 2 2 3 2 4 9" xfId="9840" xr:uid="{00000000-0005-0000-0000-00004F000000}"/>
    <cellStyle name="Input cel new 2 2 3 2 5" xfId="1229" xr:uid="{00000000-0005-0000-0000-00004F000000}"/>
    <cellStyle name="Input cel new 2 2 3 2 5 2" xfId="1540" xr:uid="{00000000-0005-0000-0000-00004F000000}"/>
    <cellStyle name="Input cel new 2 2 3 2 5 2 2" xfId="4349" xr:uid="{00000000-0005-0000-0000-00004F000000}"/>
    <cellStyle name="Input cel new 2 2 3 2 5 2 2 2" xfId="14613" xr:uid="{00000000-0005-0000-0000-00004F000000}"/>
    <cellStyle name="Input cel new 2 2 3 2 5 2 2 2 2" xfId="19203" xr:uid="{00000000-0005-0000-0000-00004F000000}"/>
    <cellStyle name="Input cel new 2 2 3 2 5 2 2 3" xfId="7237" xr:uid="{00000000-0005-0000-0000-00004F000000}"/>
    <cellStyle name="Input cel new 2 2 3 2 5 2 3" xfId="5761" xr:uid="{00000000-0005-0000-0000-00004F000000}"/>
    <cellStyle name="Input cel new 2 2 3 2 5 2 3 2" xfId="15968" xr:uid="{00000000-0005-0000-0000-00004F000000}"/>
    <cellStyle name="Input cel new 2 2 3 2 5 2 3 2 2" xfId="20555" xr:uid="{00000000-0005-0000-0000-00004F000000}"/>
    <cellStyle name="Input cel new 2 2 3 2 5 2 3 3" xfId="9622" xr:uid="{00000000-0005-0000-0000-00004F000000}"/>
    <cellStyle name="Input cel new 2 2 3 2 5 2 4" xfId="3118" xr:uid="{00000000-0005-0000-0000-00004F000000}"/>
    <cellStyle name="Input cel new 2 2 3 2 5 2 4 2" xfId="17972" xr:uid="{00000000-0005-0000-0000-00004F000000}"/>
    <cellStyle name="Input cel new 2 2 3 2 5 2 5" xfId="11820" xr:uid="{00000000-0005-0000-0000-00004F000000}"/>
    <cellStyle name="Input cel new 2 2 3 2 5 2 5 2" xfId="16406" xr:uid="{00000000-0005-0000-0000-00004F000000}"/>
    <cellStyle name="Input cel new 2 2 3 2 5 2 6" xfId="10312" xr:uid="{00000000-0005-0000-0000-00004F000000}"/>
    <cellStyle name="Input cel new 2 2 3 2 5 3" xfId="2837" xr:uid="{00000000-0005-0000-0000-00004F000000}"/>
    <cellStyle name="Input cel new 2 2 3 2 5 3 2" xfId="13103" xr:uid="{00000000-0005-0000-0000-00004F000000}"/>
    <cellStyle name="Input cel new 2 2 3 2 5 3 2 2" xfId="17691" xr:uid="{00000000-0005-0000-0000-00004F000000}"/>
    <cellStyle name="Input cel new 2 2 3 2 5 3 3" xfId="12818" xr:uid="{00000000-0005-0000-0000-00004F000000}"/>
    <cellStyle name="Input cel new 2 2 3 2 5 4" xfId="4037" xr:uid="{00000000-0005-0000-0000-00004F000000}"/>
    <cellStyle name="Input cel new 2 2 3 2 5 4 2" xfId="14301" xr:uid="{00000000-0005-0000-0000-00004F000000}"/>
    <cellStyle name="Input cel new 2 2 3 2 5 4 2 2" xfId="18891" xr:uid="{00000000-0005-0000-0000-00004F000000}"/>
    <cellStyle name="Input cel new 2 2 3 2 5 4 3" xfId="7744" xr:uid="{00000000-0005-0000-0000-00004F000000}"/>
    <cellStyle name="Input cel new 2 2 3 2 5 5" xfId="5451" xr:uid="{00000000-0005-0000-0000-00004F000000}"/>
    <cellStyle name="Input cel new 2 2 3 2 5 5 2" xfId="15676" xr:uid="{00000000-0005-0000-0000-00004F000000}"/>
    <cellStyle name="Input cel new 2 2 3 2 5 5 2 2" xfId="20264" xr:uid="{00000000-0005-0000-0000-00004F000000}"/>
    <cellStyle name="Input cel new 2 2 3 2 5 5 3" xfId="10527" xr:uid="{00000000-0005-0000-0000-00004F000000}"/>
    <cellStyle name="Input cel new 2 2 3 2 5 6" xfId="1999" xr:uid="{00000000-0005-0000-0000-00004F000000}"/>
    <cellStyle name="Input cel new 2 2 3 2 5 6 2" xfId="16853" xr:uid="{00000000-0005-0000-0000-00004F000000}"/>
    <cellStyle name="Input cel new 2 2 3 2 5 7" xfId="11529" xr:uid="{00000000-0005-0000-0000-00004F000000}"/>
    <cellStyle name="Input cel new 2 2 3 2 5 7 2" xfId="6703" xr:uid="{00000000-0005-0000-0000-00004F000000}"/>
    <cellStyle name="Input cel new 2 2 3 2 5 8" xfId="7226" xr:uid="{00000000-0005-0000-0000-00004F000000}"/>
    <cellStyle name="Input cel new 2 2 3 2 6" xfId="1250" xr:uid="{00000000-0005-0000-0000-00004F000000}"/>
    <cellStyle name="Input cel new 2 2 3 2 6 2" xfId="4058" xr:uid="{00000000-0005-0000-0000-00004F000000}"/>
    <cellStyle name="Input cel new 2 2 3 2 6 2 2" xfId="14322" xr:uid="{00000000-0005-0000-0000-00004F000000}"/>
    <cellStyle name="Input cel new 2 2 3 2 6 2 2 2" xfId="18912" xr:uid="{00000000-0005-0000-0000-00004F000000}"/>
    <cellStyle name="Input cel new 2 2 3 2 6 2 3" xfId="9150" xr:uid="{00000000-0005-0000-0000-00004F000000}"/>
    <cellStyle name="Input cel new 2 2 3 2 6 3" xfId="5472" xr:uid="{00000000-0005-0000-0000-00004F000000}"/>
    <cellStyle name="Input cel new 2 2 3 2 6 3 2" xfId="15697" xr:uid="{00000000-0005-0000-0000-00004F000000}"/>
    <cellStyle name="Input cel new 2 2 3 2 6 3 2 2" xfId="20285" xr:uid="{00000000-0005-0000-0000-00004F000000}"/>
    <cellStyle name="Input cel new 2 2 3 2 6 3 3" xfId="9194" xr:uid="{00000000-0005-0000-0000-00004F000000}"/>
    <cellStyle name="Input cel new 2 2 3 2 6 4" xfId="2858" xr:uid="{00000000-0005-0000-0000-00004F000000}"/>
    <cellStyle name="Input cel new 2 2 3 2 6 4 2" xfId="17712" xr:uid="{00000000-0005-0000-0000-00004F000000}"/>
    <cellStyle name="Input cel new 2 2 3 2 6 5" xfId="11550" xr:uid="{00000000-0005-0000-0000-00004F000000}"/>
    <cellStyle name="Input cel new 2 2 3 2 6 5 2" xfId="13363" xr:uid="{00000000-0005-0000-0000-00004F000000}"/>
    <cellStyle name="Input cel new 2 2 3 2 6 6" xfId="10382" xr:uid="{00000000-0005-0000-0000-00004F000000}"/>
    <cellStyle name="Input cel new 2 2 3 2 7" xfId="883" xr:uid="{00000000-0005-0000-0000-00004F000000}"/>
    <cellStyle name="Input cel new 2 2 3 2 7 2" xfId="3683" xr:uid="{00000000-0005-0000-0000-00004F000000}"/>
    <cellStyle name="Input cel new 2 2 3 2 7 2 2" xfId="13947" xr:uid="{00000000-0005-0000-0000-00004F000000}"/>
    <cellStyle name="Input cel new 2 2 3 2 7 2 2 2" xfId="18537" xr:uid="{00000000-0005-0000-0000-00004F000000}"/>
    <cellStyle name="Input cel new 2 2 3 2 7 2 3" xfId="12960" xr:uid="{00000000-0005-0000-0000-00004F000000}"/>
    <cellStyle name="Input cel new 2 2 3 2 7 3" xfId="5107" xr:uid="{00000000-0005-0000-0000-00004F000000}"/>
    <cellStyle name="Input cel new 2 2 3 2 7 3 2" xfId="15357" xr:uid="{00000000-0005-0000-0000-00004F000000}"/>
    <cellStyle name="Input cel new 2 2 3 2 7 3 2 2" xfId="19946" xr:uid="{00000000-0005-0000-0000-00004F000000}"/>
    <cellStyle name="Input cel new 2 2 3 2 7 3 3" xfId="7798" xr:uid="{00000000-0005-0000-0000-00004F000000}"/>
    <cellStyle name="Input cel new 2 2 3 2 7 4" xfId="2521" xr:uid="{00000000-0005-0000-0000-00004F000000}"/>
    <cellStyle name="Input cel new 2 2 3 2 7 4 2" xfId="17375" xr:uid="{00000000-0005-0000-0000-00004F000000}"/>
    <cellStyle name="Input cel new 2 2 3 2 7 5" xfId="11212" xr:uid="{00000000-0005-0000-0000-00004F000000}"/>
    <cellStyle name="Input cel new 2 2 3 2 7 5 2" xfId="6317" xr:uid="{00000000-0005-0000-0000-00004F000000}"/>
    <cellStyle name="Input cel new 2 2 3 2 7 6" xfId="6187" xr:uid="{00000000-0005-0000-0000-00004F000000}"/>
    <cellStyle name="Input cel new 2 2 3 2 8" xfId="619" xr:uid="{00000000-0005-0000-0000-00004F000000}"/>
    <cellStyle name="Input cel new 2 2 3 2 8 2" xfId="4844" xr:uid="{00000000-0005-0000-0000-00004F000000}"/>
    <cellStyle name="Input cel new 2 2 3 2 8 2 2" xfId="15102" xr:uid="{00000000-0005-0000-0000-00004F000000}"/>
    <cellStyle name="Input cel new 2 2 3 2 8 2 2 2" xfId="19691" xr:uid="{00000000-0005-0000-0000-00004F000000}"/>
    <cellStyle name="Input cel new 2 2 3 2 8 2 3" xfId="8363" xr:uid="{00000000-0005-0000-0000-00004F000000}"/>
    <cellStyle name="Input cel new 2 2 3 2 8 3" xfId="2266" xr:uid="{00000000-0005-0000-0000-00004F000000}"/>
    <cellStyle name="Input cel new 2 2 3 2 8 3 2" xfId="17120" xr:uid="{00000000-0005-0000-0000-00004F000000}"/>
    <cellStyle name="Input cel new 2 2 3 2 8 4" xfId="10962" xr:uid="{00000000-0005-0000-0000-00004F000000}"/>
    <cellStyle name="Input cel new 2 2 3 2 8 4 2" xfId="7386" xr:uid="{00000000-0005-0000-0000-00004F000000}"/>
    <cellStyle name="Input cel new 2 2 3 2 8 5" xfId="10079" xr:uid="{00000000-0005-0000-0000-00004F000000}"/>
    <cellStyle name="Input cel new 2 2 3 2 9" xfId="3419" xr:uid="{00000000-0005-0000-0000-00004F000000}"/>
    <cellStyle name="Input cel new 2 2 3 2 9 2" xfId="13683" xr:uid="{00000000-0005-0000-0000-00004F000000}"/>
    <cellStyle name="Input cel new 2 2 3 2 9 2 2" xfId="18273" xr:uid="{00000000-0005-0000-0000-00004F000000}"/>
    <cellStyle name="Input cel new 2 2 3 2 9 3" xfId="7771" xr:uid="{00000000-0005-0000-0000-00004F000000}"/>
    <cellStyle name="Input cel new 2 2 3 3" xfId="387" xr:uid="{00000000-0005-0000-0000-00004F000000}"/>
    <cellStyle name="Input cel new 2 2 3 3 2" xfId="482" xr:uid="{00000000-0005-0000-0000-00004F000000}"/>
    <cellStyle name="Input cel new 2 2 3 3 2 2" xfId="1504" xr:uid="{00000000-0005-0000-0000-00004F000000}"/>
    <cellStyle name="Input cel new 2 2 3 3 2 2 2" xfId="5725" xr:uid="{00000000-0005-0000-0000-00004F000000}"/>
    <cellStyle name="Input cel new 2 2 3 3 2 2 2 2" xfId="15934" xr:uid="{00000000-0005-0000-0000-00004F000000}"/>
    <cellStyle name="Input cel new 2 2 3 3 2 2 2 2 2" xfId="20521" xr:uid="{00000000-0005-0000-0000-00004F000000}"/>
    <cellStyle name="Input cel new 2 2 3 3 2 2 2 3" xfId="6729" xr:uid="{00000000-0005-0000-0000-00004F000000}"/>
    <cellStyle name="Input cel new 2 2 3 3 2 2 3" xfId="4313" xr:uid="{00000000-0005-0000-0000-00004F000000}"/>
    <cellStyle name="Input cel new 2 2 3 3 2 2 3 2" xfId="19167" xr:uid="{00000000-0005-0000-0000-00004F000000}"/>
    <cellStyle name="Input cel new 2 2 3 3 2 2 4" xfId="11786" xr:uid="{00000000-0005-0000-0000-00004F000000}"/>
    <cellStyle name="Input cel new 2 2 3 3 2 2 4 2" xfId="16372" xr:uid="{00000000-0005-0000-0000-00004F000000}"/>
    <cellStyle name="Input cel new 2 2 3 3 2 2 5" xfId="10013" xr:uid="{00000000-0005-0000-0000-00004F000000}"/>
    <cellStyle name="Input cel new 2 2 3 3 2 3" xfId="4707" xr:uid="{00000000-0005-0000-0000-00004F000000}"/>
    <cellStyle name="Input cel new 2 2 3 3 2 3 2" xfId="14967" xr:uid="{00000000-0005-0000-0000-00004F000000}"/>
    <cellStyle name="Input cel new 2 2 3 3 2 3 2 2" xfId="19556" xr:uid="{00000000-0005-0000-0000-00004F000000}"/>
    <cellStyle name="Input cel new 2 2 3 3 2 3 3" xfId="7346" xr:uid="{00000000-0005-0000-0000-00004F000000}"/>
    <cellStyle name="Input cel new 2 2 3 3 2 4" xfId="10829" xr:uid="{00000000-0005-0000-0000-00004F000000}"/>
    <cellStyle name="Input cel new 2 2 3 3 2 4 2" xfId="8334" xr:uid="{00000000-0005-0000-0000-00004F000000}"/>
    <cellStyle name="Input cel new 2 2 3 3 2 5" xfId="13184" xr:uid="{00000000-0005-0000-0000-00004F000000}"/>
    <cellStyle name="Input cel new 2 2 3 3 3" xfId="1088" xr:uid="{00000000-0005-0000-0000-00004F000000}"/>
    <cellStyle name="Input cel new 2 2 3 3 3 2" xfId="3891" xr:uid="{00000000-0005-0000-0000-00004F000000}"/>
    <cellStyle name="Input cel new 2 2 3 3 3 2 2" xfId="14155" xr:uid="{00000000-0005-0000-0000-00004F000000}"/>
    <cellStyle name="Input cel new 2 2 3 3 3 2 2 2" xfId="18745" xr:uid="{00000000-0005-0000-0000-00004F000000}"/>
    <cellStyle name="Input cel new 2 2 3 3 3 2 3" xfId="6864" xr:uid="{00000000-0005-0000-0000-00004F000000}"/>
    <cellStyle name="Input cel new 2 2 3 3 3 3" xfId="5311" xr:uid="{00000000-0005-0000-0000-00004F000000}"/>
    <cellStyle name="Input cel new 2 2 3 3 3 3 2" xfId="15545" xr:uid="{00000000-0005-0000-0000-00004F000000}"/>
    <cellStyle name="Input cel new 2 2 3 3 3 3 2 2" xfId="20134" xr:uid="{00000000-0005-0000-0000-00004F000000}"/>
    <cellStyle name="Input cel new 2 2 3 3 3 3 3" xfId="9652" xr:uid="{00000000-0005-0000-0000-00004F000000}"/>
    <cellStyle name="Input cel new 2 2 3 3 3 4" xfId="2712" xr:uid="{00000000-0005-0000-0000-00004F000000}"/>
    <cellStyle name="Input cel new 2 2 3 3 3 4 2" xfId="17566" xr:uid="{00000000-0005-0000-0000-00004F000000}"/>
    <cellStyle name="Input cel new 2 2 3 3 3 5" xfId="11400" xr:uid="{00000000-0005-0000-0000-00004F000000}"/>
    <cellStyle name="Input cel new 2 2 3 3 3 5 2" xfId="8722" xr:uid="{00000000-0005-0000-0000-00004F000000}"/>
    <cellStyle name="Input cel new 2 2 3 3 3 6" xfId="9677" xr:uid="{00000000-0005-0000-0000-00004F000000}"/>
    <cellStyle name="Input cel new 2 2 3 3 4" xfId="312" xr:uid="{00000000-0005-0000-0000-00004F000000}"/>
    <cellStyle name="Input cel new 2 2 3 3 4 2" xfId="4558" xr:uid="{00000000-0005-0000-0000-00004F000000}"/>
    <cellStyle name="Input cel new 2 2 3 3 4 2 2" xfId="14821" xr:uid="{00000000-0005-0000-0000-00004F000000}"/>
    <cellStyle name="Input cel new 2 2 3 3 4 2 2 2" xfId="19411" xr:uid="{00000000-0005-0000-0000-00004F000000}"/>
    <cellStyle name="Input cel new 2 2 3 3 4 2 3" xfId="13191" xr:uid="{00000000-0005-0000-0000-00004F000000}"/>
    <cellStyle name="Input cel new 2 2 3 3 4 3" xfId="2198" xr:uid="{00000000-0005-0000-0000-00004F000000}"/>
    <cellStyle name="Input cel new 2 2 3 3 4 3 2" xfId="17052" xr:uid="{00000000-0005-0000-0000-00004F000000}"/>
    <cellStyle name="Input cel new 2 2 3 3 4 4" xfId="10667" xr:uid="{00000000-0005-0000-0000-00004F000000}"/>
    <cellStyle name="Input cel new 2 2 3 3 4 4 2" xfId="9147" xr:uid="{00000000-0005-0000-0000-00004F000000}"/>
    <cellStyle name="Input cel new 2 2 3 3 4 5" xfId="13411" xr:uid="{00000000-0005-0000-0000-00004F000000}"/>
    <cellStyle name="Input cel new 2 2 3 3 5" xfId="3351" xr:uid="{00000000-0005-0000-0000-00004F000000}"/>
    <cellStyle name="Input cel new 2 2 3 3 5 2" xfId="13615" xr:uid="{00000000-0005-0000-0000-00004F000000}"/>
    <cellStyle name="Input cel new 2 2 3 3 5 2 2" xfId="18205" xr:uid="{00000000-0005-0000-0000-00004F000000}"/>
    <cellStyle name="Input cel new 2 2 3 3 5 3" xfId="10471" xr:uid="{00000000-0005-0000-0000-00004F000000}"/>
    <cellStyle name="Input cel new 2 2 3 3 6" xfId="4631" xr:uid="{00000000-0005-0000-0000-00004F000000}"/>
    <cellStyle name="Input cel new 2 2 3 3 6 2" xfId="14892" xr:uid="{00000000-0005-0000-0000-00004F000000}"/>
    <cellStyle name="Input cel new 2 2 3 3 6 2 2" xfId="19481" xr:uid="{00000000-0005-0000-0000-00004F000000}"/>
    <cellStyle name="Input cel new 2 2 3 3 6 3" xfId="7464" xr:uid="{00000000-0005-0000-0000-00004F000000}"/>
    <cellStyle name="Input cel new 2 2 3 3 7" xfId="9408" xr:uid="{00000000-0005-0000-0000-00004F000000}"/>
    <cellStyle name="Input cel new 2 2 3 3 7 2" xfId="6895" xr:uid="{00000000-0005-0000-0000-00004F000000}"/>
    <cellStyle name="Input cel new 2 2 3 3 8" xfId="10738" xr:uid="{00000000-0005-0000-0000-00004F000000}"/>
    <cellStyle name="Input cel new 2 2 3 3 8 2" xfId="7241" xr:uid="{00000000-0005-0000-0000-00004F000000}"/>
    <cellStyle name="Input cel new 2 2 3 3 9" xfId="6930" xr:uid="{00000000-0005-0000-0000-00004F000000}"/>
    <cellStyle name="Input cel new 2 2 3 4" xfId="354" xr:uid="{00000000-0005-0000-0000-00004F000000}"/>
    <cellStyle name="Input cel new 2 2 3 4 2" xfId="1482" xr:uid="{00000000-0005-0000-0000-00004F000000}"/>
    <cellStyle name="Input cel new 2 2 3 4 2 2" xfId="5703" xr:uid="{00000000-0005-0000-0000-00004F000000}"/>
    <cellStyle name="Input cel new 2 2 3 4 2 2 2" xfId="15913" xr:uid="{00000000-0005-0000-0000-00004F000000}"/>
    <cellStyle name="Input cel new 2 2 3 4 2 2 2 2" xfId="20501" xr:uid="{00000000-0005-0000-0000-00004F000000}"/>
    <cellStyle name="Input cel new 2 2 3 4 2 2 3" xfId="9237" xr:uid="{00000000-0005-0000-0000-00004F000000}"/>
    <cellStyle name="Input cel new 2 2 3 4 2 3" xfId="4291" xr:uid="{00000000-0005-0000-0000-00004F000000}"/>
    <cellStyle name="Input cel new 2 2 3 4 2 3 2" xfId="19145" xr:uid="{00000000-0005-0000-0000-00004F000000}"/>
    <cellStyle name="Input cel new 2 2 3 4 2 4" xfId="11765" xr:uid="{00000000-0005-0000-0000-00004F000000}"/>
    <cellStyle name="Input cel new 2 2 3 4 2 4 2" xfId="16352" xr:uid="{00000000-0005-0000-0000-00004F000000}"/>
    <cellStyle name="Input cel new 2 2 3 4 2 5" xfId="8685" xr:uid="{00000000-0005-0000-0000-00004F000000}"/>
    <cellStyle name="Input cel new 2 2 3 4 3" xfId="4600" xr:uid="{00000000-0005-0000-0000-00004F000000}"/>
    <cellStyle name="Input cel new 2 2 3 4 3 2" xfId="14862" xr:uid="{00000000-0005-0000-0000-00004F000000}"/>
    <cellStyle name="Input cel new 2 2 3 4 3 2 2" xfId="19451" xr:uid="{00000000-0005-0000-0000-00004F000000}"/>
    <cellStyle name="Input cel new 2 2 3 4 3 3" xfId="12234" xr:uid="{00000000-0005-0000-0000-00004F000000}"/>
    <cellStyle name="Input cel new 2 2 3 4 4" xfId="3073" xr:uid="{00000000-0005-0000-0000-00004F000000}"/>
    <cellStyle name="Input cel new 2 2 3 4 4 2" xfId="17927" xr:uid="{00000000-0005-0000-0000-00004F000000}"/>
    <cellStyle name="Input cel new 2 2 3 4 5" xfId="10708" xr:uid="{00000000-0005-0000-0000-00004F000000}"/>
    <cellStyle name="Input cel new 2 2 3 4 5 2" xfId="7904" xr:uid="{00000000-0005-0000-0000-00004F000000}"/>
    <cellStyle name="Input cel new 2 2 3 4 6" xfId="12532" xr:uid="{00000000-0005-0000-0000-00004F000000}"/>
    <cellStyle name="Input cel new 2 2 3 5" xfId="286" xr:uid="{00000000-0005-0000-0000-00004F000000}"/>
    <cellStyle name="Input cel new 2 2 3 5 2" xfId="3948" xr:uid="{00000000-0005-0000-0000-00004F000000}"/>
    <cellStyle name="Input cel new 2 2 3 5 2 2" xfId="14212" xr:uid="{00000000-0005-0000-0000-00004F000000}"/>
    <cellStyle name="Input cel new 2 2 3 5 2 2 2" xfId="18802" xr:uid="{00000000-0005-0000-0000-00004F000000}"/>
    <cellStyle name="Input cel new 2 2 3 5 2 3" xfId="12839" xr:uid="{00000000-0005-0000-0000-00004F000000}"/>
    <cellStyle name="Input cel new 2 2 3 5 3" xfId="1777" xr:uid="{00000000-0005-0000-0000-00004F000000}"/>
    <cellStyle name="Input cel new 2 2 3 5 3 2" xfId="12048" xr:uid="{00000000-0005-0000-0000-00004F000000}"/>
    <cellStyle name="Input cel new 2 2 3 5 3 2 2" xfId="16634" xr:uid="{00000000-0005-0000-0000-00004F000000}"/>
    <cellStyle name="Input cel new 2 2 3 5 3 3" xfId="12260" xr:uid="{00000000-0005-0000-0000-00004F000000}"/>
    <cellStyle name="Input cel new 2 2 3 5 4" xfId="2761" xr:uid="{00000000-0005-0000-0000-00004F000000}"/>
    <cellStyle name="Input cel new 2 2 3 5 4 2" xfId="17615" xr:uid="{00000000-0005-0000-0000-00004F000000}"/>
    <cellStyle name="Input cel new 2 2 3 5 5" xfId="10643" xr:uid="{00000000-0005-0000-0000-00004F000000}"/>
    <cellStyle name="Input cel new 2 2 3 5 5 2" xfId="9079" xr:uid="{00000000-0005-0000-0000-00004F000000}"/>
    <cellStyle name="Input cel new 2 2 3 5 6" xfId="12484" xr:uid="{00000000-0005-0000-0000-00004F000000}"/>
    <cellStyle name="Input cel new 2 2 3 6" xfId="2176" xr:uid="{00000000-0005-0000-0000-00004F000000}"/>
    <cellStyle name="Input cel new 2 2 3 6 2" xfId="12445" xr:uid="{00000000-0005-0000-0000-00004F000000}"/>
    <cellStyle name="Input cel new 2 2 3 6 2 2" xfId="17030" xr:uid="{00000000-0005-0000-0000-00004F000000}"/>
    <cellStyle name="Input cel new 2 2 3 6 3" xfId="13188" xr:uid="{00000000-0005-0000-0000-00004F000000}"/>
    <cellStyle name="Input cel new 2 2 3 7" xfId="3330" xr:uid="{00000000-0005-0000-0000-00004F000000}"/>
    <cellStyle name="Input cel new 2 2 3 7 2" xfId="13594" xr:uid="{00000000-0005-0000-0000-00004F000000}"/>
    <cellStyle name="Input cel new 2 2 3 7 2 2" xfId="18184" xr:uid="{00000000-0005-0000-0000-00004F000000}"/>
    <cellStyle name="Input cel new 2 2 3 7 3" xfId="6947" xr:uid="{00000000-0005-0000-0000-00004F000000}"/>
    <cellStyle name="Input cel new 2 2 3 8" xfId="1776" xr:uid="{00000000-0005-0000-0000-00004F000000}"/>
    <cellStyle name="Input cel new 2 2 3 8 2" xfId="12047" xr:uid="{00000000-0005-0000-0000-00004F000000}"/>
    <cellStyle name="Input cel new 2 2 3 8 2 2" xfId="16633" xr:uid="{00000000-0005-0000-0000-00004F000000}"/>
    <cellStyle name="Input cel new 2 2 3 8 3" xfId="6409" xr:uid="{00000000-0005-0000-0000-00004F000000}"/>
    <cellStyle name="Input cel new 2 2 3 8 4" xfId="10316" xr:uid="{00000000-0005-0000-0000-00004F000000}"/>
    <cellStyle name="Input cel new 2 2 3 9" xfId="1749" xr:uid="{00000000-0005-0000-0000-00004F000000}"/>
    <cellStyle name="Input cel new 2 2 3 9 2" xfId="12020" xr:uid="{00000000-0005-0000-0000-00004F000000}"/>
    <cellStyle name="Input cel new 2 2 3 9 3" xfId="16606" xr:uid="{00000000-0005-0000-0000-00004F000000}"/>
    <cellStyle name="Input cel new 2 2 4" xfId="815" xr:uid="{00000000-0005-0000-0000-00005A000000}"/>
    <cellStyle name="Input cel new 2 2 4 2" xfId="3615" xr:uid="{00000000-0005-0000-0000-00005A000000}"/>
    <cellStyle name="Input cel new 2 2 4 2 2" xfId="13879" xr:uid="{00000000-0005-0000-0000-00005A000000}"/>
    <cellStyle name="Input cel new 2 2 4 2 2 2" xfId="18469" xr:uid="{00000000-0005-0000-0000-00005A000000}"/>
    <cellStyle name="Input cel new 2 2 4 2 3" xfId="8918" xr:uid="{00000000-0005-0000-0000-00005A000000}"/>
    <cellStyle name="Input cel new 2 2 4 3" xfId="5040" xr:uid="{00000000-0005-0000-0000-00005A000000}"/>
    <cellStyle name="Input cel new 2 2 4 3 2" xfId="15295" xr:uid="{00000000-0005-0000-0000-00005A000000}"/>
    <cellStyle name="Input cel new 2 2 4 3 2 2" xfId="19884" xr:uid="{00000000-0005-0000-0000-00005A000000}"/>
    <cellStyle name="Input cel new 2 2 4 3 3" xfId="9888" xr:uid="{00000000-0005-0000-0000-00005A000000}"/>
    <cellStyle name="Input cel new 2 2 4 4" xfId="2459" xr:uid="{00000000-0005-0000-0000-00005A000000}"/>
    <cellStyle name="Input cel new 2 2 4 4 2" xfId="17313" xr:uid="{00000000-0005-0000-0000-00005A000000}"/>
    <cellStyle name="Input cel new 2 2 4 5" xfId="11150" xr:uid="{00000000-0005-0000-0000-00005A000000}"/>
    <cellStyle name="Input cel new 2 2 4 5 2" xfId="7849" xr:uid="{00000000-0005-0000-0000-00005A000000}"/>
    <cellStyle name="Input cel new 2 2 4 6" xfId="6044" xr:uid="{00000000-0005-0000-0000-00005A000000}"/>
    <cellStyle name="Input cel new 2 2 5" xfId="1758" xr:uid="{00000000-0005-0000-0000-00001E000000}"/>
    <cellStyle name="Input cel new 2 2 5 2" xfId="12029" xr:uid="{00000000-0005-0000-0000-00001E000000}"/>
    <cellStyle name="Input cel new 2 2 5 3" xfId="16615" xr:uid="{00000000-0005-0000-0000-00001E000000}"/>
    <cellStyle name="Input cel new 2 2 6" xfId="1735" xr:uid="{00000000-0005-0000-0000-00001E000000}"/>
    <cellStyle name="Input cel new 2 2 6 2" xfId="12007" xr:uid="{00000000-0005-0000-0000-00001E000000}"/>
    <cellStyle name="Input cel new 2 2 6 3" xfId="16593" xr:uid="{00000000-0005-0000-0000-00001E000000}"/>
    <cellStyle name="Input cel new 2 2 7" xfId="10609" xr:uid="{00000000-0005-0000-0000-00001E000000}"/>
    <cellStyle name="Input cel new 2 2 7 2" xfId="14902" xr:uid="{00000000-0005-0000-0000-00001E000000}"/>
    <cellStyle name="Input cel new 2 3" xfId="273" xr:uid="{00000000-0005-0000-0000-000051000000}"/>
    <cellStyle name="Input cel new 2 3 10" xfId="1790" xr:uid="{00000000-0005-0000-0000-000051000000}"/>
    <cellStyle name="Input cel new 2 3 10 2" xfId="12061" xr:uid="{00000000-0005-0000-0000-000051000000}"/>
    <cellStyle name="Input cel new 2 3 10 2 2" xfId="16646" xr:uid="{00000000-0005-0000-0000-000051000000}"/>
    <cellStyle name="Input cel new 2 3 10 3" xfId="6082" xr:uid="{00000000-0005-0000-0000-000051000000}"/>
    <cellStyle name="Input cel new 2 3 11" xfId="10636" xr:uid="{00000000-0005-0000-0000-000051000000}"/>
    <cellStyle name="Input cel new 2 3 11 2" xfId="12970" xr:uid="{00000000-0005-0000-0000-000051000000}"/>
    <cellStyle name="Input cel new 2 3 12" xfId="6203" xr:uid="{00000000-0005-0000-0000-000051000000}"/>
    <cellStyle name="Input cel new 2 3 2" xfId="409" xr:uid="{00000000-0005-0000-0000-000051000000}"/>
    <cellStyle name="Input cel new 2 3 2 10" xfId="1873" xr:uid="{00000000-0005-0000-0000-000051000000}"/>
    <cellStyle name="Input cel new 2 3 2 10 2" xfId="12144" xr:uid="{00000000-0005-0000-0000-000051000000}"/>
    <cellStyle name="Input cel new 2 3 2 10 2 2" xfId="16729" xr:uid="{00000000-0005-0000-0000-000051000000}"/>
    <cellStyle name="Input cel new 2 3 2 10 3" xfId="9697" xr:uid="{00000000-0005-0000-0000-000051000000}"/>
    <cellStyle name="Input cel new 2 3 2 11" xfId="4645" xr:uid="{00000000-0005-0000-0000-000051000000}"/>
    <cellStyle name="Input cel new 2 3 2 11 2" xfId="19494" xr:uid="{00000000-0005-0000-0000-000051000000}"/>
    <cellStyle name="Input cel new 2 3 2 12" xfId="10759" xr:uid="{00000000-0005-0000-0000-000051000000}"/>
    <cellStyle name="Input cel new 2 3 2 12 2" xfId="9205" xr:uid="{00000000-0005-0000-0000-000051000000}"/>
    <cellStyle name="Input cel new 2 3 2 13" xfId="9086" xr:uid="{00000000-0005-0000-0000-000051000000}"/>
    <cellStyle name="Input cel new 2 3 2 2" xfId="504" xr:uid="{00000000-0005-0000-0000-000051000000}"/>
    <cellStyle name="Input cel new 2 3 2 2 10" xfId="7331" xr:uid="{00000000-0005-0000-0000-000051000000}"/>
    <cellStyle name="Input cel new 2 3 2 2 2" xfId="1211" xr:uid="{00000000-0005-0000-0000-000051000000}"/>
    <cellStyle name="Input cel new 2 3 2 2 2 2" xfId="2819" xr:uid="{00000000-0005-0000-0000-000051000000}"/>
    <cellStyle name="Input cel new 2 3 2 2 2 2 2" xfId="13085" xr:uid="{00000000-0005-0000-0000-000051000000}"/>
    <cellStyle name="Input cel new 2 3 2 2 2 2 2 2" xfId="17673" xr:uid="{00000000-0005-0000-0000-000051000000}"/>
    <cellStyle name="Input cel new 2 3 2 2 2 2 3" xfId="7591" xr:uid="{00000000-0005-0000-0000-000051000000}"/>
    <cellStyle name="Input cel new 2 3 2 2 2 3" xfId="4019" xr:uid="{00000000-0005-0000-0000-000051000000}"/>
    <cellStyle name="Input cel new 2 3 2 2 2 3 2" xfId="14283" xr:uid="{00000000-0005-0000-0000-000051000000}"/>
    <cellStyle name="Input cel new 2 3 2 2 2 3 2 2" xfId="18873" xr:uid="{00000000-0005-0000-0000-000051000000}"/>
    <cellStyle name="Input cel new 2 3 2 2 2 3 3" xfId="9257" xr:uid="{00000000-0005-0000-0000-000051000000}"/>
    <cellStyle name="Input cel new 2 3 2 2 2 4" xfId="5433" xr:uid="{00000000-0005-0000-0000-000051000000}"/>
    <cellStyle name="Input cel new 2 3 2 2 2 4 2" xfId="15659" xr:uid="{00000000-0005-0000-0000-000051000000}"/>
    <cellStyle name="Input cel new 2 3 2 2 2 4 2 2" xfId="20247" xr:uid="{00000000-0005-0000-0000-000051000000}"/>
    <cellStyle name="Input cel new 2 3 2 2 2 4 3" xfId="7625" xr:uid="{00000000-0005-0000-0000-000051000000}"/>
    <cellStyle name="Input cel new 2 3 2 2 2 5" xfId="1982" xr:uid="{00000000-0005-0000-0000-000051000000}"/>
    <cellStyle name="Input cel new 2 3 2 2 2 5 2" xfId="12251" xr:uid="{00000000-0005-0000-0000-000051000000}"/>
    <cellStyle name="Input cel new 2 3 2 2 2 5 2 2" xfId="16836" xr:uid="{00000000-0005-0000-0000-000051000000}"/>
    <cellStyle name="Input cel new 2 3 2 2 2 5 3" xfId="13263" xr:uid="{00000000-0005-0000-0000-000051000000}"/>
    <cellStyle name="Input cel new 2 3 2 2 2 6" xfId="11512" xr:uid="{00000000-0005-0000-0000-000051000000}"/>
    <cellStyle name="Input cel new 2 3 2 2 2 6 2" xfId="10488" xr:uid="{00000000-0005-0000-0000-000051000000}"/>
    <cellStyle name="Input cel new 2 3 2 2 2 7" xfId="12795" xr:uid="{00000000-0005-0000-0000-000051000000}"/>
    <cellStyle name="Input cel new 2 3 2 2 3" xfId="1130" xr:uid="{00000000-0005-0000-0000-000051000000}"/>
    <cellStyle name="Input cel new 2 3 2 2 3 2" xfId="3936" xr:uid="{00000000-0005-0000-0000-000051000000}"/>
    <cellStyle name="Input cel new 2 3 2 2 3 2 2" xfId="14200" xr:uid="{00000000-0005-0000-0000-000051000000}"/>
    <cellStyle name="Input cel new 2 3 2 2 3 2 2 2" xfId="18790" xr:uid="{00000000-0005-0000-0000-000051000000}"/>
    <cellStyle name="Input cel new 2 3 2 2 3 2 3" xfId="8612" xr:uid="{00000000-0005-0000-0000-000051000000}"/>
    <cellStyle name="Input cel new 2 3 2 2 3 3" xfId="5352" xr:uid="{00000000-0005-0000-0000-000051000000}"/>
    <cellStyle name="Input cel new 2 3 2 2 3 3 2" xfId="15583" xr:uid="{00000000-0005-0000-0000-000051000000}"/>
    <cellStyle name="Input cel new 2 3 2 2 3 3 2 2" xfId="20172" xr:uid="{00000000-0005-0000-0000-000051000000}"/>
    <cellStyle name="Input cel new 2 3 2 2 3 3 3" xfId="8874" xr:uid="{00000000-0005-0000-0000-000051000000}"/>
    <cellStyle name="Input cel new 2 3 2 2 3 4" xfId="2751" xr:uid="{00000000-0005-0000-0000-000051000000}"/>
    <cellStyle name="Input cel new 2 3 2 2 3 4 2" xfId="17605" xr:uid="{00000000-0005-0000-0000-000051000000}"/>
    <cellStyle name="Input cel new 2 3 2 2 3 5" xfId="11437" xr:uid="{00000000-0005-0000-0000-000051000000}"/>
    <cellStyle name="Input cel new 2 3 2 2 3 5 2" xfId="12939" xr:uid="{00000000-0005-0000-0000-000051000000}"/>
    <cellStyle name="Input cel new 2 3 2 2 3 6" xfId="7707" xr:uid="{00000000-0005-0000-0000-000051000000}"/>
    <cellStyle name="Input cel new 2 3 2 2 4" xfId="1421" xr:uid="{00000000-0005-0000-0000-000051000000}"/>
    <cellStyle name="Input cel new 2 3 2 2 4 2" xfId="4230" xr:uid="{00000000-0005-0000-0000-000051000000}"/>
    <cellStyle name="Input cel new 2 3 2 2 4 2 2" xfId="14494" xr:uid="{00000000-0005-0000-0000-000051000000}"/>
    <cellStyle name="Input cel new 2 3 2 2 4 2 2 2" xfId="19084" xr:uid="{00000000-0005-0000-0000-000051000000}"/>
    <cellStyle name="Input cel new 2 3 2 2 4 2 3" xfId="12582" xr:uid="{00000000-0005-0000-0000-000051000000}"/>
    <cellStyle name="Input cel new 2 3 2 2 4 3" xfId="5642" xr:uid="{00000000-0005-0000-0000-000051000000}"/>
    <cellStyle name="Input cel new 2 3 2 2 4 3 2" xfId="15859" xr:uid="{00000000-0005-0000-0000-000051000000}"/>
    <cellStyle name="Input cel new 2 3 2 2 4 3 2 2" xfId="20447" xr:uid="{00000000-0005-0000-0000-000051000000}"/>
    <cellStyle name="Input cel new 2 3 2 2 4 3 3" xfId="8177" xr:uid="{00000000-0005-0000-0000-000051000000}"/>
    <cellStyle name="Input cel new 2 3 2 2 4 4" xfId="3023" xr:uid="{00000000-0005-0000-0000-000051000000}"/>
    <cellStyle name="Input cel new 2 3 2 2 4 4 2" xfId="17877" xr:uid="{00000000-0005-0000-0000-000051000000}"/>
    <cellStyle name="Input cel new 2 3 2 2 4 5" xfId="11710" xr:uid="{00000000-0005-0000-0000-000051000000}"/>
    <cellStyle name="Input cel new 2 3 2 2 4 5 2" xfId="16298" xr:uid="{00000000-0005-0000-0000-000051000000}"/>
    <cellStyle name="Input cel new 2 3 2 2 4 6" xfId="13214" xr:uid="{00000000-0005-0000-0000-000051000000}"/>
    <cellStyle name="Input cel new 2 3 2 2 5" xfId="956" xr:uid="{00000000-0005-0000-0000-000051000000}"/>
    <cellStyle name="Input cel new 2 3 2 2 5 2" xfId="3759" xr:uid="{00000000-0005-0000-0000-000051000000}"/>
    <cellStyle name="Input cel new 2 3 2 2 5 2 2" xfId="14023" xr:uid="{00000000-0005-0000-0000-000051000000}"/>
    <cellStyle name="Input cel new 2 3 2 2 5 2 2 2" xfId="18613" xr:uid="{00000000-0005-0000-0000-000051000000}"/>
    <cellStyle name="Input cel new 2 3 2 2 5 2 3" xfId="9231" xr:uid="{00000000-0005-0000-0000-000051000000}"/>
    <cellStyle name="Input cel new 2 3 2 2 5 3" xfId="5179" xr:uid="{00000000-0005-0000-0000-000051000000}"/>
    <cellStyle name="Input cel new 2 3 2 2 5 3 2" xfId="15422" xr:uid="{00000000-0005-0000-0000-000051000000}"/>
    <cellStyle name="Input cel new 2 3 2 2 5 3 2 2" xfId="20011" xr:uid="{00000000-0005-0000-0000-000051000000}"/>
    <cellStyle name="Input cel new 2 3 2 2 5 3 3" xfId="10558" xr:uid="{00000000-0005-0000-0000-000051000000}"/>
    <cellStyle name="Input cel new 2 3 2 2 5 4" xfId="2591" xr:uid="{00000000-0005-0000-0000-000051000000}"/>
    <cellStyle name="Input cel new 2 3 2 2 5 4 2" xfId="17445" xr:uid="{00000000-0005-0000-0000-000051000000}"/>
    <cellStyle name="Input cel new 2 3 2 2 5 5" xfId="11277" xr:uid="{00000000-0005-0000-0000-000051000000}"/>
    <cellStyle name="Input cel new 2 3 2 2 5 5 2" xfId="7404" xr:uid="{00000000-0005-0000-0000-000051000000}"/>
    <cellStyle name="Input cel new 2 3 2 2 5 6" xfId="6552" xr:uid="{00000000-0005-0000-0000-000051000000}"/>
    <cellStyle name="Input cel new 2 3 2 2 6" xfId="601" xr:uid="{00000000-0005-0000-0000-000051000000}"/>
    <cellStyle name="Input cel new 2 3 2 2 6 2" xfId="4826" xr:uid="{00000000-0005-0000-0000-000051000000}"/>
    <cellStyle name="Input cel new 2 3 2 2 6 2 2" xfId="15084" xr:uid="{00000000-0005-0000-0000-000051000000}"/>
    <cellStyle name="Input cel new 2 3 2 2 6 2 2 2" xfId="19673" xr:uid="{00000000-0005-0000-0000-000051000000}"/>
    <cellStyle name="Input cel new 2 3 2 2 6 2 3" xfId="8813" xr:uid="{00000000-0005-0000-0000-000051000000}"/>
    <cellStyle name="Input cel new 2 3 2 2 6 3" xfId="2248" xr:uid="{00000000-0005-0000-0000-000051000000}"/>
    <cellStyle name="Input cel new 2 3 2 2 6 3 2" xfId="17102" xr:uid="{00000000-0005-0000-0000-000051000000}"/>
    <cellStyle name="Input cel new 2 3 2 2 6 4" xfId="10945" xr:uid="{00000000-0005-0000-0000-000051000000}"/>
    <cellStyle name="Input cel new 2 3 2 2 6 4 2" xfId="10403" xr:uid="{00000000-0005-0000-0000-000051000000}"/>
    <cellStyle name="Input cel new 2 3 2 2 6 5" xfId="9123" xr:uid="{00000000-0005-0000-0000-000051000000}"/>
    <cellStyle name="Input cel new 2 3 2 2 7" xfId="3401" xr:uid="{00000000-0005-0000-0000-000051000000}"/>
    <cellStyle name="Input cel new 2 3 2 2 7 2" xfId="13665" xr:uid="{00000000-0005-0000-0000-000051000000}"/>
    <cellStyle name="Input cel new 2 3 2 2 7 2 2" xfId="18255" xr:uid="{00000000-0005-0000-0000-000051000000}"/>
    <cellStyle name="Input cel new 2 3 2 2 7 3" xfId="8429" xr:uid="{00000000-0005-0000-0000-000051000000}"/>
    <cellStyle name="Input cel new 2 3 2 2 8" xfId="4729" xr:uid="{00000000-0005-0000-0000-000051000000}"/>
    <cellStyle name="Input cel new 2 3 2 2 8 2" xfId="14989" xr:uid="{00000000-0005-0000-0000-000051000000}"/>
    <cellStyle name="Input cel new 2 3 2 2 8 2 2" xfId="19578" xr:uid="{00000000-0005-0000-0000-000051000000}"/>
    <cellStyle name="Input cel new 2 3 2 2 8 3" xfId="7590" xr:uid="{00000000-0005-0000-0000-000051000000}"/>
    <cellStyle name="Input cel new 2 3 2 2 9" xfId="10851" xr:uid="{00000000-0005-0000-0000-000051000000}"/>
    <cellStyle name="Input cel new 2 3 2 2 9 2" xfId="9563" xr:uid="{00000000-0005-0000-0000-000051000000}"/>
    <cellStyle name="Input cel new 2 3 2 3" xfId="649" xr:uid="{00000000-0005-0000-0000-000051000000}"/>
    <cellStyle name="Input cel new 2 3 2 3 10" xfId="7179" xr:uid="{00000000-0005-0000-0000-000051000000}"/>
    <cellStyle name="Input cel new 2 3 2 3 2" xfId="1562" xr:uid="{00000000-0005-0000-0000-000051000000}"/>
    <cellStyle name="Input cel new 2 3 2 3 2 2" xfId="4371" xr:uid="{00000000-0005-0000-0000-000051000000}"/>
    <cellStyle name="Input cel new 2 3 2 3 2 2 2" xfId="14635" xr:uid="{00000000-0005-0000-0000-000051000000}"/>
    <cellStyle name="Input cel new 2 3 2 3 2 2 2 2" xfId="19225" xr:uid="{00000000-0005-0000-0000-000051000000}"/>
    <cellStyle name="Input cel new 2 3 2 3 2 2 3" xfId="13156" xr:uid="{00000000-0005-0000-0000-000051000000}"/>
    <cellStyle name="Input cel new 2 3 2 3 2 3" xfId="5783" xr:uid="{00000000-0005-0000-0000-000051000000}"/>
    <cellStyle name="Input cel new 2 3 2 3 2 3 2" xfId="15990" xr:uid="{00000000-0005-0000-0000-000051000000}"/>
    <cellStyle name="Input cel new 2 3 2 3 2 3 2 2" xfId="20577" xr:uid="{00000000-0005-0000-0000-000051000000}"/>
    <cellStyle name="Input cel new 2 3 2 3 2 3 3" xfId="9058" xr:uid="{00000000-0005-0000-0000-000051000000}"/>
    <cellStyle name="Input cel new 2 3 2 3 2 4" xfId="3140" xr:uid="{00000000-0005-0000-0000-000051000000}"/>
    <cellStyle name="Input cel new 2 3 2 3 2 4 2" xfId="17994" xr:uid="{00000000-0005-0000-0000-000051000000}"/>
    <cellStyle name="Input cel new 2 3 2 3 2 5" xfId="11842" xr:uid="{00000000-0005-0000-0000-000051000000}"/>
    <cellStyle name="Input cel new 2 3 2 3 2 5 2" xfId="16428" xr:uid="{00000000-0005-0000-0000-000051000000}"/>
    <cellStyle name="Input cel new 2 3 2 3 2 6" xfId="7300" xr:uid="{00000000-0005-0000-0000-000051000000}"/>
    <cellStyle name="Input cel new 2 3 2 3 3" xfId="1097" xr:uid="{00000000-0005-0000-0000-000051000000}"/>
    <cellStyle name="Input cel new 2 3 2 3 3 2" xfId="3902" xr:uid="{00000000-0005-0000-0000-000051000000}"/>
    <cellStyle name="Input cel new 2 3 2 3 3 2 2" xfId="14166" xr:uid="{00000000-0005-0000-0000-000051000000}"/>
    <cellStyle name="Input cel new 2 3 2 3 3 2 2 2" xfId="18756" xr:uid="{00000000-0005-0000-0000-000051000000}"/>
    <cellStyle name="Input cel new 2 3 2 3 3 2 3" xfId="9057" xr:uid="{00000000-0005-0000-0000-000051000000}"/>
    <cellStyle name="Input cel new 2 3 2 3 3 3" xfId="5320" xr:uid="{00000000-0005-0000-0000-000051000000}"/>
    <cellStyle name="Input cel new 2 3 2 3 3 3 2" xfId="15553" xr:uid="{00000000-0005-0000-0000-000051000000}"/>
    <cellStyle name="Input cel new 2 3 2 3 3 3 2 2" xfId="20142" xr:uid="{00000000-0005-0000-0000-000051000000}"/>
    <cellStyle name="Input cel new 2 3 2 3 3 3 3" xfId="10505" xr:uid="{00000000-0005-0000-0000-000051000000}"/>
    <cellStyle name="Input cel new 2 3 2 3 3 4" xfId="2722" xr:uid="{00000000-0005-0000-0000-000051000000}"/>
    <cellStyle name="Input cel new 2 3 2 3 3 4 2" xfId="17576" xr:uid="{00000000-0005-0000-0000-000051000000}"/>
    <cellStyle name="Input cel new 2 3 2 3 3 5" xfId="11408" xr:uid="{00000000-0005-0000-0000-000051000000}"/>
    <cellStyle name="Input cel new 2 3 2 3 3 5 2" xfId="6991" xr:uid="{00000000-0005-0000-0000-000051000000}"/>
    <cellStyle name="Input cel new 2 3 2 3 3 6" xfId="8096" xr:uid="{00000000-0005-0000-0000-000051000000}"/>
    <cellStyle name="Input cel new 2 3 2 3 4" xfId="1018" xr:uid="{00000000-0005-0000-0000-000051000000}"/>
    <cellStyle name="Input cel new 2 3 2 3 4 2" xfId="3821" xr:uid="{00000000-0005-0000-0000-000051000000}"/>
    <cellStyle name="Input cel new 2 3 2 3 4 2 2" xfId="14085" xr:uid="{00000000-0005-0000-0000-000051000000}"/>
    <cellStyle name="Input cel new 2 3 2 3 4 2 2 2" xfId="18675" xr:uid="{00000000-0005-0000-0000-000051000000}"/>
    <cellStyle name="Input cel new 2 3 2 3 4 2 3" xfId="8972" xr:uid="{00000000-0005-0000-0000-000051000000}"/>
    <cellStyle name="Input cel new 2 3 2 3 4 3" xfId="5241" xr:uid="{00000000-0005-0000-0000-000051000000}"/>
    <cellStyle name="Input cel new 2 3 2 3 4 3 2" xfId="15479" xr:uid="{00000000-0005-0000-0000-000051000000}"/>
    <cellStyle name="Input cel new 2 3 2 3 4 3 2 2" xfId="20068" xr:uid="{00000000-0005-0000-0000-000051000000}"/>
    <cellStyle name="Input cel new 2 3 2 3 4 3 3" xfId="6209" xr:uid="{00000000-0005-0000-0000-000051000000}"/>
    <cellStyle name="Input cel new 2 3 2 3 4 4" xfId="2647" xr:uid="{00000000-0005-0000-0000-000051000000}"/>
    <cellStyle name="Input cel new 2 3 2 3 4 4 2" xfId="17501" xr:uid="{00000000-0005-0000-0000-000051000000}"/>
    <cellStyle name="Input cel new 2 3 2 3 4 5" xfId="11334" xr:uid="{00000000-0005-0000-0000-000051000000}"/>
    <cellStyle name="Input cel new 2 3 2 3 4 5 2" xfId="8701" xr:uid="{00000000-0005-0000-0000-000051000000}"/>
    <cellStyle name="Input cel new 2 3 2 3 4 6" xfId="10541" xr:uid="{00000000-0005-0000-0000-000051000000}"/>
    <cellStyle name="Input cel new 2 3 2 3 5" xfId="2296" xr:uid="{00000000-0005-0000-0000-000051000000}"/>
    <cellStyle name="Input cel new 2 3 2 3 5 2" xfId="12564" xr:uid="{00000000-0005-0000-0000-000051000000}"/>
    <cellStyle name="Input cel new 2 3 2 3 5 2 2" xfId="17150" xr:uid="{00000000-0005-0000-0000-000051000000}"/>
    <cellStyle name="Input cel new 2 3 2 3 5 3" xfId="8998" xr:uid="{00000000-0005-0000-0000-000051000000}"/>
    <cellStyle name="Input cel new 2 3 2 3 6" xfId="3449" xr:uid="{00000000-0005-0000-0000-000051000000}"/>
    <cellStyle name="Input cel new 2 3 2 3 6 2" xfId="13713" xr:uid="{00000000-0005-0000-0000-000051000000}"/>
    <cellStyle name="Input cel new 2 3 2 3 6 2 2" xfId="18303" xr:uid="{00000000-0005-0000-0000-000051000000}"/>
    <cellStyle name="Input cel new 2 3 2 3 6 3" xfId="8598" xr:uid="{00000000-0005-0000-0000-000051000000}"/>
    <cellStyle name="Input cel new 2 3 2 3 7" xfId="4874" xr:uid="{00000000-0005-0000-0000-000051000000}"/>
    <cellStyle name="Input cel new 2 3 2 3 7 2" xfId="15132" xr:uid="{00000000-0005-0000-0000-000051000000}"/>
    <cellStyle name="Input cel new 2 3 2 3 7 2 2" xfId="19721" xr:uid="{00000000-0005-0000-0000-000051000000}"/>
    <cellStyle name="Input cel new 2 3 2 3 7 3" xfId="6690" xr:uid="{00000000-0005-0000-0000-000051000000}"/>
    <cellStyle name="Input cel new 2 3 2 3 8" xfId="2030" xr:uid="{00000000-0005-0000-0000-000051000000}"/>
    <cellStyle name="Input cel new 2 3 2 3 8 2" xfId="12299" xr:uid="{00000000-0005-0000-0000-000051000000}"/>
    <cellStyle name="Input cel new 2 3 2 3 8 2 2" xfId="16884" xr:uid="{00000000-0005-0000-0000-000051000000}"/>
    <cellStyle name="Input cel new 2 3 2 3 8 3" xfId="9869" xr:uid="{00000000-0005-0000-0000-000051000000}"/>
    <cellStyle name="Input cel new 2 3 2 3 9" xfId="10992" xr:uid="{00000000-0005-0000-0000-000051000000}"/>
    <cellStyle name="Input cel new 2 3 2 3 9 2" xfId="9963" xr:uid="{00000000-0005-0000-0000-000051000000}"/>
    <cellStyle name="Input cel new 2 3 2 4" xfId="713" xr:uid="{00000000-0005-0000-0000-000051000000}"/>
    <cellStyle name="Input cel new 2 3 2 4 2" xfId="1626" xr:uid="{00000000-0005-0000-0000-000051000000}"/>
    <cellStyle name="Input cel new 2 3 2 4 2 2" xfId="4435" xr:uid="{00000000-0005-0000-0000-000051000000}"/>
    <cellStyle name="Input cel new 2 3 2 4 2 2 2" xfId="14699" xr:uid="{00000000-0005-0000-0000-000051000000}"/>
    <cellStyle name="Input cel new 2 3 2 4 2 2 2 2" xfId="19289" xr:uid="{00000000-0005-0000-0000-000051000000}"/>
    <cellStyle name="Input cel new 2 3 2 4 2 2 3" xfId="8934" xr:uid="{00000000-0005-0000-0000-000051000000}"/>
    <cellStyle name="Input cel new 2 3 2 4 2 3" xfId="5847" xr:uid="{00000000-0005-0000-0000-000051000000}"/>
    <cellStyle name="Input cel new 2 3 2 4 2 3 2" xfId="16050" xr:uid="{00000000-0005-0000-0000-000051000000}"/>
    <cellStyle name="Input cel new 2 3 2 4 2 3 2 2" xfId="20637" xr:uid="{00000000-0005-0000-0000-000051000000}"/>
    <cellStyle name="Input cel new 2 3 2 4 2 3 3" xfId="9066" xr:uid="{00000000-0005-0000-0000-000051000000}"/>
    <cellStyle name="Input cel new 2 3 2 4 2 4" xfId="3200" xr:uid="{00000000-0005-0000-0000-000051000000}"/>
    <cellStyle name="Input cel new 2 3 2 4 2 4 2" xfId="18054" xr:uid="{00000000-0005-0000-0000-000051000000}"/>
    <cellStyle name="Input cel new 2 3 2 4 2 5" xfId="11902" xr:uid="{00000000-0005-0000-0000-000051000000}"/>
    <cellStyle name="Input cel new 2 3 2 4 2 5 2" xfId="16488" xr:uid="{00000000-0005-0000-0000-000051000000}"/>
    <cellStyle name="Input cel new 2 3 2 4 2 6" xfId="8133" xr:uid="{00000000-0005-0000-0000-000051000000}"/>
    <cellStyle name="Input cel new 2 3 2 4 3" xfId="1309" xr:uid="{00000000-0005-0000-0000-000051000000}"/>
    <cellStyle name="Input cel new 2 3 2 4 3 2" xfId="4118" xr:uid="{00000000-0005-0000-0000-000051000000}"/>
    <cellStyle name="Input cel new 2 3 2 4 3 2 2" xfId="14382" xr:uid="{00000000-0005-0000-0000-000051000000}"/>
    <cellStyle name="Input cel new 2 3 2 4 3 2 2 2" xfId="18972" xr:uid="{00000000-0005-0000-0000-000051000000}"/>
    <cellStyle name="Input cel new 2 3 2 4 3 2 3" xfId="10440" xr:uid="{00000000-0005-0000-0000-000051000000}"/>
    <cellStyle name="Input cel new 2 3 2 4 3 3" xfId="5531" xr:uid="{00000000-0005-0000-0000-000051000000}"/>
    <cellStyle name="Input cel new 2 3 2 4 3 3 2" xfId="15753" xr:uid="{00000000-0005-0000-0000-000051000000}"/>
    <cellStyle name="Input cel new 2 3 2 4 3 3 2 2" xfId="20341" xr:uid="{00000000-0005-0000-0000-000051000000}"/>
    <cellStyle name="Input cel new 2 3 2 4 3 3 3" xfId="8923" xr:uid="{00000000-0005-0000-0000-000051000000}"/>
    <cellStyle name="Input cel new 2 3 2 4 3 4" xfId="2916" xr:uid="{00000000-0005-0000-0000-000051000000}"/>
    <cellStyle name="Input cel new 2 3 2 4 3 4 2" xfId="17770" xr:uid="{00000000-0005-0000-0000-000051000000}"/>
    <cellStyle name="Input cel new 2 3 2 4 3 5" xfId="11604" xr:uid="{00000000-0005-0000-0000-000051000000}"/>
    <cellStyle name="Input cel new 2 3 2 4 3 5 2" xfId="16192" xr:uid="{00000000-0005-0000-0000-000051000000}"/>
    <cellStyle name="Input cel new 2 3 2 4 3 6" xfId="13313" xr:uid="{00000000-0005-0000-0000-000051000000}"/>
    <cellStyle name="Input cel new 2 3 2 4 4" xfId="2357" xr:uid="{00000000-0005-0000-0000-000051000000}"/>
    <cellStyle name="Input cel new 2 3 2 4 4 2" xfId="12625" xr:uid="{00000000-0005-0000-0000-000051000000}"/>
    <cellStyle name="Input cel new 2 3 2 4 4 2 2" xfId="17211" xr:uid="{00000000-0005-0000-0000-000051000000}"/>
    <cellStyle name="Input cel new 2 3 2 4 4 3" xfId="8232" xr:uid="{00000000-0005-0000-0000-000051000000}"/>
    <cellStyle name="Input cel new 2 3 2 4 5" xfId="3513" xr:uid="{00000000-0005-0000-0000-000051000000}"/>
    <cellStyle name="Input cel new 2 3 2 4 5 2" xfId="13777" xr:uid="{00000000-0005-0000-0000-000051000000}"/>
    <cellStyle name="Input cel new 2 3 2 4 5 2 2" xfId="18367" xr:uid="{00000000-0005-0000-0000-000051000000}"/>
    <cellStyle name="Input cel new 2 3 2 4 5 3" xfId="12267" xr:uid="{00000000-0005-0000-0000-000051000000}"/>
    <cellStyle name="Input cel new 2 3 2 4 6" xfId="4938" xr:uid="{00000000-0005-0000-0000-000051000000}"/>
    <cellStyle name="Input cel new 2 3 2 4 6 2" xfId="15193" xr:uid="{00000000-0005-0000-0000-000051000000}"/>
    <cellStyle name="Input cel new 2 3 2 4 6 2 2" xfId="19782" xr:uid="{00000000-0005-0000-0000-000051000000}"/>
    <cellStyle name="Input cel new 2 3 2 4 6 3" xfId="8300" xr:uid="{00000000-0005-0000-0000-000051000000}"/>
    <cellStyle name="Input cel new 2 3 2 4 7" xfId="2064" xr:uid="{00000000-0005-0000-0000-000051000000}"/>
    <cellStyle name="Input cel new 2 3 2 4 7 2" xfId="12333" xr:uid="{00000000-0005-0000-0000-000051000000}"/>
    <cellStyle name="Input cel new 2 3 2 4 7 2 2" xfId="16918" xr:uid="{00000000-0005-0000-0000-000051000000}"/>
    <cellStyle name="Input cel new 2 3 2 4 7 3" xfId="7513" xr:uid="{00000000-0005-0000-0000-000051000000}"/>
    <cellStyle name="Input cel new 2 3 2 4 8" xfId="11052" xr:uid="{00000000-0005-0000-0000-000051000000}"/>
    <cellStyle name="Input cel new 2 3 2 4 8 2" xfId="10461" xr:uid="{00000000-0005-0000-0000-000051000000}"/>
    <cellStyle name="Input cel new 2 3 2 4 9" xfId="10321" xr:uid="{00000000-0005-0000-0000-000051000000}"/>
    <cellStyle name="Input cel new 2 3 2 5" xfId="775" xr:uid="{00000000-0005-0000-0000-000051000000}"/>
    <cellStyle name="Input cel new 2 3 2 5 2" xfId="1688" xr:uid="{00000000-0005-0000-0000-000051000000}"/>
    <cellStyle name="Input cel new 2 3 2 5 2 2" xfId="4497" xr:uid="{00000000-0005-0000-0000-000051000000}"/>
    <cellStyle name="Input cel new 2 3 2 5 2 2 2" xfId="14761" xr:uid="{00000000-0005-0000-0000-000051000000}"/>
    <cellStyle name="Input cel new 2 3 2 5 2 2 2 2" xfId="19351" xr:uid="{00000000-0005-0000-0000-000051000000}"/>
    <cellStyle name="Input cel new 2 3 2 5 2 2 3" xfId="9381" xr:uid="{00000000-0005-0000-0000-000051000000}"/>
    <cellStyle name="Input cel new 2 3 2 5 2 3" xfId="5909" xr:uid="{00000000-0005-0000-0000-000051000000}"/>
    <cellStyle name="Input cel new 2 3 2 5 2 3 2" xfId="16109" xr:uid="{00000000-0005-0000-0000-000051000000}"/>
    <cellStyle name="Input cel new 2 3 2 5 2 3 2 2" xfId="20696" xr:uid="{00000000-0005-0000-0000-000051000000}"/>
    <cellStyle name="Input cel new 2 3 2 5 2 3 3" xfId="8367" xr:uid="{00000000-0005-0000-0000-000051000000}"/>
    <cellStyle name="Input cel new 2 3 2 5 2 4" xfId="3259" xr:uid="{00000000-0005-0000-0000-000051000000}"/>
    <cellStyle name="Input cel new 2 3 2 5 2 4 2" xfId="18113" xr:uid="{00000000-0005-0000-0000-000051000000}"/>
    <cellStyle name="Input cel new 2 3 2 5 2 5" xfId="11961" xr:uid="{00000000-0005-0000-0000-000051000000}"/>
    <cellStyle name="Input cel new 2 3 2 5 2 5 2" xfId="16547" xr:uid="{00000000-0005-0000-0000-000051000000}"/>
    <cellStyle name="Input cel new 2 3 2 5 2 6" xfId="13507" xr:uid="{00000000-0005-0000-0000-000051000000}"/>
    <cellStyle name="Input cel new 2 3 2 5 3" xfId="1366" xr:uid="{00000000-0005-0000-0000-000051000000}"/>
    <cellStyle name="Input cel new 2 3 2 5 3 2" xfId="4175" xr:uid="{00000000-0005-0000-0000-000051000000}"/>
    <cellStyle name="Input cel new 2 3 2 5 3 2 2" xfId="14439" xr:uid="{00000000-0005-0000-0000-000051000000}"/>
    <cellStyle name="Input cel new 2 3 2 5 3 2 2 2" xfId="19029" xr:uid="{00000000-0005-0000-0000-000051000000}"/>
    <cellStyle name="Input cel new 2 3 2 5 3 2 3" xfId="9452" xr:uid="{00000000-0005-0000-0000-000051000000}"/>
    <cellStyle name="Input cel new 2 3 2 5 3 3" xfId="5587" xr:uid="{00000000-0005-0000-0000-000051000000}"/>
    <cellStyle name="Input cel new 2 3 2 5 3 3 2" xfId="15806" xr:uid="{00000000-0005-0000-0000-000051000000}"/>
    <cellStyle name="Input cel new 2 3 2 5 3 3 2 2" xfId="20394" xr:uid="{00000000-0005-0000-0000-000051000000}"/>
    <cellStyle name="Input cel new 2 3 2 5 3 3 3" xfId="15930" xr:uid="{00000000-0005-0000-0000-000051000000}"/>
    <cellStyle name="Input cel new 2 3 2 5 3 4" xfId="2970" xr:uid="{00000000-0005-0000-0000-000051000000}"/>
    <cellStyle name="Input cel new 2 3 2 5 3 4 2" xfId="17824" xr:uid="{00000000-0005-0000-0000-000051000000}"/>
    <cellStyle name="Input cel new 2 3 2 5 3 5" xfId="11657" xr:uid="{00000000-0005-0000-0000-000051000000}"/>
    <cellStyle name="Input cel new 2 3 2 5 3 5 2" xfId="16245" xr:uid="{00000000-0005-0000-0000-000051000000}"/>
    <cellStyle name="Input cel new 2 3 2 5 3 6" xfId="8916" xr:uid="{00000000-0005-0000-0000-000051000000}"/>
    <cellStyle name="Input cel new 2 3 2 5 4" xfId="2419" xr:uid="{00000000-0005-0000-0000-000051000000}"/>
    <cellStyle name="Input cel new 2 3 2 5 4 2" xfId="12687" xr:uid="{00000000-0005-0000-0000-000051000000}"/>
    <cellStyle name="Input cel new 2 3 2 5 4 2 2" xfId="17273" xr:uid="{00000000-0005-0000-0000-000051000000}"/>
    <cellStyle name="Input cel new 2 3 2 5 4 3" xfId="10016" xr:uid="{00000000-0005-0000-0000-000051000000}"/>
    <cellStyle name="Input cel new 2 3 2 5 5" xfId="3575" xr:uid="{00000000-0005-0000-0000-000051000000}"/>
    <cellStyle name="Input cel new 2 3 2 5 5 2" xfId="13839" xr:uid="{00000000-0005-0000-0000-000051000000}"/>
    <cellStyle name="Input cel new 2 3 2 5 5 2 2" xfId="18429" xr:uid="{00000000-0005-0000-0000-000051000000}"/>
    <cellStyle name="Input cel new 2 3 2 5 5 3" xfId="12081" xr:uid="{00000000-0005-0000-0000-000051000000}"/>
    <cellStyle name="Input cel new 2 3 2 5 6" xfId="5000" xr:uid="{00000000-0005-0000-0000-000051000000}"/>
    <cellStyle name="Input cel new 2 3 2 5 6 2" xfId="15255" xr:uid="{00000000-0005-0000-0000-000051000000}"/>
    <cellStyle name="Input cel new 2 3 2 5 6 2 2" xfId="19844" xr:uid="{00000000-0005-0000-0000-000051000000}"/>
    <cellStyle name="Input cel new 2 3 2 5 6 3" xfId="12187" xr:uid="{00000000-0005-0000-0000-000051000000}"/>
    <cellStyle name="Input cel new 2 3 2 5 7" xfId="2123" xr:uid="{00000000-0005-0000-0000-000051000000}"/>
    <cellStyle name="Input cel new 2 3 2 5 7 2" xfId="12392" xr:uid="{00000000-0005-0000-0000-000051000000}"/>
    <cellStyle name="Input cel new 2 3 2 5 7 2 2" xfId="16977" xr:uid="{00000000-0005-0000-0000-000051000000}"/>
    <cellStyle name="Input cel new 2 3 2 5 7 3" xfId="14919" xr:uid="{00000000-0005-0000-0000-000051000000}"/>
    <cellStyle name="Input cel new 2 3 2 5 8" xfId="11111" xr:uid="{00000000-0005-0000-0000-000051000000}"/>
    <cellStyle name="Input cel new 2 3 2 5 8 2" xfId="8572" xr:uid="{00000000-0005-0000-0000-000051000000}"/>
    <cellStyle name="Input cel new 2 3 2 5 9" xfId="12440" xr:uid="{00000000-0005-0000-0000-000051000000}"/>
    <cellStyle name="Input cel new 2 3 2 6" xfId="1192" xr:uid="{00000000-0005-0000-0000-000051000000}"/>
    <cellStyle name="Input cel new 2 3 2 6 2" xfId="2800" xr:uid="{00000000-0005-0000-0000-000051000000}"/>
    <cellStyle name="Input cel new 2 3 2 6 2 2" xfId="13066" xr:uid="{00000000-0005-0000-0000-000051000000}"/>
    <cellStyle name="Input cel new 2 3 2 6 2 2 2" xfId="17654" xr:uid="{00000000-0005-0000-0000-000051000000}"/>
    <cellStyle name="Input cel new 2 3 2 6 2 3" xfId="9157" xr:uid="{00000000-0005-0000-0000-000051000000}"/>
    <cellStyle name="Input cel new 2 3 2 6 3" xfId="4000" xr:uid="{00000000-0005-0000-0000-000051000000}"/>
    <cellStyle name="Input cel new 2 3 2 6 3 2" xfId="14264" xr:uid="{00000000-0005-0000-0000-000051000000}"/>
    <cellStyle name="Input cel new 2 3 2 6 3 2 2" xfId="18854" xr:uid="{00000000-0005-0000-0000-000051000000}"/>
    <cellStyle name="Input cel new 2 3 2 6 3 3" xfId="13266" xr:uid="{00000000-0005-0000-0000-000051000000}"/>
    <cellStyle name="Input cel new 2 3 2 6 4" xfId="5414" xr:uid="{00000000-0005-0000-0000-000051000000}"/>
    <cellStyle name="Input cel new 2 3 2 6 4 2" xfId="15640" xr:uid="{00000000-0005-0000-0000-000051000000}"/>
    <cellStyle name="Input cel new 2 3 2 6 4 2 2" xfId="20228" xr:uid="{00000000-0005-0000-0000-000051000000}"/>
    <cellStyle name="Input cel new 2 3 2 6 4 3" xfId="9383" xr:uid="{00000000-0005-0000-0000-000051000000}"/>
    <cellStyle name="Input cel new 2 3 2 6 5" xfId="1963" xr:uid="{00000000-0005-0000-0000-000051000000}"/>
    <cellStyle name="Input cel new 2 3 2 6 5 2" xfId="16817" xr:uid="{00000000-0005-0000-0000-000051000000}"/>
    <cellStyle name="Input cel new 2 3 2 6 6" xfId="11493" xr:uid="{00000000-0005-0000-0000-000051000000}"/>
    <cellStyle name="Input cel new 2 3 2 6 6 2" xfId="7251" xr:uid="{00000000-0005-0000-0000-000051000000}"/>
    <cellStyle name="Input cel new 2 3 2 6 7" xfId="13349" xr:uid="{00000000-0005-0000-0000-000051000000}"/>
    <cellStyle name="Input cel new 2 3 2 7" xfId="844" xr:uid="{00000000-0005-0000-0000-000051000000}"/>
    <cellStyle name="Input cel new 2 3 2 7 2" xfId="3644" xr:uid="{00000000-0005-0000-0000-000051000000}"/>
    <cellStyle name="Input cel new 2 3 2 7 2 2" xfId="13908" xr:uid="{00000000-0005-0000-0000-000051000000}"/>
    <cellStyle name="Input cel new 2 3 2 7 2 2 2" xfId="18498" xr:uid="{00000000-0005-0000-0000-000051000000}"/>
    <cellStyle name="Input cel new 2 3 2 7 2 3" xfId="12924" xr:uid="{00000000-0005-0000-0000-000051000000}"/>
    <cellStyle name="Input cel new 2 3 2 7 3" xfId="5069" xr:uid="{00000000-0005-0000-0000-000051000000}"/>
    <cellStyle name="Input cel new 2 3 2 7 3 2" xfId="15322" xr:uid="{00000000-0005-0000-0000-000051000000}"/>
    <cellStyle name="Input cel new 2 3 2 7 3 2 2" xfId="19911" xr:uid="{00000000-0005-0000-0000-000051000000}"/>
    <cellStyle name="Input cel new 2 3 2 7 3 3" xfId="7627" xr:uid="{00000000-0005-0000-0000-000051000000}"/>
    <cellStyle name="Input cel new 2 3 2 7 4" xfId="2486" xr:uid="{00000000-0005-0000-0000-000051000000}"/>
    <cellStyle name="Input cel new 2 3 2 7 4 2" xfId="17340" xr:uid="{00000000-0005-0000-0000-000051000000}"/>
    <cellStyle name="Input cel new 2 3 2 7 5" xfId="11177" xr:uid="{00000000-0005-0000-0000-000051000000}"/>
    <cellStyle name="Input cel new 2 3 2 7 5 2" xfId="13319" xr:uid="{00000000-0005-0000-0000-000051000000}"/>
    <cellStyle name="Input cel new 2 3 2 7 6" xfId="6015" xr:uid="{00000000-0005-0000-0000-000051000000}"/>
    <cellStyle name="Input cel new 2 3 2 8" xfId="356" xr:uid="{00000000-0005-0000-0000-000051000000}"/>
    <cellStyle name="Input cel new 2 3 2 8 2" xfId="4602" xr:uid="{00000000-0005-0000-0000-000051000000}"/>
    <cellStyle name="Input cel new 2 3 2 8 2 2" xfId="14864" xr:uid="{00000000-0005-0000-0000-000051000000}"/>
    <cellStyle name="Input cel new 2 3 2 8 2 2 2" xfId="19453" xr:uid="{00000000-0005-0000-0000-000051000000}"/>
    <cellStyle name="Input cel new 2 3 2 8 2 3" xfId="6152" xr:uid="{00000000-0005-0000-0000-000051000000}"/>
    <cellStyle name="Input cel new 2 3 2 8 3" xfId="2225" xr:uid="{00000000-0005-0000-0000-000051000000}"/>
    <cellStyle name="Input cel new 2 3 2 8 3 2" xfId="17079" xr:uid="{00000000-0005-0000-0000-000051000000}"/>
    <cellStyle name="Input cel new 2 3 2 8 4" xfId="10710" xr:uid="{00000000-0005-0000-0000-000051000000}"/>
    <cellStyle name="Input cel new 2 3 2 8 4 2" xfId="10460" xr:uid="{00000000-0005-0000-0000-000051000000}"/>
    <cellStyle name="Input cel new 2 3 2 8 5" xfId="6794" xr:uid="{00000000-0005-0000-0000-000051000000}"/>
    <cellStyle name="Input cel new 2 3 2 9" xfId="3378" xr:uid="{00000000-0005-0000-0000-000051000000}"/>
    <cellStyle name="Input cel new 2 3 2 9 2" xfId="13642" xr:uid="{00000000-0005-0000-0000-000051000000}"/>
    <cellStyle name="Input cel new 2 3 2 9 2 2" xfId="18232" xr:uid="{00000000-0005-0000-0000-000051000000}"/>
    <cellStyle name="Input cel new 2 3 2 9 3" xfId="9151" xr:uid="{00000000-0005-0000-0000-000051000000}"/>
    <cellStyle name="Input cel new 2 3 3" xfId="451" xr:uid="{00000000-0005-0000-0000-000051000000}"/>
    <cellStyle name="Input cel new 2 3 3 10" xfId="3360" xr:uid="{00000000-0005-0000-0000-000051000000}"/>
    <cellStyle name="Input cel new 2 3 3 10 2" xfId="13624" xr:uid="{00000000-0005-0000-0000-000051000000}"/>
    <cellStyle name="Input cel new 2 3 3 10 2 2" xfId="18214" xr:uid="{00000000-0005-0000-0000-000051000000}"/>
    <cellStyle name="Input cel new 2 3 3 10 3" xfId="8293" xr:uid="{00000000-0005-0000-0000-000051000000}"/>
    <cellStyle name="Input cel new 2 3 3 11" xfId="1855" xr:uid="{00000000-0005-0000-0000-000051000000}"/>
    <cellStyle name="Input cel new 2 3 3 11 2" xfId="12126" xr:uid="{00000000-0005-0000-0000-000051000000}"/>
    <cellStyle name="Input cel new 2 3 3 11 2 2" xfId="16711" xr:uid="{00000000-0005-0000-0000-000051000000}"/>
    <cellStyle name="Input cel new 2 3 3 11 3" xfId="6363" xr:uid="{00000000-0005-0000-0000-000051000000}"/>
    <cellStyle name="Input cel new 2 3 3 12" xfId="4678" xr:uid="{00000000-0005-0000-0000-000051000000}"/>
    <cellStyle name="Input cel new 2 3 3 12 2" xfId="19527" xr:uid="{00000000-0005-0000-0000-000051000000}"/>
    <cellStyle name="Input cel new 2 3 3 13" xfId="10799" xr:uid="{00000000-0005-0000-0000-000051000000}"/>
    <cellStyle name="Input cel new 2 3 3 13 2" xfId="7636" xr:uid="{00000000-0005-0000-0000-000051000000}"/>
    <cellStyle name="Input cel new 2 3 3 14" xfId="12748" xr:uid="{00000000-0005-0000-0000-000051000000}"/>
    <cellStyle name="Input cel new 2 3 3 2" xfId="545" xr:uid="{00000000-0005-0000-0000-000051000000}"/>
    <cellStyle name="Input cel new 2 3 3 2 2" xfId="1242" xr:uid="{00000000-0005-0000-0000-000051000000}"/>
    <cellStyle name="Input cel new 2 3 3 2 2 2" xfId="1545" xr:uid="{00000000-0005-0000-0000-000051000000}"/>
    <cellStyle name="Input cel new 2 3 3 2 2 2 2" xfId="4354" xr:uid="{00000000-0005-0000-0000-000051000000}"/>
    <cellStyle name="Input cel new 2 3 3 2 2 2 2 2" xfId="14618" xr:uid="{00000000-0005-0000-0000-000051000000}"/>
    <cellStyle name="Input cel new 2 3 3 2 2 2 2 2 2" xfId="19208" xr:uid="{00000000-0005-0000-0000-000051000000}"/>
    <cellStyle name="Input cel new 2 3 3 2 2 2 2 3" xfId="13497" xr:uid="{00000000-0005-0000-0000-000051000000}"/>
    <cellStyle name="Input cel new 2 3 3 2 2 2 3" xfId="5766" xr:uid="{00000000-0005-0000-0000-000051000000}"/>
    <cellStyle name="Input cel new 2 3 3 2 2 2 3 2" xfId="15973" xr:uid="{00000000-0005-0000-0000-000051000000}"/>
    <cellStyle name="Input cel new 2 3 3 2 2 2 3 2 2" xfId="20560" xr:uid="{00000000-0005-0000-0000-000051000000}"/>
    <cellStyle name="Input cel new 2 3 3 2 2 2 3 3" xfId="7444" xr:uid="{00000000-0005-0000-0000-000051000000}"/>
    <cellStyle name="Input cel new 2 3 3 2 2 2 4" xfId="3123" xr:uid="{00000000-0005-0000-0000-000051000000}"/>
    <cellStyle name="Input cel new 2 3 3 2 2 2 4 2" xfId="17977" xr:uid="{00000000-0005-0000-0000-000051000000}"/>
    <cellStyle name="Input cel new 2 3 3 2 2 2 5" xfId="11825" xr:uid="{00000000-0005-0000-0000-000051000000}"/>
    <cellStyle name="Input cel new 2 3 3 2 2 2 5 2" xfId="16411" xr:uid="{00000000-0005-0000-0000-000051000000}"/>
    <cellStyle name="Input cel new 2 3 3 2 2 2 6" xfId="8763" xr:uid="{00000000-0005-0000-0000-000051000000}"/>
    <cellStyle name="Input cel new 2 3 3 2 2 3" xfId="2850" xr:uid="{00000000-0005-0000-0000-000051000000}"/>
    <cellStyle name="Input cel new 2 3 3 2 2 3 2" xfId="13116" xr:uid="{00000000-0005-0000-0000-000051000000}"/>
    <cellStyle name="Input cel new 2 3 3 2 2 3 2 2" xfId="17704" xr:uid="{00000000-0005-0000-0000-000051000000}"/>
    <cellStyle name="Input cel new 2 3 3 2 2 3 3" xfId="9397" xr:uid="{00000000-0005-0000-0000-000051000000}"/>
    <cellStyle name="Input cel new 2 3 3 2 2 4" xfId="4050" xr:uid="{00000000-0005-0000-0000-000051000000}"/>
    <cellStyle name="Input cel new 2 3 3 2 2 4 2" xfId="14314" xr:uid="{00000000-0005-0000-0000-000051000000}"/>
    <cellStyle name="Input cel new 2 3 3 2 2 4 2 2" xfId="18904" xr:uid="{00000000-0005-0000-0000-000051000000}"/>
    <cellStyle name="Input cel new 2 3 3 2 2 4 3" xfId="9073" xr:uid="{00000000-0005-0000-0000-000051000000}"/>
    <cellStyle name="Input cel new 2 3 3 2 2 5" xfId="5464" xr:uid="{00000000-0005-0000-0000-000051000000}"/>
    <cellStyle name="Input cel new 2 3 3 2 2 5 2" xfId="15689" xr:uid="{00000000-0005-0000-0000-000051000000}"/>
    <cellStyle name="Input cel new 2 3 3 2 2 5 2 2" xfId="20277" xr:uid="{00000000-0005-0000-0000-000051000000}"/>
    <cellStyle name="Input cel new 2 3 3 2 2 5 3" xfId="10343" xr:uid="{00000000-0005-0000-0000-000051000000}"/>
    <cellStyle name="Input cel new 2 3 3 2 2 6" xfId="2013" xr:uid="{00000000-0005-0000-0000-000051000000}"/>
    <cellStyle name="Input cel new 2 3 3 2 2 6 2" xfId="16867" xr:uid="{00000000-0005-0000-0000-000051000000}"/>
    <cellStyle name="Input cel new 2 3 3 2 2 7" xfId="11542" xr:uid="{00000000-0005-0000-0000-000051000000}"/>
    <cellStyle name="Input cel new 2 3 3 2 2 7 2" xfId="13006" xr:uid="{00000000-0005-0000-0000-000051000000}"/>
    <cellStyle name="Input cel new 2 3 3 2 2 8" xfId="12948" xr:uid="{00000000-0005-0000-0000-000051000000}"/>
    <cellStyle name="Input cel new 2 3 3 2 3" xfId="1460" xr:uid="{00000000-0005-0000-0000-000051000000}"/>
    <cellStyle name="Input cel new 2 3 3 2 3 2" xfId="4269" xr:uid="{00000000-0005-0000-0000-000051000000}"/>
    <cellStyle name="Input cel new 2 3 3 2 3 2 2" xfId="14533" xr:uid="{00000000-0005-0000-0000-000051000000}"/>
    <cellStyle name="Input cel new 2 3 3 2 3 2 2 2" xfId="19123" xr:uid="{00000000-0005-0000-0000-000051000000}"/>
    <cellStyle name="Input cel new 2 3 3 2 3 2 3" xfId="8414" xr:uid="{00000000-0005-0000-0000-000051000000}"/>
    <cellStyle name="Input cel new 2 3 3 2 3 3" xfId="5681" xr:uid="{00000000-0005-0000-0000-000051000000}"/>
    <cellStyle name="Input cel new 2 3 3 2 3 3 2" xfId="15895" xr:uid="{00000000-0005-0000-0000-000051000000}"/>
    <cellStyle name="Input cel new 2 3 3 2 3 3 2 2" xfId="20483" xr:uid="{00000000-0005-0000-0000-000051000000}"/>
    <cellStyle name="Input cel new 2 3 3 2 3 3 3" xfId="6986" xr:uid="{00000000-0005-0000-0000-000051000000}"/>
    <cellStyle name="Input cel new 2 3 3 2 3 4" xfId="3059" xr:uid="{00000000-0005-0000-0000-000051000000}"/>
    <cellStyle name="Input cel new 2 3 3 2 3 4 2" xfId="17913" xr:uid="{00000000-0005-0000-0000-000051000000}"/>
    <cellStyle name="Input cel new 2 3 3 2 3 5" xfId="11747" xr:uid="{00000000-0005-0000-0000-000051000000}"/>
    <cellStyle name="Input cel new 2 3 3 2 3 5 2" xfId="16334" xr:uid="{00000000-0005-0000-0000-000051000000}"/>
    <cellStyle name="Input cel new 2 3 3 2 3 6" xfId="12284" xr:uid="{00000000-0005-0000-0000-000051000000}"/>
    <cellStyle name="Input cel new 2 3 3 2 4" xfId="1001" xr:uid="{00000000-0005-0000-0000-000051000000}"/>
    <cellStyle name="Input cel new 2 3 3 2 4 2" xfId="3804" xr:uid="{00000000-0005-0000-0000-000051000000}"/>
    <cellStyle name="Input cel new 2 3 3 2 4 2 2" xfId="14068" xr:uid="{00000000-0005-0000-0000-000051000000}"/>
    <cellStyle name="Input cel new 2 3 3 2 4 2 2 2" xfId="18658" xr:uid="{00000000-0005-0000-0000-000051000000}"/>
    <cellStyle name="Input cel new 2 3 3 2 4 2 3" xfId="6305" xr:uid="{00000000-0005-0000-0000-000051000000}"/>
    <cellStyle name="Input cel new 2 3 3 2 4 3" xfId="5224" xr:uid="{00000000-0005-0000-0000-000051000000}"/>
    <cellStyle name="Input cel new 2 3 3 2 4 3 2" xfId="15462" xr:uid="{00000000-0005-0000-0000-000051000000}"/>
    <cellStyle name="Input cel new 2 3 3 2 4 3 2 2" xfId="20051" xr:uid="{00000000-0005-0000-0000-000051000000}"/>
    <cellStyle name="Input cel new 2 3 3 2 4 3 3" xfId="8760" xr:uid="{00000000-0005-0000-0000-000051000000}"/>
    <cellStyle name="Input cel new 2 3 3 2 4 4" xfId="2630" xr:uid="{00000000-0005-0000-0000-000051000000}"/>
    <cellStyle name="Input cel new 2 3 3 2 4 4 2" xfId="17484" xr:uid="{00000000-0005-0000-0000-000051000000}"/>
    <cellStyle name="Input cel new 2 3 3 2 4 5" xfId="11317" xr:uid="{00000000-0005-0000-0000-000051000000}"/>
    <cellStyle name="Input cel new 2 3 3 2 4 5 2" xfId="6161" xr:uid="{00000000-0005-0000-0000-000051000000}"/>
    <cellStyle name="Input cel new 2 3 3 2 4 6" xfId="9802" xr:uid="{00000000-0005-0000-0000-000051000000}"/>
    <cellStyle name="Input cel new 2 3 3 2 5" xfId="632" xr:uid="{00000000-0005-0000-0000-000051000000}"/>
    <cellStyle name="Input cel new 2 3 3 2 5 2" xfId="4857" xr:uid="{00000000-0005-0000-0000-000051000000}"/>
    <cellStyle name="Input cel new 2 3 3 2 5 2 2" xfId="15115" xr:uid="{00000000-0005-0000-0000-000051000000}"/>
    <cellStyle name="Input cel new 2 3 3 2 5 2 2 2" xfId="19704" xr:uid="{00000000-0005-0000-0000-000051000000}"/>
    <cellStyle name="Input cel new 2 3 3 2 5 2 3" xfId="8303" xr:uid="{00000000-0005-0000-0000-000051000000}"/>
    <cellStyle name="Input cel new 2 3 3 2 5 3" xfId="2279" xr:uid="{00000000-0005-0000-0000-000051000000}"/>
    <cellStyle name="Input cel new 2 3 3 2 5 3 2" xfId="17133" xr:uid="{00000000-0005-0000-0000-000051000000}"/>
    <cellStyle name="Input cel new 2 3 3 2 5 4" xfId="10975" xr:uid="{00000000-0005-0000-0000-000051000000}"/>
    <cellStyle name="Input cel new 2 3 3 2 5 4 2" xfId="12503" xr:uid="{00000000-0005-0000-0000-000051000000}"/>
    <cellStyle name="Input cel new 2 3 3 2 5 5" xfId="8470" xr:uid="{00000000-0005-0000-0000-000051000000}"/>
    <cellStyle name="Input cel new 2 3 3 2 6" xfId="3432" xr:uid="{00000000-0005-0000-0000-000051000000}"/>
    <cellStyle name="Input cel new 2 3 3 2 6 2" xfId="13696" xr:uid="{00000000-0005-0000-0000-000051000000}"/>
    <cellStyle name="Input cel new 2 3 3 2 6 2 2" xfId="18286" xr:uid="{00000000-0005-0000-0000-000051000000}"/>
    <cellStyle name="Input cel new 2 3 3 2 6 3" xfId="7494" xr:uid="{00000000-0005-0000-0000-000051000000}"/>
    <cellStyle name="Input cel new 2 3 3 2 7" xfId="4770" xr:uid="{00000000-0005-0000-0000-000051000000}"/>
    <cellStyle name="Input cel new 2 3 3 2 7 2" xfId="15029" xr:uid="{00000000-0005-0000-0000-000051000000}"/>
    <cellStyle name="Input cel new 2 3 3 2 7 2 2" xfId="19618" xr:uid="{00000000-0005-0000-0000-000051000000}"/>
    <cellStyle name="Input cel new 2 3 3 2 7 3" xfId="6242" xr:uid="{00000000-0005-0000-0000-000051000000}"/>
    <cellStyle name="Input cel new 2 3 3 2 8" xfId="10891" xr:uid="{00000000-0005-0000-0000-000051000000}"/>
    <cellStyle name="Input cel new 2 3 3 2 8 2" xfId="7820" xr:uid="{00000000-0005-0000-0000-000051000000}"/>
    <cellStyle name="Input cel new 2 3 3 2 9" xfId="7158" xr:uid="{00000000-0005-0000-0000-000051000000}"/>
    <cellStyle name="Input cel new 2 3 3 3" xfId="681" xr:uid="{00000000-0005-0000-0000-000051000000}"/>
    <cellStyle name="Input cel new 2 3 3 3 10" xfId="13178" xr:uid="{00000000-0005-0000-0000-000051000000}"/>
    <cellStyle name="Input cel new 2 3 3 3 2" xfId="1280" xr:uid="{00000000-0005-0000-0000-000051000000}"/>
    <cellStyle name="Input cel new 2 3 3 3 2 2" xfId="4089" xr:uid="{00000000-0005-0000-0000-000051000000}"/>
    <cellStyle name="Input cel new 2 3 3 3 2 2 2" xfId="14353" xr:uid="{00000000-0005-0000-0000-000051000000}"/>
    <cellStyle name="Input cel new 2 3 3 3 2 2 2 2" xfId="18943" xr:uid="{00000000-0005-0000-0000-000051000000}"/>
    <cellStyle name="Input cel new 2 3 3 3 2 2 3" xfId="9286" xr:uid="{00000000-0005-0000-0000-000051000000}"/>
    <cellStyle name="Input cel new 2 3 3 3 2 3" xfId="5502" xr:uid="{00000000-0005-0000-0000-000051000000}"/>
    <cellStyle name="Input cel new 2 3 3 3 2 3 2" xfId="15725" xr:uid="{00000000-0005-0000-0000-000051000000}"/>
    <cellStyle name="Input cel new 2 3 3 3 2 3 2 2" xfId="20313" xr:uid="{00000000-0005-0000-0000-000051000000}"/>
    <cellStyle name="Input cel new 2 3 3 3 2 3 3" xfId="7066" xr:uid="{00000000-0005-0000-0000-000051000000}"/>
    <cellStyle name="Input cel new 2 3 3 3 2 4" xfId="2887" xr:uid="{00000000-0005-0000-0000-000051000000}"/>
    <cellStyle name="Input cel new 2 3 3 3 2 4 2" xfId="17741" xr:uid="{00000000-0005-0000-0000-000051000000}"/>
    <cellStyle name="Input cel new 2 3 3 3 2 5" xfId="11577" xr:uid="{00000000-0005-0000-0000-000051000000}"/>
    <cellStyle name="Input cel new 2 3 3 3 2 5 2" xfId="16165" xr:uid="{00000000-0005-0000-0000-000051000000}"/>
    <cellStyle name="Input cel new 2 3 3 3 2 6" xfId="9003" xr:uid="{00000000-0005-0000-0000-000051000000}"/>
    <cellStyle name="Input cel new 2 3 3 3 3" xfId="1594" xr:uid="{00000000-0005-0000-0000-000051000000}"/>
    <cellStyle name="Input cel new 2 3 3 3 3 2" xfId="4403" xr:uid="{00000000-0005-0000-0000-000051000000}"/>
    <cellStyle name="Input cel new 2 3 3 3 3 2 2" xfId="14667" xr:uid="{00000000-0005-0000-0000-000051000000}"/>
    <cellStyle name="Input cel new 2 3 3 3 3 2 2 2" xfId="19257" xr:uid="{00000000-0005-0000-0000-000051000000}"/>
    <cellStyle name="Input cel new 2 3 3 3 3 2 3" xfId="8242" xr:uid="{00000000-0005-0000-0000-000051000000}"/>
    <cellStyle name="Input cel new 2 3 3 3 3 3" xfId="5815" xr:uid="{00000000-0005-0000-0000-000051000000}"/>
    <cellStyle name="Input cel new 2 3 3 3 3 3 2" xfId="16020" xr:uid="{00000000-0005-0000-0000-000051000000}"/>
    <cellStyle name="Input cel new 2 3 3 3 3 3 2 2" xfId="20607" xr:uid="{00000000-0005-0000-0000-000051000000}"/>
    <cellStyle name="Input cel new 2 3 3 3 3 3 3" xfId="13259" xr:uid="{00000000-0005-0000-0000-000051000000}"/>
    <cellStyle name="Input cel new 2 3 3 3 3 4" xfId="3170" xr:uid="{00000000-0005-0000-0000-000051000000}"/>
    <cellStyle name="Input cel new 2 3 3 3 3 4 2" xfId="18024" xr:uid="{00000000-0005-0000-0000-000051000000}"/>
    <cellStyle name="Input cel new 2 3 3 3 3 5" xfId="11872" xr:uid="{00000000-0005-0000-0000-000051000000}"/>
    <cellStyle name="Input cel new 2 3 3 3 3 5 2" xfId="16458" xr:uid="{00000000-0005-0000-0000-000051000000}"/>
    <cellStyle name="Input cel new 2 3 3 3 3 6" xfId="8269" xr:uid="{00000000-0005-0000-0000-000051000000}"/>
    <cellStyle name="Input cel new 2 3 3 3 4" xfId="1061" xr:uid="{00000000-0005-0000-0000-000051000000}"/>
    <cellStyle name="Input cel new 2 3 3 3 4 2" xfId="3864" xr:uid="{00000000-0005-0000-0000-000051000000}"/>
    <cellStyle name="Input cel new 2 3 3 3 4 2 2" xfId="14128" xr:uid="{00000000-0005-0000-0000-000051000000}"/>
    <cellStyle name="Input cel new 2 3 3 3 4 2 2 2" xfId="18718" xr:uid="{00000000-0005-0000-0000-000051000000}"/>
    <cellStyle name="Input cel new 2 3 3 3 4 2 3" xfId="6817" xr:uid="{00000000-0005-0000-0000-000051000000}"/>
    <cellStyle name="Input cel new 2 3 3 3 4 3" xfId="5284" xr:uid="{00000000-0005-0000-0000-000051000000}"/>
    <cellStyle name="Input cel new 2 3 3 3 4 3 2" xfId="15520" xr:uid="{00000000-0005-0000-0000-000051000000}"/>
    <cellStyle name="Input cel new 2 3 3 3 4 3 2 2" xfId="20109" xr:uid="{00000000-0005-0000-0000-000051000000}"/>
    <cellStyle name="Input cel new 2 3 3 3 4 3 3" xfId="7749" xr:uid="{00000000-0005-0000-0000-000051000000}"/>
    <cellStyle name="Input cel new 2 3 3 3 4 4" xfId="2688" xr:uid="{00000000-0005-0000-0000-000051000000}"/>
    <cellStyle name="Input cel new 2 3 3 3 4 4 2" xfId="17542" xr:uid="{00000000-0005-0000-0000-000051000000}"/>
    <cellStyle name="Input cel new 2 3 3 3 4 5" xfId="11375" xr:uid="{00000000-0005-0000-0000-000051000000}"/>
    <cellStyle name="Input cel new 2 3 3 3 4 5 2" xfId="8546" xr:uid="{00000000-0005-0000-0000-000051000000}"/>
    <cellStyle name="Input cel new 2 3 3 3 4 6" xfId="7055" xr:uid="{00000000-0005-0000-0000-000051000000}"/>
    <cellStyle name="Input cel new 2 3 3 3 5" xfId="2327" xr:uid="{00000000-0005-0000-0000-000051000000}"/>
    <cellStyle name="Input cel new 2 3 3 3 5 2" xfId="12595" xr:uid="{00000000-0005-0000-0000-000051000000}"/>
    <cellStyle name="Input cel new 2 3 3 3 5 2 2" xfId="17181" xr:uid="{00000000-0005-0000-0000-000051000000}"/>
    <cellStyle name="Input cel new 2 3 3 3 5 3" xfId="13135" xr:uid="{00000000-0005-0000-0000-000051000000}"/>
    <cellStyle name="Input cel new 2 3 3 3 6" xfId="3481" xr:uid="{00000000-0005-0000-0000-000051000000}"/>
    <cellStyle name="Input cel new 2 3 3 3 6 2" xfId="13745" xr:uid="{00000000-0005-0000-0000-000051000000}"/>
    <cellStyle name="Input cel new 2 3 3 3 6 2 2" xfId="18335" xr:uid="{00000000-0005-0000-0000-000051000000}"/>
    <cellStyle name="Input cel new 2 3 3 3 6 3" xfId="7956" xr:uid="{00000000-0005-0000-0000-000051000000}"/>
    <cellStyle name="Input cel new 2 3 3 3 7" xfId="4906" xr:uid="{00000000-0005-0000-0000-000051000000}"/>
    <cellStyle name="Input cel new 2 3 3 3 7 2" xfId="15163" xr:uid="{00000000-0005-0000-0000-000051000000}"/>
    <cellStyle name="Input cel new 2 3 3 3 7 2 2" xfId="19752" xr:uid="{00000000-0005-0000-0000-000051000000}"/>
    <cellStyle name="Input cel new 2 3 3 3 7 3" xfId="10083" xr:uid="{00000000-0005-0000-0000-000051000000}"/>
    <cellStyle name="Input cel new 2 3 3 3 8" xfId="2047" xr:uid="{00000000-0005-0000-0000-000051000000}"/>
    <cellStyle name="Input cel new 2 3 3 3 8 2" xfId="12316" xr:uid="{00000000-0005-0000-0000-000051000000}"/>
    <cellStyle name="Input cel new 2 3 3 3 8 2 2" xfId="16901" xr:uid="{00000000-0005-0000-0000-000051000000}"/>
    <cellStyle name="Input cel new 2 3 3 3 8 3" xfId="7382" xr:uid="{00000000-0005-0000-0000-000051000000}"/>
    <cellStyle name="Input cel new 2 3 3 3 9" xfId="11022" xr:uid="{00000000-0005-0000-0000-000051000000}"/>
    <cellStyle name="Input cel new 2 3 3 3 9 2" xfId="9307" xr:uid="{00000000-0005-0000-0000-000051000000}"/>
    <cellStyle name="Input cel new 2 3 3 4" xfId="745" xr:uid="{00000000-0005-0000-0000-000051000000}"/>
    <cellStyle name="Input cel new 2 3 3 4 2" xfId="1658" xr:uid="{00000000-0005-0000-0000-000051000000}"/>
    <cellStyle name="Input cel new 2 3 3 4 2 2" xfId="4467" xr:uid="{00000000-0005-0000-0000-000051000000}"/>
    <cellStyle name="Input cel new 2 3 3 4 2 2 2" xfId="14731" xr:uid="{00000000-0005-0000-0000-000051000000}"/>
    <cellStyle name="Input cel new 2 3 3 4 2 2 2 2" xfId="19321" xr:uid="{00000000-0005-0000-0000-000051000000}"/>
    <cellStyle name="Input cel new 2 3 3 4 2 2 3" xfId="7439" xr:uid="{00000000-0005-0000-0000-000051000000}"/>
    <cellStyle name="Input cel new 2 3 3 4 2 3" xfId="5879" xr:uid="{00000000-0005-0000-0000-000051000000}"/>
    <cellStyle name="Input cel new 2 3 3 4 2 3 2" xfId="16080" xr:uid="{00000000-0005-0000-0000-000051000000}"/>
    <cellStyle name="Input cel new 2 3 3 4 2 3 2 2" xfId="20667" xr:uid="{00000000-0005-0000-0000-000051000000}"/>
    <cellStyle name="Input cel new 2 3 3 4 2 3 3" xfId="8214" xr:uid="{00000000-0005-0000-0000-000051000000}"/>
    <cellStyle name="Input cel new 2 3 3 4 2 4" xfId="3230" xr:uid="{00000000-0005-0000-0000-000051000000}"/>
    <cellStyle name="Input cel new 2 3 3 4 2 4 2" xfId="18084" xr:uid="{00000000-0005-0000-0000-000051000000}"/>
    <cellStyle name="Input cel new 2 3 3 4 2 5" xfId="11932" xr:uid="{00000000-0005-0000-0000-000051000000}"/>
    <cellStyle name="Input cel new 2 3 3 4 2 5 2" xfId="16518" xr:uid="{00000000-0005-0000-0000-000051000000}"/>
    <cellStyle name="Input cel new 2 3 3 4 2 6" xfId="10447" xr:uid="{00000000-0005-0000-0000-000051000000}"/>
    <cellStyle name="Input cel new 2 3 3 4 3" xfId="1341" xr:uid="{00000000-0005-0000-0000-000051000000}"/>
    <cellStyle name="Input cel new 2 3 3 4 3 2" xfId="4150" xr:uid="{00000000-0005-0000-0000-000051000000}"/>
    <cellStyle name="Input cel new 2 3 3 4 3 2 2" xfId="14414" xr:uid="{00000000-0005-0000-0000-000051000000}"/>
    <cellStyle name="Input cel new 2 3 3 4 3 2 2 2" xfId="19004" xr:uid="{00000000-0005-0000-0000-000051000000}"/>
    <cellStyle name="Input cel new 2 3 3 4 3 2 3" xfId="12727" xr:uid="{00000000-0005-0000-0000-000051000000}"/>
    <cellStyle name="Input cel new 2 3 3 4 3 3" xfId="5563" xr:uid="{00000000-0005-0000-0000-000051000000}"/>
    <cellStyle name="Input cel new 2 3 3 4 3 3 2" xfId="15783" xr:uid="{00000000-0005-0000-0000-000051000000}"/>
    <cellStyle name="Input cel new 2 3 3 4 3 3 2 2" xfId="20371" xr:uid="{00000000-0005-0000-0000-000051000000}"/>
    <cellStyle name="Input cel new 2 3 3 4 3 3 3" xfId="7380" xr:uid="{00000000-0005-0000-0000-000051000000}"/>
    <cellStyle name="Input cel new 2 3 3 4 3 4" xfId="2946" xr:uid="{00000000-0005-0000-0000-000051000000}"/>
    <cellStyle name="Input cel new 2 3 3 4 3 4 2" xfId="17800" xr:uid="{00000000-0005-0000-0000-000051000000}"/>
    <cellStyle name="Input cel new 2 3 3 4 3 5" xfId="11634" xr:uid="{00000000-0005-0000-0000-000051000000}"/>
    <cellStyle name="Input cel new 2 3 3 4 3 5 2" xfId="16222" xr:uid="{00000000-0005-0000-0000-000051000000}"/>
    <cellStyle name="Input cel new 2 3 3 4 3 6" xfId="8413" xr:uid="{00000000-0005-0000-0000-000051000000}"/>
    <cellStyle name="Input cel new 2 3 3 4 4" xfId="2389" xr:uid="{00000000-0005-0000-0000-000051000000}"/>
    <cellStyle name="Input cel new 2 3 3 4 4 2" xfId="12657" xr:uid="{00000000-0005-0000-0000-000051000000}"/>
    <cellStyle name="Input cel new 2 3 3 4 4 2 2" xfId="17243" xr:uid="{00000000-0005-0000-0000-000051000000}"/>
    <cellStyle name="Input cel new 2 3 3 4 4 3" xfId="8924" xr:uid="{00000000-0005-0000-0000-000051000000}"/>
    <cellStyle name="Input cel new 2 3 3 4 5" xfId="3545" xr:uid="{00000000-0005-0000-0000-000051000000}"/>
    <cellStyle name="Input cel new 2 3 3 4 5 2" xfId="13809" xr:uid="{00000000-0005-0000-0000-000051000000}"/>
    <cellStyle name="Input cel new 2 3 3 4 5 2 2" xfId="18399" xr:uid="{00000000-0005-0000-0000-000051000000}"/>
    <cellStyle name="Input cel new 2 3 3 4 5 3" xfId="9243" xr:uid="{00000000-0005-0000-0000-000051000000}"/>
    <cellStyle name="Input cel new 2 3 3 4 6" xfId="4970" xr:uid="{00000000-0005-0000-0000-000051000000}"/>
    <cellStyle name="Input cel new 2 3 3 4 6 2" xfId="15225" xr:uid="{00000000-0005-0000-0000-000051000000}"/>
    <cellStyle name="Input cel new 2 3 3 4 6 2 2" xfId="19814" xr:uid="{00000000-0005-0000-0000-000051000000}"/>
    <cellStyle name="Input cel new 2 3 3 4 6 3" xfId="13364" xr:uid="{00000000-0005-0000-0000-000051000000}"/>
    <cellStyle name="Input cel new 2 3 3 4 7" xfId="2094" xr:uid="{00000000-0005-0000-0000-000051000000}"/>
    <cellStyle name="Input cel new 2 3 3 4 7 2" xfId="12363" xr:uid="{00000000-0005-0000-0000-000051000000}"/>
    <cellStyle name="Input cel new 2 3 3 4 7 2 2" xfId="16948" xr:uid="{00000000-0005-0000-0000-000051000000}"/>
    <cellStyle name="Input cel new 2 3 3 4 7 3" xfId="6927" xr:uid="{00000000-0005-0000-0000-000051000000}"/>
    <cellStyle name="Input cel new 2 3 3 4 8" xfId="11082" xr:uid="{00000000-0005-0000-0000-000051000000}"/>
    <cellStyle name="Input cel new 2 3 3 4 8 2" xfId="10241" xr:uid="{00000000-0005-0000-0000-000051000000}"/>
    <cellStyle name="Input cel new 2 3 3 4 9" xfId="9345" xr:uid="{00000000-0005-0000-0000-000051000000}"/>
    <cellStyle name="Input cel new 2 3 3 5" xfId="806" xr:uid="{00000000-0005-0000-0000-000051000000}"/>
    <cellStyle name="Input cel new 2 3 3 5 2" xfId="1719" xr:uid="{00000000-0005-0000-0000-000051000000}"/>
    <cellStyle name="Input cel new 2 3 3 5 2 2" xfId="4528" xr:uid="{00000000-0005-0000-0000-000051000000}"/>
    <cellStyle name="Input cel new 2 3 3 5 2 2 2" xfId="14792" xr:uid="{00000000-0005-0000-0000-000051000000}"/>
    <cellStyle name="Input cel new 2 3 3 5 2 2 2 2" xfId="19382" xr:uid="{00000000-0005-0000-0000-000051000000}"/>
    <cellStyle name="Input cel new 2 3 3 5 2 2 3" xfId="12844" xr:uid="{00000000-0005-0000-0000-000051000000}"/>
    <cellStyle name="Input cel new 2 3 3 5 2 3" xfId="5940" xr:uid="{00000000-0005-0000-0000-000051000000}"/>
    <cellStyle name="Input cel new 2 3 3 5 2 3 2" xfId="16139" xr:uid="{00000000-0005-0000-0000-000051000000}"/>
    <cellStyle name="Input cel new 2 3 3 5 2 3 2 2" xfId="20726" xr:uid="{00000000-0005-0000-0000-000051000000}"/>
    <cellStyle name="Input cel new 2 3 3 5 2 3 3" xfId="8595" xr:uid="{00000000-0005-0000-0000-000051000000}"/>
    <cellStyle name="Input cel new 2 3 3 5 2 4" xfId="3289" xr:uid="{00000000-0005-0000-0000-000051000000}"/>
    <cellStyle name="Input cel new 2 3 3 5 2 4 2" xfId="18143" xr:uid="{00000000-0005-0000-0000-000051000000}"/>
    <cellStyle name="Input cel new 2 3 3 5 2 5" xfId="11991" xr:uid="{00000000-0005-0000-0000-000051000000}"/>
    <cellStyle name="Input cel new 2 3 3 5 2 5 2" xfId="16577" xr:uid="{00000000-0005-0000-0000-000051000000}"/>
    <cellStyle name="Input cel new 2 3 3 5 2 6" xfId="7033" xr:uid="{00000000-0005-0000-0000-000051000000}"/>
    <cellStyle name="Input cel new 2 3 3 5 3" xfId="1397" xr:uid="{00000000-0005-0000-0000-000051000000}"/>
    <cellStyle name="Input cel new 2 3 3 5 3 2" xfId="4206" xr:uid="{00000000-0005-0000-0000-000051000000}"/>
    <cellStyle name="Input cel new 2 3 3 5 3 2 2" xfId="14470" xr:uid="{00000000-0005-0000-0000-000051000000}"/>
    <cellStyle name="Input cel new 2 3 3 5 3 2 2 2" xfId="19060" xr:uid="{00000000-0005-0000-0000-000051000000}"/>
    <cellStyle name="Input cel new 2 3 3 5 3 2 3" xfId="13253" xr:uid="{00000000-0005-0000-0000-000051000000}"/>
    <cellStyle name="Input cel new 2 3 3 5 3 3" xfId="5618" xr:uid="{00000000-0005-0000-0000-000051000000}"/>
    <cellStyle name="Input cel new 2 3 3 5 3 3 2" xfId="15836" xr:uid="{00000000-0005-0000-0000-000051000000}"/>
    <cellStyle name="Input cel new 2 3 3 5 3 3 2 2" xfId="20424" xr:uid="{00000000-0005-0000-0000-000051000000}"/>
    <cellStyle name="Input cel new 2 3 3 5 3 3 3" xfId="5983" xr:uid="{00000000-0005-0000-0000-000051000000}"/>
    <cellStyle name="Input cel new 2 3 3 5 3 4" xfId="3000" xr:uid="{00000000-0005-0000-0000-000051000000}"/>
    <cellStyle name="Input cel new 2 3 3 5 3 4 2" xfId="17854" xr:uid="{00000000-0005-0000-0000-000051000000}"/>
    <cellStyle name="Input cel new 2 3 3 5 3 5" xfId="11687" xr:uid="{00000000-0005-0000-0000-000051000000}"/>
    <cellStyle name="Input cel new 2 3 3 5 3 5 2" xfId="16275" xr:uid="{00000000-0005-0000-0000-000051000000}"/>
    <cellStyle name="Input cel new 2 3 3 5 3 6" xfId="8507" xr:uid="{00000000-0005-0000-0000-000051000000}"/>
    <cellStyle name="Input cel new 2 3 3 5 4" xfId="2450" xr:uid="{00000000-0005-0000-0000-000051000000}"/>
    <cellStyle name="Input cel new 2 3 3 5 4 2" xfId="12718" xr:uid="{00000000-0005-0000-0000-000051000000}"/>
    <cellStyle name="Input cel new 2 3 3 5 4 2 2" xfId="17304" xr:uid="{00000000-0005-0000-0000-000051000000}"/>
    <cellStyle name="Input cel new 2 3 3 5 4 3" xfId="6053" xr:uid="{00000000-0005-0000-0000-000051000000}"/>
    <cellStyle name="Input cel new 2 3 3 5 5" xfId="3606" xr:uid="{00000000-0005-0000-0000-000051000000}"/>
    <cellStyle name="Input cel new 2 3 3 5 5 2" xfId="13870" xr:uid="{00000000-0005-0000-0000-000051000000}"/>
    <cellStyle name="Input cel new 2 3 3 5 5 2 2" xfId="18460" xr:uid="{00000000-0005-0000-0000-000051000000}"/>
    <cellStyle name="Input cel new 2 3 3 5 5 3" xfId="9861" xr:uid="{00000000-0005-0000-0000-000051000000}"/>
    <cellStyle name="Input cel new 2 3 3 5 6" xfId="5031" xr:uid="{00000000-0005-0000-0000-000051000000}"/>
    <cellStyle name="Input cel new 2 3 3 5 6 2" xfId="15286" xr:uid="{00000000-0005-0000-0000-000051000000}"/>
    <cellStyle name="Input cel new 2 3 3 5 6 2 2" xfId="19875" xr:uid="{00000000-0005-0000-0000-000051000000}"/>
    <cellStyle name="Input cel new 2 3 3 5 6 3" xfId="7684" xr:uid="{00000000-0005-0000-0000-000051000000}"/>
    <cellStyle name="Input cel new 2 3 3 5 7" xfId="2153" xr:uid="{00000000-0005-0000-0000-000051000000}"/>
    <cellStyle name="Input cel new 2 3 3 5 7 2" xfId="12422" xr:uid="{00000000-0005-0000-0000-000051000000}"/>
    <cellStyle name="Input cel new 2 3 3 5 7 2 2" xfId="17007" xr:uid="{00000000-0005-0000-0000-000051000000}"/>
    <cellStyle name="Input cel new 2 3 3 5 7 3" xfId="9267" xr:uid="{00000000-0005-0000-0000-000051000000}"/>
    <cellStyle name="Input cel new 2 3 3 5 8" xfId="11141" xr:uid="{00000000-0005-0000-0000-000051000000}"/>
    <cellStyle name="Input cel new 2 3 3 5 8 2" xfId="7635" xr:uid="{00000000-0005-0000-0000-000051000000}"/>
    <cellStyle name="Input cel new 2 3 3 5 9" xfId="9085" xr:uid="{00000000-0005-0000-0000-000051000000}"/>
    <cellStyle name="Input cel new 2 3 3 6" xfId="1174" xr:uid="{00000000-0005-0000-0000-000051000000}"/>
    <cellStyle name="Input cel new 2 3 3 6 2" xfId="2783" xr:uid="{00000000-0005-0000-0000-000051000000}"/>
    <cellStyle name="Input cel new 2 3 3 6 2 2" xfId="13049" xr:uid="{00000000-0005-0000-0000-000051000000}"/>
    <cellStyle name="Input cel new 2 3 3 6 2 2 2" xfId="17637" xr:uid="{00000000-0005-0000-0000-000051000000}"/>
    <cellStyle name="Input cel new 2 3 3 6 2 3" xfId="10490" xr:uid="{00000000-0005-0000-0000-000051000000}"/>
    <cellStyle name="Input cel new 2 3 3 6 3" xfId="3982" xr:uid="{00000000-0005-0000-0000-000051000000}"/>
    <cellStyle name="Input cel new 2 3 3 6 3 2" xfId="14246" xr:uid="{00000000-0005-0000-0000-000051000000}"/>
    <cellStyle name="Input cel new 2 3 3 6 3 2 2" xfId="18836" xr:uid="{00000000-0005-0000-0000-000051000000}"/>
    <cellStyle name="Input cel new 2 3 3 6 3 3" xfId="7056" xr:uid="{00000000-0005-0000-0000-000051000000}"/>
    <cellStyle name="Input cel new 2 3 3 6 4" xfId="5396" xr:uid="{00000000-0005-0000-0000-000051000000}"/>
    <cellStyle name="Input cel new 2 3 3 6 4 2" xfId="15622" xr:uid="{00000000-0005-0000-0000-000051000000}"/>
    <cellStyle name="Input cel new 2 3 3 6 4 2 2" xfId="20210" xr:uid="{00000000-0005-0000-0000-000051000000}"/>
    <cellStyle name="Input cel new 2 3 3 6 4 3" xfId="9854" xr:uid="{00000000-0005-0000-0000-000051000000}"/>
    <cellStyle name="Input cel new 2 3 3 6 5" xfId="1945" xr:uid="{00000000-0005-0000-0000-000051000000}"/>
    <cellStyle name="Input cel new 2 3 3 6 5 2" xfId="16799" xr:uid="{00000000-0005-0000-0000-000051000000}"/>
    <cellStyle name="Input cel new 2 3 3 6 6" xfId="11475" xr:uid="{00000000-0005-0000-0000-000051000000}"/>
    <cellStyle name="Input cel new 2 3 3 6 6 2" xfId="8191" xr:uid="{00000000-0005-0000-0000-000051000000}"/>
    <cellStyle name="Input cel new 2 3 3 6 7" xfId="6399" xr:uid="{00000000-0005-0000-0000-000051000000}"/>
    <cellStyle name="Input cel new 2 3 3 7" xfId="871" xr:uid="{00000000-0005-0000-0000-000051000000}"/>
    <cellStyle name="Input cel new 2 3 3 7 2" xfId="3671" xr:uid="{00000000-0005-0000-0000-000051000000}"/>
    <cellStyle name="Input cel new 2 3 3 7 2 2" xfId="13935" xr:uid="{00000000-0005-0000-0000-000051000000}"/>
    <cellStyle name="Input cel new 2 3 3 7 2 2 2" xfId="18525" xr:uid="{00000000-0005-0000-0000-000051000000}"/>
    <cellStyle name="Input cel new 2 3 3 7 2 3" xfId="10239" xr:uid="{00000000-0005-0000-0000-000051000000}"/>
    <cellStyle name="Input cel new 2 3 3 7 3" xfId="5095" xr:uid="{00000000-0005-0000-0000-000051000000}"/>
    <cellStyle name="Input cel new 2 3 3 7 3 2" xfId="15347" xr:uid="{00000000-0005-0000-0000-000051000000}"/>
    <cellStyle name="Input cel new 2 3 3 7 3 2 2" xfId="19936" xr:uid="{00000000-0005-0000-0000-000051000000}"/>
    <cellStyle name="Input cel new 2 3 3 7 3 3" xfId="13551" xr:uid="{00000000-0005-0000-0000-000051000000}"/>
    <cellStyle name="Input cel new 2 3 3 7 4" xfId="2512" xr:uid="{00000000-0005-0000-0000-000051000000}"/>
    <cellStyle name="Input cel new 2 3 3 7 4 2" xfId="17366" xr:uid="{00000000-0005-0000-0000-000051000000}"/>
    <cellStyle name="Input cel new 2 3 3 7 5" xfId="11202" xr:uid="{00000000-0005-0000-0000-000051000000}"/>
    <cellStyle name="Input cel new 2 3 3 7 5 2" xfId="7893" xr:uid="{00000000-0005-0000-0000-000051000000}"/>
    <cellStyle name="Input cel new 2 3 3 7 6" xfId="7337" xr:uid="{00000000-0005-0000-0000-000051000000}"/>
    <cellStyle name="Input cel new 2 3 3 8" xfId="830" xr:uid="{00000000-0005-0000-0000-000051000000}"/>
    <cellStyle name="Input cel new 2 3 3 8 2" xfId="3630" xr:uid="{00000000-0005-0000-0000-000051000000}"/>
    <cellStyle name="Input cel new 2 3 3 8 2 2" xfId="13894" xr:uid="{00000000-0005-0000-0000-000051000000}"/>
    <cellStyle name="Input cel new 2 3 3 8 2 2 2" xfId="18484" xr:uid="{00000000-0005-0000-0000-000051000000}"/>
    <cellStyle name="Input cel new 2 3 3 8 2 3" xfId="7862" xr:uid="{00000000-0005-0000-0000-000051000000}"/>
    <cellStyle name="Input cel new 2 3 3 8 3" xfId="5055" xr:uid="{00000000-0005-0000-0000-000051000000}"/>
    <cellStyle name="Input cel new 2 3 3 8 3 2" xfId="15309" xr:uid="{00000000-0005-0000-0000-000051000000}"/>
    <cellStyle name="Input cel new 2 3 3 8 3 2 2" xfId="19898" xr:uid="{00000000-0005-0000-0000-000051000000}"/>
    <cellStyle name="Input cel new 2 3 3 8 3 3" xfId="8576" xr:uid="{00000000-0005-0000-0000-000051000000}"/>
    <cellStyle name="Input cel new 2 3 3 8 4" xfId="2473" xr:uid="{00000000-0005-0000-0000-000051000000}"/>
    <cellStyle name="Input cel new 2 3 3 8 4 2" xfId="17327" xr:uid="{00000000-0005-0000-0000-000051000000}"/>
    <cellStyle name="Input cel new 2 3 3 8 5" xfId="11164" xr:uid="{00000000-0005-0000-0000-000051000000}"/>
    <cellStyle name="Input cel new 2 3 3 8 5 2" xfId="13488" xr:uid="{00000000-0005-0000-0000-000051000000}"/>
    <cellStyle name="Input cel new 2 3 3 8 6" xfId="6029" xr:uid="{00000000-0005-0000-0000-000051000000}"/>
    <cellStyle name="Input cel new 2 3 3 9" xfId="297" xr:uid="{00000000-0005-0000-0000-000051000000}"/>
    <cellStyle name="Input cel new 2 3 3 9 2" xfId="4543" xr:uid="{00000000-0005-0000-0000-000051000000}"/>
    <cellStyle name="Input cel new 2 3 3 9 2 2" xfId="14806" xr:uid="{00000000-0005-0000-0000-000051000000}"/>
    <cellStyle name="Input cel new 2 3 3 9 2 2 2" xfId="19396" xr:uid="{00000000-0005-0000-0000-000051000000}"/>
    <cellStyle name="Input cel new 2 3 3 9 2 3" xfId="8437" xr:uid="{00000000-0005-0000-0000-000051000000}"/>
    <cellStyle name="Input cel new 2 3 3 9 3" xfId="2207" xr:uid="{00000000-0005-0000-0000-000051000000}"/>
    <cellStyle name="Input cel new 2 3 3 9 3 2" xfId="17061" xr:uid="{00000000-0005-0000-0000-000051000000}"/>
    <cellStyle name="Input cel new 2 3 3 9 4" xfId="10653" xr:uid="{00000000-0005-0000-0000-000051000000}"/>
    <cellStyle name="Input cel new 2 3 3 9 4 2" xfId="12752" xr:uid="{00000000-0005-0000-0000-000051000000}"/>
    <cellStyle name="Input cel new 2 3 3 9 5" xfId="6158" xr:uid="{00000000-0005-0000-0000-000051000000}"/>
    <cellStyle name="Input cel new 2 3 4" xfId="427" xr:uid="{00000000-0005-0000-0000-000051000000}"/>
    <cellStyle name="Input cel new 2 3 4 2" xfId="522" xr:uid="{00000000-0005-0000-0000-000051000000}"/>
    <cellStyle name="Input cel new 2 3 4 2 2" xfId="1085" xr:uid="{00000000-0005-0000-0000-000051000000}"/>
    <cellStyle name="Input cel new 2 3 4 2 2 2" xfId="5308" xr:uid="{00000000-0005-0000-0000-000051000000}"/>
    <cellStyle name="Input cel new 2 3 4 2 2 2 2" xfId="15542" xr:uid="{00000000-0005-0000-0000-000051000000}"/>
    <cellStyle name="Input cel new 2 3 4 2 2 2 2 2" xfId="20131" xr:uid="{00000000-0005-0000-0000-000051000000}"/>
    <cellStyle name="Input cel new 2 3 4 2 2 2 3" xfId="9291" xr:uid="{00000000-0005-0000-0000-000051000000}"/>
    <cellStyle name="Input cel new 2 3 4 2 2 3" xfId="3888" xr:uid="{00000000-0005-0000-0000-000051000000}"/>
    <cellStyle name="Input cel new 2 3 4 2 2 3 2" xfId="18742" xr:uid="{00000000-0005-0000-0000-000051000000}"/>
    <cellStyle name="Input cel new 2 3 4 2 2 4" xfId="11397" xr:uid="{00000000-0005-0000-0000-000051000000}"/>
    <cellStyle name="Input cel new 2 3 4 2 2 4 2" xfId="7304" xr:uid="{00000000-0005-0000-0000-000051000000}"/>
    <cellStyle name="Input cel new 2 3 4 2 2 5" xfId="9235" xr:uid="{00000000-0005-0000-0000-000051000000}"/>
    <cellStyle name="Input cel new 2 3 4 2 3" xfId="4747" xr:uid="{00000000-0005-0000-0000-000051000000}"/>
    <cellStyle name="Input cel new 2 3 4 2 3 2" xfId="15007" xr:uid="{00000000-0005-0000-0000-000051000000}"/>
    <cellStyle name="Input cel new 2 3 4 2 3 2 2" xfId="19596" xr:uid="{00000000-0005-0000-0000-000051000000}"/>
    <cellStyle name="Input cel new 2 3 4 2 3 3" xfId="10231" xr:uid="{00000000-0005-0000-0000-000051000000}"/>
    <cellStyle name="Input cel new 2 3 4 2 4" xfId="10869" xr:uid="{00000000-0005-0000-0000-000051000000}"/>
    <cellStyle name="Input cel new 2 3 4 2 4 2" xfId="8216" xr:uid="{00000000-0005-0000-0000-000051000000}"/>
    <cellStyle name="Input cel new 2 3 4 2 5" xfId="9315" xr:uid="{00000000-0005-0000-0000-000051000000}"/>
    <cellStyle name="Input cel new 2 3 4 3" xfId="1031" xr:uid="{00000000-0005-0000-0000-000051000000}"/>
    <cellStyle name="Input cel new 2 3 4 3 2" xfId="3834" xr:uid="{00000000-0005-0000-0000-000051000000}"/>
    <cellStyle name="Input cel new 2 3 4 3 2 2" xfId="14098" xr:uid="{00000000-0005-0000-0000-000051000000}"/>
    <cellStyle name="Input cel new 2 3 4 3 2 2 2" xfId="18688" xr:uid="{00000000-0005-0000-0000-000051000000}"/>
    <cellStyle name="Input cel new 2 3 4 3 2 3" xfId="12832" xr:uid="{00000000-0005-0000-0000-000051000000}"/>
    <cellStyle name="Input cel new 2 3 4 3 3" xfId="5254" xr:uid="{00000000-0005-0000-0000-000051000000}"/>
    <cellStyle name="Input cel new 2 3 4 3 3 2" xfId="15491" xr:uid="{00000000-0005-0000-0000-000051000000}"/>
    <cellStyle name="Input cel new 2 3 4 3 3 2 2" xfId="20080" xr:uid="{00000000-0005-0000-0000-000051000000}"/>
    <cellStyle name="Input cel new 2 3 4 3 3 3" xfId="7959" xr:uid="{00000000-0005-0000-0000-000051000000}"/>
    <cellStyle name="Input cel new 2 3 4 3 4" xfId="2659" xr:uid="{00000000-0005-0000-0000-000051000000}"/>
    <cellStyle name="Input cel new 2 3 4 3 4 2" xfId="17513" xr:uid="{00000000-0005-0000-0000-000051000000}"/>
    <cellStyle name="Input cel new 2 3 4 3 5" xfId="11346" xr:uid="{00000000-0005-0000-0000-000051000000}"/>
    <cellStyle name="Input cel new 2 3 4 3 5 2" xfId="9801" xr:uid="{00000000-0005-0000-0000-000051000000}"/>
    <cellStyle name="Input cel new 2 3 4 3 6" xfId="13285" xr:uid="{00000000-0005-0000-0000-000051000000}"/>
    <cellStyle name="Input cel new 2 3 4 4" xfId="376" xr:uid="{00000000-0005-0000-0000-000051000000}"/>
    <cellStyle name="Input cel new 2 3 4 4 2" xfId="4622" xr:uid="{00000000-0005-0000-0000-000051000000}"/>
    <cellStyle name="Input cel new 2 3 4 4 2 2" xfId="14884" xr:uid="{00000000-0005-0000-0000-000051000000}"/>
    <cellStyle name="Input cel new 2 3 4 4 2 2 2" xfId="19473" xr:uid="{00000000-0005-0000-0000-000051000000}"/>
    <cellStyle name="Input cel new 2 3 4 4 2 3" xfId="7242" xr:uid="{00000000-0005-0000-0000-000051000000}"/>
    <cellStyle name="Input cel new 2 3 4 4 3" xfId="1816" xr:uid="{00000000-0005-0000-0000-000051000000}"/>
    <cellStyle name="Input cel new 2 3 4 4 3 2" xfId="16672" xr:uid="{00000000-0005-0000-0000-000051000000}"/>
    <cellStyle name="Input cel new 2 3 4 4 4" xfId="10728" xr:uid="{00000000-0005-0000-0000-000051000000}"/>
    <cellStyle name="Input cel new 2 3 4 4 4 2" xfId="8523" xr:uid="{00000000-0005-0000-0000-000051000000}"/>
    <cellStyle name="Input cel new 2 3 4 4 5" xfId="10578" xr:uid="{00000000-0005-0000-0000-000051000000}"/>
    <cellStyle name="Input cel new 2 3 4 5" xfId="3296" xr:uid="{00000000-0005-0000-0000-000051000000}"/>
    <cellStyle name="Input cel new 2 3 4 5 2" xfId="13560" xr:uid="{00000000-0005-0000-0000-000051000000}"/>
    <cellStyle name="Input cel new 2 3 4 5 2 2" xfId="18150" xr:uid="{00000000-0005-0000-0000-000051000000}"/>
    <cellStyle name="Input cel new 2 3 4 5 3" xfId="10057" xr:uid="{00000000-0005-0000-0000-000051000000}"/>
    <cellStyle name="Input cel new 2 3 4 6" xfId="1845" xr:uid="{00000000-0005-0000-0000-000051000000}"/>
    <cellStyle name="Input cel new 2 3 4 6 2" xfId="12116" xr:uid="{00000000-0005-0000-0000-000051000000}"/>
    <cellStyle name="Input cel new 2 3 4 6 2 2" xfId="16701" xr:uid="{00000000-0005-0000-0000-000051000000}"/>
    <cellStyle name="Input cel new 2 3 4 6 3" xfId="7116" xr:uid="{00000000-0005-0000-0000-000051000000}"/>
    <cellStyle name="Input cel new 2 3 4 7" xfId="9424" xr:uid="{00000000-0005-0000-0000-000051000000}"/>
    <cellStyle name="Input cel new 2 3 4 7 2" xfId="9395" xr:uid="{00000000-0005-0000-0000-000051000000}"/>
    <cellStyle name="Input cel new 2 3 4 8" xfId="10776" xr:uid="{00000000-0005-0000-0000-000051000000}"/>
    <cellStyle name="Input cel new 2 3 4 8 2" xfId="14236" xr:uid="{00000000-0005-0000-0000-000051000000}"/>
    <cellStyle name="Input cel new 2 3 4 9" xfId="8173" xr:uid="{00000000-0005-0000-0000-000051000000}"/>
    <cellStyle name="Input cel new 2 3 5" xfId="467" xr:uid="{00000000-0005-0000-0000-000051000000}"/>
    <cellStyle name="Input cel new 2 3 5 10" xfId="9927" xr:uid="{00000000-0005-0000-0000-000051000000}"/>
    <cellStyle name="Input cel new 2 3 5 2" xfId="1291" xr:uid="{00000000-0005-0000-0000-000051000000}"/>
    <cellStyle name="Input cel new 2 3 5 2 2" xfId="1608" xr:uid="{00000000-0005-0000-0000-000051000000}"/>
    <cellStyle name="Input cel new 2 3 5 2 2 2" xfId="4417" xr:uid="{00000000-0005-0000-0000-000051000000}"/>
    <cellStyle name="Input cel new 2 3 5 2 2 2 2" xfId="14681" xr:uid="{00000000-0005-0000-0000-000051000000}"/>
    <cellStyle name="Input cel new 2 3 5 2 2 2 2 2" xfId="19271" xr:uid="{00000000-0005-0000-0000-000051000000}"/>
    <cellStyle name="Input cel new 2 3 5 2 2 2 3" xfId="6979" xr:uid="{00000000-0005-0000-0000-000051000000}"/>
    <cellStyle name="Input cel new 2 3 5 2 2 3" xfId="5829" xr:uid="{00000000-0005-0000-0000-000051000000}"/>
    <cellStyle name="Input cel new 2 3 5 2 2 3 2" xfId="16033" xr:uid="{00000000-0005-0000-0000-000051000000}"/>
    <cellStyle name="Input cel new 2 3 5 2 2 3 2 2" xfId="20620" xr:uid="{00000000-0005-0000-0000-000051000000}"/>
    <cellStyle name="Input cel new 2 3 5 2 2 3 3" xfId="10228" xr:uid="{00000000-0005-0000-0000-000051000000}"/>
    <cellStyle name="Input cel new 2 3 5 2 2 4" xfId="3183" xr:uid="{00000000-0005-0000-0000-000051000000}"/>
    <cellStyle name="Input cel new 2 3 5 2 2 4 2" xfId="18037" xr:uid="{00000000-0005-0000-0000-000051000000}"/>
    <cellStyle name="Input cel new 2 3 5 2 2 5" xfId="11885" xr:uid="{00000000-0005-0000-0000-000051000000}"/>
    <cellStyle name="Input cel new 2 3 5 2 2 5 2" xfId="16471" xr:uid="{00000000-0005-0000-0000-000051000000}"/>
    <cellStyle name="Input cel new 2 3 5 2 2 6" xfId="8845" xr:uid="{00000000-0005-0000-0000-000051000000}"/>
    <cellStyle name="Input cel new 2 3 5 2 3" xfId="4100" xr:uid="{00000000-0005-0000-0000-000051000000}"/>
    <cellStyle name="Input cel new 2 3 5 2 3 2" xfId="14364" xr:uid="{00000000-0005-0000-0000-000051000000}"/>
    <cellStyle name="Input cel new 2 3 5 2 3 2 2" xfId="18954" xr:uid="{00000000-0005-0000-0000-000051000000}"/>
    <cellStyle name="Input cel new 2 3 5 2 3 3" xfId="13465" xr:uid="{00000000-0005-0000-0000-000051000000}"/>
    <cellStyle name="Input cel new 2 3 5 2 4" xfId="5513" xr:uid="{00000000-0005-0000-0000-000051000000}"/>
    <cellStyle name="Input cel new 2 3 5 2 4 2" xfId="15736" xr:uid="{00000000-0005-0000-0000-000051000000}"/>
    <cellStyle name="Input cel new 2 3 5 2 4 2 2" xfId="20324" xr:uid="{00000000-0005-0000-0000-000051000000}"/>
    <cellStyle name="Input cel new 2 3 5 2 4 3" xfId="6968" xr:uid="{00000000-0005-0000-0000-000051000000}"/>
    <cellStyle name="Input cel new 2 3 5 2 5" xfId="2898" xr:uid="{00000000-0005-0000-0000-000051000000}"/>
    <cellStyle name="Input cel new 2 3 5 2 5 2" xfId="17752" xr:uid="{00000000-0005-0000-0000-000051000000}"/>
    <cellStyle name="Input cel new 2 3 5 2 6" xfId="11587" xr:uid="{00000000-0005-0000-0000-000051000000}"/>
    <cellStyle name="Input cel new 2 3 5 2 6 2" xfId="16175" xr:uid="{00000000-0005-0000-0000-000051000000}"/>
    <cellStyle name="Input cel new 2 3 5 2 7" xfId="13200" xr:uid="{00000000-0005-0000-0000-000051000000}"/>
    <cellStyle name="Input cel new 2 3 5 3" xfId="915" xr:uid="{00000000-0005-0000-0000-000051000000}"/>
    <cellStyle name="Input cel new 2 3 5 3 2" xfId="3717" xr:uid="{00000000-0005-0000-0000-000051000000}"/>
    <cellStyle name="Input cel new 2 3 5 3 2 2" xfId="13981" xr:uid="{00000000-0005-0000-0000-000051000000}"/>
    <cellStyle name="Input cel new 2 3 5 3 2 2 2" xfId="18571" xr:uid="{00000000-0005-0000-0000-000051000000}"/>
    <cellStyle name="Input cel new 2 3 5 3 2 3" xfId="6844" xr:uid="{00000000-0005-0000-0000-000051000000}"/>
    <cellStyle name="Input cel new 2 3 5 3 3" xfId="5138" xr:uid="{00000000-0005-0000-0000-000051000000}"/>
    <cellStyle name="Input cel new 2 3 5 3 3 2" xfId="15385" xr:uid="{00000000-0005-0000-0000-000051000000}"/>
    <cellStyle name="Input cel new 2 3 5 3 3 2 2" xfId="19974" xr:uid="{00000000-0005-0000-0000-000051000000}"/>
    <cellStyle name="Input cel new 2 3 5 3 3 3" xfId="7125" xr:uid="{00000000-0005-0000-0000-000051000000}"/>
    <cellStyle name="Input cel new 2 3 5 3 4" xfId="2553" xr:uid="{00000000-0005-0000-0000-000051000000}"/>
    <cellStyle name="Input cel new 2 3 5 3 4 2" xfId="17407" xr:uid="{00000000-0005-0000-0000-000051000000}"/>
    <cellStyle name="Input cel new 2 3 5 3 5" xfId="11240" xr:uid="{00000000-0005-0000-0000-000051000000}"/>
    <cellStyle name="Input cel new 2 3 5 3 5 2" xfId="6913" xr:uid="{00000000-0005-0000-0000-000051000000}"/>
    <cellStyle name="Input cel new 2 3 5 3 6" xfId="9993" xr:uid="{00000000-0005-0000-0000-000051000000}"/>
    <cellStyle name="Input cel new 2 3 5 4" xfId="937" xr:uid="{00000000-0005-0000-0000-000051000000}"/>
    <cellStyle name="Input cel new 2 3 5 4 2" xfId="3739" xr:uid="{00000000-0005-0000-0000-000051000000}"/>
    <cellStyle name="Input cel new 2 3 5 4 2 2" xfId="14003" xr:uid="{00000000-0005-0000-0000-000051000000}"/>
    <cellStyle name="Input cel new 2 3 5 4 2 2 2" xfId="18593" xr:uid="{00000000-0005-0000-0000-000051000000}"/>
    <cellStyle name="Input cel new 2 3 5 4 2 3" xfId="7267" xr:uid="{00000000-0005-0000-0000-000051000000}"/>
    <cellStyle name="Input cel new 2 3 5 4 3" xfId="5160" xr:uid="{00000000-0005-0000-0000-000051000000}"/>
    <cellStyle name="Input cel new 2 3 5 4 3 2" xfId="15404" xr:uid="{00000000-0005-0000-0000-000051000000}"/>
    <cellStyle name="Input cel new 2 3 5 4 3 2 2" xfId="19993" xr:uid="{00000000-0005-0000-0000-000051000000}"/>
    <cellStyle name="Input cel new 2 3 5 4 3 3" xfId="7073" xr:uid="{00000000-0005-0000-0000-000051000000}"/>
    <cellStyle name="Input cel new 2 3 5 4 4" xfId="2571" xr:uid="{00000000-0005-0000-0000-000051000000}"/>
    <cellStyle name="Input cel new 2 3 5 4 4 2" xfId="17425" xr:uid="{00000000-0005-0000-0000-000051000000}"/>
    <cellStyle name="Input cel new 2 3 5 4 5" xfId="11259" xr:uid="{00000000-0005-0000-0000-000051000000}"/>
    <cellStyle name="Input cel new 2 3 5 4 5 2" xfId="7490" xr:uid="{00000000-0005-0000-0000-000051000000}"/>
    <cellStyle name="Input cel new 2 3 5 4 6" xfId="10123" xr:uid="{00000000-0005-0000-0000-000051000000}"/>
    <cellStyle name="Input cel new 2 3 5 5" xfId="695" xr:uid="{00000000-0005-0000-0000-000051000000}"/>
    <cellStyle name="Input cel new 2 3 5 5 2" xfId="4920" xr:uid="{00000000-0005-0000-0000-000051000000}"/>
    <cellStyle name="Input cel new 2 3 5 5 2 2" xfId="15176" xr:uid="{00000000-0005-0000-0000-000051000000}"/>
    <cellStyle name="Input cel new 2 3 5 5 2 2 2" xfId="19765" xr:uid="{00000000-0005-0000-0000-000051000000}"/>
    <cellStyle name="Input cel new 2 3 5 5 2 3" xfId="9389" xr:uid="{00000000-0005-0000-0000-000051000000}"/>
    <cellStyle name="Input cel new 2 3 5 5 3" xfId="2340" xr:uid="{00000000-0005-0000-0000-000051000000}"/>
    <cellStyle name="Input cel new 2 3 5 5 3 2" xfId="17194" xr:uid="{00000000-0005-0000-0000-000051000000}"/>
    <cellStyle name="Input cel new 2 3 5 5 4" xfId="11035" xr:uid="{00000000-0005-0000-0000-000051000000}"/>
    <cellStyle name="Input cel new 2 3 5 5 4 2" xfId="9248" xr:uid="{00000000-0005-0000-0000-000051000000}"/>
    <cellStyle name="Input cel new 2 3 5 5 5" xfId="12882" xr:uid="{00000000-0005-0000-0000-000051000000}"/>
    <cellStyle name="Input cel new 2 3 5 6" xfId="3495" xr:uid="{00000000-0005-0000-0000-000051000000}"/>
    <cellStyle name="Input cel new 2 3 5 6 2" xfId="13759" xr:uid="{00000000-0005-0000-0000-000051000000}"/>
    <cellStyle name="Input cel new 2 3 5 6 2 2" xfId="18349" xr:uid="{00000000-0005-0000-0000-000051000000}"/>
    <cellStyle name="Input cel new 2 3 5 6 3" xfId="9461" xr:uid="{00000000-0005-0000-0000-000051000000}"/>
    <cellStyle name="Input cel new 2 3 5 7" xfId="4692" xr:uid="{00000000-0005-0000-0000-000051000000}"/>
    <cellStyle name="Input cel new 2 3 5 7 2" xfId="14952" xr:uid="{00000000-0005-0000-0000-000051000000}"/>
    <cellStyle name="Input cel new 2 3 5 7 2 2" xfId="19541" xr:uid="{00000000-0005-0000-0000-000051000000}"/>
    <cellStyle name="Input cel new 2 3 5 7 3" xfId="9277" xr:uid="{00000000-0005-0000-0000-000051000000}"/>
    <cellStyle name="Input cel new 2 3 5 8" xfId="9438" xr:uid="{00000000-0005-0000-0000-000051000000}"/>
    <cellStyle name="Input cel new 2 3 5 8 2" xfId="9099" xr:uid="{00000000-0005-0000-0000-000051000000}"/>
    <cellStyle name="Input cel new 2 3 5 9" xfId="10814" xr:uid="{00000000-0005-0000-0000-000051000000}"/>
    <cellStyle name="Input cel new 2 3 5 9 2" xfId="9673" xr:uid="{00000000-0005-0000-0000-000051000000}"/>
    <cellStyle name="Input cel new 2 3 6" xfId="758" xr:uid="{00000000-0005-0000-0000-000051000000}"/>
    <cellStyle name="Input cel new 2 3 6 2" xfId="1671" xr:uid="{00000000-0005-0000-0000-000051000000}"/>
    <cellStyle name="Input cel new 2 3 6 2 2" xfId="4480" xr:uid="{00000000-0005-0000-0000-000051000000}"/>
    <cellStyle name="Input cel new 2 3 6 2 2 2" xfId="14744" xr:uid="{00000000-0005-0000-0000-000051000000}"/>
    <cellStyle name="Input cel new 2 3 6 2 2 2 2" xfId="19334" xr:uid="{00000000-0005-0000-0000-000051000000}"/>
    <cellStyle name="Input cel new 2 3 6 2 2 3" xfId="6428" xr:uid="{00000000-0005-0000-0000-000051000000}"/>
    <cellStyle name="Input cel new 2 3 6 2 3" xfId="5892" xr:uid="{00000000-0005-0000-0000-000051000000}"/>
    <cellStyle name="Input cel new 2 3 6 2 3 2" xfId="16092" xr:uid="{00000000-0005-0000-0000-000051000000}"/>
    <cellStyle name="Input cel new 2 3 6 2 3 2 2" xfId="20679" xr:uid="{00000000-0005-0000-0000-000051000000}"/>
    <cellStyle name="Input cel new 2 3 6 2 3 3" xfId="7657" xr:uid="{00000000-0005-0000-0000-000051000000}"/>
    <cellStyle name="Input cel new 2 3 6 2 4" xfId="3242" xr:uid="{00000000-0005-0000-0000-000051000000}"/>
    <cellStyle name="Input cel new 2 3 6 2 4 2" xfId="18096" xr:uid="{00000000-0005-0000-0000-000051000000}"/>
    <cellStyle name="Input cel new 2 3 6 2 5" xfId="11944" xr:uid="{00000000-0005-0000-0000-000051000000}"/>
    <cellStyle name="Input cel new 2 3 6 2 5 2" xfId="16530" xr:uid="{00000000-0005-0000-0000-000051000000}"/>
    <cellStyle name="Input cel new 2 3 6 2 6" xfId="12167" xr:uid="{00000000-0005-0000-0000-000051000000}"/>
    <cellStyle name="Input cel new 2 3 6 3" xfId="973" xr:uid="{00000000-0005-0000-0000-000051000000}"/>
    <cellStyle name="Input cel new 2 3 6 3 2" xfId="3776" xr:uid="{00000000-0005-0000-0000-000051000000}"/>
    <cellStyle name="Input cel new 2 3 6 3 2 2" xfId="14040" xr:uid="{00000000-0005-0000-0000-000051000000}"/>
    <cellStyle name="Input cel new 2 3 6 3 2 2 2" xfId="18630" xr:uid="{00000000-0005-0000-0000-000051000000}"/>
    <cellStyle name="Input cel new 2 3 6 3 2 3" xfId="9171" xr:uid="{00000000-0005-0000-0000-000051000000}"/>
    <cellStyle name="Input cel new 2 3 6 3 3" xfId="5196" xr:uid="{00000000-0005-0000-0000-000051000000}"/>
    <cellStyle name="Input cel new 2 3 6 3 3 2" xfId="15437" xr:uid="{00000000-0005-0000-0000-000051000000}"/>
    <cellStyle name="Input cel new 2 3 6 3 3 2 2" xfId="20026" xr:uid="{00000000-0005-0000-0000-000051000000}"/>
    <cellStyle name="Input cel new 2 3 6 3 3 3" xfId="9584" xr:uid="{00000000-0005-0000-0000-000051000000}"/>
    <cellStyle name="Input cel new 2 3 6 3 4" xfId="2606" xr:uid="{00000000-0005-0000-0000-000051000000}"/>
    <cellStyle name="Input cel new 2 3 6 3 4 2" xfId="17460" xr:uid="{00000000-0005-0000-0000-000051000000}"/>
    <cellStyle name="Input cel new 2 3 6 3 5" xfId="11292" xr:uid="{00000000-0005-0000-0000-000051000000}"/>
    <cellStyle name="Input cel new 2 3 6 3 5 2" xfId="14901" xr:uid="{00000000-0005-0000-0000-000051000000}"/>
    <cellStyle name="Input cel new 2 3 6 3 6" xfId="9598" xr:uid="{00000000-0005-0000-0000-000051000000}"/>
    <cellStyle name="Input cel new 2 3 6 4" xfId="2402" xr:uid="{00000000-0005-0000-0000-000051000000}"/>
    <cellStyle name="Input cel new 2 3 6 4 2" xfId="12670" xr:uid="{00000000-0005-0000-0000-000051000000}"/>
    <cellStyle name="Input cel new 2 3 6 4 2 2" xfId="17256" xr:uid="{00000000-0005-0000-0000-000051000000}"/>
    <cellStyle name="Input cel new 2 3 6 4 3" xfId="8647" xr:uid="{00000000-0005-0000-0000-000051000000}"/>
    <cellStyle name="Input cel new 2 3 6 5" xfId="3558" xr:uid="{00000000-0005-0000-0000-000051000000}"/>
    <cellStyle name="Input cel new 2 3 6 5 2" xfId="13822" xr:uid="{00000000-0005-0000-0000-000051000000}"/>
    <cellStyle name="Input cel new 2 3 6 5 2 2" xfId="18412" xr:uid="{00000000-0005-0000-0000-000051000000}"/>
    <cellStyle name="Input cel new 2 3 6 5 3" xfId="10295" xr:uid="{00000000-0005-0000-0000-000051000000}"/>
    <cellStyle name="Input cel new 2 3 6 6" xfId="4983" xr:uid="{00000000-0005-0000-0000-000051000000}"/>
    <cellStyle name="Input cel new 2 3 6 6 2" xfId="15238" xr:uid="{00000000-0005-0000-0000-000051000000}"/>
    <cellStyle name="Input cel new 2 3 6 6 2 2" xfId="19827" xr:uid="{00000000-0005-0000-0000-000051000000}"/>
    <cellStyle name="Input cel new 2 3 6 6 3" xfId="6678" xr:uid="{00000000-0005-0000-0000-000051000000}"/>
    <cellStyle name="Input cel new 2 3 6 7" xfId="2106" xr:uid="{00000000-0005-0000-0000-000051000000}"/>
    <cellStyle name="Input cel new 2 3 6 7 2" xfId="12375" xr:uid="{00000000-0005-0000-0000-000051000000}"/>
    <cellStyle name="Input cel new 2 3 6 7 2 2" xfId="16960" xr:uid="{00000000-0005-0000-0000-000051000000}"/>
    <cellStyle name="Input cel new 2 3 6 7 3" xfId="8320" xr:uid="{00000000-0005-0000-0000-000051000000}"/>
    <cellStyle name="Input cel new 2 3 6 8" xfId="11094" xr:uid="{00000000-0005-0000-0000-000051000000}"/>
    <cellStyle name="Input cel new 2 3 6 8 2" xfId="7181" xr:uid="{00000000-0005-0000-0000-000051000000}"/>
    <cellStyle name="Input cel new 2 3 6 9" xfId="7919" xr:uid="{00000000-0005-0000-0000-000051000000}"/>
    <cellStyle name="Input cel new 2 3 7" xfId="1149" xr:uid="{00000000-0005-0000-0000-000051000000}"/>
    <cellStyle name="Input cel new 2 3 7 2" xfId="1092" xr:uid="{00000000-0005-0000-0000-000051000000}"/>
    <cellStyle name="Input cel new 2 3 7 2 2" xfId="3895" xr:uid="{00000000-0005-0000-0000-000051000000}"/>
    <cellStyle name="Input cel new 2 3 7 2 2 2" xfId="14159" xr:uid="{00000000-0005-0000-0000-000051000000}"/>
    <cellStyle name="Input cel new 2 3 7 2 2 2 2" xfId="18749" xr:uid="{00000000-0005-0000-0000-000051000000}"/>
    <cellStyle name="Input cel new 2 3 7 2 2 3" xfId="7152" xr:uid="{00000000-0005-0000-0000-000051000000}"/>
    <cellStyle name="Input cel new 2 3 7 2 3" xfId="5315" xr:uid="{00000000-0005-0000-0000-000051000000}"/>
    <cellStyle name="Input cel new 2 3 7 2 3 2" xfId="15548" xr:uid="{00000000-0005-0000-0000-000051000000}"/>
    <cellStyle name="Input cel new 2 3 7 2 3 2 2" xfId="20137" xr:uid="{00000000-0005-0000-0000-000051000000}"/>
    <cellStyle name="Input cel new 2 3 7 2 3 3" xfId="13187" xr:uid="{00000000-0005-0000-0000-000051000000}"/>
    <cellStyle name="Input cel new 2 3 7 2 4" xfId="2715" xr:uid="{00000000-0005-0000-0000-000051000000}"/>
    <cellStyle name="Input cel new 2 3 7 2 4 2" xfId="17569" xr:uid="{00000000-0005-0000-0000-000051000000}"/>
    <cellStyle name="Input cel new 2 3 7 2 5" xfId="11403" xr:uid="{00000000-0005-0000-0000-000051000000}"/>
    <cellStyle name="Input cel new 2 3 7 2 5 2" xfId="10054" xr:uid="{00000000-0005-0000-0000-000051000000}"/>
    <cellStyle name="Input cel new 2 3 7 2 6" xfId="13211" xr:uid="{00000000-0005-0000-0000-000051000000}"/>
    <cellStyle name="Input cel new 2 3 7 3" xfId="2769" xr:uid="{00000000-0005-0000-0000-000051000000}"/>
    <cellStyle name="Input cel new 2 3 7 3 2" xfId="13035" xr:uid="{00000000-0005-0000-0000-000051000000}"/>
    <cellStyle name="Input cel new 2 3 7 3 2 2" xfId="17623" xr:uid="{00000000-0005-0000-0000-000051000000}"/>
    <cellStyle name="Input cel new 2 3 7 3 3" xfId="8809" xr:uid="{00000000-0005-0000-0000-000051000000}"/>
    <cellStyle name="Input cel new 2 3 7 4" xfId="3957" xr:uid="{00000000-0005-0000-0000-000051000000}"/>
    <cellStyle name="Input cel new 2 3 7 4 2" xfId="14221" xr:uid="{00000000-0005-0000-0000-000051000000}"/>
    <cellStyle name="Input cel new 2 3 7 4 2 2" xfId="18811" xr:uid="{00000000-0005-0000-0000-000051000000}"/>
    <cellStyle name="Input cel new 2 3 7 4 3" xfId="10188" xr:uid="{00000000-0005-0000-0000-000051000000}"/>
    <cellStyle name="Input cel new 2 3 7 5" xfId="5371" xr:uid="{00000000-0005-0000-0000-000051000000}"/>
    <cellStyle name="Input cel new 2 3 7 5 2" xfId="15599" xr:uid="{00000000-0005-0000-0000-000051000000}"/>
    <cellStyle name="Input cel new 2 3 7 5 2 2" xfId="20188" xr:uid="{00000000-0005-0000-0000-000051000000}"/>
    <cellStyle name="Input cel new 2 3 7 5 3" xfId="13503" xr:uid="{00000000-0005-0000-0000-000051000000}"/>
    <cellStyle name="Input cel new 2 3 7 6" xfId="1914" xr:uid="{00000000-0005-0000-0000-000051000000}"/>
    <cellStyle name="Input cel new 2 3 7 6 2" xfId="16768" xr:uid="{00000000-0005-0000-0000-000051000000}"/>
    <cellStyle name="Input cel new 2 3 7 7" xfId="11453" xr:uid="{00000000-0005-0000-0000-000051000000}"/>
    <cellStyle name="Input cel new 2 3 7 7 2" xfId="6438" xr:uid="{00000000-0005-0000-0000-000051000000}"/>
    <cellStyle name="Input cel new 2 3 7 8" xfId="9980" xr:uid="{00000000-0005-0000-0000-000051000000}"/>
    <cellStyle name="Input cel new 2 3 8" xfId="569" xr:uid="{00000000-0005-0000-0000-000051000000}"/>
    <cellStyle name="Input cel new 2 3 8 2" xfId="4794" xr:uid="{00000000-0005-0000-0000-000051000000}"/>
    <cellStyle name="Input cel new 2 3 8 2 2" xfId="15052" xr:uid="{00000000-0005-0000-0000-000051000000}"/>
    <cellStyle name="Input cel new 2 3 8 2 2 2" xfId="19641" xr:uid="{00000000-0005-0000-0000-000051000000}"/>
    <cellStyle name="Input cel new 2 3 8 2 3" xfId="8288" xr:uid="{00000000-0005-0000-0000-000051000000}"/>
    <cellStyle name="Input cel new 2 3 8 3" xfId="1796" xr:uid="{00000000-0005-0000-0000-000051000000}"/>
    <cellStyle name="Input cel new 2 3 8 3 2" xfId="16652" xr:uid="{00000000-0005-0000-0000-000051000000}"/>
    <cellStyle name="Input cel new 2 3 8 4" xfId="10913" xr:uid="{00000000-0005-0000-0000-000051000000}"/>
    <cellStyle name="Input cel new 2 3 8 4 2" xfId="7139" xr:uid="{00000000-0005-0000-0000-000051000000}"/>
    <cellStyle name="Input cel new 2 3 8 5" xfId="9514" xr:uid="{00000000-0005-0000-0000-000051000000}"/>
    <cellStyle name="Input cel new 2 3 9" xfId="1841" xr:uid="{00000000-0005-0000-0000-000051000000}"/>
    <cellStyle name="Input cel new 2 3 9 2" xfId="12112" xr:uid="{00000000-0005-0000-0000-000051000000}"/>
    <cellStyle name="Input cel new 2 3 9 2 2" xfId="16697" xr:uid="{00000000-0005-0000-0000-000051000000}"/>
    <cellStyle name="Input cel new 2 3 9 3" xfId="10459" xr:uid="{00000000-0005-0000-0000-000051000000}"/>
    <cellStyle name="Input cel new 2 4" xfId="211" xr:uid="{00000000-0005-0000-0000-00004E000000}"/>
    <cellStyle name="Input cel new 2 4 10" xfId="10618" xr:uid="{00000000-0005-0000-0000-00004E000000}"/>
    <cellStyle name="Input cel new 2 4 10 2" xfId="9771" xr:uid="{00000000-0005-0000-0000-00004E000000}"/>
    <cellStyle name="Input cel new 2 4 2" xfId="423" xr:uid="{00000000-0005-0000-0000-00004E000000}"/>
    <cellStyle name="Input cel new 2 4 2 10" xfId="1903" xr:uid="{00000000-0005-0000-0000-00004E000000}"/>
    <cellStyle name="Input cel new 2 4 2 10 2" xfId="12172" xr:uid="{00000000-0005-0000-0000-00004E000000}"/>
    <cellStyle name="Input cel new 2 4 2 10 2 2" xfId="16757" xr:uid="{00000000-0005-0000-0000-00004E000000}"/>
    <cellStyle name="Input cel new 2 4 2 10 3" xfId="6287" xr:uid="{00000000-0005-0000-0000-00004E000000}"/>
    <cellStyle name="Input cel new 2 4 2 11" xfId="4656" xr:uid="{00000000-0005-0000-0000-00004E000000}"/>
    <cellStyle name="Input cel new 2 4 2 11 2" xfId="19505" xr:uid="{00000000-0005-0000-0000-00004E000000}"/>
    <cellStyle name="Input cel new 2 4 2 12" xfId="10772" xr:uid="{00000000-0005-0000-0000-00004E000000}"/>
    <cellStyle name="Input cel new 2 4 2 12 2" xfId="9786" xr:uid="{00000000-0005-0000-0000-00004E000000}"/>
    <cellStyle name="Input cel new 2 4 2 13" xfId="6067" xr:uid="{00000000-0005-0000-0000-00004E000000}"/>
    <cellStyle name="Input cel new 2 4 2 2" xfId="518" xr:uid="{00000000-0005-0000-0000-00004E000000}"/>
    <cellStyle name="Input cel new 2 4 2 2 10" xfId="13250" xr:uid="{00000000-0005-0000-0000-00004E000000}"/>
    <cellStyle name="Input cel new 2 4 2 2 2" xfId="1257" xr:uid="{00000000-0005-0000-0000-00004E000000}"/>
    <cellStyle name="Input cel new 2 4 2 2 2 2" xfId="1571" xr:uid="{00000000-0005-0000-0000-00004E000000}"/>
    <cellStyle name="Input cel new 2 4 2 2 2 2 2" xfId="4380" xr:uid="{00000000-0005-0000-0000-00004E000000}"/>
    <cellStyle name="Input cel new 2 4 2 2 2 2 2 2" xfId="14644" xr:uid="{00000000-0005-0000-0000-00004E000000}"/>
    <cellStyle name="Input cel new 2 4 2 2 2 2 2 2 2" xfId="19234" xr:uid="{00000000-0005-0000-0000-00004E000000}"/>
    <cellStyle name="Input cel new 2 4 2 2 2 2 2 3" xfId="7130" xr:uid="{00000000-0005-0000-0000-00004E000000}"/>
    <cellStyle name="Input cel new 2 4 2 2 2 2 3" xfId="5792" xr:uid="{00000000-0005-0000-0000-00004E000000}"/>
    <cellStyle name="Input cel new 2 4 2 2 2 2 3 2" xfId="15998" xr:uid="{00000000-0005-0000-0000-00004E000000}"/>
    <cellStyle name="Input cel new 2 4 2 2 2 2 3 2 2" xfId="20585" xr:uid="{00000000-0005-0000-0000-00004E000000}"/>
    <cellStyle name="Input cel new 2 4 2 2 2 2 3 3" xfId="7935" xr:uid="{00000000-0005-0000-0000-00004E000000}"/>
    <cellStyle name="Input cel new 2 4 2 2 2 2 4" xfId="3148" xr:uid="{00000000-0005-0000-0000-00004E000000}"/>
    <cellStyle name="Input cel new 2 4 2 2 2 2 4 2" xfId="18002" xr:uid="{00000000-0005-0000-0000-00004E000000}"/>
    <cellStyle name="Input cel new 2 4 2 2 2 2 5" xfId="11850" xr:uid="{00000000-0005-0000-0000-00004E000000}"/>
    <cellStyle name="Input cel new 2 4 2 2 2 2 5 2" xfId="16436" xr:uid="{00000000-0005-0000-0000-00004E000000}"/>
    <cellStyle name="Input cel new 2 4 2 2 2 2 6" xfId="8748" xr:uid="{00000000-0005-0000-0000-00004E000000}"/>
    <cellStyle name="Input cel new 2 4 2 2 2 3" xfId="4066" xr:uid="{00000000-0005-0000-0000-00004E000000}"/>
    <cellStyle name="Input cel new 2 4 2 2 2 3 2" xfId="14330" xr:uid="{00000000-0005-0000-0000-00004E000000}"/>
    <cellStyle name="Input cel new 2 4 2 2 2 3 2 2" xfId="18920" xr:uid="{00000000-0005-0000-0000-00004E000000}"/>
    <cellStyle name="Input cel new 2 4 2 2 2 3 3" xfId="8239" xr:uid="{00000000-0005-0000-0000-00004E000000}"/>
    <cellStyle name="Input cel new 2 4 2 2 2 4" xfId="5479" xr:uid="{00000000-0005-0000-0000-00004E000000}"/>
    <cellStyle name="Input cel new 2 4 2 2 2 4 2" xfId="15702" xr:uid="{00000000-0005-0000-0000-00004E000000}"/>
    <cellStyle name="Input cel new 2 4 2 2 2 4 2 2" xfId="20290" xr:uid="{00000000-0005-0000-0000-00004E000000}"/>
    <cellStyle name="Input cel new 2 4 2 2 2 4 3" xfId="9565" xr:uid="{00000000-0005-0000-0000-00004E000000}"/>
    <cellStyle name="Input cel new 2 4 2 2 2 5" xfId="2864" xr:uid="{00000000-0005-0000-0000-00004E000000}"/>
    <cellStyle name="Input cel new 2 4 2 2 2 5 2" xfId="17718" xr:uid="{00000000-0005-0000-0000-00004E000000}"/>
    <cellStyle name="Input cel new 2 4 2 2 2 6" xfId="11555" xr:uid="{00000000-0005-0000-0000-00004E000000}"/>
    <cellStyle name="Input cel new 2 4 2 2 2 6 2" xfId="6339" xr:uid="{00000000-0005-0000-0000-00004E000000}"/>
    <cellStyle name="Input cel new 2 4 2 2 2 7" xfId="12828" xr:uid="{00000000-0005-0000-0000-00004E000000}"/>
    <cellStyle name="Input cel new 2 4 2 2 3" xfId="1443" xr:uid="{00000000-0005-0000-0000-00004E000000}"/>
    <cellStyle name="Input cel new 2 4 2 2 3 2" xfId="4252" xr:uid="{00000000-0005-0000-0000-00004E000000}"/>
    <cellStyle name="Input cel new 2 4 2 2 3 2 2" xfId="14516" xr:uid="{00000000-0005-0000-0000-00004E000000}"/>
    <cellStyle name="Input cel new 2 4 2 2 3 2 2 2" xfId="19106" xr:uid="{00000000-0005-0000-0000-00004E000000}"/>
    <cellStyle name="Input cel new 2 4 2 2 3 2 3" xfId="6224" xr:uid="{00000000-0005-0000-0000-00004E000000}"/>
    <cellStyle name="Input cel new 2 4 2 2 3 3" xfId="5664" xr:uid="{00000000-0005-0000-0000-00004E000000}"/>
    <cellStyle name="Input cel new 2 4 2 2 3 3 2" xfId="15879" xr:uid="{00000000-0005-0000-0000-00004E000000}"/>
    <cellStyle name="Input cel new 2 4 2 2 3 3 2 2" xfId="20467" xr:uid="{00000000-0005-0000-0000-00004E000000}"/>
    <cellStyle name="Input cel new 2 4 2 2 3 3 3" xfId="9989" xr:uid="{00000000-0005-0000-0000-00004E000000}"/>
    <cellStyle name="Input cel new 2 4 2 2 3 4" xfId="3043" xr:uid="{00000000-0005-0000-0000-00004E000000}"/>
    <cellStyle name="Input cel new 2 4 2 2 3 4 2" xfId="17897" xr:uid="{00000000-0005-0000-0000-00004E000000}"/>
    <cellStyle name="Input cel new 2 4 2 2 3 5" xfId="11731" xr:uid="{00000000-0005-0000-0000-00004E000000}"/>
    <cellStyle name="Input cel new 2 4 2 2 3 5 2" xfId="16318" xr:uid="{00000000-0005-0000-0000-00004E000000}"/>
    <cellStyle name="Input cel new 2 4 2 2 3 6" xfId="10179" xr:uid="{00000000-0005-0000-0000-00004E000000}"/>
    <cellStyle name="Input cel new 2 4 2 2 4" xfId="1037" xr:uid="{00000000-0005-0000-0000-00004E000000}"/>
    <cellStyle name="Input cel new 2 4 2 2 4 2" xfId="3840" xr:uid="{00000000-0005-0000-0000-00004E000000}"/>
    <cellStyle name="Input cel new 2 4 2 2 4 2 2" xfId="14104" xr:uid="{00000000-0005-0000-0000-00004E000000}"/>
    <cellStyle name="Input cel new 2 4 2 2 4 2 2 2" xfId="18694" xr:uid="{00000000-0005-0000-0000-00004E000000}"/>
    <cellStyle name="Input cel new 2 4 2 2 4 2 3" xfId="10383" xr:uid="{00000000-0005-0000-0000-00004E000000}"/>
    <cellStyle name="Input cel new 2 4 2 2 4 3" xfId="5260" xr:uid="{00000000-0005-0000-0000-00004E000000}"/>
    <cellStyle name="Input cel new 2 4 2 2 4 3 2" xfId="15496" xr:uid="{00000000-0005-0000-0000-00004E000000}"/>
    <cellStyle name="Input cel new 2 4 2 2 4 3 2 2" xfId="20085" xr:uid="{00000000-0005-0000-0000-00004E000000}"/>
    <cellStyle name="Input cel new 2 4 2 2 4 3 3" xfId="8182" xr:uid="{00000000-0005-0000-0000-00004E000000}"/>
    <cellStyle name="Input cel new 2 4 2 2 4 4" xfId="2664" xr:uid="{00000000-0005-0000-0000-00004E000000}"/>
    <cellStyle name="Input cel new 2 4 2 2 4 4 2" xfId="17518" xr:uid="{00000000-0005-0000-0000-00004E000000}"/>
    <cellStyle name="Input cel new 2 4 2 2 4 5" xfId="11351" xr:uid="{00000000-0005-0000-0000-00004E000000}"/>
    <cellStyle name="Input cel new 2 4 2 2 4 5 2" xfId="9082" xr:uid="{00000000-0005-0000-0000-00004E000000}"/>
    <cellStyle name="Input cel new 2 4 2 2 4 6" xfId="8913" xr:uid="{00000000-0005-0000-0000-00004E000000}"/>
    <cellStyle name="Input cel new 2 4 2 2 5" xfId="658" xr:uid="{00000000-0005-0000-0000-00004E000000}"/>
    <cellStyle name="Input cel new 2 4 2 2 5 2" xfId="4883" xr:uid="{00000000-0005-0000-0000-00004E000000}"/>
    <cellStyle name="Input cel new 2 4 2 2 5 2 2" xfId="15141" xr:uid="{00000000-0005-0000-0000-00004E000000}"/>
    <cellStyle name="Input cel new 2 4 2 2 5 2 2 2" xfId="19730" xr:uid="{00000000-0005-0000-0000-00004E000000}"/>
    <cellStyle name="Input cel new 2 4 2 2 5 2 3" xfId="8755" xr:uid="{00000000-0005-0000-0000-00004E000000}"/>
    <cellStyle name="Input cel new 2 4 2 2 5 3" xfId="2305" xr:uid="{00000000-0005-0000-0000-00004E000000}"/>
    <cellStyle name="Input cel new 2 4 2 2 5 3 2" xfId="17159" xr:uid="{00000000-0005-0000-0000-00004E000000}"/>
    <cellStyle name="Input cel new 2 4 2 2 5 4" xfId="11000" xr:uid="{00000000-0005-0000-0000-00004E000000}"/>
    <cellStyle name="Input cel new 2 4 2 2 5 4 2" xfId="10050" xr:uid="{00000000-0005-0000-0000-00004E000000}"/>
    <cellStyle name="Input cel new 2 4 2 2 5 5" xfId="8382" xr:uid="{00000000-0005-0000-0000-00004E000000}"/>
    <cellStyle name="Input cel new 2 4 2 2 6" xfId="3458" xr:uid="{00000000-0005-0000-0000-00004E000000}"/>
    <cellStyle name="Input cel new 2 4 2 2 6 2" xfId="13722" xr:uid="{00000000-0005-0000-0000-00004E000000}"/>
    <cellStyle name="Input cel new 2 4 2 2 6 2 2" xfId="18312" xr:uid="{00000000-0005-0000-0000-00004E000000}"/>
    <cellStyle name="Input cel new 2 4 2 2 6 3" xfId="7602" xr:uid="{00000000-0005-0000-0000-00004E000000}"/>
    <cellStyle name="Input cel new 2 4 2 2 7" xfId="4743" xr:uid="{00000000-0005-0000-0000-00004E000000}"/>
    <cellStyle name="Input cel new 2 4 2 2 7 2" xfId="15003" xr:uid="{00000000-0005-0000-0000-00004E000000}"/>
    <cellStyle name="Input cel new 2 4 2 2 7 2 2" xfId="19592" xr:uid="{00000000-0005-0000-0000-00004E000000}"/>
    <cellStyle name="Input cel new 2 4 2 2 7 3" xfId="13299" xr:uid="{00000000-0005-0000-0000-00004E000000}"/>
    <cellStyle name="Input cel new 2 4 2 2 8" xfId="9472" xr:uid="{00000000-0005-0000-0000-00004E000000}"/>
    <cellStyle name="Input cel new 2 4 2 2 8 2" xfId="6942" xr:uid="{00000000-0005-0000-0000-00004E000000}"/>
    <cellStyle name="Input cel new 2 4 2 2 9" xfId="10865" xr:uid="{00000000-0005-0000-0000-00004E000000}"/>
    <cellStyle name="Input cel new 2 4 2 2 9 2" xfId="6835" xr:uid="{00000000-0005-0000-0000-00004E000000}"/>
    <cellStyle name="Input cel new 2 4 2 3" xfId="722" xr:uid="{00000000-0005-0000-0000-00004E000000}"/>
    <cellStyle name="Input cel new 2 4 2 3 2" xfId="1635" xr:uid="{00000000-0005-0000-0000-00004E000000}"/>
    <cellStyle name="Input cel new 2 4 2 3 2 2" xfId="4444" xr:uid="{00000000-0005-0000-0000-00004E000000}"/>
    <cellStyle name="Input cel new 2 4 2 3 2 2 2" xfId="14708" xr:uid="{00000000-0005-0000-0000-00004E000000}"/>
    <cellStyle name="Input cel new 2 4 2 3 2 2 2 2" xfId="19298" xr:uid="{00000000-0005-0000-0000-00004E000000}"/>
    <cellStyle name="Input cel new 2 4 2 3 2 2 3" xfId="8312" xr:uid="{00000000-0005-0000-0000-00004E000000}"/>
    <cellStyle name="Input cel new 2 4 2 3 2 3" xfId="5856" xr:uid="{00000000-0005-0000-0000-00004E000000}"/>
    <cellStyle name="Input cel new 2 4 2 3 2 3 2" xfId="16058" xr:uid="{00000000-0005-0000-0000-00004E000000}"/>
    <cellStyle name="Input cel new 2 4 2 3 2 3 2 2" xfId="20645" xr:uid="{00000000-0005-0000-0000-00004E000000}"/>
    <cellStyle name="Input cel new 2 4 2 3 2 3 3" xfId="7737" xr:uid="{00000000-0005-0000-0000-00004E000000}"/>
    <cellStyle name="Input cel new 2 4 2 3 2 4" xfId="3208" xr:uid="{00000000-0005-0000-0000-00004E000000}"/>
    <cellStyle name="Input cel new 2 4 2 3 2 4 2" xfId="18062" xr:uid="{00000000-0005-0000-0000-00004E000000}"/>
    <cellStyle name="Input cel new 2 4 2 3 2 5" xfId="11910" xr:uid="{00000000-0005-0000-0000-00004E000000}"/>
    <cellStyle name="Input cel new 2 4 2 3 2 5 2" xfId="16496" xr:uid="{00000000-0005-0000-0000-00004E000000}"/>
    <cellStyle name="Input cel new 2 4 2 3 2 6" xfId="7777" xr:uid="{00000000-0005-0000-0000-00004E000000}"/>
    <cellStyle name="Input cel new 2 4 2 3 3" xfId="1318" xr:uid="{00000000-0005-0000-0000-00004E000000}"/>
    <cellStyle name="Input cel new 2 4 2 3 3 2" xfId="4127" xr:uid="{00000000-0005-0000-0000-00004E000000}"/>
    <cellStyle name="Input cel new 2 4 2 3 3 2 2" xfId="14391" xr:uid="{00000000-0005-0000-0000-00004E000000}"/>
    <cellStyle name="Input cel new 2 4 2 3 3 2 2 2" xfId="18981" xr:uid="{00000000-0005-0000-0000-00004E000000}"/>
    <cellStyle name="Input cel new 2 4 2 3 3 2 3" xfId="12859" xr:uid="{00000000-0005-0000-0000-00004E000000}"/>
    <cellStyle name="Input cel new 2 4 2 3 3 3" xfId="5540" xr:uid="{00000000-0005-0000-0000-00004E000000}"/>
    <cellStyle name="Input cel new 2 4 2 3 3 3 2" xfId="15761" xr:uid="{00000000-0005-0000-0000-00004E000000}"/>
    <cellStyle name="Input cel new 2 4 2 3 3 3 2 2" xfId="20349" xr:uid="{00000000-0005-0000-0000-00004E000000}"/>
    <cellStyle name="Input cel new 2 4 2 3 3 3 3" xfId="8301" xr:uid="{00000000-0005-0000-0000-00004E000000}"/>
    <cellStyle name="Input cel new 2 4 2 3 3 4" xfId="2924" xr:uid="{00000000-0005-0000-0000-00004E000000}"/>
    <cellStyle name="Input cel new 2 4 2 3 3 4 2" xfId="17778" xr:uid="{00000000-0005-0000-0000-00004E000000}"/>
    <cellStyle name="Input cel new 2 4 2 3 3 5" xfId="11612" xr:uid="{00000000-0005-0000-0000-00004E000000}"/>
    <cellStyle name="Input cel new 2 4 2 3 3 5 2" xfId="16200" xr:uid="{00000000-0005-0000-0000-00004E000000}"/>
    <cellStyle name="Input cel new 2 4 2 3 3 6" xfId="9185" xr:uid="{00000000-0005-0000-0000-00004E000000}"/>
    <cellStyle name="Input cel new 2 4 2 3 4" xfId="2366" xr:uid="{00000000-0005-0000-0000-00004E000000}"/>
    <cellStyle name="Input cel new 2 4 2 3 4 2" xfId="12634" xr:uid="{00000000-0005-0000-0000-00004E000000}"/>
    <cellStyle name="Input cel new 2 4 2 3 4 2 2" xfId="17220" xr:uid="{00000000-0005-0000-0000-00004E000000}"/>
    <cellStyle name="Input cel new 2 4 2 3 4 3" xfId="10085" xr:uid="{00000000-0005-0000-0000-00004E000000}"/>
    <cellStyle name="Input cel new 2 4 2 3 5" xfId="3522" xr:uid="{00000000-0005-0000-0000-00004E000000}"/>
    <cellStyle name="Input cel new 2 4 2 3 5 2" xfId="13786" xr:uid="{00000000-0005-0000-0000-00004E000000}"/>
    <cellStyle name="Input cel new 2 4 2 3 5 2 2" xfId="18376" xr:uid="{00000000-0005-0000-0000-00004E000000}"/>
    <cellStyle name="Input cel new 2 4 2 3 5 3" xfId="9725" xr:uid="{00000000-0005-0000-0000-00004E000000}"/>
    <cellStyle name="Input cel new 2 4 2 3 6" xfId="4947" xr:uid="{00000000-0005-0000-0000-00004E000000}"/>
    <cellStyle name="Input cel new 2 4 2 3 6 2" xfId="15202" xr:uid="{00000000-0005-0000-0000-00004E000000}"/>
    <cellStyle name="Input cel new 2 4 2 3 6 2 2" xfId="19791" xr:uid="{00000000-0005-0000-0000-00004E000000}"/>
    <cellStyle name="Input cel new 2 4 2 3 6 3" xfId="7998" xr:uid="{00000000-0005-0000-0000-00004E000000}"/>
    <cellStyle name="Input cel new 2 4 2 3 7" xfId="2072" xr:uid="{00000000-0005-0000-0000-00004E000000}"/>
    <cellStyle name="Input cel new 2 4 2 3 7 2" xfId="12341" xr:uid="{00000000-0005-0000-0000-00004E000000}"/>
    <cellStyle name="Input cel new 2 4 2 3 7 2 2" xfId="16926" xr:uid="{00000000-0005-0000-0000-00004E000000}"/>
    <cellStyle name="Input cel new 2 4 2 3 7 3" xfId="12262" xr:uid="{00000000-0005-0000-0000-00004E000000}"/>
    <cellStyle name="Input cel new 2 4 2 3 8" xfId="11060" xr:uid="{00000000-0005-0000-0000-00004E000000}"/>
    <cellStyle name="Input cel new 2 4 2 3 8 2" xfId="6150" xr:uid="{00000000-0005-0000-0000-00004E000000}"/>
    <cellStyle name="Input cel new 2 4 2 3 9" xfId="8834" xr:uid="{00000000-0005-0000-0000-00004E000000}"/>
    <cellStyle name="Input cel new 2 4 2 4" xfId="784" xr:uid="{00000000-0005-0000-0000-00004E000000}"/>
    <cellStyle name="Input cel new 2 4 2 4 2" xfId="1697" xr:uid="{00000000-0005-0000-0000-00004E000000}"/>
    <cellStyle name="Input cel new 2 4 2 4 2 2" xfId="4506" xr:uid="{00000000-0005-0000-0000-00004E000000}"/>
    <cellStyle name="Input cel new 2 4 2 4 2 2 2" xfId="14770" xr:uid="{00000000-0005-0000-0000-00004E000000}"/>
    <cellStyle name="Input cel new 2 4 2 4 2 2 2 2" xfId="19360" xr:uid="{00000000-0005-0000-0000-00004E000000}"/>
    <cellStyle name="Input cel new 2 4 2 4 2 2 3" xfId="6608" xr:uid="{00000000-0005-0000-0000-00004E000000}"/>
    <cellStyle name="Input cel new 2 4 2 4 2 3" xfId="5918" xr:uid="{00000000-0005-0000-0000-00004E000000}"/>
    <cellStyle name="Input cel new 2 4 2 4 2 3 2" xfId="16117" xr:uid="{00000000-0005-0000-0000-00004E000000}"/>
    <cellStyle name="Input cel new 2 4 2 4 2 3 2 2" xfId="20704" xr:uid="{00000000-0005-0000-0000-00004E000000}"/>
    <cellStyle name="Input cel new 2 4 2 4 2 3 3" xfId="8065" xr:uid="{00000000-0005-0000-0000-00004E000000}"/>
    <cellStyle name="Input cel new 2 4 2 4 2 4" xfId="3267" xr:uid="{00000000-0005-0000-0000-00004E000000}"/>
    <cellStyle name="Input cel new 2 4 2 4 2 4 2" xfId="18121" xr:uid="{00000000-0005-0000-0000-00004E000000}"/>
    <cellStyle name="Input cel new 2 4 2 4 2 5" xfId="11969" xr:uid="{00000000-0005-0000-0000-00004E000000}"/>
    <cellStyle name="Input cel new 2 4 2 4 2 5 2" xfId="16555" xr:uid="{00000000-0005-0000-0000-00004E000000}"/>
    <cellStyle name="Input cel new 2 4 2 4 2 6" xfId="7188" xr:uid="{00000000-0005-0000-0000-00004E000000}"/>
    <cellStyle name="Input cel new 2 4 2 4 3" xfId="1375" xr:uid="{00000000-0005-0000-0000-00004E000000}"/>
    <cellStyle name="Input cel new 2 4 2 4 3 2" xfId="4184" xr:uid="{00000000-0005-0000-0000-00004E000000}"/>
    <cellStyle name="Input cel new 2 4 2 4 3 2 2" xfId="14448" xr:uid="{00000000-0005-0000-0000-00004E000000}"/>
    <cellStyle name="Input cel new 2 4 2 4 3 2 2 2" xfId="19038" xr:uid="{00000000-0005-0000-0000-00004E000000}"/>
    <cellStyle name="Input cel new 2 4 2 4 3 2 3" xfId="7114" xr:uid="{00000000-0005-0000-0000-00004E000000}"/>
    <cellStyle name="Input cel new 2 4 2 4 3 3" xfId="5596" xr:uid="{00000000-0005-0000-0000-00004E000000}"/>
    <cellStyle name="Input cel new 2 4 2 4 3 3 2" xfId="15814" xr:uid="{00000000-0005-0000-0000-00004E000000}"/>
    <cellStyle name="Input cel new 2 4 2 4 3 3 2 2" xfId="20402" xr:uid="{00000000-0005-0000-0000-00004E000000}"/>
    <cellStyle name="Input cel new 2 4 2 4 3 3 3" xfId="6185" xr:uid="{00000000-0005-0000-0000-00004E000000}"/>
    <cellStyle name="Input cel new 2 4 2 4 3 4" xfId="2978" xr:uid="{00000000-0005-0000-0000-00004E000000}"/>
    <cellStyle name="Input cel new 2 4 2 4 3 4 2" xfId="17832" xr:uid="{00000000-0005-0000-0000-00004E000000}"/>
    <cellStyle name="Input cel new 2 4 2 4 3 5" xfId="11665" xr:uid="{00000000-0005-0000-0000-00004E000000}"/>
    <cellStyle name="Input cel new 2 4 2 4 3 5 2" xfId="16253" xr:uid="{00000000-0005-0000-0000-00004E000000}"/>
    <cellStyle name="Input cel new 2 4 2 4 3 6" xfId="12454" xr:uid="{00000000-0005-0000-0000-00004E000000}"/>
    <cellStyle name="Input cel new 2 4 2 4 4" xfId="2428" xr:uid="{00000000-0005-0000-0000-00004E000000}"/>
    <cellStyle name="Input cel new 2 4 2 4 4 2" xfId="12696" xr:uid="{00000000-0005-0000-0000-00004E000000}"/>
    <cellStyle name="Input cel new 2 4 2 4 4 2 2" xfId="17282" xr:uid="{00000000-0005-0000-0000-00004E000000}"/>
    <cellStyle name="Input cel new 2 4 2 4 4 3" xfId="8831" xr:uid="{00000000-0005-0000-0000-00004E000000}"/>
    <cellStyle name="Input cel new 2 4 2 4 5" xfId="3584" xr:uid="{00000000-0005-0000-0000-00004E000000}"/>
    <cellStyle name="Input cel new 2 4 2 4 5 2" xfId="13848" xr:uid="{00000000-0005-0000-0000-00004E000000}"/>
    <cellStyle name="Input cel new 2 4 2 4 5 2 2" xfId="18438" xr:uid="{00000000-0005-0000-0000-00004E000000}"/>
    <cellStyle name="Input cel new 2 4 2 4 5 3" xfId="9026" xr:uid="{00000000-0005-0000-0000-00004E000000}"/>
    <cellStyle name="Input cel new 2 4 2 4 6" xfId="5009" xr:uid="{00000000-0005-0000-0000-00004E000000}"/>
    <cellStyle name="Input cel new 2 4 2 4 6 2" xfId="15264" xr:uid="{00000000-0005-0000-0000-00004E000000}"/>
    <cellStyle name="Input cel new 2 4 2 4 6 2 2" xfId="19853" xr:uid="{00000000-0005-0000-0000-00004E000000}"/>
    <cellStyle name="Input cel new 2 4 2 4 6 3" xfId="10354" xr:uid="{00000000-0005-0000-0000-00004E000000}"/>
    <cellStyle name="Input cel new 2 4 2 4 7" xfId="2131" xr:uid="{00000000-0005-0000-0000-00004E000000}"/>
    <cellStyle name="Input cel new 2 4 2 4 7 2" xfId="12400" xr:uid="{00000000-0005-0000-0000-00004E000000}"/>
    <cellStyle name="Input cel new 2 4 2 4 7 2 2" xfId="16985" xr:uid="{00000000-0005-0000-0000-00004E000000}"/>
    <cellStyle name="Input cel new 2 4 2 4 7 3" xfId="10004" xr:uid="{00000000-0005-0000-0000-00004E000000}"/>
    <cellStyle name="Input cel new 2 4 2 4 8" xfId="11119" xr:uid="{00000000-0005-0000-0000-00004E000000}"/>
    <cellStyle name="Input cel new 2 4 2 4 8 2" xfId="9805" xr:uid="{00000000-0005-0000-0000-00004E000000}"/>
    <cellStyle name="Input cel new 2 4 2 4 9" xfId="9095" xr:uid="{00000000-0005-0000-0000-00004E000000}"/>
    <cellStyle name="Input cel new 2 4 2 5" xfId="1220" xr:uid="{00000000-0005-0000-0000-00004E000000}"/>
    <cellStyle name="Input cel new 2 4 2 5 2" xfId="1534" xr:uid="{00000000-0005-0000-0000-00004E000000}"/>
    <cellStyle name="Input cel new 2 4 2 5 2 2" xfId="4343" xr:uid="{00000000-0005-0000-0000-00004E000000}"/>
    <cellStyle name="Input cel new 2 4 2 5 2 2 2" xfId="14607" xr:uid="{00000000-0005-0000-0000-00004E000000}"/>
    <cellStyle name="Input cel new 2 4 2 5 2 2 2 2" xfId="19197" xr:uid="{00000000-0005-0000-0000-00004E000000}"/>
    <cellStyle name="Input cel new 2 4 2 5 2 2 3" xfId="9319" xr:uid="{00000000-0005-0000-0000-00004E000000}"/>
    <cellStyle name="Input cel new 2 4 2 5 2 3" xfId="5755" xr:uid="{00000000-0005-0000-0000-00004E000000}"/>
    <cellStyle name="Input cel new 2 4 2 5 2 3 2" xfId="15962" xr:uid="{00000000-0005-0000-0000-00004E000000}"/>
    <cellStyle name="Input cel new 2 4 2 5 2 3 2 2" xfId="20549" xr:uid="{00000000-0005-0000-0000-00004E000000}"/>
    <cellStyle name="Input cel new 2 4 2 5 2 3 3" xfId="9262" xr:uid="{00000000-0005-0000-0000-00004E000000}"/>
    <cellStyle name="Input cel new 2 4 2 5 2 4" xfId="3112" xr:uid="{00000000-0005-0000-0000-00004E000000}"/>
    <cellStyle name="Input cel new 2 4 2 5 2 4 2" xfId="17966" xr:uid="{00000000-0005-0000-0000-00004E000000}"/>
    <cellStyle name="Input cel new 2 4 2 5 2 5" xfId="11814" xr:uid="{00000000-0005-0000-0000-00004E000000}"/>
    <cellStyle name="Input cel new 2 4 2 5 2 5 2" xfId="16400" xr:uid="{00000000-0005-0000-0000-00004E000000}"/>
    <cellStyle name="Input cel new 2 4 2 5 2 6" xfId="7099" xr:uid="{00000000-0005-0000-0000-00004E000000}"/>
    <cellStyle name="Input cel new 2 4 2 5 3" xfId="2828" xr:uid="{00000000-0005-0000-0000-00004E000000}"/>
    <cellStyle name="Input cel new 2 4 2 5 3 2" xfId="13094" xr:uid="{00000000-0005-0000-0000-00004E000000}"/>
    <cellStyle name="Input cel new 2 4 2 5 3 2 2" xfId="17682" xr:uid="{00000000-0005-0000-0000-00004E000000}"/>
    <cellStyle name="Input cel new 2 4 2 5 3 3" xfId="6300" xr:uid="{00000000-0005-0000-0000-00004E000000}"/>
    <cellStyle name="Input cel new 2 4 2 5 4" xfId="4028" xr:uid="{00000000-0005-0000-0000-00004E000000}"/>
    <cellStyle name="Input cel new 2 4 2 5 4 2" xfId="14292" xr:uid="{00000000-0005-0000-0000-00004E000000}"/>
    <cellStyle name="Input cel new 2 4 2 5 4 2 2" xfId="18882" xr:uid="{00000000-0005-0000-0000-00004E000000}"/>
    <cellStyle name="Input cel new 2 4 2 5 4 3" xfId="8695" xr:uid="{00000000-0005-0000-0000-00004E000000}"/>
    <cellStyle name="Input cel new 2 4 2 5 5" xfId="5442" xr:uid="{00000000-0005-0000-0000-00004E000000}"/>
    <cellStyle name="Input cel new 2 4 2 5 5 2" xfId="15667" xr:uid="{00000000-0005-0000-0000-00004E000000}"/>
    <cellStyle name="Input cel new 2 4 2 5 5 2 2" xfId="20255" xr:uid="{00000000-0005-0000-0000-00004E000000}"/>
    <cellStyle name="Input cel new 2 4 2 5 5 3" xfId="9675" xr:uid="{00000000-0005-0000-0000-00004E000000}"/>
    <cellStyle name="Input cel new 2 4 2 5 6" xfId="1990" xr:uid="{00000000-0005-0000-0000-00004E000000}"/>
    <cellStyle name="Input cel new 2 4 2 5 6 2" xfId="16844" xr:uid="{00000000-0005-0000-0000-00004E000000}"/>
    <cellStyle name="Input cel new 2 4 2 5 7" xfId="11520" xr:uid="{00000000-0005-0000-0000-00004E000000}"/>
    <cellStyle name="Input cel new 2 4 2 5 7 2" xfId="12903" xr:uid="{00000000-0005-0000-0000-00004E000000}"/>
    <cellStyle name="Input cel new 2 4 2 5 8" xfId="7847" xr:uid="{00000000-0005-0000-0000-00004E000000}"/>
    <cellStyle name="Input cel new 2 4 2 6" xfId="1113" xr:uid="{00000000-0005-0000-0000-00004E000000}"/>
    <cellStyle name="Input cel new 2 4 2 6 2" xfId="3919" xr:uid="{00000000-0005-0000-0000-00004E000000}"/>
    <cellStyle name="Input cel new 2 4 2 6 2 2" xfId="14183" xr:uid="{00000000-0005-0000-0000-00004E000000}"/>
    <cellStyle name="Input cel new 2 4 2 6 2 2 2" xfId="18773" xr:uid="{00000000-0005-0000-0000-00004E000000}"/>
    <cellStyle name="Input cel new 2 4 2 6 2 3" xfId="9505" xr:uid="{00000000-0005-0000-0000-00004E000000}"/>
    <cellStyle name="Input cel new 2 4 2 6 3" xfId="5336" xr:uid="{00000000-0005-0000-0000-00004E000000}"/>
    <cellStyle name="Input cel new 2 4 2 6 3 2" xfId="15567" xr:uid="{00000000-0005-0000-0000-00004E000000}"/>
    <cellStyle name="Input cel new 2 4 2 6 3 2 2" xfId="20156" xr:uid="{00000000-0005-0000-0000-00004E000000}"/>
    <cellStyle name="Input cel new 2 4 2 6 3 3" xfId="7345" xr:uid="{00000000-0005-0000-0000-00004E000000}"/>
    <cellStyle name="Input cel new 2 4 2 6 4" xfId="2734" xr:uid="{00000000-0005-0000-0000-00004E000000}"/>
    <cellStyle name="Input cel new 2 4 2 6 4 2" xfId="17588" xr:uid="{00000000-0005-0000-0000-00004E000000}"/>
    <cellStyle name="Input cel new 2 4 2 6 5" xfId="11421" xr:uid="{00000000-0005-0000-0000-00004E000000}"/>
    <cellStyle name="Input cel new 2 4 2 6 5 2" xfId="6931" xr:uid="{00000000-0005-0000-0000-00004E000000}"/>
    <cellStyle name="Input cel new 2 4 2 6 6" xfId="7743" xr:uid="{00000000-0005-0000-0000-00004E000000}"/>
    <cellStyle name="Input cel new 2 4 2 7" xfId="886" xr:uid="{00000000-0005-0000-0000-00004E000000}"/>
    <cellStyle name="Input cel new 2 4 2 7 2" xfId="3686" xr:uid="{00000000-0005-0000-0000-00004E000000}"/>
    <cellStyle name="Input cel new 2 4 2 7 2 2" xfId="13950" xr:uid="{00000000-0005-0000-0000-00004E000000}"/>
    <cellStyle name="Input cel new 2 4 2 7 2 2 2" xfId="18540" xr:uid="{00000000-0005-0000-0000-00004E000000}"/>
    <cellStyle name="Input cel new 2 4 2 7 2 3" xfId="7538" xr:uid="{00000000-0005-0000-0000-00004E000000}"/>
    <cellStyle name="Input cel new 2 4 2 7 3" xfId="5110" xr:uid="{00000000-0005-0000-0000-00004E000000}"/>
    <cellStyle name="Input cel new 2 4 2 7 3 2" xfId="15360" xr:uid="{00000000-0005-0000-0000-00004E000000}"/>
    <cellStyle name="Input cel new 2 4 2 7 3 2 2" xfId="19949" xr:uid="{00000000-0005-0000-0000-00004E000000}"/>
    <cellStyle name="Input cel new 2 4 2 7 3 3" xfId="9255" xr:uid="{00000000-0005-0000-0000-00004E000000}"/>
    <cellStyle name="Input cel new 2 4 2 7 4" xfId="2524" xr:uid="{00000000-0005-0000-0000-00004E000000}"/>
    <cellStyle name="Input cel new 2 4 2 7 4 2" xfId="17378" xr:uid="{00000000-0005-0000-0000-00004E000000}"/>
    <cellStyle name="Input cel new 2 4 2 7 5" xfId="11215" xr:uid="{00000000-0005-0000-0000-00004E000000}"/>
    <cellStyle name="Input cel new 2 4 2 7 5 2" xfId="9356" xr:uid="{00000000-0005-0000-0000-00004E000000}"/>
    <cellStyle name="Input cel new 2 4 2 7 6" xfId="5974" xr:uid="{00000000-0005-0000-0000-00004E000000}"/>
    <cellStyle name="Input cel new 2 4 2 8" xfId="610" xr:uid="{00000000-0005-0000-0000-00004E000000}"/>
    <cellStyle name="Input cel new 2 4 2 8 2" xfId="4835" xr:uid="{00000000-0005-0000-0000-00004E000000}"/>
    <cellStyle name="Input cel new 2 4 2 8 2 2" xfId="15093" xr:uid="{00000000-0005-0000-0000-00004E000000}"/>
    <cellStyle name="Input cel new 2 4 2 8 2 2 2" xfId="19682" xr:uid="{00000000-0005-0000-0000-00004E000000}"/>
    <cellStyle name="Input cel new 2 4 2 8 2 3" xfId="8979" xr:uid="{00000000-0005-0000-0000-00004E000000}"/>
    <cellStyle name="Input cel new 2 4 2 8 3" xfId="2257" xr:uid="{00000000-0005-0000-0000-00004E000000}"/>
    <cellStyle name="Input cel new 2 4 2 8 3 2" xfId="17111" xr:uid="{00000000-0005-0000-0000-00004E000000}"/>
    <cellStyle name="Input cel new 2 4 2 8 4" xfId="10953" xr:uid="{00000000-0005-0000-0000-00004E000000}"/>
    <cellStyle name="Input cel new 2 4 2 8 4 2" xfId="6391" xr:uid="{00000000-0005-0000-0000-00004E000000}"/>
    <cellStyle name="Input cel new 2 4 2 8 5" xfId="9834" xr:uid="{00000000-0005-0000-0000-00004E000000}"/>
    <cellStyle name="Input cel new 2 4 2 9" xfId="3410" xr:uid="{00000000-0005-0000-0000-00004E000000}"/>
    <cellStyle name="Input cel new 2 4 2 9 2" xfId="13674" xr:uid="{00000000-0005-0000-0000-00004E000000}"/>
    <cellStyle name="Input cel new 2 4 2 9 2 2" xfId="18264" xr:uid="{00000000-0005-0000-0000-00004E000000}"/>
    <cellStyle name="Input cel new 2 4 2 9 3" xfId="8127" xr:uid="{00000000-0005-0000-0000-00004E000000}"/>
    <cellStyle name="Input cel new 2 4 3" xfId="382" xr:uid="{00000000-0005-0000-0000-00004E000000}"/>
    <cellStyle name="Input cel new 2 4 3 2" xfId="478" xr:uid="{00000000-0005-0000-0000-00004E000000}"/>
    <cellStyle name="Input cel new 2 4 3 2 2" xfId="1503" xr:uid="{00000000-0005-0000-0000-00004E000000}"/>
    <cellStyle name="Input cel new 2 4 3 2 2 2" xfId="5724" xr:uid="{00000000-0005-0000-0000-00004E000000}"/>
    <cellStyle name="Input cel new 2 4 3 2 2 2 2" xfId="15933" xr:uid="{00000000-0005-0000-0000-00004E000000}"/>
    <cellStyle name="Input cel new 2 4 3 2 2 2 2 2" xfId="20520" xr:uid="{00000000-0005-0000-0000-00004E000000}"/>
    <cellStyle name="Input cel new 2 4 3 2 2 2 3" xfId="14918" xr:uid="{00000000-0005-0000-0000-00004E000000}"/>
    <cellStyle name="Input cel new 2 4 3 2 2 3" xfId="4312" xr:uid="{00000000-0005-0000-0000-00004E000000}"/>
    <cellStyle name="Input cel new 2 4 3 2 2 3 2" xfId="19166" xr:uid="{00000000-0005-0000-0000-00004E000000}"/>
    <cellStyle name="Input cel new 2 4 3 2 2 4" xfId="11785" xr:uid="{00000000-0005-0000-0000-00004E000000}"/>
    <cellStyle name="Input cel new 2 4 3 2 2 4 2" xfId="16371" xr:uid="{00000000-0005-0000-0000-00004E000000}"/>
    <cellStyle name="Input cel new 2 4 3 2 2 5" xfId="14175" xr:uid="{00000000-0005-0000-0000-00004E000000}"/>
    <cellStyle name="Input cel new 2 4 3 2 3" xfId="4703" xr:uid="{00000000-0005-0000-0000-00004E000000}"/>
    <cellStyle name="Input cel new 2 4 3 2 3 2" xfId="14963" xr:uid="{00000000-0005-0000-0000-00004E000000}"/>
    <cellStyle name="Input cel new 2 4 3 2 3 2 2" xfId="19552" xr:uid="{00000000-0005-0000-0000-00004E000000}"/>
    <cellStyle name="Input cel new 2 4 3 2 3 3" xfId="7312" xr:uid="{00000000-0005-0000-0000-00004E000000}"/>
    <cellStyle name="Input cel new 2 4 3 2 4" xfId="10825" xr:uid="{00000000-0005-0000-0000-00004E000000}"/>
    <cellStyle name="Input cel new 2 4 3 2 4 2" xfId="8092" xr:uid="{00000000-0005-0000-0000-00004E000000}"/>
    <cellStyle name="Input cel new 2 4 3 2 5" xfId="7206" xr:uid="{00000000-0005-0000-0000-00004E000000}"/>
    <cellStyle name="Input cel new 2 4 3 3" xfId="928" xr:uid="{00000000-0005-0000-0000-00004E000000}"/>
    <cellStyle name="Input cel new 2 4 3 3 2" xfId="3730" xr:uid="{00000000-0005-0000-0000-00004E000000}"/>
    <cellStyle name="Input cel new 2 4 3 3 2 2" xfId="13994" xr:uid="{00000000-0005-0000-0000-00004E000000}"/>
    <cellStyle name="Input cel new 2 4 3 3 2 2 2" xfId="18584" xr:uid="{00000000-0005-0000-0000-00004E000000}"/>
    <cellStyle name="Input cel new 2 4 3 3 2 3" xfId="7338" xr:uid="{00000000-0005-0000-0000-00004E000000}"/>
    <cellStyle name="Input cel new 2 4 3 3 3" xfId="5151" xr:uid="{00000000-0005-0000-0000-00004E000000}"/>
    <cellStyle name="Input cel new 2 4 3 3 3 2" xfId="15396" xr:uid="{00000000-0005-0000-0000-00004E000000}"/>
    <cellStyle name="Input cel new 2 4 3 3 3 2 2" xfId="19985" xr:uid="{00000000-0005-0000-0000-00004E000000}"/>
    <cellStyle name="Input cel new 2 4 3 3 3 3" xfId="6838" xr:uid="{00000000-0005-0000-0000-00004E000000}"/>
    <cellStyle name="Input cel new 2 4 3 3 4" xfId="2564" xr:uid="{00000000-0005-0000-0000-00004E000000}"/>
    <cellStyle name="Input cel new 2 4 3 3 4 2" xfId="17418" xr:uid="{00000000-0005-0000-0000-00004E000000}"/>
    <cellStyle name="Input cel new 2 4 3 3 5" xfId="11251" xr:uid="{00000000-0005-0000-0000-00004E000000}"/>
    <cellStyle name="Input cel new 2 4 3 3 5 2" xfId="6477" xr:uid="{00000000-0005-0000-0000-00004E000000}"/>
    <cellStyle name="Input cel new 2 4 3 3 6" xfId="12808" xr:uid="{00000000-0005-0000-0000-00004E000000}"/>
    <cellStyle name="Input cel new 2 4 3 4" xfId="305" xr:uid="{00000000-0005-0000-0000-00004E000000}"/>
    <cellStyle name="Input cel new 2 4 3 4 2" xfId="4551" xr:uid="{00000000-0005-0000-0000-00004E000000}"/>
    <cellStyle name="Input cel new 2 4 3 4 2 2" xfId="14814" xr:uid="{00000000-0005-0000-0000-00004E000000}"/>
    <cellStyle name="Input cel new 2 4 3 4 2 2 2" xfId="19404" xr:uid="{00000000-0005-0000-0000-00004E000000}"/>
    <cellStyle name="Input cel new 2 4 3 4 2 3" xfId="9295" xr:uid="{00000000-0005-0000-0000-00004E000000}"/>
    <cellStyle name="Input cel new 2 4 3 4 3" xfId="2197" xr:uid="{00000000-0005-0000-0000-00004E000000}"/>
    <cellStyle name="Input cel new 2 4 3 4 3 2" xfId="17051" xr:uid="{00000000-0005-0000-0000-00004E000000}"/>
    <cellStyle name="Input cel new 2 4 3 4 4" xfId="10660" xr:uid="{00000000-0005-0000-0000-00004E000000}"/>
    <cellStyle name="Input cel new 2 4 3 4 4 2" xfId="7616" xr:uid="{00000000-0005-0000-0000-00004E000000}"/>
    <cellStyle name="Input cel new 2 4 3 4 5" xfId="7443" xr:uid="{00000000-0005-0000-0000-00004E000000}"/>
    <cellStyle name="Input cel new 2 4 3 5" xfId="3350" xr:uid="{00000000-0005-0000-0000-00004E000000}"/>
    <cellStyle name="Input cel new 2 4 3 5 2" xfId="13614" xr:uid="{00000000-0005-0000-0000-00004E000000}"/>
    <cellStyle name="Input cel new 2 4 3 5 2 2" xfId="18204" xr:uid="{00000000-0005-0000-0000-00004E000000}"/>
    <cellStyle name="Input cel new 2 4 3 5 3" xfId="13436" xr:uid="{00000000-0005-0000-0000-00004E000000}"/>
    <cellStyle name="Input cel new 2 4 3 6" xfId="4627" xr:uid="{00000000-0005-0000-0000-00004E000000}"/>
    <cellStyle name="Input cel new 2 4 3 6 2" xfId="14889" xr:uid="{00000000-0005-0000-0000-00004E000000}"/>
    <cellStyle name="Input cel new 2 4 3 6 2 2" xfId="19478" xr:uid="{00000000-0005-0000-0000-00004E000000}"/>
    <cellStyle name="Input cel new 2 4 3 6 3" xfId="13483" xr:uid="{00000000-0005-0000-0000-00004E000000}"/>
    <cellStyle name="Input cel new 2 4 3 7" xfId="9404" xr:uid="{00000000-0005-0000-0000-00004E000000}"/>
    <cellStyle name="Input cel new 2 4 3 7 2" xfId="13502" xr:uid="{00000000-0005-0000-0000-00004E000000}"/>
    <cellStyle name="Input cel new 2 4 3 8" xfId="10734" xr:uid="{00000000-0005-0000-0000-00004E000000}"/>
    <cellStyle name="Input cel new 2 4 3 8 2" xfId="6582" xr:uid="{00000000-0005-0000-0000-00004E000000}"/>
    <cellStyle name="Input cel new 2 4 3 9" xfId="8442" xr:uid="{00000000-0005-0000-0000-00004E000000}"/>
    <cellStyle name="Input cel new 2 4 4" xfId="338" xr:uid="{00000000-0005-0000-0000-00004E000000}"/>
    <cellStyle name="Input cel new 2 4 4 2" xfId="1468" xr:uid="{00000000-0005-0000-0000-00004E000000}"/>
    <cellStyle name="Input cel new 2 4 4 2 2" xfId="5689" xr:uid="{00000000-0005-0000-0000-00004E000000}"/>
    <cellStyle name="Input cel new 2 4 4 2 2 2" xfId="15902" xr:uid="{00000000-0005-0000-0000-00004E000000}"/>
    <cellStyle name="Input cel new 2 4 4 2 2 2 2" xfId="20490" xr:uid="{00000000-0005-0000-0000-00004E000000}"/>
    <cellStyle name="Input cel new 2 4 4 2 2 3" xfId="10569" xr:uid="{00000000-0005-0000-0000-00004E000000}"/>
    <cellStyle name="Input cel new 2 4 4 2 3" xfId="4277" xr:uid="{00000000-0005-0000-0000-00004E000000}"/>
    <cellStyle name="Input cel new 2 4 4 2 3 2" xfId="19131" xr:uid="{00000000-0005-0000-0000-00004E000000}"/>
    <cellStyle name="Input cel new 2 4 4 2 4" xfId="11754" xr:uid="{00000000-0005-0000-0000-00004E000000}"/>
    <cellStyle name="Input cel new 2 4 4 2 4 2" xfId="16341" xr:uid="{00000000-0005-0000-0000-00004E000000}"/>
    <cellStyle name="Input cel new 2 4 4 2 5" xfId="9272" xr:uid="{00000000-0005-0000-0000-00004E000000}"/>
    <cellStyle name="Input cel new 2 4 4 3" xfId="4584" xr:uid="{00000000-0005-0000-0000-00004E000000}"/>
    <cellStyle name="Input cel new 2 4 4 3 2" xfId="14846" xr:uid="{00000000-0005-0000-0000-00004E000000}"/>
    <cellStyle name="Input cel new 2 4 4 3 2 2" xfId="19435" xr:uid="{00000000-0005-0000-0000-00004E000000}"/>
    <cellStyle name="Input cel new 2 4 4 3 3" xfId="6842" xr:uid="{00000000-0005-0000-0000-00004E000000}"/>
    <cellStyle name="Input cel new 2 4 4 4" xfId="3065" xr:uid="{00000000-0005-0000-0000-00004E000000}"/>
    <cellStyle name="Input cel new 2 4 4 4 2" xfId="17919" xr:uid="{00000000-0005-0000-0000-00004E000000}"/>
    <cellStyle name="Input cel new 2 4 4 5" xfId="10692" xr:uid="{00000000-0005-0000-0000-00004E000000}"/>
    <cellStyle name="Input cel new 2 4 4 5 2" xfId="10520" xr:uid="{00000000-0005-0000-0000-00004E000000}"/>
    <cellStyle name="Input cel new 2 4 4 6" xfId="9043" xr:uid="{00000000-0005-0000-0000-00004E000000}"/>
    <cellStyle name="Input cel new 2 4 5" xfId="318" xr:uid="{00000000-0005-0000-0000-00004E000000}"/>
    <cellStyle name="Input cel new 2 4 5 2" xfId="4162" xr:uid="{00000000-0005-0000-0000-00004E000000}"/>
    <cellStyle name="Input cel new 2 4 5 2 2" xfId="14426" xr:uid="{00000000-0005-0000-0000-00004E000000}"/>
    <cellStyle name="Input cel new 2 4 5 2 2 2" xfId="19016" xr:uid="{00000000-0005-0000-0000-00004E000000}"/>
    <cellStyle name="Input cel new 2 4 5 2 3" xfId="14555" xr:uid="{00000000-0005-0000-0000-00004E000000}"/>
    <cellStyle name="Input cel new 2 4 5 3" xfId="4564" xr:uid="{00000000-0005-0000-0000-00004E000000}"/>
    <cellStyle name="Input cel new 2 4 5 3 2" xfId="14827" xr:uid="{00000000-0005-0000-0000-00004E000000}"/>
    <cellStyle name="Input cel new 2 4 5 3 2 2" xfId="19416" xr:uid="{00000000-0005-0000-0000-00004E000000}"/>
    <cellStyle name="Input cel new 2 4 5 3 3" xfId="9236" xr:uid="{00000000-0005-0000-0000-00004E000000}"/>
    <cellStyle name="Input cel new 2 4 5 4" xfId="2957" xr:uid="{00000000-0005-0000-0000-00004E000000}"/>
    <cellStyle name="Input cel new 2 4 5 4 2" xfId="17811" xr:uid="{00000000-0005-0000-0000-00004E000000}"/>
    <cellStyle name="Input cel new 2 4 5 5" xfId="10673" xr:uid="{00000000-0005-0000-0000-00004E000000}"/>
    <cellStyle name="Input cel new 2 4 5 5 2" xfId="7283" xr:uid="{00000000-0005-0000-0000-00004E000000}"/>
    <cellStyle name="Input cel new 2 4 5 6" xfId="12610" xr:uid="{00000000-0005-0000-0000-00004E000000}"/>
    <cellStyle name="Input cel new 2 4 6" xfId="1917" xr:uid="{00000000-0005-0000-0000-00004E000000}"/>
    <cellStyle name="Input cel new 2 4 6 2" xfId="12186" xr:uid="{00000000-0005-0000-0000-00004E000000}"/>
    <cellStyle name="Input cel new 2 4 6 2 2" xfId="16771" xr:uid="{00000000-0005-0000-0000-00004E000000}"/>
    <cellStyle name="Input cel new 2 4 6 3" xfId="12824" xr:uid="{00000000-0005-0000-0000-00004E000000}"/>
    <cellStyle name="Input cel new 2 4 7" xfId="3299" xr:uid="{00000000-0005-0000-0000-00004E000000}"/>
    <cellStyle name="Input cel new 2 4 7 2" xfId="13563" xr:uid="{00000000-0005-0000-0000-00004E000000}"/>
    <cellStyle name="Input cel new 2 4 7 2 2" xfId="18153" xr:uid="{00000000-0005-0000-0000-00004E000000}"/>
    <cellStyle name="Input cel new 2 4 7 3" xfId="6365" xr:uid="{00000000-0005-0000-0000-00004E000000}"/>
    <cellStyle name="Input cel new 2 4 8" xfId="1762" xr:uid="{00000000-0005-0000-0000-00004E000000}"/>
    <cellStyle name="Input cel new 2 4 8 2" xfId="12033" xr:uid="{00000000-0005-0000-0000-00004E000000}"/>
    <cellStyle name="Input cel new 2 4 8 2 2" xfId="16619" xr:uid="{00000000-0005-0000-0000-00004E000000}"/>
    <cellStyle name="Input cel new 2 4 8 3" xfId="6330" xr:uid="{00000000-0005-0000-0000-00004E000000}"/>
    <cellStyle name="Input cel new 2 4 8 4" xfId="7867" xr:uid="{00000000-0005-0000-0000-00004E000000}"/>
    <cellStyle name="Input cel new 2 4 9" xfId="1745" xr:uid="{00000000-0005-0000-0000-00004E000000}"/>
    <cellStyle name="Input cel new 2 4 9 2" xfId="12016" xr:uid="{00000000-0005-0000-0000-00004E000000}"/>
    <cellStyle name="Input cel new 2 4 9 3" xfId="16602" xr:uid="{00000000-0005-0000-0000-00004E000000}"/>
    <cellStyle name="Input cel new 2 5" xfId="497" xr:uid="{00000000-0005-0000-0000-00005E000000}"/>
    <cellStyle name="Input cel new 2 5 2" xfId="3324" xr:uid="{00000000-0005-0000-0000-00005E000000}"/>
    <cellStyle name="Input cel new 2 5 2 2" xfId="13588" xr:uid="{00000000-0005-0000-0000-00005E000000}"/>
    <cellStyle name="Input cel new 2 5 2 2 2" xfId="18178" xr:uid="{00000000-0005-0000-0000-00005E000000}"/>
    <cellStyle name="Input cel new 2 5 2 3" xfId="13554" xr:uid="{00000000-0005-0000-0000-00005E000000}"/>
    <cellStyle name="Input cel new 2 5 3" xfId="4722" xr:uid="{00000000-0005-0000-0000-00005E000000}"/>
    <cellStyle name="Input cel new 2 5 3 2" xfId="14982" xr:uid="{00000000-0005-0000-0000-00005E000000}"/>
    <cellStyle name="Input cel new 2 5 3 2 2" xfId="19571" xr:uid="{00000000-0005-0000-0000-00005E000000}"/>
    <cellStyle name="Input cel new 2 5 3 3" xfId="6767" xr:uid="{00000000-0005-0000-0000-00005E000000}"/>
    <cellStyle name="Input cel new 2 5 4" xfId="2170" xr:uid="{00000000-0005-0000-0000-00005E000000}"/>
    <cellStyle name="Input cel new 2 5 4 2" xfId="17024" xr:uid="{00000000-0005-0000-0000-00005E000000}"/>
    <cellStyle name="Input cel new 2 5 5" xfId="10844" xr:uid="{00000000-0005-0000-0000-00005E000000}"/>
    <cellStyle name="Input cel new 2 5 5 2" xfId="9192" xr:uid="{00000000-0005-0000-0000-00005E000000}"/>
    <cellStyle name="Input cel new 2 5 6" xfId="8132" xr:uid="{00000000-0005-0000-0000-00005E000000}"/>
    <cellStyle name="Input cel new 2 6" xfId="812" xr:uid="{00000000-0005-0000-0000-00005F000000}"/>
    <cellStyle name="Input cel new 2 6 2" xfId="3612" xr:uid="{00000000-0005-0000-0000-00005F000000}"/>
    <cellStyle name="Input cel new 2 6 2 2" xfId="13876" xr:uid="{00000000-0005-0000-0000-00005F000000}"/>
    <cellStyle name="Input cel new 2 6 2 2 2" xfId="18466" xr:uid="{00000000-0005-0000-0000-00005F000000}"/>
    <cellStyle name="Input cel new 2 6 2 3" xfId="7873" xr:uid="{00000000-0005-0000-0000-00005F000000}"/>
    <cellStyle name="Input cel new 2 6 3" xfId="5037" xr:uid="{00000000-0005-0000-0000-00005F000000}"/>
    <cellStyle name="Input cel new 2 6 3 2" xfId="15292" xr:uid="{00000000-0005-0000-0000-00005F000000}"/>
    <cellStyle name="Input cel new 2 6 3 2 2" xfId="19881" xr:uid="{00000000-0005-0000-0000-00005F000000}"/>
    <cellStyle name="Input cel new 2 6 3 3" xfId="9627" xr:uid="{00000000-0005-0000-0000-00005F000000}"/>
    <cellStyle name="Input cel new 2 6 4" xfId="2456" xr:uid="{00000000-0005-0000-0000-00005F000000}"/>
    <cellStyle name="Input cel new 2 6 4 2" xfId="17310" xr:uid="{00000000-0005-0000-0000-00005F000000}"/>
    <cellStyle name="Input cel new 2 6 5" xfId="11147" xr:uid="{00000000-0005-0000-0000-00005F000000}"/>
    <cellStyle name="Input cel new 2 6 5 2" xfId="13260" xr:uid="{00000000-0005-0000-0000-00005F000000}"/>
    <cellStyle name="Input cel new 2 6 6" xfId="6047" xr:uid="{00000000-0005-0000-0000-00005F000000}"/>
    <cellStyle name="Input cel new 2 7" xfId="1773" xr:uid="{00000000-0005-0000-0000-00001D000000}"/>
    <cellStyle name="Input cel new 2 7 2" xfId="12044" xr:uid="{00000000-0005-0000-0000-00001D000000}"/>
    <cellStyle name="Input cel new 2 7 3" xfId="16630" xr:uid="{00000000-0005-0000-0000-00001D000000}"/>
    <cellStyle name="Input cel new 2 8" xfId="1731" xr:uid="{00000000-0005-0000-0000-00001D000000}"/>
    <cellStyle name="Input cel new 2 8 2" xfId="12003" xr:uid="{00000000-0005-0000-0000-00001D000000}"/>
    <cellStyle name="Input cel new 2 8 3" xfId="16589" xr:uid="{00000000-0005-0000-0000-00001D000000}"/>
    <cellStyle name="Input cel new 2 9" xfId="10603" xr:uid="{00000000-0005-0000-0000-00001D000000}"/>
    <cellStyle name="Input cel new 2 9 2" xfId="13371" xr:uid="{00000000-0005-0000-0000-00001D000000}"/>
    <cellStyle name="Input cel new 3" xfId="25" xr:uid="{00000000-0005-0000-0000-00001F000000}"/>
    <cellStyle name="Input cel new 3 2" xfId="169" xr:uid="{00000000-0005-0000-0000-000020000000}"/>
    <cellStyle name="Input cel new 3 2 2" xfId="277" xr:uid="{00000000-0005-0000-0000-000054000000}"/>
    <cellStyle name="Input cel new 3 2 2 10" xfId="1794" xr:uid="{00000000-0005-0000-0000-000054000000}"/>
    <cellStyle name="Input cel new 3 2 2 10 2" xfId="12065" xr:uid="{00000000-0005-0000-0000-000054000000}"/>
    <cellStyle name="Input cel new 3 2 2 10 2 2" xfId="16650" xr:uid="{00000000-0005-0000-0000-000054000000}"/>
    <cellStyle name="Input cel new 3 2 2 10 3" xfId="13136" xr:uid="{00000000-0005-0000-0000-000054000000}"/>
    <cellStyle name="Input cel new 3 2 2 11" xfId="10640" xr:uid="{00000000-0005-0000-0000-000054000000}"/>
    <cellStyle name="Input cel new 3 2 2 11 2" xfId="9467" xr:uid="{00000000-0005-0000-0000-000054000000}"/>
    <cellStyle name="Input cel new 3 2 2 12" xfId="6096" xr:uid="{00000000-0005-0000-0000-000054000000}"/>
    <cellStyle name="Input cel new 3 2 2 2" xfId="413" xr:uid="{00000000-0005-0000-0000-000054000000}"/>
    <cellStyle name="Input cel new 3 2 2 2 10" xfId="1877" xr:uid="{00000000-0005-0000-0000-000054000000}"/>
    <cellStyle name="Input cel new 3 2 2 2 10 2" xfId="12148" xr:uid="{00000000-0005-0000-0000-000054000000}"/>
    <cellStyle name="Input cel new 3 2 2 2 10 2 2" xfId="16733" xr:uid="{00000000-0005-0000-0000-000054000000}"/>
    <cellStyle name="Input cel new 3 2 2 2 10 3" xfId="13225" xr:uid="{00000000-0005-0000-0000-000054000000}"/>
    <cellStyle name="Input cel new 3 2 2 2 11" xfId="4649" xr:uid="{00000000-0005-0000-0000-000054000000}"/>
    <cellStyle name="Input cel new 3 2 2 2 11 2" xfId="19498" xr:uid="{00000000-0005-0000-0000-000054000000}"/>
    <cellStyle name="Input cel new 3 2 2 2 12" xfId="10763" xr:uid="{00000000-0005-0000-0000-000054000000}"/>
    <cellStyle name="Input cel new 3 2 2 2 12 2" xfId="8208" xr:uid="{00000000-0005-0000-0000-000054000000}"/>
    <cellStyle name="Input cel new 3 2 2 2 13" xfId="8345" xr:uid="{00000000-0005-0000-0000-000054000000}"/>
    <cellStyle name="Input cel new 3 2 2 2 2" xfId="508" xr:uid="{00000000-0005-0000-0000-000054000000}"/>
    <cellStyle name="Input cel new 3 2 2 2 2 10" xfId="7581" xr:uid="{00000000-0005-0000-0000-000054000000}"/>
    <cellStyle name="Input cel new 3 2 2 2 2 2" xfId="1215" xr:uid="{00000000-0005-0000-0000-000054000000}"/>
    <cellStyle name="Input cel new 3 2 2 2 2 2 2" xfId="2823" xr:uid="{00000000-0005-0000-0000-000054000000}"/>
    <cellStyle name="Input cel new 3 2 2 2 2 2 2 2" xfId="13089" xr:uid="{00000000-0005-0000-0000-000054000000}"/>
    <cellStyle name="Input cel new 3 2 2 2 2 2 2 2 2" xfId="17677" xr:uid="{00000000-0005-0000-0000-000054000000}"/>
    <cellStyle name="Input cel new 3 2 2 2 2 2 2 3" xfId="7668" xr:uid="{00000000-0005-0000-0000-000054000000}"/>
    <cellStyle name="Input cel new 3 2 2 2 2 2 3" xfId="4023" xr:uid="{00000000-0005-0000-0000-000054000000}"/>
    <cellStyle name="Input cel new 3 2 2 2 2 2 3 2" xfId="14287" xr:uid="{00000000-0005-0000-0000-000054000000}"/>
    <cellStyle name="Input cel new 3 2 2 2 2 2 3 2 2" xfId="18877" xr:uid="{00000000-0005-0000-0000-000054000000}"/>
    <cellStyle name="Input cel new 3 2 2 2 2 2 3 3" xfId="6886" xr:uid="{00000000-0005-0000-0000-000054000000}"/>
    <cellStyle name="Input cel new 3 2 2 2 2 2 4" xfId="5437" xr:uid="{00000000-0005-0000-0000-000054000000}"/>
    <cellStyle name="Input cel new 3 2 2 2 2 2 4 2" xfId="15663" xr:uid="{00000000-0005-0000-0000-000054000000}"/>
    <cellStyle name="Input cel new 3 2 2 2 2 2 4 2 2" xfId="20251" xr:uid="{00000000-0005-0000-0000-000054000000}"/>
    <cellStyle name="Input cel new 3 2 2 2 2 2 4 3" xfId="8450" xr:uid="{00000000-0005-0000-0000-000054000000}"/>
    <cellStyle name="Input cel new 3 2 2 2 2 2 5" xfId="1986" xr:uid="{00000000-0005-0000-0000-000054000000}"/>
    <cellStyle name="Input cel new 3 2 2 2 2 2 5 2" xfId="12255" xr:uid="{00000000-0005-0000-0000-000054000000}"/>
    <cellStyle name="Input cel new 3 2 2 2 2 2 5 2 2" xfId="16840" xr:uid="{00000000-0005-0000-0000-000054000000}"/>
    <cellStyle name="Input cel new 3 2 2 2 2 2 5 3" xfId="13550" xr:uid="{00000000-0005-0000-0000-000054000000}"/>
    <cellStyle name="Input cel new 3 2 2 2 2 2 6" xfId="11516" xr:uid="{00000000-0005-0000-0000-000054000000}"/>
    <cellStyle name="Input cel new 3 2 2 2 2 2 6 2" xfId="9573" xr:uid="{00000000-0005-0000-0000-000054000000}"/>
    <cellStyle name="Input cel new 3 2 2 2 2 2 7" xfId="12228" xr:uid="{00000000-0005-0000-0000-000054000000}"/>
    <cellStyle name="Input cel new 3 2 2 2 2 3" xfId="1134" xr:uid="{00000000-0005-0000-0000-000054000000}"/>
    <cellStyle name="Input cel new 3 2 2 2 2 3 2" xfId="3940" xr:uid="{00000000-0005-0000-0000-000054000000}"/>
    <cellStyle name="Input cel new 3 2 2 2 2 3 2 2" xfId="14204" xr:uid="{00000000-0005-0000-0000-000054000000}"/>
    <cellStyle name="Input cel new 3 2 2 2 2 3 2 2 2" xfId="18794" xr:uid="{00000000-0005-0000-0000-000054000000}"/>
    <cellStyle name="Input cel new 3 2 2 2 2 3 2 3" xfId="9269" xr:uid="{00000000-0005-0000-0000-000054000000}"/>
    <cellStyle name="Input cel new 3 2 2 2 2 3 3" xfId="5356" xr:uid="{00000000-0005-0000-0000-000054000000}"/>
    <cellStyle name="Input cel new 3 2 2 2 2 3 3 2" xfId="15587" xr:uid="{00000000-0005-0000-0000-000054000000}"/>
    <cellStyle name="Input cel new 3 2 2 2 2 3 3 2 2" xfId="20176" xr:uid="{00000000-0005-0000-0000-000054000000}"/>
    <cellStyle name="Input cel new 3 2 2 2 2 3 3 3" xfId="8522" xr:uid="{00000000-0005-0000-0000-000054000000}"/>
    <cellStyle name="Input cel new 3 2 2 2 2 3 4" xfId="2755" xr:uid="{00000000-0005-0000-0000-000054000000}"/>
    <cellStyle name="Input cel new 3 2 2 2 2 3 4 2" xfId="17609" xr:uid="{00000000-0005-0000-0000-000054000000}"/>
    <cellStyle name="Input cel new 3 2 2 2 2 3 5" xfId="11441" xr:uid="{00000000-0005-0000-0000-000054000000}"/>
    <cellStyle name="Input cel new 3 2 2 2 2 3 5 2" xfId="12829" xr:uid="{00000000-0005-0000-0000-000054000000}"/>
    <cellStyle name="Input cel new 3 2 2 2 2 3 6" xfId="7989" xr:uid="{00000000-0005-0000-0000-000054000000}"/>
    <cellStyle name="Input cel new 3 2 2 2 2 4" xfId="1425" xr:uid="{00000000-0005-0000-0000-000054000000}"/>
    <cellStyle name="Input cel new 3 2 2 2 2 4 2" xfId="4234" xr:uid="{00000000-0005-0000-0000-000054000000}"/>
    <cellStyle name="Input cel new 3 2 2 2 2 4 2 2" xfId="14498" xr:uid="{00000000-0005-0000-0000-000054000000}"/>
    <cellStyle name="Input cel new 3 2 2 2 2 4 2 2 2" xfId="19088" xr:uid="{00000000-0005-0000-0000-000054000000}"/>
    <cellStyle name="Input cel new 3 2 2 2 2 4 2 3" xfId="9957" xr:uid="{00000000-0005-0000-0000-000054000000}"/>
    <cellStyle name="Input cel new 3 2 2 2 2 4 3" xfId="5646" xr:uid="{00000000-0005-0000-0000-000054000000}"/>
    <cellStyle name="Input cel new 3 2 2 2 2 4 3 2" xfId="15863" xr:uid="{00000000-0005-0000-0000-000054000000}"/>
    <cellStyle name="Input cel new 3 2 2 2 2 4 3 2 2" xfId="20451" xr:uid="{00000000-0005-0000-0000-000054000000}"/>
    <cellStyle name="Input cel new 3 2 2 2 2 4 3 3" xfId="12994" xr:uid="{00000000-0005-0000-0000-000054000000}"/>
    <cellStyle name="Input cel new 3 2 2 2 2 4 4" xfId="3027" xr:uid="{00000000-0005-0000-0000-000054000000}"/>
    <cellStyle name="Input cel new 3 2 2 2 2 4 4 2" xfId="17881" xr:uid="{00000000-0005-0000-0000-000054000000}"/>
    <cellStyle name="Input cel new 3 2 2 2 2 4 5" xfId="11714" xr:uid="{00000000-0005-0000-0000-000054000000}"/>
    <cellStyle name="Input cel new 3 2 2 2 2 4 5 2" xfId="16302" xr:uid="{00000000-0005-0000-0000-000054000000}"/>
    <cellStyle name="Input cel new 3 2 2 2 2 4 6" xfId="13496" xr:uid="{00000000-0005-0000-0000-000054000000}"/>
    <cellStyle name="Input cel new 3 2 2 2 2 5" xfId="960" xr:uid="{00000000-0005-0000-0000-000054000000}"/>
    <cellStyle name="Input cel new 3 2 2 2 2 5 2" xfId="3763" xr:uid="{00000000-0005-0000-0000-000054000000}"/>
    <cellStyle name="Input cel new 3 2 2 2 2 5 2 2" xfId="14027" xr:uid="{00000000-0005-0000-0000-000054000000}"/>
    <cellStyle name="Input cel new 3 2 2 2 2 5 2 2 2" xfId="18617" xr:uid="{00000000-0005-0000-0000-000054000000}"/>
    <cellStyle name="Input cel new 3 2 2 2 2 5 2 3" xfId="6860" xr:uid="{00000000-0005-0000-0000-000054000000}"/>
    <cellStyle name="Input cel new 3 2 2 2 2 5 3" xfId="5183" xr:uid="{00000000-0005-0000-0000-000054000000}"/>
    <cellStyle name="Input cel new 3 2 2 2 2 5 3 2" xfId="15426" xr:uid="{00000000-0005-0000-0000-000054000000}"/>
    <cellStyle name="Input cel new 3 2 2 2 2 5 3 2 2" xfId="20015" xr:uid="{00000000-0005-0000-0000-000054000000}"/>
    <cellStyle name="Input cel new 3 2 2 2 2 5 3 3" xfId="9645" xr:uid="{00000000-0005-0000-0000-000054000000}"/>
    <cellStyle name="Input cel new 3 2 2 2 2 5 4" xfId="2595" xr:uid="{00000000-0005-0000-0000-000054000000}"/>
    <cellStyle name="Input cel new 3 2 2 2 2 5 4 2" xfId="17449" xr:uid="{00000000-0005-0000-0000-000054000000}"/>
    <cellStyle name="Input cel new 3 2 2 2 2 5 5" xfId="11281" xr:uid="{00000000-0005-0000-0000-000054000000}"/>
    <cellStyle name="Input cel new 3 2 2 2 2 5 5 2" xfId="7598" xr:uid="{00000000-0005-0000-0000-000054000000}"/>
    <cellStyle name="Input cel new 3 2 2 2 2 5 6" xfId="7216" xr:uid="{00000000-0005-0000-0000-000054000000}"/>
    <cellStyle name="Input cel new 3 2 2 2 2 6" xfId="605" xr:uid="{00000000-0005-0000-0000-000054000000}"/>
    <cellStyle name="Input cel new 3 2 2 2 2 6 2" xfId="4830" xr:uid="{00000000-0005-0000-0000-000054000000}"/>
    <cellStyle name="Input cel new 3 2 2 2 2 6 2 2" xfId="15088" xr:uid="{00000000-0005-0000-0000-000054000000}"/>
    <cellStyle name="Input cel new 3 2 2 2 2 6 2 2 2" xfId="19677" xr:uid="{00000000-0005-0000-0000-000054000000}"/>
    <cellStyle name="Input cel new 3 2 2 2 2 6 2 3" xfId="6970" xr:uid="{00000000-0005-0000-0000-000054000000}"/>
    <cellStyle name="Input cel new 3 2 2 2 2 6 3" xfId="2252" xr:uid="{00000000-0005-0000-0000-000054000000}"/>
    <cellStyle name="Input cel new 3 2 2 2 2 6 3 2" xfId="17106" xr:uid="{00000000-0005-0000-0000-000054000000}"/>
    <cellStyle name="Input cel new 3 2 2 2 2 6 4" xfId="10949" xr:uid="{00000000-0005-0000-0000-000054000000}"/>
    <cellStyle name="Input cel new 3 2 2 2 2 6 4 2" xfId="6346" xr:uid="{00000000-0005-0000-0000-000054000000}"/>
    <cellStyle name="Input cel new 3 2 2 2 2 6 5" xfId="8226" xr:uid="{00000000-0005-0000-0000-000054000000}"/>
    <cellStyle name="Input cel new 3 2 2 2 2 7" xfId="3405" xr:uid="{00000000-0005-0000-0000-000054000000}"/>
    <cellStyle name="Input cel new 3 2 2 2 2 7 2" xfId="13669" xr:uid="{00000000-0005-0000-0000-000054000000}"/>
    <cellStyle name="Input cel new 3 2 2 2 2 7 2 2" xfId="18259" xr:uid="{00000000-0005-0000-0000-000054000000}"/>
    <cellStyle name="Input cel new 3 2 2 2 2 7 3" xfId="8986" xr:uid="{00000000-0005-0000-0000-000054000000}"/>
    <cellStyle name="Input cel new 3 2 2 2 2 8" xfId="4733" xr:uid="{00000000-0005-0000-0000-000054000000}"/>
    <cellStyle name="Input cel new 3 2 2 2 2 8 2" xfId="14993" xr:uid="{00000000-0005-0000-0000-000054000000}"/>
    <cellStyle name="Input cel new 3 2 2 2 2 8 2 2" xfId="19582" xr:uid="{00000000-0005-0000-0000-000054000000}"/>
    <cellStyle name="Input cel new 3 2 2 2 2 8 3" xfId="7667" xr:uid="{00000000-0005-0000-0000-000054000000}"/>
    <cellStyle name="Input cel new 3 2 2 2 2 9" xfId="10855" xr:uid="{00000000-0005-0000-0000-000054000000}"/>
    <cellStyle name="Input cel new 3 2 2 2 2 9 2" xfId="8632" xr:uid="{00000000-0005-0000-0000-000054000000}"/>
    <cellStyle name="Input cel new 3 2 2 2 3" xfId="653" xr:uid="{00000000-0005-0000-0000-000054000000}"/>
    <cellStyle name="Input cel new 3 2 2 2 3 10" xfId="12600" xr:uid="{00000000-0005-0000-0000-000054000000}"/>
    <cellStyle name="Input cel new 3 2 2 2 3 2" xfId="1566" xr:uid="{00000000-0005-0000-0000-000054000000}"/>
    <cellStyle name="Input cel new 3 2 2 2 3 2 2" xfId="4375" xr:uid="{00000000-0005-0000-0000-000054000000}"/>
    <cellStyle name="Input cel new 3 2 2 2 3 2 2 2" xfId="14639" xr:uid="{00000000-0005-0000-0000-000054000000}"/>
    <cellStyle name="Input cel new 3 2 2 2 3 2 2 2 2" xfId="19229" xr:uid="{00000000-0005-0000-0000-000054000000}"/>
    <cellStyle name="Input cel new 3 2 2 2 3 2 2 3" xfId="6452" xr:uid="{00000000-0005-0000-0000-000054000000}"/>
    <cellStyle name="Input cel new 3 2 2 2 3 2 3" xfId="5787" xr:uid="{00000000-0005-0000-0000-000054000000}"/>
    <cellStyle name="Input cel new 3 2 2 2 3 2 3 2" xfId="15994" xr:uid="{00000000-0005-0000-0000-000054000000}"/>
    <cellStyle name="Input cel new 3 2 2 2 3 2 3 2 2" xfId="20581" xr:uid="{00000000-0005-0000-0000-000054000000}"/>
    <cellStyle name="Input cel new 3 2 2 2 3 2 3 3" xfId="9898" xr:uid="{00000000-0005-0000-0000-000054000000}"/>
    <cellStyle name="Input cel new 3 2 2 2 3 2 4" xfId="3144" xr:uid="{00000000-0005-0000-0000-000054000000}"/>
    <cellStyle name="Input cel new 3 2 2 2 3 2 4 2" xfId="17998" xr:uid="{00000000-0005-0000-0000-000054000000}"/>
    <cellStyle name="Input cel new 3 2 2 2 3 2 5" xfId="11846" xr:uid="{00000000-0005-0000-0000-000054000000}"/>
    <cellStyle name="Input cel new 3 2 2 2 3 2 5 2" xfId="16432" xr:uid="{00000000-0005-0000-0000-000054000000}"/>
    <cellStyle name="Input cel new 3 2 2 2 3 2 6" xfId="7081" xr:uid="{00000000-0005-0000-0000-000054000000}"/>
    <cellStyle name="Input cel new 3 2 2 2 3 3" xfId="916" xr:uid="{00000000-0005-0000-0000-000054000000}"/>
    <cellStyle name="Input cel new 3 2 2 2 3 3 2" xfId="3718" xr:uid="{00000000-0005-0000-0000-000054000000}"/>
    <cellStyle name="Input cel new 3 2 2 2 3 3 2 2" xfId="13982" xr:uid="{00000000-0005-0000-0000-000054000000}"/>
    <cellStyle name="Input cel new 3 2 2 2 3 3 2 2 2" xfId="18572" xr:uid="{00000000-0005-0000-0000-000054000000}"/>
    <cellStyle name="Input cel new 3 2 2 2 3 3 2 3" xfId="6389" xr:uid="{00000000-0005-0000-0000-000054000000}"/>
    <cellStyle name="Input cel new 3 2 2 2 3 3 3" xfId="5139" xr:uid="{00000000-0005-0000-0000-000054000000}"/>
    <cellStyle name="Input cel new 3 2 2 2 3 3 3 2" xfId="15386" xr:uid="{00000000-0005-0000-0000-000054000000}"/>
    <cellStyle name="Input cel new 3 2 2 2 3 3 3 2 2" xfId="19975" xr:uid="{00000000-0005-0000-0000-000054000000}"/>
    <cellStyle name="Input cel new 3 2 2 2 3 3 3 3" xfId="12896" xr:uid="{00000000-0005-0000-0000-000054000000}"/>
    <cellStyle name="Input cel new 3 2 2 2 3 3 4" xfId="2554" xr:uid="{00000000-0005-0000-0000-000054000000}"/>
    <cellStyle name="Input cel new 3 2 2 2 3 3 4 2" xfId="17408" xr:uid="{00000000-0005-0000-0000-000054000000}"/>
    <cellStyle name="Input cel new 3 2 2 2 3 3 5" xfId="11241" xr:uid="{00000000-0005-0000-0000-000054000000}"/>
    <cellStyle name="Input cel new 3 2 2 2 3 3 5 2" xfId="8366" xr:uid="{00000000-0005-0000-0000-000054000000}"/>
    <cellStyle name="Input cel new 3 2 2 2 3 3 6" xfId="8716" xr:uid="{00000000-0005-0000-0000-000054000000}"/>
    <cellStyle name="Input cel new 3 2 2 2 3 4" xfId="1022" xr:uid="{00000000-0005-0000-0000-000054000000}"/>
    <cellStyle name="Input cel new 3 2 2 2 3 4 2" xfId="3825" xr:uid="{00000000-0005-0000-0000-000054000000}"/>
    <cellStyle name="Input cel new 3 2 2 2 3 4 2 2" xfId="14089" xr:uid="{00000000-0005-0000-0000-000054000000}"/>
    <cellStyle name="Input cel new 3 2 2 2 3 4 2 2 2" xfId="18679" xr:uid="{00000000-0005-0000-0000-000054000000}"/>
    <cellStyle name="Input cel new 3 2 2 2 3 4 2 3" xfId="14541" xr:uid="{00000000-0005-0000-0000-000054000000}"/>
    <cellStyle name="Input cel new 3 2 2 2 3 4 3" xfId="5245" xr:uid="{00000000-0005-0000-0000-000054000000}"/>
    <cellStyle name="Input cel new 3 2 2 2 3 4 3 2" xfId="15483" xr:uid="{00000000-0005-0000-0000-000054000000}"/>
    <cellStyle name="Input cel new 3 2 2 2 3 4 3 2 2" xfId="20072" xr:uid="{00000000-0005-0000-0000-000054000000}"/>
    <cellStyle name="Input cel new 3 2 2 2 3 4 3 3" xfId="12825" xr:uid="{00000000-0005-0000-0000-000054000000}"/>
    <cellStyle name="Input cel new 3 2 2 2 3 4 4" xfId="2651" xr:uid="{00000000-0005-0000-0000-000054000000}"/>
    <cellStyle name="Input cel new 3 2 2 2 3 4 4 2" xfId="17505" xr:uid="{00000000-0005-0000-0000-000054000000}"/>
    <cellStyle name="Input cel new 3 2 2 2 3 4 5" xfId="11338" xr:uid="{00000000-0005-0000-0000-000054000000}"/>
    <cellStyle name="Input cel new 3 2 2 2 3 4 5 2" xfId="9092" xr:uid="{00000000-0005-0000-0000-000054000000}"/>
    <cellStyle name="Input cel new 3 2 2 2 3 4 6" xfId="6898" xr:uid="{00000000-0005-0000-0000-000054000000}"/>
    <cellStyle name="Input cel new 3 2 2 2 3 5" xfId="2300" xr:uid="{00000000-0005-0000-0000-000054000000}"/>
    <cellStyle name="Input cel new 3 2 2 2 3 5 2" xfId="12568" xr:uid="{00000000-0005-0000-0000-000054000000}"/>
    <cellStyle name="Input cel new 3 2 2 2 3 5 2 2" xfId="17154" xr:uid="{00000000-0005-0000-0000-000054000000}"/>
    <cellStyle name="Input cel new 3 2 2 2 3 5 3" xfId="9299" xr:uid="{00000000-0005-0000-0000-000054000000}"/>
    <cellStyle name="Input cel new 3 2 2 2 3 6" xfId="3453" xr:uid="{00000000-0005-0000-0000-000054000000}"/>
    <cellStyle name="Input cel new 3 2 2 2 3 6 2" xfId="13717" xr:uid="{00000000-0005-0000-0000-000054000000}"/>
    <cellStyle name="Input cel new 3 2 2 2 3 6 2 2" xfId="18307" xr:uid="{00000000-0005-0000-0000-000054000000}"/>
    <cellStyle name="Input cel new 3 2 2 2 3 6 3" xfId="9038" xr:uid="{00000000-0005-0000-0000-000054000000}"/>
    <cellStyle name="Input cel new 3 2 2 2 3 7" xfId="4878" xr:uid="{00000000-0005-0000-0000-000054000000}"/>
    <cellStyle name="Input cel new 3 2 2 2 3 7 2" xfId="15136" xr:uid="{00000000-0005-0000-0000-000054000000}"/>
    <cellStyle name="Input cel new 3 2 2 2 3 7 2 2" xfId="19725" xr:uid="{00000000-0005-0000-0000-000054000000}"/>
    <cellStyle name="Input cel new 3 2 2 2 3 7 3" xfId="7119" xr:uid="{00000000-0005-0000-0000-000054000000}"/>
    <cellStyle name="Input cel new 3 2 2 2 3 8" xfId="2034" xr:uid="{00000000-0005-0000-0000-000054000000}"/>
    <cellStyle name="Input cel new 3 2 2 2 3 8 2" xfId="12303" xr:uid="{00000000-0005-0000-0000-000054000000}"/>
    <cellStyle name="Input cel new 3 2 2 2 3 8 2 2" xfId="16888" xr:uid="{00000000-0005-0000-0000-000054000000}"/>
    <cellStyle name="Input cel new 3 2 2 2 3 8 3" xfId="10323" xr:uid="{00000000-0005-0000-0000-000054000000}"/>
    <cellStyle name="Input cel new 3 2 2 2 3 9" xfId="10996" xr:uid="{00000000-0005-0000-0000-000054000000}"/>
    <cellStyle name="Input cel new 3 2 2 2 3 9 2" xfId="9937" xr:uid="{00000000-0005-0000-0000-000054000000}"/>
    <cellStyle name="Input cel new 3 2 2 2 4" xfId="717" xr:uid="{00000000-0005-0000-0000-000054000000}"/>
    <cellStyle name="Input cel new 3 2 2 2 4 2" xfId="1630" xr:uid="{00000000-0005-0000-0000-000054000000}"/>
    <cellStyle name="Input cel new 3 2 2 2 4 2 2" xfId="4439" xr:uid="{00000000-0005-0000-0000-000054000000}"/>
    <cellStyle name="Input cel new 3 2 2 2 4 2 2 2" xfId="14703" xr:uid="{00000000-0005-0000-0000-000054000000}"/>
    <cellStyle name="Input cel new 3 2 2 2 4 2 2 2 2" xfId="19293" xr:uid="{00000000-0005-0000-0000-000054000000}"/>
    <cellStyle name="Input cel new 3 2 2 2 4 2 2 3" xfId="9230" xr:uid="{00000000-0005-0000-0000-000054000000}"/>
    <cellStyle name="Input cel new 3 2 2 2 4 2 3" xfId="5851" xr:uid="{00000000-0005-0000-0000-000054000000}"/>
    <cellStyle name="Input cel new 3 2 2 2 4 2 3 2" xfId="16054" xr:uid="{00000000-0005-0000-0000-000054000000}"/>
    <cellStyle name="Input cel new 3 2 2 2 4 2 3 2 2" xfId="20641" xr:uid="{00000000-0005-0000-0000-000054000000}"/>
    <cellStyle name="Input cel new 3 2 2 2 4 2 3 3" xfId="8897" xr:uid="{00000000-0005-0000-0000-000054000000}"/>
    <cellStyle name="Input cel new 3 2 2 2 4 2 4" xfId="3204" xr:uid="{00000000-0005-0000-0000-000054000000}"/>
    <cellStyle name="Input cel new 3 2 2 2 4 2 4 2" xfId="18058" xr:uid="{00000000-0005-0000-0000-000054000000}"/>
    <cellStyle name="Input cel new 3 2 2 2 4 2 5" xfId="11906" xr:uid="{00000000-0005-0000-0000-000054000000}"/>
    <cellStyle name="Input cel new 3 2 2 2 4 2 5 2" xfId="16492" xr:uid="{00000000-0005-0000-0000-000054000000}"/>
    <cellStyle name="Input cel new 3 2 2 2 4 2 6" xfId="8376" xr:uid="{00000000-0005-0000-0000-000054000000}"/>
    <cellStyle name="Input cel new 3 2 2 2 4 3" xfId="1313" xr:uid="{00000000-0005-0000-0000-000054000000}"/>
    <cellStyle name="Input cel new 3 2 2 2 4 3 2" xfId="4122" xr:uid="{00000000-0005-0000-0000-000054000000}"/>
    <cellStyle name="Input cel new 3 2 2 2 4 3 2 2" xfId="14386" xr:uid="{00000000-0005-0000-0000-000054000000}"/>
    <cellStyle name="Input cel new 3 2 2 2 4 3 2 2 2" xfId="18976" xr:uid="{00000000-0005-0000-0000-000054000000}"/>
    <cellStyle name="Input cel new 3 2 2 2 4 3 2 3" xfId="6715" xr:uid="{00000000-0005-0000-0000-000054000000}"/>
    <cellStyle name="Input cel new 3 2 2 2 4 3 3" xfId="5535" xr:uid="{00000000-0005-0000-0000-000054000000}"/>
    <cellStyle name="Input cel new 3 2 2 2 4 3 3 2" xfId="15757" xr:uid="{00000000-0005-0000-0000-000054000000}"/>
    <cellStyle name="Input cel new 3 2 2 2 4 3 3 2 2" xfId="20345" xr:uid="{00000000-0005-0000-0000-000054000000}"/>
    <cellStyle name="Input cel new 3 2 2 2 4 3 3 3" xfId="9219" xr:uid="{00000000-0005-0000-0000-000054000000}"/>
    <cellStyle name="Input cel new 3 2 2 2 4 3 4" xfId="2920" xr:uid="{00000000-0005-0000-0000-000054000000}"/>
    <cellStyle name="Input cel new 3 2 2 2 4 3 4 2" xfId="17774" xr:uid="{00000000-0005-0000-0000-000054000000}"/>
    <cellStyle name="Input cel new 3 2 2 2 4 3 5" xfId="11608" xr:uid="{00000000-0005-0000-0000-000054000000}"/>
    <cellStyle name="Input cel new 3 2 2 2 4 3 5 2" xfId="16196" xr:uid="{00000000-0005-0000-0000-000054000000}"/>
    <cellStyle name="Input cel new 3 2 2 2 4 3 6" xfId="13140" xr:uid="{00000000-0005-0000-0000-000054000000}"/>
    <cellStyle name="Input cel new 3 2 2 2 4 4" xfId="2361" xr:uid="{00000000-0005-0000-0000-000054000000}"/>
    <cellStyle name="Input cel new 3 2 2 2 4 4 2" xfId="12629" xr:uid="{00000000-0005-0000-0000-000054000000}"/>
    <cellStyle name="Input cel new 3 2 2 2 4 4 2 2" xfId="17215" xr:uid="{00000000-0005-0000-0000-000054000000}"/>
    <cellStyle name="Input cel new 3 2 2 2 4 4 3" xfId="12887" xr:uid="{00000000-0005-0000-0000-000054000000}"/>
    <cellStyle name="Input cel new 3 2 2 2 4 5" xfId="3517" xr:uid="{00000000-0005-0000-0000-000054000000}"/>
    <cellStyle name="Input cel new 3 2 2 2 4 5 2" xfId="13781" xr:uid="{00000000-0005-0000-0000-000054000000}"/>
    <cellStyle name="Input cel new 3 2 2 2 4 5 2 2" xfId="18371" xr:uid="{00000000-0005-0000-0000-000054000000}"/>
    <cellStyle name="Input cel new 3 2 2 2 4 5 3" xfId="13382" xr:uid="{00000000-0005-0000-0000-000054000000}"/>
    <cellStyle name="Input cel new 3 2 2 2 4 6" xfId="4942" xr:uid="{00000000-0005-0000-0000-000054000000}"/>
    <cellStyle name="Input cel new 3 2 2 2 4 6 2" xfId="15197" xr:uid="{00000000-0005-0000-0000-000054000000}"/>
    <cellStyle name="Input cel new 3 2 2 2 4 6 2 2" xfId="19786" xr:uid="{00000000-0005-0000-0000-000054000000}"/>
    <cellStyle name="Input cel new 3 2 2 2 4 6 3" xfId="8645" xr:uid="{00000000-0005-0000-0000-000054000000}"/>
    <cellStyle name="Input cel new 3 2 2 2 4 7" xfId="2068" xr:uid="{00000000-0005-0000-0000-000054000000}"/>
    <cellStyle name="Input cel new 3 2 2 2 4 7 2" xfId="12337" xr:uid="{00000000-0005-0000-0000-000054000000}"/>
    <cellStyle name="Input cel new 3 2 2 2 4 7 2 2" xfId="16922" xr:uid="{00000000-0005-0000-0000-000054000000}"/>
    <cellStyle name="Input cel new 3 2 2 2 4 7 3" xfId="7328" xr:uid="{00000000-0005-0000-0000-000054000000}"/>
    <cellStyle name="Input cel new 3 2 2 2 4 8" xfId="11056" xr:uid="{00000000-0005-0000-0000-000054000000}"/>
    <cellStyle name="Input cel new 3 2 2 2 4 8 2" xfId="14929" xr:uid="{00000000-0005-0000-0000-000054000000}"/>
    <cellStyle name="Input cel new 3 2 2 2 4 9" xfId="10031" xr:uid="{00000000-0005-0000-0000-000054000000}"/>
    <cellStyle name="Input cel new 3 2 2 2 5" xfId="779" xr:uid="{00000000-0005-0000-0000-000054000000}"/>
    <cellStyle name="Input cel new 3 2 2 2 5 2" xfId="1692" xr:uid="{00000000-0005-0000-0000-000054000000}"/>
    <cellStyle name="Input cel new 3 2 2 2 5 2 2" xfId="4501" xr:uid="{00000000-0005-0000-0000-000054000000}"/>
    <cellStyle name="Input cel new 3 2 2 2 5 2 2 2" xfId="14765" xr:uid="{00000000-0005-0000-0000-000054000000}"/>
    <cellStyle name="Input cel new 3 2 2 2 5 2 2 2 2" xfId="19355" xr:uid="{00000000-0005-0000-0000-000054000000}"/>
    <cellStyle name="Input cel new 3 2 2 2 5 2 2 3" xfId="7975" xr:uid="{00000000-0005-0000-0000-000054000000}"/>
    <cellStyle name="Input cel new 3 2 2 2 5 2 3" xfId="5913" xr:uid="{00000000-0005-0000-0000-000054000000}"/>
    <cellStyle name="Input cel new 3 2 2 2 5 2 3 2" xfId="16113" xr:uid="{00000000-0005-0000-0000-000054000000}"/>
    <cellStyle name="Input cel new 3 2 2 2 5 2 3 2 2" xfId="20700" xr:uid="{00000000-0005-0000-0000-000054000000}"/>
    <cellStyle name="Input cel new 3 2 2 2 5 2 3 3" xfId="8929" xr:uid="{00000000-0005-0000-0000-000054000000}"/>
    <cellStyle name="Input cel new 3 2 2 2 5 2 4" xfId="3263" xr:uid="{00000000-0005-0000-0000-000054000000}"/>
    <cellStyle name="Input cel new 3 2 2 2 5 2 4 2" xfId="18117" xr:uid="{00000000-0005-0000-0000-000054000000}"/>
    <cellStyle name="Input cel new 3 2 2 2 5 2 5" xfId="11965" xr:uid="{00000000-0005-0000-0000-000054000000}"/>
    <cellStyle name="Input cel new 3 2 2 2 5 2 5 2" xfId="16551" xr:uid="{00000000-0005-0000-0000-000054000000}"/>
    <cellStyle name="Input cel new 3 2 2 2 5 2 6" xfId="6524" xr:uid="{00000000-0005-0000-0000-000054000000}"/>
    <cellStyle name="Input cel new 3 2 2 2 5 3" xfId="1370" xr:uid="{00000000-0005-0000-0000-000054000000}"/>
    <cellStyle name="Input cel new 3 2 2 2 5 3 2" xfId="4179" xr:uid="{00000000-0005-0000-0000-000054000000}"/>
    <cellStyle name="Input cel new 3 2 2 2 5 3 2 2" xfId="14443" xr:uid="{00000000-0005-0000-0000-000054000000}"/>
    <cellStyle name="Input cel new 3 2 2 2 5 3 2 2 2" xfId="19033" xr:uid="{00000000-0005-0000-0000-000054000000}"/>
    <cellStyle name="Input cel new 3 2 2 2 5 3 2 3" xfId="7952" xr:uid="{00000000-0005-0000-0000-000054000000}"/>
    <cellStyle name="Input cel new 3 2 2 2 5 3 3" xfId="5591" xr:uid="{00000000-0005-0000-0000-000054000000}"/>
    <cellStyle name="Input cel new 3 2 2 2 5 3 3 2" xfId="15810" xr:uid="{00000000-0005-0000-0000-000054000000}"/>
    <cellStyle name="Input cel new 3 2 2 2 5 3 3 2 2" xfId="20398" xr:uid="{00000000-0005-0000-0000-000054000000}"/>
    <cellStyle name="Input cel new 3 2 2 2 5 3 3 3" xfId="16145" xr:uid="{00000000-0005-0000-0000-000054000000}"/>
    <cellStyle name="Input cel new 3 2 2 2 5 3 4" xfId="2974" xr:uid="{00000000-0005-0000-0000-000054000000}"/>
    <cellStyle name="Input cel new 3 2 2 2 5 3 4 2" xfId="17828" xr:uid="{00000000-0005-0000-0000-000054000000}"/>
    <cellStyle name="Input cel new 3 2 2 2 5 3 5" xfId="11661" xr:uid="{00000000-0005-0000-0000-000054000000}"/>
    <cellStyle name="Input cel new 3 2 2 2 5 3 5 2" xfId="16249" xr:uid="{00000000-0005-0000-0000-000054000000}"/>
    <cellStyle name="Input cel new 3 2 2 2 5 3 6" xfId="8052" xr:uid="{00000000-0005-0000-0000-000054000000}"/>
    <cellStyle name="Input cel new 3 2 2 2 5 4" xfId="2423" xr:uid="{00000000-0005-0000-0000-000054000000}"/>
    <cellStyle name="Input cel new 3 2 2 2 5 4 2" xfId="12691" xr:uid="{00000000-0005-0000-0000-000054000000}"/>
    <cellStyle name="Input cel new 3 2 2 2 5 4 2 2" xfId="17277" xr:uid="{00000000-0005-0000-0000-000054000000}"/>
    <cellStyle name="Input cel new 3 2 2 2 5 4 3" xfId="10028" xr:uid="{00000000-0005-0000-0000-000054000000}"/>
    <cellStyle name="Input cel new 3 2 2 2 5 5" xfId="3579" xr:uid="{00000000-0005-0000-0000-000054000000}"/>
    <cellStyle name="Input cel new 3 2 2 2 5 5 2" xfId="13843" xr:uid="{00000000-0005-0000-0000-000054000000}"/>
    <cellStyle name="Input cel new 3 2 2 2 5 5 2 2" xfId="18433" xr:uid="{00000000-0005-0000-0000-000054000000}"/>
    <cellStyle name="Input cel new 3 2 2 2 5 5 3" xfId="10040" xr:uid="{00000000-0005-0000-0000-000054000000}"/>
    <cellStyle name="Input cel new 3 2 2 2 5 6" xfId="5004" xr:uid="{00000000-0005-0000-0000-000054000000}"/>
    <cellStyle name="Input cel new 3 2 2 2 5 6 2" xfId="15259" xr:uid="{00000000-0005-0000-0000-000054000000}"/>
    <cellStyle name="Input cel new 3 2 2 2 5 6 2 2" xfId="19848" xr:uid="{00000000-0005-0000-0000-000054000000}"/>
    <cellStyle name="Input cel new 3 2 2 2 5 6 3" xfId="9992" xr:uid="{00000000-0005-0000-0000-000054000000}"/>
    <cellStyle name="Input cel new 3 2 2 2 5 7" xfId="2127" xr:uid="{00000000-0005-0000-0000-000054000000}"/>
    <cellStyle name="Input cel new 3 2 2 2 5 7 2" xfId="12396" xr:uid="{00000000-0005-0000-0000-000054000000}"/>
    <cellStyle name="Input cel new 3 2 2 2 5 7 2 2" xfId="16981" xr:uid="{00000000-0005-0000-0000-000054000000}"/>
    <cellStyle name="Input cel new 3 2 2 2 5 7 3" xfId="6154" xr:uid="{00000000-0005-0000-0000-000054000000}"/>
    <cellStyle name="Input cel new 3 2 2 2 5 8" xfId="11115" xr:uid="{00000000-0005-0000-0000-000054000000}"/>
    <cellStyle name="Input cel new 3 2 2 2 5 8 2" xfId="8732" xr:uid="{00000000-0005-0000-0000-000054000000}"/>
    <cellStyle name="Input cel new 3 2 2 2 5 9" xfId="9808" xr:uid="{00000000-0005-0000-0000-000054000000}"/>
    <cellStyle name="Input cel new 3 2 2 2 6" xfId="1196" xr:uid="{00000000-0005-0000-0000-000054000000}"/>
    <cellStyle name="Input cel new 3 2 2 2 6 2" xfId="2804" xr:uid="{00000000-0005-0000-0000-000054000000}"/>
    <cellStyle name="Input cel new 3 2 2 2 6 2 2" xfId="13070" xr:uid="{00000000-0005-0000-0000-000054000000}"/>
    <cellStyle name="Input cel new 3 2 2 2 6 2 2 2" xfId="17658" xr:uid="{00000000-0005-0000-0000-000054000000}"/>
    <cellStyle name="Input cel new 3 2 2 2 6 2 3" xfId="8252" xr:uid="{00000000-0005-0000-0000-000054000000}"/>
    <cellStyle name="Input cel new 3 2 2 2 6 3" xfId="4004" xr:uid="{00000000-0005-0000-0000-000054000000}"/>
    <cellStyle name="Input cel new 3 2 2 2 6 3 2" xfId="14268" xr:uid="{00000000-0005-0000-0000-000054000000}"/>
    <cellStyle name="Input cel new 3 2 2 2 6 3 2 2" xfId="18858" xr:uid="{00000000-0005-0000-0000-000054000000}"/>
    <cellStyle name="Input cel new 3 2 2 2 6 3 3" xfId="13553" xr:uid="{00000000-0005-0000-0000-000054000000}"/>
    <cellStyle name="Input cel new 3 2 2 2 6 4" xfId="5418" xr:uid="{00000000-0005-0000-0000-000054000000}"/>
    <cellStyle name="Input cel new 3 2 2 2 6 4 2" xfId="15644" xr:uid="{00000000-0005-0000-0000-000054000000}"/>
    <cellStyle name="Input cel new 3 2 2 2 6 4 2 2" xfId="20232" xr:uid="{00000000-0005-0000-0000-000054000000}"/>
    <cellStyle name="Input cel new 3 2 2 2 6 4 3" xfId="8478" xr:uid="{00000000-0005-0000-0000-000054000000}"/>
    <cellStyle name="Input cel new 3 2 2 2 6 5" xfId="1967" xr:uid="{00000000-0005-0000-0000-000054000000}"/>
    <cellStyle name="Input cel new 3 2 2 2 6 5 2" xfId="16821" xr:uid="{00000000-0005-0000-0000-000054000000}"/>
    <cellStyle name="Input cel new 3 2 2 2 6 6" xfId="11497" xr:uid="{00000000-0005-0000-0000-000054000000}"/>
    <cellStyle name="Input cel new 3 2 2 2 6 6 2" xfId="7813" xr:uid="{00000000-0005-0000-0000-000054000000}"/>
    <cellStyle name="Input cel new 3 2 2 2 6 7" xfId="7629" xr:uid="{00000000-0005-0000-0000-000054000000}"/>
    <cellStyle name="Input cel new 3 2 2 2 7" xfId="852" xr:uid="{00000000-0005-0000-0000-000054000000}"/>
    <cellStyle name="Input cel new 3 2 2 2 7 2" xfId="3652" xr:uid="{00000000-0005-0000-0000-000054000000}"/>
    <cellStyle name="Input cel new 3 2 2 2 7 2 2" xfId="13916" xr:uid="{00000000-0005-0000-0000-000054000000}"/>
    <cellStyle name="Input cel new 3 2 2 2 7 2 2 2" xfId="18506" xr:uid="{00000000-0005-0000-0000-000054000000}"/>
    <cellStyle name="Input cel new 3 2 2 2 7 2 3" xfId="6775" xr:uid="{00000000-0005-0000-0000-000054000000}"/>
    <cellStyle name="Input cel new 3 2 2 2 7 3" xfId="5076" xr:uid="{00000000-0005-0000-0000-000054000000}"/>
    <cellStyle name="Input cel new 3 2 2 2 7 3 2" xfId="15329" xr:uid="{00000000-0005-0000-0000-000054000000}"/>
    <cellStyle name="Input cel new 3 2 2 2 7 3 2 2" xfId="19918" xr:uid="{00000000-0005-0000-0000-000054000000}"/>
    <cellStyle name="Input cel new 3 2 2 2 7 3 3" xfId="8479" xr:uid="{00000000-0005-0000-0000-000054000000}"/>
    <cellStyle name="Input cel new 3 2 2 2 7 4" xfId="2494" xr:uid="{00000000-0005-0000-0000-000054000000}"/>
    <cellStyle name="Input cel new 3 2 2 2 7 4 2" xfId="17348" xr:uid="{00000000-0005-0000-0000-000054000000}"/>
    <cellStyle name="Input cel new 3 2 2 2 7 5" xfId="11184" xr:uid="{00000000-0005-0000-0000-000054000000}"/>
    <cellStyle name="Input cel new 3 2 2 2 7 5 2" xfId="13429" xr:uid="{00000000-0005-0000-0000-000054000000}"/>
    <cellStyle name="Input cel new 3 2 2 2 7 6" xfId="6009" xr:uid="{00000000-0005-0000-0000-000054000000}"/>
    <cellStyle name="Input cel new 3 2 2 2 8" xfId="306" xr:uid="{00000000-0005-0000-0000-000054000000}"/>
    <cellStyle name="Input cel new 3 2 2 2 8 2" xfId="4552" xr:uid="{00000000-0005-0000-0000-000054000000}"/>
    <cellStyle name="Input cel new 3 2 2 2 8 2 2" xfId="14815" xr:uid="{00000000-0005-0000-0000-000054000000}"/>
    <cellStyle name="Input cel new 3 2 2 2 8 2 2 2" xfId="19405" xr:uid="{00000000-0005-0000-0000-000054000000}"/>
    <cellStyle name="Input cel new 3 2 2 2 8 2 3" xfId="8135" xr:uid="{00000000-0005-0000-0000-000054000000}"/>
    <cellStyle name="Input cel new 3 2 2 2 8 3" xfId="2229" xr:uid="{00000000-0005-0000-0000-000054000000}"/>
    <cellStyle name="Input cel new 3 2 2 2 8 3 2" xfId="17083" xr:uid="{00000000-0005-0000-0000-000054000000}"/>
    <cellStyle name="Input cel new 3 2 2 2 8 4" xfId="10661" xr:uid="{00000000-0005-0000-0000-000054000000}"/>
    <cellStyle name="Input cel new 3 2 2 2 8 4 2" xfId="12271" xr:uid="{00000000-0005-0000-0000-000054000000}"/>
    <cellStyle name="Input cel new 3 2 2 2 8 5" xfId="10097" xr:uid="{00000000-0005-0000-0000-000054000000}"/>
    <cellStyle name="Input cel new 3 2 2 2 9" xfId="3382" xr:uid="{00000000-0005-0000-0000-000054000000}"/>
    <cellStyle name="Input cel new 3 2 2 2 9 2" xfId="13646" xr:uid="{00000000-0005-0000-0000-000054000000}"/>
    <cellStyle name="Input cel new 3 2 2 2 9 2 2" xfId="18236" xr:uid="{00000000-0005-0000-0000-000054000000}"/>
    <cellStyle name="Input cel new 3 2 2 2 9 3" xfId="14939" xr:uid="{00000000-0005-0000-0000-000054000000}"/>
    <cellStyle name="Input cel new 3 2 2 3" xfId="455" xr:uid="{00000000-0005-0000-0000-000054000000}"/>
    <cellStyle name="Input cel new 3 2 2 3 10" xfId="3364" xr:uid="{00000000-0005-0000-0000-000054000000}"/>
    <cellStyle name="Input cel new 3 2 2 3 10 2" xfId="13628" xr:uid="{00000000-0005-0000-0000-000054000000}"/>
    <cellStyle name="Input cel new 3 2 2 3 10 2 2" xfId="18218" xr:uid="{00000000-0005-0000-0000-000054000000}"/>
    <cellStyle name="Input cel new 3 2 2 3 10 3" xfId="12899" xr:uid="{00000000-0005-0000-0000-000054000000}"/>
    <cellStyle name="Input cel new 3 2 2 3 11" xfId="1859" xr:uid="{00000000-0005-0000-0000-000054000000}"/>
    <cellStyle name="Input cel new 3 2 2 3 11 2" xfId="12130" xr:uid="{00000000-0005-0000-0000-000054000000}"/>
    <cellStyle name="Input cel new 3 2 2 3 11 2 2" xfId="16715" xr:uid="{00000000-0005-0000-0000-000054000000}"/>
    <cellStyle name="Input cel new 3 2 2 3 11 3" xfId="6270" xr:uid="{00000000-0005-0000-0000-000054000000}"/>
    <cellStyle name="Input cel new 3 2 2 3 12" xfId="4682" xr:uid="{00000000-0005-0000-0000-000054000000}"/>
    <cellStyle name="Input cel new 3 2 2 3 12 2" xfId="19531" xr:uid="{00000000-0005-0000-0000-000054000000}"/>
    <cellStyle name="Input cel new 3 2 2 3 13" xfId="10803" xr:uid="{00000000-0005-0000-0000-000054000000}"/>
    <cellStyle name="Input cel new 3 2 2 3 13 2" xfId="8453" xr:uid="{00000000-0005-0000-0000-000054000000}"/>
    <cellStyle name="Input cel new 3 2 2 3 14" xfId="13278" xr:uid="{00000000-0005-0000-0000-000054000000}"/>
    <cellStyle name="Input cel new 3 2 2 3 2" xfId="549" xr:uid="{00000000-0005-0000-0000-000054000000}"/>
    <cellStyle name="Input cel new 3 2 2 3 2 2" xfId="1246" xr:uid="{00000000-0005-0000-0000-000054000000}"/>
    <cellStyle name="Input cel new 3 2 2 3 2 2 2" xfId="1549" xr:uid="{00000000-0005-0000-0000-000054000000}"/>
    <cellStyle name="Input cel new 3 2 2 3 2 2 2 2" xfId="4358" xr:uid="{00000000-0005-0000-0000-000054000000}"/>
    <cellStyle name="Input cel new 3 2 2 3 2 2 2 2 2" xfId="14622" xr:uid="{00000000-0005-0000-0000-000054000000}"/>
    <cellStyle name="Input cel new 3 2 2 3 2 2 2 2 2 2" xfId="19212" xr:uid="{00000000-0005-0000-0000-000054000000}"/>
    <cellStyle name="Input cel new 3 2 2 3 2 2 2 2 3" xfId="6513" xr:uid="{00000000-0005-0000-0000-000054000000}"/>
    <cellStyle name="Input cel new 3 2 2 3 2 2 2 3" xfId="5770" xr:uid="{00000000-0005-0000-0000-000054000000}"/>
    <cellStyle name="Input cel new 3 2 2 3 2 2 2 3 2" xfId="15977" xr:uid="{00000000-0005-0000-0000-000054000000}"/>
    <cellStyle name="Input cel new 3 2 2 3 2 2 2 3 2 2" xfId="20564" xr:uid="{00000000-0005-0000-0000-000054000000}"/>
    <cellStyle name="Input cel new 3 2 2 3 2 2 2 3 3" xfId="8043" xr:uid="{00000000-0005-0000-0000-000054000000}"/>
    <cellStyle name="Input cel new 3 2 2 3 2 2 2 4" xfId="3127" xr:uid="{00000000-0005-0000-0000-000054000000}"/>
    <cellStyle name="Input cel new 3 2 2 3 2 2 2 4 2" xfId="17981" xr:uid="{00000000-0005-0000-0000-000054000000}"/>
    <cellStyle name="Input cel new 3 2 2 3 2 2 2 5" xfId="11829" xr:uid="{00000000-0005-0000-0000-000054000000}"/>
    <cellStyle name="Input cel new 3 2 2 3 2 2 2 5 2" xfId="16415" xr:uid="{00000000-0005-0000-0000-000054000000}"/>
    <cellStyle name="Input cel new 3 2 2 3 2 2 2 6" xfId="8840" xr:uid="{00000000-0005-0000-0000-000054000000}"/>
    <cellStyle name="Input cel new 3 2 2 3 2 2 3" xfId="2854" xr:uid="{00000000-0005-0000-0000-000054000000}"/>
    <cellStyle name="Input cel new 3 2 2 3 2 2 3 2" xfId="13120" xr:uid="{00000000-0005-0000-0000-000054000000}"/>
    <cellStyle name="Input cel new 3 2 2 3 2 2 3 2 2" xfId="17708" xr:uid="{00000000-0005-0000-0000-000054000000}"/>
    <cellStyle name="Input cel new 3 2 2 3 2 2 3 3" xfId="8719" xr:uid="{00000000-0005-0000-0000-000054000000}"/>
    <cellStyle name="Input cel new 3 2 2 3 2 2 4" xfId="4054" xr:uid="{00000000-0005-0000-0000-000054000000}"/>
    <cellStyle name="Input cel new 3 2 2 3 2 2 4 2" xfId="14318" xr:uid="{00000000-0005-0000-0000-000054000000}"/>
    <cellStyle name="Input cel new 3 2 2 3 2 2 4 2 2" xfId="18908" xr:uid="{00000000-0005-0000-0000-000054000000}"/>
    <cellStyle name="Input cel new 3 2 2 3 2 2 4 3" xfId="8868" xr:uid="{00000000-0005-0000-0000-000054000000}"/>
    <cellStyle name="Input cel new 3 2 2 3 2 2 5" xfId="5468" xr:uid="{00000000-0005-0000-0000-000054000000}"/>
    <cellStyle name="Input cel new 3 2 2 3 2 2 5 2" xfId="15693" xr:uid="{00000000-0005-0000-0000-000054000000}"/>
    <cellStyle name="Input cel new 3 2 2 3 2 2 5 2 2" xfId="20281" xr:uid="{00000000-0005-0000-0000-000054000000}"/>
    <cellStyle name="Input cel new 3 2 2 3 2 2 5 3" xfId="10174" xr:uid="{00000000-0005-0000-0000-000054000000}"/>
    <cellStyle name="Input cel new 3 2 2 3 2 2 6" xfId="2017" xr:uid="{00000000-0005-0000-0000-000054000000}"/>
    <cellStyle name="Input cel new 3 2 2 3 2 2 6 2" xfId="16871" xr:uid="{00000000-0005-0000-0000-000054000000}"/>
    <cellStyle name="Input cel new 3 2 2 3 2 2 7" xfId="11546" xr:uid="{00000000-0005-0000-0000-000054000000}"/>
    <cellStyle name="Input cel new 3 2 2 3 2 2 7 2" xfId="10099" xr:uid="{00000000-0005-0000-0000-000054000000}"/>
    <cellStyle name="Input cel new 3 2 2 3 2 2 8" xfId="13317" xr:uid="{00000000-0005-0000-0000-000054000000}"/>
    <cellStyle name="Input cel new 3 2 2 3 2 3" xfId="1464" xr:uid="{00000000-0005-0000-0000-000054000000}"/>
    <cellStyle name="Input cel new 3 2 2 3 2 3 2" xfId="4273" xr:uid="{00000000-0005-0000-0000-000054000000}"/>
    <cellStyle name="Input cel new 3 2 2 3 2 3 2 2" xfId="14537" xr:uid="{00000000-0005-0000-0000-000054000000}"/>
    <cellStyle name="Input cel new 3 2 2 3 2 3 2 2 2" xfId="19127" xr:uid="{00000000-0005-0000-0000-000054000000}"/>
    <cellStyle name="Input cel new 3 2 2 3 2 3 2 3" xfId="8615" xr:uid="{00000000-0005-0000-0000-000054000000}"/>
    <cellStyle name="Input cel new 3 2 2 3 2 3 3" xfId="5685" xr:uid="{00000000-0005-0000-0000-000054000000}"/>
    <cellStyle name="Input cel new 3 2 2 3 2 3 3 2" xfId="15899" xr:uid="{00000000-0005-0000-0000-000054000000}"/>
    <cellStyle name="Input cel new 3 2 2 3 2 3 3 2 2" xfId="20487" xr:uid="{00000000-0005-0000-0000-000054000000}"/>
    <cellStyle name="Input cel new 3 2 2 3 2 3 3 3" xfId="10267" xr:uid="{00000000-0005-0000-0000-000054000000}"/>
    <cellStyle name="Input cel new 3 2 2 3 2 3 4" xfId="3063" xr:uid="{00000000-0005-0000-0000-000054000000}"/>
    <cellStyle name="Input cel new 3 2 2 3 2 3 4 2" xfId="17917" xr:uid="{00000000-0005-0000-0000-000054000000}"/>
    <cellStyle name="Input cel new 3 2 2 3 2 3 5" xfId="11751" xr:uid="{00000000-0005-0000-0000-000054000000}"/>
    <cellStyle name="Input cel new 3 2 2 3 2 3 5 2" xfId="16338" xr:uid="{00000000-0005-0000-0000-000054000000}"/>
    <cellStyle name="Input cel new 3 2 2 3 2 3 6" xfId="13390" xr:uid="{00000000-0005-0000-0000-000054000000}"/>
    <cellStyle name="Input cel new 3 2 2 3 2 4" xfId="1005" xr:uid="{00000000-0005-0000-0000-000054000000}"/>
    <cellStyle name="Input cel new 3 2 2 3 2 4 2" xfId="3808" xr:uid="{00000000-0005-0000-0000-000054000000}"/>
    <cellStyle name="Input cel new 3 2 2 3 2 4 2 2" xfId="14072" xr:uid="{00000000-0005-0000-0000-000054000000}"/>
    <cellStyle name="Input cel new 3 2 2 3 2 4 2 2 2" xfId="18662" xr:uid="{00000000-0005-0000-0000-000054000000}"/>
    <cellStyle name="Input cel new 3 2 2 3 2 4 2 3" xfId="5991" xr:uid="{00000000-0005-0000-0000-000054000000}"/>
    <cellStyle name="Input cel new 3 2 2 3 2 4 3" xfId="5228" xr:uid="{00000000-0005-0000-0000-000054000000}"/>
    <cellStyle name="Input cel new 3 2 2 3 2 4 3 2" xfId="15466" xr:uid="{00000000-0005-0000-0000-000054000000}"/>
    <cellStyle name="Input cel new 3 2 2 3 2 4 3 2 2" xfId="20055" xr:uid="{00000000-0005-0000-0000-000054000000}"/>
    <cellStyle name="Input cel new 3 2 2 3 2 4 3 3" xfId="8837" xr:uid="{00000000-0005-0000-0000-000054000000}"/>
    <cellStyle name="Input cel new 3 2 2 3 2 4 4" xfId="2634" xr:uid="{00000000-0005-0000-0000-000054000000}"/>
    <cellStyle name="Input cel new 3 2 2 3 2 4 4 2" xfId="17488" xr:uid="{00000000-0005-0000-0000-000054000000}"/>
    <cellStyle name="Input cel new 3 2 2 3 2 4 5" xfId="11321" xr:uid="{00000000-0005-0000-0000-000054000000}"/>
    <cellStyle name="Input cel new 3 2 2 3 2 4 5 2" xfId="6142" xr:uid="{00000000-0005-0000-0000-000054000000}"/>
    <cellStyle name="Input cel new 3 2 2 3 2 4 6" xfId="9793" xr:uid="{00000000-0005-0000-0000-000054000000}"/>
    <cellStyle name="Input cel new 3 2 2 3 2 5" xfId="636" xr:uid="{00000000-0005-0000-0000-000054000000}"/>
    <cellStyle name="Input cel new 3 2 2 3 2 5 2" xfId="4861" xr:uid="{00000000-0005-0000-0000-000054000000}"/>
    <cellStyle name="Input cel new 3 2 2 3 2 5 2 2" xfId="15119" xr:uid="{00000000-0005-0000-0000-000054000000}"/>
    <cellStyle name="Input cel new 3 2 2 3 2 5 2 2 2" xfId="19708" xr:uid="{00000000-0005-0000-0000-000054000000}"/>
    <cellStyle name="Input cel new 3 2 2 3 2 5 2 3" xfId="8648" xr:uid="{00000000-0005-0000-0000-000054000000}"/>
    <cellStyle name="Input cel new 3 2 2 3 2 5 3" xfId="2283" xr:uid="{00000000-0005-0000-0000-000054000000}"/>
    <cellStyle name="Input cel new 3 2 2 3 2 5 3 2" xfId="17137" xr:uid="{00000000-0005-0000-0000-000054000000}"/>
    <cellStyle name="Input cel new 3 2 2 3 2 5 4" xfId="10979" xr:uid="{00000000-0005-0000-0000-000054000000}"/>
    <cellStyle name="Input cel new 3 2 2 3 2 5 4 2" xfId="9905" xr:uid="{00000000-0005-0000-0000-000054000000}"/>
    <cellStyle name="Input cel new 3 2 2 3 2 5 5" xfId="8875" xr:uid="{00000000-0005-0000-0000-000054000000}"/>
    <cellStyle name="Input cel new 3 2 2 3 2 6" xfId="3436" xr:uid="{00000000-0005-0000-0000-000054000000}"/>
    <cellStyle name="Input cel new 3 2 2 3 2 6 2" xfId="13700" xr:uid="{00000000-0005-0000-0000-000054000000}"/>
    <cellStyle name="Input cel new 3 2 2 3 2 6 2 2" xfId="18290" xr:uid="{00000000-0005-0000-0000-000054000000}"/>
    <cellStyle name="Input cel new 3 2 2 3 2 6 3" xfId="7717" xr:uid="{00000000-0005-0000-0000-000054000000}"/>
    <cellStyle name="Input cel new 3 2 2 3 2 7" xfId="4774" xr:uid="{00000000-0005-0000-0000-000054000000}"/>
    <cellStyle name="Input cel new 3 2 2 3 2 7 2" xfId="15033" xr:uid="{00000000-0005-0000-0000-000054000000}"/>
    <cellStyle name="Input cel new 3 2 2 3 2 7 2 2" xfId="19622" xr:uid="{00000000-0005-0000-0000-000054000000}"/>
    <cellStyle name="Input cel new 3 2 2 3 2 7 3" xfId="9526" xr:uid="{00000000-0005-0000-0000-000054000000}"/>
    <cellStyle name="Input cel new 3 2 2 3 2 8" xfId="10895" xr:uid="{00000000-0005-0000-0000-000054000000}"/>
    <cellStyle name="Input cel new 3 2 2 3 2 8 2" xfId="8121" xr:uid="{00000000-0005-0000-0000-000054000000}"/>
    <cellStyle name="Input cel new 3 2 2 3 2 9" xfId="7516" xr:uid="{00000000-0005-0000-0000-000054000000}"/>
    <cellStyle name="Input cel new 3 2 2 3 3" xfId="685" xr:uid="{00000000-0005-0000-0000-000054000000}"/>
    <cellStyle name="Input cel new 3 2 2 3 3 10" xfId="13461" xr:uid="{00000000-0005-0000-0000-000054000000}"/>
    <cellStyle name="Input cel new 3 2 2 3 3 2" xfId="1284" xr:uid="{00000000-0005-0000-0000-000054000000}"/>
    <cellStyle name="Input cel new 3 2 2 3 3 2 2" xfId="4093" xr:uid="{00000000-0005-0000-0000-000054000000}"/>
    <cellStyle name="Input cel new 3 2 2 3 3 2 2 2" xfId="14357" xr:uid="{00000000-0005-0000-0000-000054000000}"/>
    <cellStyle name="Input cel new 3 2 2 3 3 2 2 2 2" xfId="18947" xr:uid="{00000000-0005-0000-0000-000054000000}"/>
    <cellStyle name="Input cel new 3 2 2 3 3 2 2 3" xfId="6916" xr:uid="{00000000-0005-0000-0000-000054000000}"/>
    <cellStyle name="Input cel new 3 2 2 3 3 2 3" xfId="5506" xr:uid="{00000000-0005-0000-0000-000054000000}"/>
    <cellStyle name="Input cel new 3 2 2 3 3 2 3 2" xfId="15729" xr:uid="{00000000-0005-0000-0000-000054000000}"/>
    <cellStyle name="Input cel new 3 2 2 3 3 2 3 2 2" xfId="20317" xr:uid="{00000000-0005-0000-0000-000054000000}"/>
    <cellStyle name="Input cel new 3 2 2 3 3 2 3 3" xfId="7330" xr:uid="{00000000-0005-0000-0000-000054000000}"/>
    <cellStyle name="Input cel new 3 2 2 3 3 2 4" xfId="2891" xr:uid="{00000000-0005-0000-0000-000054000000}"/>
    <cellStyle name="Input cel new 3 2 2 3 3 2 4 2" xfId="17745" xr:uid="{00000000-0005-0000-0000-000054000000}"/>
    <cellStyle name="Input cel new 3 2 2 3 3 2 5" xfId="11581" xr:uid="{00000000-0005-0000-0000-000054000000}"/>
    <cellStyle name="Input cel new 3 2 2 3 3 2 5 2" xfId="16169" xr:uid="{00000000-0005-0000-0000-000054000000}"/>
    <cellStyle name="Input cel new 3 2 2 3 3 2 6" xfId="9304" xr:uid="{00000000-0005-0000-0000-000054000000}"/>
    <cellStyle name="Input cel new 3 2 2 3 3 3" xfId="1598" xr:uid="{00000000-0005-0000-0000-000054000000}"/>
    <cellStyle name="Input cel new 3 2 2 3 3 3 2" xfId="4407" xr:uid="{00000000-0005-0000-0000-000054000000}"/>
    <cellStyle name="Input cel new 3 2 2 3 3 3 2 2" xfId="14671" xr:uid="{00000000-0005-0000-0000-000054000000}"/>
    <cellStyle name="Input cel new 3 2 2 3 3 3 2 2 2" xfId="19261" xr:uid="{00000000-0005-0000-0000-000054000000}"/>
    <cellStyle name="Input cel new 3 2 2 3 3 3 2 3" xfId="12809" xr:uid="{00000000-0005-0000-0000-000054000000}"/>
    <cellStyle name="Input cel new 3 2 2 3 3 3 3" xfId="5819" xr:uid="{00000000-0005-0000-0000-000054000000}"/>
    <cellStyle name="Input cel new 3 2 2 3 3 3 3 2" xfId="16024" xr:uid="{00000000-0005-0000-0000-000054000000}"/>
    <cellStyle name="Input cel new 3 2 2 3 3 3 3 2 2" xfId="20611" xr:uid="{00000000-0005-0000-0000-000054000000}"/>
    <cellStyle name="Input cel new 3 2 2 3 3 3 3 3" xfId="13546" xr:uid="{00000000-0005-0000-0000-000054000000}"/>
    <cellStyle name="Input cel new 3 2 2 3 3 3 4" xfId="3174" xr:uid="{00000000-0005-0000-0000-000054000000}"/>
    <cellStyle name="Input cel new 3 2 2 3 3 3 4 2" xfId="18028" xr:uid="{00000000-0005-0000-0000-000054000000}"/>
    <cellStyle name="Input cel new 3 2 2 3 3 3 5" xfId="11876" xr:uid="{00000000-0005-0000-0000-000054000000}"/>
    <cellStyle name="Input cel new 3 2 2 3 3 3 5 2" xfId="16462" xr:uid="{00000000-0005-0000-0000-000054000000}"/>
    <cellStyle name="Input cel new 3 2 2 3 3 3 6" xfId="12751" xr:uid="{00000000-0005-0000-0000-000054000000}"/>
    <cellStyle name="Input cel new 3 2 2 3 3 4" xfId="1065" xr:uid="{00000000-0005-0000-0000-000054000000}"/>
    <cellStyle name="Input cel new 3 2 2 3 3 4 2" xfId="3868" xr:uid="{00000000-0005-0000-0000-000054000000}"/>
    <cellStyle name="Input cel new 3 2 2 3 3 4 2 2" xfId="14132" xr:uid="{00000000-0005-0000-0000-000054000000}"/>
    <cellStyle name="Input cel new 3 2 2 3 3 4 2 2 2" xfId="18722" xr:uid="{00000000-0005-0000-0000-000054000000}"/>
    <cellStyle name="Input cel new 3 2 2 3 3 4 2 3" xfId="7271" xr:uid="{00000000-0005-0000-0000-000054000000}"/>
    <cellStyle name="Input cel new 3 2 2 3 3 4 3" xfId="5288" xr:uid="{00000000-0005-0000-0000-000054000000}"/>
    <cellStyle name="Input cel new 3 2 2 3 3 4 3 2" xfId="15524" xr:uid="{00000000-0005-0000-0000-000054000000}"/>
    <cellStyle name="Input cel new 3 2 2 3 3 4 3 2 2" xfId="20113" xr:uid="{00000000-0005-0000-0000-000054000000}"/>
    <cellStyle name="Input cel new 3 2 2 3 3 4 3 3" xfId="7608" xr:uid="{00000000-0005-0000-0000-000054000000}"/>
    <cellStyle name="Input cel new 3 2 2 3 3 4 4" xfId="2692" xr:uid="{00000000-0005-0000-0000-000054000000}"/>
    <cellStyle name="Input cel new 3 2 2 3 3 4 4 2" xfId="17546" xr:uid="{00000000-0005-0000-0000-000054000000}"/>
    <cellStyle name="Input cel new 3 2 2 3 3 4 5" xfId="11379" xr:uid="{00000000-0005-0000-0000-000054000000}"/>
    <cellStyle name="Input cel new 3 2 2 3 3 4 5 2" xfId="9027" xr:uid="{00000000-0005-0000-0000-000054000000}"/>
    <cellStyle name="Input cel new 3 2 2 3 3 4 6" xfId="7315" xr:uid="{00000000-0005-0000-0000-000054000000}"/>
    <cellStyle name="Input cel new 3 2 2 3 3 5" xfId="2331" xr:uid="{00000000-0005-0000-0000-000054000000}"/>
    <cellStyle name="Input cel new 3 2 2 3 3 5 2" xfId="12599" xr:uid="{00000000-0005-0000-0000-000054000000}"/>
    <cellStyle name="Input cel new 3 2 2 3 3 5 2 2" xfId="17185" xr:uid="{00000000-0005-0000-0000-000054000000}"/>
    <cellStyle name="Input cel new 3 2 2 3 3 5 3" xfId="10453" xr:uid="{00000000-0005-0000-0000-000054000000}"/>
    <cellStyle name="Input cel new 3 2 2 3 3 6" xfId="3485" xr:uid="{00000000-0005-0000-0000-000054000000}"/>
    <cellStyle name="Input cel new 3 2 2 3 3 6 2" xfId="13749" xr:uid="{00000000-0005-0000-0000-000054000000}"/>
    <cellStyle name="Input cel new 3 2 2 3 3 6 2 2" xfId="18339" xr:uid="{00000000-0005-0000-0000-000054000000}"/>
    <cellStyle name="Input cel new 3 2 2 3 3 6 3" xfId="6434" xr:uid="{00000000-0005-0000-0000-000054000000}"/>
    <cellStyle name="Input cel new 3 2 2 3 3 7" xfId="4910" xr:uid="{00000000-0005-0000-0000-000054000000}"/>
    <cellStyle name="Input cel new 3 2 2 3 3 7 2" xfId="15167" xr:uid="{00000000-0005-0000-0000-000054000000}"/>
    <cellStyle name="Input cel new 3 2 2 3 3 7 2 2" xfId="19756" xr:uid="{00000000-0005-0000-0000-000054000000}"/>
    <cellStyle name="Input cel new 3 2 2 3 3 7 3" xfId="9699" xr:uid="{00000000-0005-0000-0000-000054000000}"/>
    <cellStyle name="Input cel new 3 2 2 3 3 8" xfId="2051" xr:uid="{00000000-0005-0000-0000-000054000000}"/>
    <cellStyle name="Input cel new 3 2 2 3 3 8 2" xfId="12320" xr:uid="{00000000-0005-0000-0000-000054000000}"/>
    <cellStyle name="Input cel new 3 2 2 3 3 8 2 2" xfId="16905" xr:uid="{00000000-0005-0000-0000-000054000000}"/>
    <cellStyle name="Input cel new 3 2 2 3 3 8 3" xfId="7610" xr:uid="{00000000-0005-0000-0000-000054000000}"/>
    <cellStyle name="Input cel new 3 2 2 3 3 9" xfId="11026" xr:uid="{00000000-0005-0000-0000-000054000000}"/>
    <cellStyle name="Input cel new 3 2 2 3 3 9 2" xfId="6937" xr:uid="{00000000-0005-0000-0000-000054000000}"/>
    <cellStyle name="Input cel new 3 2 2 3 4" xfId="749" xr:uid="{00000000-0005-0000-0000-000054000000}"/>
    <cellStyle name="Input cel new 3 2 2 3 4 2" xfId="1662" xr:uid="{00000000-0005-0000-0000-000054000000}"/>
    <cellStyle name="Input cel new 3 2 2 3 4 2 2" xfId="4471" xr:uid="{00000000-0005-0000-0000-000054000000}"/>
    <cellStyle name="Input cel new 3 2 2 3 4 2 2 2" xfId="14735" xr:uid="{00000000-0005-0000-0000-000054000000}"/>
    <cellStyle name="Input cel new 3 2 2 3 4 2 2 2 2" xfId="19325" xr:uid="{00000000-0005-0000-0000-000054000000}"/>
    <cellStyle name="Input cel new 3 2 2 3 4 2 2 3" xfId="7881" xr:uid="{00000000-0005-0000-0000-000054000000}"/>
    <cellStyle name="Input cel new 3 2 2 3 4 2 3" xfId="5883" xr:uid="{00000000-0005-0000-0000-000054000000}"/>
    <cellStyle name="Input cel new 3 2 2 3 4 2 3 2" xfId="16084" xr:uid="{00000000-0005-0000-0000-000054000000}"/>
    <cellStyle name="Input cel new 3 2 2 3 4 2 3 2 2" xfId="20671" xr:uid="{00000000-0005-0000-0000-000054000000}"/>
    <cellStyle name="Input cel new 3 2 2 3 4 2 3 3" xfId="9348" xr:uid="{00000000-0005-0000-0000-000054000000}"/>
    <cellStyle name="Input cel new 3 2 2 3 4 2 4" xfId="3234" xr:uid="{00000000-0005-0000-0000-000054000000}"/>
    <cellStyle name="Input cel new 3 2 2 3 4 2 4 2" xfId="18088" xr:uid="{00000000-0005-0000-0000-000054000000}"/>
    <cellStyle name="Input cel new 3 2 2 3 4 2 5" xfId="11936" xr:uid="{00000000-0005-0000-0000-000054000000}"/>
    <cellStyle name="Input cel new 3 2 2 3 4 2 5 2" xfId="16522" xr:uid="{00000000-0005-0000-0000-000054000000}"/>
    <cellStyle name="Input cel new 3 2 2 3 4 2 6" xfId="6247" xr:uid="{00000000-0005-0000-0000-000054000000}"/>
    <cellStyle name="Input cel new 3 2 2 3 4 3" xfId="1345" xr:uid="{00000000-0005-0000-0000-000054000000}"/>
    <cellStyle name="Input cel new 3 2 2 3 4 3 2" xfId="4154" xr:uid="{00000000-0005-0000-0000-000054000000}"/>
    <cellStyle name="Input cel new 3 2 2 3 4 3 2 2" xfId="14418" xr:uid="{00000000-0005-0000-0000-000054000000}"/>
    <cellStyle name="Input cel new 3 2 2 3 4 3 2 2 2" xfId="19008" xr:uid="{00000000-0005-0000-0000-000054000000}"/>
    <cellStyle name="Input cel new 3 2 2 3 4 3 2 3" xfId="8193" xr:uid="{00000000-0005-0000-0000-000054000000}"/>
    <cellStyle name="Input cel new 3 2 2 3 4 3 3" xfId="5567" xr:uid="{00000000-0005-0000-0000-000054000000}"/>
    <cellStyle name="Input cel new 3 2 2 3 4 3 3 2" xfId="15787" xr:uid="{00000000-0005-0000-0000-000054000000}"/>
    <cellStyle name="Input cel new 3 2 2 3 4 3 3 2 2" xfId="20375" xr:uid="{00000000-0005-0000-0000-000054000000}"/>
    <cellStyle name="Input cel new 3 2 2 3 4 3 3 3" xfId="7593" xr:uid="{00000000-0005-0000-0000-000054000000}"/>
    <cellStyle name="Input cel new 3 2 2 3 4 3 4" xfId="2950" xr:uid="{00000000-0005-0000-0000-000054000000}"/>
    <cellStyle name="Input cel new 3 2 2 3 4 3 4 2" xfId="17804" xr:uid="{00000000-0005-0000-0000-000054000000}"/>
    <cellStyle name="Input cel new 3 2 2 3 4 3 5" xfId="11638" xr:uid="{00000000-0005-0000-0000-000054000000}"/>
    <cellStyle name="Input cel new 3 2 2 3 4 3 5 2" xfId="16226" xr:uid="{00000000-0005-0000-0000-000054000000}"/>
    <cellStyle name="Input cel new 3 2 2 3 4 3 6" xfId="8614" xr:uid="{00000000-0005-0000-0000-000054000000}"/>
    <cellStyle name="Input cel new 3 2 2 3 4 4" xfId="2393" xr:uid="{00000000-0005-0000-0000-000054000000}"/>
    <cellStyle name="Input cel new 3 2 2 3 4 4 2" xfId="12661" xr:uid="{00000000-0005-0000-0000-000054000000}"/>
    <cellStyle name="Input cel new 3 2 2 3 4 4 2 2" xfId="17247" xr:uid="{00000000-0005-0000-0000-000054000000}"/>
    <cellStyle name="Input cel new 3 2 2 3 4 4 3" xfId="9220" xr:uid="{00000000-0005-0000-0000-000054000000}"/>
    <cellStyle name="Input cel new 3 2 2 3 4 5" xfId="3549" xr:uid="{00000000-0005-0000-0000-000054000000}"/>
    <cellStyle name="Input cel new 3 2 2 3 4 5 2" xfId="13813" xr:uid="{00000000-0005-0000-0000-000054000000}"/>
    <cellStyle name="Input cel new 3 2 2 3 4 5 2 2" xfId="18403" xr:uid="{00000000-0005-0000-0000-000054000000}"/>
    <cellStyle name="Input cel new 3 2 2 3 4 5 3" xfId="8325" xr:uid="{00000000-0005-0000-0000-000054000000}"/>
    <cellStyle name="Input cel new 3 2 2 3 4 6" xfId="4974" xr:uid="{00000000-0005-0000-0000-000054000000}"/>
    <cellStyle name="Input cel new 3 2 2 3 4 6 2" xfId="15229" xr:uid="{00000000-0005-0000-0000-000054000000}"/>
    <cellStyle name="Input cel new 3 2 2 3 4 6 2 2" xfId="19818" xr:uid="{00000000-0005-0000-0000-000054000000}"/>
    <cellStyle name="Input cel new 3 2 2 3 4 6 3" xfId="6417" xr:uid="{00000000-0005-0000-0000-000054000000}"/>
    <cellStyle name="Input cel new 3 2 2 3 4 7" xfId="2098" xr:uid="{00000000-0005-0000-0000-000054000000}"/>
    <cellStyle name="Input cel new 3 2 2 3 4 7 2" xfId="12367" xr:uid="{00000000-0005-0000-0000-000054000000}"/>
    <cellStyle name="Input cel new 3 2 2 3 4 7 2 2" xfId="16952" xr:uid="{00000000-0005-0000-0000-000054000000}"/>
    <cellStyle name="Input cel new 3 2 2 3 4 7 3" xfId="10216" xr:uid="{00000000-0005-0000-0000-000054000000}"/>
    <cellStyle name="Input cel new 3 2 2 3 4 8" xfId="11086" xr:uid="{00000000-0005-0000-0000-000054000000}"/>
    <cellStyle name="Input cel new 3 2 2 3 4 8 2" xfId="10536" xr:uid="{00000000-0005-0000-0000-000054000000}"/>
    <cellStyle name="Input cel new 3 2 2 3 4 9" xfId="8544" xr:uid="{00000000-0005-0000-0000-000054000000}"/>
    <cellStyle name="Input cel new 3 2 2 3 5" xfId="810" xr:uid="{00000000-0005-0000-0000-000054000000}"/>
    <cellStyle name="Input cel new 3 2 2 3 5 2" xfId="1723" xr:uid="{00000000-0005-0000-0000-000054000000}"/>
    <cellStyle name="Input cel new 3 2 2 3 5 2 2" xfId="4532" xr:uid="{00000000-0005-0000-0000-000054000000}"/>
    <cellStyle name="Input cel new 3 2 2 3 5 2 2 2" xfId="14796" xr:uid="{00000000-0005-0000-0000-000054000000}"/>
    <cellStyle name="Input cel new 3 2 2 3 5 2 2 2 2" xfId="19386" xr:uid="{00000000-0005-0000-0000-000054000000}"/>
    <cellStyle name="Input cel new 3 2 2 3 5 2 2 3" xfId="13028" xr:uid="{00000000-0005-0000-0000-000054000000}"/>
    <cellStyle name="Input cel new 3 2 2 3 5 2 3" xfId="5944" xr:uid="{00000000-0005-0000-0000-000054000000}"/>
    <cellStyle name="Input cel new 3 2 2 3 5 2 3 2" xfId="16143" xr:uid="{00000000-0005-0000-0000-000054000000}"/>
    <cellStyle name="Input cel new 3 2 2 3 5 2 3 2 2" xfId="20730" xr:uid="{00000000-0005-0000-0000-000054000000}"/>
    <cellStyle name="Input cel new 3 2 2 3 5 2 3 3" xfId="8911" xr:uid="{00000000-0005-0000-0000-000054000000}"/>
    <cellStyle name="Input cel new 3 2 2 3 5 2 4" xfId="3293" xr:uid="{00000000-0005-0000-0000-000054000000}"/>
    <cellStyle name="Input cel new 3 2 2 3 5 2 4 2" xfId="18147" xr:uid="{00000000-0005-0000-0000-000054000000}"/>
    <cellStyle name="Input cel new 3 2 2 3 5 2 5" xfId="11995" xr:uid="{00000000-0005-0000-0000-000054000000}"/>
    <cellStyle name="Input cel new 3 2 2 3 5 2 5 2" xfId="16581" xr:uid="{00000000-0005-0000-0000-000054000000}"/>
    <cellStyle name="Input cel new 3 2 2 3 5 2 6" xfId="7332" xr:uid="{00000000-0005-0000-0000-000054000000}"/>
    <cellStyle name="Input cel new 3 2 2 3 5 3" xfId="1401" xr:uid="{00000000-0005-0000-0000-000054000000}"/>
    <cellStyle name="Input cel new 3 2 2 3 5 3 2" xfId="4210" xr:uid="{00000000-0005-0000-0000-000054000000}"/>
    <cellStyle name="Input cel new 3 2 2 3 5 3 2 2" xfId="14474" xr:uid="{00000000-0005-0000-0000-000054000000}"/>
    <cellStyle name="Input cel new 3 2 2 3 5 3 2 2 2" xfId="19064" xr:uid="{00000000-0005-0000-0000-000054000000}"/>
    <cellStyle name="Input cel new 3 2 2 3 5 3 2 3" xfId="13540" xr:uid="{00000000-0005-0000-0000-000054000000}"/>
    <cellStyle name="Input cel new 3 2 2 3 5 3 3" xfId="5622" xr:uid="{00000000-0005-0000-0000-000054000000}"/>
    <cellStyle name="Input cel new 3 2 2 3 5 3 3 2" xfId="15840" xr:uid="{00000000-0005-0000-0000-000054000000}"/>
    <cellStyle name="Input cel new 3 2 2 3 5 3 3 2 2" xfId="20428" xr:uid="{00000000-0005-0000-0000-000054000000}"/>
    <cellStyle name="Input cel new 3 2 2 3 5 3 3 3" xfId="5981" xr:uid="{00000000-0005-0000-0000-000054000000}"/>
    <cellStyle name="Input cel new 3 2 2 3 5 3 4" xfId="3004" xr:uid="{00000000-0005-0000-0000-000054000000}"/>
    <cellStyle name="Input cel new 3 2 2 3 5 3 4 2" xfId="17858" xr:uid="{00000000-0005-0000-0000-000054000000}"/>
    <cellStyle name="Input cel new 3 2 2 3 5 3 5" xfId="11691" xr:uid="{00000000-0005-0000-0000-000054000000}"/>
    <cellStyle name="Input cel new 3 2 2 3 5 3 5 2" xfId="16279" xr:uid="{00000000-0005-0000-0000-000054000000}"/>
    <cellStyle name="Input cel new 3 2 2 3 5 3 6" xfId="8803" xr:uid="{00000000-0005-0000-0000-000054000000}"/>
    <cellStyle name="Input cel new 3 2 2 3 5 4" xfId="2454" xr:uid="{00000000-0005-0000-0000-000054000000}"/>
    <cellStyle name="Input cel new 3 2 2 3 5 4 2" xfId="12722" xr:uid="{00000000-0005-0000-0000-000054000000}"/>
    <cellStyle name="Input cel new 3 2 2 3 5 4 2 2" xfId="17308" xr:uid="{00000000-0005-0000-0000-000054000000}"/>
    <cellStyle name="Input cel new 3 2 2 3 5 4 3" xfId="6049" xr:uid="{00000000-0005-0000-0000-000054000000}"/>
    <cellStyle name="Input cel new 3 2 2 3 5 5" xfId="3610" xr:uid="{00000000-0005-0000-0000-000054000000}"/>
    <cellStyle name="Input cel new 3 2 2 3 5 5 2" xfId="13874" xr:uid="{00000000-0005-0000-0000-000054000000}"/>
    <cellStyle name="Input cel new 3 2 2 3 5 5 2 2" xfId="18464" xr:uid="{00000000-0005-0000-0000-000054000000}"/>
    <cellStyle name="Input cel new 3 2 2 3 5 5 3" xfId="10305" xr:uid="{00000000-0005-0000-0000-000054000000}"/>
    <cellStyle name="Input cel new 3 2 2 3 5 6" xfId="5035" xr:uid="{00000000-0005-0000-0000-000054000000}"/>
    <cellStyle name="Input cel new 3 2 2 3 5 6 2" xfId="15290" xr:uid="{00000000-0005-0000-0000-000054000000}"/>
    <cellStyle name="Input cel new 3 2 2 3 5 6 2 2" xfId="19879" xr:uid="{00000000-0005-0000-0000-000054000000}"/>
    <cellStyle name="Input cel new 3 2 2 3 5 6 3" xfId="7977" xr:uid="{00000000-0005-0000-0000-000054000000}"/>
    <cellStyle name="Input cel new 3 2 2 3 5 7" xfId="2157" xr:uid="{00000000-0005-0000-0000-000054000000}"/>
    <cellStyle name="Input cel new 3 2 2 3 5 7 2" xfId="12426" xr:uid="{00000000-0005-0000-0000-000054000000}"/>
    <cellStyle name="Input cel new 3 2 2 3 5 7 2 2" xfId="17011" xr:uid="{00000000-0005-0000-0000-000054000000}"/>
    <cellStyle name="Input cel new 3 2 2 3 5 7 3" xfId="8351" xr:uid="{00000000-0005-0000-0000-000054000000}"/>
    <cellStyle name="Input cel new 3 2 2 3 5 8" xfId="11145" xr:uid="{00000000-0005-0000-0000-000054000000}"/>
    <cellStyle name="Input cel new 3 2 2 3 5 8 2" xfId="8452" xr:uid="{00000000-0005-0000-0000-000054000000}"/>
    <cellStyle name="Input cel new 3 2 2 3 5 9" xfId="12447" xr:uid="{00000000-0005-0000-0000-000054000000}"/>
    <cellStyle name="Input cel new 3 2 2 3 6" xfId="1178" xr:uid="{00000000-0005-0000-0000-000054000000}"/>
    <cellStyle name="Input cel new 3 2 2 3 6 2" xfId="2787" xr:uid="{00000000-0005-0000-0000-000054000000}"/>
    <cellStyle name="Input cel new 3 2 2 3 6 2 2" xfId="13053" xr:uid="{00000000-0005-0000-0000-000054000000}"/>
    <cellStyle name="Input cel new 3 2 2 3 6 2 2 2" xfId="17641" xr:uid="{00000000-0005-0000-0000-000054000000}"/>
    <cellStyle name="Input cel new 3 2 2 3 6 2 3" xfId="9575" xr:uid="{00000000-0005-0000-0000-000054000000}"/>
    <cellStyle name="Input cel new 3 2 2 3 6 3" xfId="3986" xr:uid="{00000000-0005-0000-0000-000054000000}"/>
    <cellStyle name="Input cel new 3 2 2 3 6 3 2" xfId="14250" xr:uid="{00000000-0005-0000-0000-000054000000}"/>
    <cellStyle name="Input cel new 3 2 2 3 6 3 2 2" xfId="18840" xr:uid="{00000000-0005-0000-0000-000054000000}"/>
    <cellStyle name="Input cel new 3 2 2 3 6 3 3" xfId="7316" xr:uid="{00000000-0005-0000-0000-000054000000}"/>
    <cellStyle name="Input cel new 3 2 2 3 6 4" xfId="5400" xr:uid="{00000000-0005-0000-0000-000054000000}"/>
    <cellStyle name="Input cel new 3 2 2 3 6 4 2" xfId="15626" xr:uid="{00000000-0005-0000-0000-000054000000}"/>
    <cellStyle name="Input cel new 3 2 2 3 6 4 2 2" xfId="20214" xr:uid="{00000000-0005-0000-0000-000054000000}"/>
    <cellStyle name="Input cel new 3 2 2 3 6 4 3" xfId="10332" xr:uid="{00000000-0005-0000-0000-000054000000}"/>
    <cellStyle name="Input cel new 3 2 2 3 6 5" xfId="1949" xr:uid="{00000000-0005-0000-0000-000054000000}"/>
    <cellStyle name="Input cel new 3 2 2 3 6 5 2" xfId="16803" xr:uid="{00000000-0005-0000-0000-000054000000}"/>
    <cellStyle name="Input cel new 3 2 2 3 6 6" xfId="11479" xr:uid="{00000000-0005-0000-0000-000054000000}"/>
    <cellStyle name="Input cel new 3 2 2 3 6 6 2" xfId="9392" xr:uid="{00000000-0005-0000-0000-000054000000}"/>
    <cellStyle name="Input cel new 3 2 2 3 6 7" xfId="9327" xr:uid="{00000000-0005-0000-0000-000054000000}"/>
    <cellStyle name="Input cel new 3 2 2 3 7" xfId="1028" xr:uid="{00000000-0005-0000-0000-000054000000}"/>
    <cellStyle name="Input cel new 3 2 2 3 7 2" xfId="3831" xr:uid="{00000000-0005-0000-0000-000054000000}"/>
    <cellStyle name="Input cel new 3 2 2 3 7 2 2" xfId="14095" xr:uid="{00000000-0005-0000-0000-000054000000}"/>
    <cellStyle name="Input cel new 3 2 2 3 7 2 2 2" xfId="18685" xr:uid="{00000000-0005-0000-0000-000054000000}"/>
    <cellStyle name="Input cel new 3 2 2 3 7 2 3" xfId="12466" xr:uid="{00000000-0005-0000-0000-000054000000}"/>
    <cellStyle name="Input cel new 3 2 2 3 7 3" xfId="5251" xr:uid="{00000000-0005-0000-0000-000054000000}"/>
    <cellStyle name="Input cel new 3 2 2 3 7 3 2" xfId="15488" xr:uid="{00000000-0005-0000-0000-000054000000}"/>
    <cellStyle name="Input cel new 3 2 2 3 7 3 2 2" xfId="20077" xr:uid="{00000000-0005-0000-0000-000054000000}"/>
    <cellStyle name="Input cel new 3 2 2 3 7 3 3" xfId="8584" xr:uid="{00000000-0005-0000-0000-000054000000}"/>
    <cellStyle name="Input cel new 3 2 2 3 7 4" xfId="2656" xr:uid="{00000000-0005-0000-0000-000054000000}"/>
    <cellStyle name="Input cel new 3 2 2 3 7 4 2" xfId="17510" xr:uid="{00000000-0005-0000-0000-000054000000}"/>
    <cellStyle name="Input cel new 3 2 2 3 7 5" xfId="11343" xr:uid="{00000000-0005-0000-0000-000054000000}"/>
    <cellStyle name="Input cel new 3 2 2 3 7 5 2" xfId="8168" xr:uid="{00000000-0005-0000-0000-000054000000}"/>
    <cellStyle name="Input cel new 3 2 2 3 7 6" xfId="9856" xr:uid="{00000000-0005-0000-0000-000054000000}"/>
    <cellStyle name="Input cel new 3 2 2 3 8" xfId="834" xr:uid="{00000000-0005-0000-0000-000054000000}"/>
    <cellStyle name="Input cel new 3 2 2 3 8 2" xfId="3634" xr:uid="{00000000-0005-0000-0000-000054000000}"/>
    <cellStyle name="Input cel new 3 2 2 3 8 2 2" xfId="13898" xr:uid="{00000000-0005-0000-0000-000054000000}"/>
    <cellStyle name="Input cel new 3 2 2 3 8 2 2 2" xfId="18488" xr:uid="{00000000-0005-0000-0000-000054000000}"/>
    <cellStyle name="Input cel new 3 2 2 3 8 2 3" xfId="8735" xr:uid="{00000000-0005-0000-0000-000054000000}"/>
    <cellStyle name="Input cel new 3 2 2 3 8 3" xfId="5059" xr:uid="{00000000-0005-0000-0000-000054000000}"/>
    <cellStyle name="Input cel new 3 2 2 3 8 3 2" xfId="15313" xr:uid="{00000000-0005-0000-0000-000054000000}"/>
    <cellStyle name="Input cel new 3 2 2 3 8 3 2 2" xfId="19902" xr:uid="{00000000-0005-0000-0000-000054000000}"/>
    <cellStyle name="Input cel new 3 2 2 3 8 3 3" xfId="8667" xr:uid="{00000000-0005-0000-0000-000054000000}"/>
    <cellStyle name="Input cel new 3 2 2 3 8 4" xfId="2477" xr:uid="{00000000-0005-0000-0000-000054000000}"/>
    <cellStyle name="Input cel new 3 2 2 3 8 4 2" xfId="17331" xr:uid="{00000000-0005-0000-0000-000054000000}"/>
    <cellStyle name="Input cel new 3 2 2 3 8 5" xfId="11168" xr:uid="{00000000-0005-0000-0000-000054000000}"/>
    <cellStyle name="Input cel new 3 2 2 3 8 5 2" xfId="6504" xr:uid="{00000000-0005-0000-0000-000054000000}"/>
    <cellStyle name="Input cel new 3 2 2 3 8 6" xfId="6025" xr:uid="{00000000-0005-0000-0000-000054000000}"/>
    <cellStyle name="Input cel new 3 2 2 3 9" xfId="350" xr:uid="{00000000-0005-0000-0000-000054000000}"/>
    <cellStyle name="Input cel new 3 2 2 3 9 2" xfId="4596" xr:uid="{00000000-0005-0000-0000-000054000000}"/>
    <cellStyle name="Input cel new 3 2 2 3 9 2 2" xfId="14858" xr:uid="{00000000-0005-0000-0000-000054000000}"/>
    <cellStyle name="Input cel new 3 2 2 3 9 2 2 2" xfId="19447" xr:uid="{00000000-0005-0000-0000-000054000000}"/>
    <cellStyle name="Input cel new 3 2 2 3 9 2 3" xfId="6728" xr:uid="{00000000-0005-0000-0000-000054000000}"/>
    <cellStyle name="Input cel new 3 2 2 3 9 3" xfId="2211" xr:uid="{00000000-0005-0000-0000-000054000000}"/>
    <cellStyle name="Input cel new 3 2 2 3 9 3 2" xfId="17065" xr:uid="{00000000-0005-0000-0000-000054000000}"/>
    <cellStyle name="Input cel new 3 2 2 3 9 4" xfId="10704" xr:uid="{00000000-0005-0000-0000-000054000000}"/>
    <cellStyle name="Input cel new 3 2 2 3 9 4 2" xfId="7734" xr:uid="{00000000-0005-0000-0000-000054000000}"/>
    <cellStyle name="Input cel new 3 2 2 3 9 5" xfId="12749" xr:uid="{00000000-0005-0000-0000-000054000000}"/>
    <cellStyle name="Input cel new 3 2 2 4" xfId="406" xr:uid="{00000000-0005-0000-0000-000054000000}"/>
    <cellStyle name="Input cel new 3 2 2 4 2" xfId="501" xr:uid="{00000000-0005-0000-0000-000054000000}"/>
    <cellStyle name="Input cel new 3 2 2 4 2 2" xfId="1101" xr:uid="{00000000-0005-0000-0000-000054000000}"/>
    <cellStyle name="Input cel new 3 2 2 4 2 2 2" xfId="5324" xr:uid="{00000000-0005-0000-0000-000054000000}"/>
    <cellStyle name="Input cel new 3 2 2 4 2 2 2 2" xfId="15557" xr:uid="{00000000-0005-0000-0000-000054000000}"/>
    <cellStyle name="Input cel new 3 2 2 4 2 2 2 2 2" xfId="20146" xr:uid="{00000000-0005-0000-0000-000054000000}"/>
    <cellStyle name="Input cel new 3 2 2 4 2 2 2 3" xfId="6861" xr:uid="{00000000-0005-0000-0000-000054000000}"/>
    <cellStyle name="Input cel new 3 2 2 4 2 2 3" xfId="3907" xr:uid="{00000000-0005-0000-0000-000054000000}"/>
    <cellStyle name="Input cel new 3 2 2 4 2 2 3 2" xfId="18761" xr:uid="{00000000-0005-0000-0000-000054000000}"/>
    <cellStyle name="Input cel new 3 2 2 4 2 2 4" xfId="11412" xr:uid="{00000000-0005-0000-0000-000054000000}"/>
    <cellStyle name="Input cel new 3 2 2 4 2 2 4 2" xfId="10272" xr:uid="{00000000-0005-0000-0000-000054000000}"/>
    <cellStyle name="Input cel new 3 2 2 4 2 2 5" xfId="13413" xr:uid="{00000000-0005-0000-0000-000054000000}"/>
    <cellStyle name="Input cel new 3 2 2 4 2 3" xfId="4726" xr:uid="{00000000-0005-0000-0000-000054000000}"/>
    <cellStyle name="Input cel new 3 2 2 4 2 3 2" xfId="14986" xr:uid="{00000000-0005-0000-0000-000054000000}"/>
    <cellStyle name="Input cel new 3 2 2 4 2 3 2 2" xfId="19575" xr:uid="{00000000-0005-0000-0000-000054000000}"/>
    <cellStyle name="Input cel new 3 2 2 4 2 3 3" xfId="8454" xr:uid="{00000000-0005-0000-0000-000054000000}"/>
    <cellStyle name="Input cel new 3 2 2 4 2 4" xfId="10848" xr:uid="{00000000-0005-0000-0000-000054000000}"/>
    <cellStyle name="Input cel new 3 2 2 4 2 4 2" xfId="6693" xr:uid="{00000000-0005-0000-0000-000054000000}"/>
    <cellStyle name="Input cel new 3 2 2 4 2 5" xfId="7173" xr:uid="{00000000-0005-0000-0000-000054000000}"/>
    <cellStyle name="Input cel new 3 2 2 4 3" xfId="1404" xr:uid="{00000000-0005-0000-0000-000054000000}"/>
    <cellStyle name="Input cel new 3 2 2 4 3 2" xfId="4213" xr:uid="{00000000-0005-0000-0000-000054000000}"/>
    <cellStyle name="Input cel new 3 2 2 4 3 2 2" xfId="14477" xr:uid="{00000000-0005-0000-0000-000054000000}"/>
    <cellStyle name="Input cel new 3 2 2 4 3 2 2 2" xfId="19067" xr:uid="{00000000-0005-0000-0000-000054000000}"/>
    <cellStyle name="Input cel new 3 2 2 4 3 2 3" xfId="8143" xr:uid="{00000000-0005-0000-0000-000054000000}"/>
    <cellStyle name="Input cel new 3 2 2 4 3 3" xfId="5625" xr:uid="{00000000-0005-0000-0000-000054000000}"/>
    <cellStyle name="Input cel new 3 2 2 4 3 3 2" xfId="15843" xr:uid="{00000000-0005-0000-0000-000054000000}"/>
    <cellStyle name="Input cel new 3 2 2 4 3 3 2 2" xfId="20431" xr:uid="{00000000-0005-0000-0000-000054000000}"/>
    <cellStyle name="Input cel new 3 2 2 4 3 3 3" xfId="8180" xr:uid="{00000000-0005-0000-0000-000054000000}"/>
    <cellStyle name="Input cel new 3 2 2 4 3 4" xfId="3007" xr:uid="{00000000-0005-0000-0000-000054000000}"/>
    <cellStyle name="Input cel new 3 2 2 4 3 4 2" xfId="17861" xr:uid="{00000000-0005-0000-0000-000054000000}"/>
    <cellStyle name="Input cel new 3 2 2 4 3 5" xfId="11694" xr:uid="{00000000-0005-0000-0000-000054000000}"/>
    <cellStyle name="Input cel new 3 2 2 4 3 5 2" xfId="16282" xr:uid="{00000000-0005-0000-0000-000054000000}"/>
    <cellStyle name="Input cel new 3 2 2 4 3 6" xfId="9741" xr:uid="{00000000-0005-0000-0000-000054000000}"/>
    <cellStyle name="Input cel new 3 2 2 4 4" xfId="509" xr:uid="{00000000-0005-0000-0000-000054000000}"/>
    <cellStyle name="Input cel new 3 2 2 4 4 2" xfId="4734" xr:uid="{00000000-0005-0000-0000-000054000000}"/>
    <cellStyle name="Input cel new 3 2 2 4 4 2 2" xfId="14994" xr:uid="{00000000-0005-0000-0000-000054000000}"/>
    <cellStyle name="Input cel new 3 2 2 4 4 2 2 2" xfId="19583" xr:uid="{00000000-0005-0000-0000-000054000000}"/>
    <cellStyle name="Input cel new 3 2 2 4 4 2 3" xfId="10283" xr:uid="{00000000-0005-0000-0000-000054000000}"/>
    <cellStyle name="Input cel new 3 2 2 4 4 3" xfId="2166" xr:uid="{00000000-0005-0000-0000-000054000000}"/>
    <cellStyle name="Input cel new 3 2 2 4 4 3 2" xfId="17020" xr:uid="{00000000-0005-0000-0000-000054000000}"/>
    <cellStyle name="Input cel new 3 2 2 4 4 4" xfId="10856" xr:uid="{00000000-0005-0000-0000-000054000000}"/>
    <cellStyle name="Input cel new 3 2 2 4 4 4 2" xfId="7471" xr:uid="{00000000-0005-0000-0000-000054000000}"/>
    <cellStyle name="Input cel new 3 2 2 4 4 5" xfId="7831" xr:uid="{00000000-0005-0000-0000-000054000000}"/>
    <cellStyle name="Input cel new 3 2 2 4 5" xfId="3320" xr:uid="{00000000-0005-0000-0000-000054000000}"/>
    <cellStyle name="Input cel new 3 2 2 4 5 2" xfId="13584" xr:uid="{00000000-0005-0000-0000-000054000000}"/>
    <cellStyle name="Input cel new 3 2 2 4 5 2 2" xfId="18174" xr:uid="{00000000-0005-0000-0000-000054000000}"/>
    <cellStyle name="Input cel new 3 2 2 4 5 3" xfId="13267" xr:uid="{00000000-0005-0000-0000-000054000000}"/>
    <cellStyle name="Input cel new 3 2 2 4 6" xfId="1881" xr:uid="{00000000-0005-0000-0000-000054000000}"/>
    <cellStyle name="Input cel new 3 2 2 4 6 2" xfId="12152" xr:uid="{00000000-0005-0000-0000-000054000000}"/>
    <cellStyle name="Input cel new 3 2 2 4 6 2 2" xfId="16737" xr:uid="{00000000-0005-0000-0000-000054000000}"/>
    <cellStyle name="Input cel new 3 2 2 4 6 3" xfId="10548" xr:uid="{00000000-0005-0000-0000-000054000000}"/>
    <cellStyle name="Input cel new 3 2 2 4 7" xfId="9415" xr:uid="{00000000-0005-0000-0000-000054000000}"/>
    <cellStyle name="Input cel new 3 2 2 4 7 2" xfId="7447" xr:uid="{00000000-0005-0000-0000-000054000000}"/>
    <cellStyle name="Input cel new 3 2 2 4 8" xfId="10756" xr:uid="{00000000-0005-0000-0000-000054000000}"/>
    <cellStyle name="Input cel new 3 2 2 4 8 2" xfId="7446" xr:uid="{00000000-0005-0000-0000-000054000000}"/>
    <cellStyle name="Input cel new 3 2 2 4 9" xfId="6618" xr:uid="{00000000-0005-0000-0000-000054000000}"/>
    <cellStyle name="Input cel new 3 2 2 5" xfId="471" xr:uid="{00000000-0005-0000-0000-000054000000}"/>
    <cellStyle name="Input cel new 3 2 2 5 10" xfId="10436" xr:uid="{00000000-0005-0000-0000-000054000000}"/>
    <cellStyle name="Input cel new 3 2 2 5 2" xfId="1295" xr:uid="{00000000-0005-0000-0000-000054000000}"/>
    <cellStyle name="Input cel new 3 2 2 5 2 2" xfId="1612" xr:uid="{00000000-0005-0000-0000-000054000000}"/>
    <cellStyle name="Input cel new 3 2 2 5 2 2 2" xfId="4421" xr:uid="{00000000-0005-0000-0000-000054000000}"/>
    <cellStyle name="Input cel new 3 2 2 5 2 2 2 2" xfId="14685" xr:uid="{00000000-0005-0000-0000-000054000000}"/>
    <cellStyle name="Input cel new 3 2 2 5 2 2 2 2 2" xfId="19275" xr:uid="{00000000-0005-0000-0000-000054000000}"/>
    <cellStyle name="Input cel new 3 2 2 5 2 2 2 3" xfId="10260" xr:uid="{00000000-0005-0000-0000-000054000000}"/>
    <cellStyle name="Input cel new 3 2 2 5 2 2 3" xfId="5833" xr:uid="{00000000-0005-0000-0000-000054000000}"/>
    <cellStyle name="Input cel new 3 2 2 5 2 2 3 2" xfId="16037" xr:uid="{00000000-0005-0000-0000-000054000000}"/>
    <cellStyle name="Input cel new 3 2 2 5 2 2 3 2 2" xfId="20624" xr:uid="{00000000-0005-0000-0000-000054000000}"/>
    <cellStyle name="Input cel new 3 2 2 5 2 2 3 3" xfId="10523" xr:uid="{00000000-0005-0000-0000-000054000000}"/>
    <cellStyle name="Input cel new 3 2 2 5 2 2 4" xfId="3187" xr:uid="{00000000-0005-0000-0000-000054000000}"/>
    <cellStyle name="Input cel new 3 2 2 5 2 2 4 2" xfId="18041" xr:uid="{00000000-0005-0000-0000-000054000000}"/>
    <cellStyle name="Input cel new 3 2 2 5 2 2 5" xfId="11889" xr:uid="{00000000-0005-0000-0000-000054000000}"/>
    <cellStyle name="Input cel new 3 2 2 5 2 2 5 2" xfId="16475" xr:uid="{00000000-0005-0000-0000-000054000000}"/>
    <cellStyle name="Input cel new 3 2 2 5 2 2 6" xfId="9138" xr:uid="{00000000-0005-0000-0000-000054000000}"/>
    <cellStyle name="Input cel new 3 2 2 5 2 3" xfId="4104" xr:uid="{00000000-0005-0000-0000-000054000000}"/>
    <cellStyle name="Input cel new 3 2 2 5 2 3 2" xfId="14368" xr:uid="{00000000-0005-0000-0000-000054000000}"/>
    <cellStyle name="Input cel new 3 2 2 5 2 3 2 2" xfId="18958" xr:uid="{00000000-0005-0000-0000-000054000000}"/>
    <cellStyle name="Input cel new 3 2 2 5 2 3 3" xfId="6480" xr:uid="{00000000-0005-0000-0000-000054000000}"/>
    <cellStyle name="Input cel new 3 2 2 5 2 4" xfId="5517" xr:uid="{00000000-0005-0000-0000-000054000000}"/>
    <cellStyle name="Input cel new 3 2 2 5 2 4 2" xfId="15740" xr:uid="{00000000-0005-0000-0000-000054000000}"/>
    <cellStyle name="Input cel new 3 2 2 5 2 4 2 2" xfId="20328" xr:uid="{00000000-0005-0000-0000-000054000000}"/>
    <cellStyle name="Input cel new 3 2 2 5 2 4 3" xfId="10249" xr:uid="{00000000-0005-0000-0000-000054000000}"/>
    <cellStyle name="Input cel new 3 2 2 5 2 5" xfId="2902" xr:uid="{00000000-0005-0000-0000-000054000000}"/>
    <cellStyle name="Input cel new 3 2 2 5 2 5 2" xfId="17756" xr:uid="{00000000-0005-0000-0000-000054000000}"/>
    <cellStyle name="Input cel new 3 2 2 5 2 6" xfId="11591" xr:uid="{00000000-0005-0000-0000-000054000000}"/>
    <cellStyle name="Input cel new 3 2 2 5 2 6 2" xfId="16179" xr:uid="{00000000-0005-0000-0000-000054000000}"/>
    <cellStyle name="Input cel new 3 2 2 5 2 7" xfId="13482" xr:uid="{00000000-0005-0000-0000-000054000000}"/>
    <cellStyle name="Input cel new 3 2 2 5 3" xfId="1416" xr:uid="{00000000-0005-0000-0000-000054000000}"/>
    <cellStyle name="Input cel new 3 2 2 5 3 2" xfId="4225" xr:uid="{00000000-0005-0000-0000-000054000000}"/>
    <cellStyle name="Input cel new 3 2 2 5 3 2 2" xfId="14489" xr:uid="{00000000-0005-0000-0000-000054000000}"/>
    <cellStyle name="Input cel new 3 2 2 5 3 2 2 2" xfId="19079" xr:uid="{00000000-0005-0000-0000-000054000000}"/>
    <cellStyle name="Input cel new 3 2 2 5 3 2 3" xfId="9244" xr:uid="{00000000-0005-0000-0000-000054000000}"/>
    <cellStyle name="Input cel new 3 2 2 5 3 3" xfId="5637" xr:uid="{00000000-0005-0000-0000-000054000000}"/>
    <cellStyle name="Input cel new 3 2 2 5 3 3 2" xfId="15854" xr:uid="{00000000-0005-0000-0000-000054000000}"/>
    <cellStyle name="Input cel new 3 2 2 5 3 3 2 2" xfId="20442" xr:uid="{00000000-0005-0000-0000-000054000000}"/>
    <cellStyle name="Input cel new 3 2 2 5 3 3 3" xfId="14562" xr:uid="{00000000-0005-0000-0000-000054000000}"/>
    <cellStyle name="Input cel new 3 2 2 5 3 4" xfId="3018" xr:uid="{00000000-0005-0000-0000-000054000000}"/>
    <cellStyle name="Input cel new 3 2 2 5 3 4 2" xfId="17872" xr:uid="{00000000-0005-0000-0000-000054000000}"/>
    <cellStyle name="Input cel new 3 2 2 5 3 5" xfId="11705" xr:uid="{00000000-0005-0000-0000-000054000000}"/>
    <cellStyle name="Input cel new 3 2 2 5 3 5 2" xfId="16293" xr:uid="{00000000-0005-0000-0000-000054000000}"/>
    <cellStyle name="Input cel new 3 2 2 5 3 6" xfId="6572" xr:uid="{00000000-0005-0000-0000-000054000000}"/>
    <cellStyle name="Input cel new 3 2 2 5 4" xfId="941" xr:uid="{00000000-0005-0000-0000-000054000000}"/>
    <cellStyle name="Input cel new 3 2 2 5 4 2" xfId="3743" xr:uid="{00000000-0005-0000-0000-000054000000}"/>
    <cellStyle name="Input cel new 3 2 2 5 4 2 2" xfId="14007" xr:uid="{00000000-0005-0000-0000-000054000000}"/>
    <cellStyle name="Input cel new 3 2 2 5 4 2 2 2" xfId="18597" xr:uid="{00000000-0005-0000-0000-000054000000}"/>
    <cellStyle name="Input cel new 3 2 2 5 4 2 3" xfId="7829" xr:uid="{00000000-0005-0000-0000-000054000000}"/>
    <cellStyle name="Input cel new 3 2 2 5 4 3" xfId="5164" xr:uid="{00000000-0005-0000-0000-000054000000}"/>
    <cellStyle name="Input cel new 3 2 2 5 4 3 2" xfId="15408" xr:uid="{00000000-0005-0000-0000-000054000000}"/>
    <cellStyle name="Input cel new 3 2 2 5 4 3 2 2" xfId="19997" xr:uid="{00000000-0005-0000-0000-000054000000}"/>
    <cellStyle name="Input cel new 3 2 2 5 4 3 3" xfId="7377" xr:uid="{00000000-0005-0000-0000-000054000000}"/>
    <cellStyle name="Input cel new 3 2 2 5 4 4" xfId="2575" xr:uid="{00000000-0005-0000-0000-000054000000}"/>
    <cellStyle name="Input cel new 3 2 2 5 4 4 2" xfId="17429" xr:uid="{00000000-0005-0000-0000-000054000000}"/>
    <cellStyle name="Input cel new 3 2 2 5 4 5" xfId="11263" xr:uid="{00000000-0005-0000-0000-000054000000}"/>
    <cellStyle name="Input cel new 3 2 2 5 4 5 2" xfId="8004" xr:uid="{00000000-0005-0000-0000-000054000000}"/>
    <cellStyle name="Input cel new 3 2 2 5 4 6" xfId="10416" xr:uid="{00000000-0005-0000-0000-000054000000}"/>
    <cellStyle name="Input cel new 3 2 2 5 5" xfId="699" xr:uid="{00000000-0005-0000-0000-000054000000}"/>
    <cellStyle name="Input cel new 3 2 2 5 5 2" xfId="4924" xr:uid="{00000000-0005-0000-0000-000054000000}"/>
    <cellStyle name="Input cel new 3 2 2 5 5 2 2" xfId="15180" xr:uid="{00000000-0005-0000-0000-000054000000}"/>
    <cellStyle name="Input cel new 3 2 2 5 5 2 2 2" xfId="19769" xr:uid="{00000000-0005-0000-0000-000054000000}"/>
    <cellStyle name="Input cel new 3 2 2 5 5 2 3" xfId="8550" xr:uid="{00000000-0005-0000-0000-000054000000}"/>
    <cellStyle name="Input cel new 3 2 2 5 5 3" xfId="2344" xr:uid="{00000000-0005-0000-0000-000054000000}"/>
    <cellStyle name="Input cel new 3 2 2 5 5 3 2" xfId="17198" xr:uid="{00000000-0005-0000-0000-000054000000}"/>
    <cellStyle name="Input cel new 3 2 2 5 5 4" xfId="11039" xr:uid="{00000000-0005-0000-0000-000054000000}"/>
    <cellStyle name="Input cel new 3 2 2 5 5 4 2" xfId="8330" xr:uid="{00000000-0005-0000-0000-000054000000}"/>
    <cellStyle name="Input cel new 3 2 2 5 5 5" xfId="13294" xr:uid="{00000000-0005-0000-0000-000054000000}"/>
    <cellStyle name="Input cel new 3 2 2 5 6" xfId="3499" xr:uid="{00000000-0005-0000-0000-000054000000}"/>
    <cellStyle name="Input cel new 3 2 2 5 6 2" xfId="13763" xr:uid="{00000000-0005-0000-0000-000054000000}"/>
    <cellStyle name="Input cel new 3 2 2 5 6 2 2" xfId="18353" xr:uid="{00000000-0005-0000-0000-000054000000}"/>
    <cellStyle name="Input cel new 3 2 2 5 6 3" xfId="7953" xr:uid="{00000000-0005-0000-0000-000054000000}"/>
    <cellStyle name="Input cel new 3 2 2 5 7" xfId="4696" xr:uid="{00000000-0005-0000-0000-000054000000}"/>
    <cellStyle name="Input cel new 3 2 2 5 7 2" xfId="14956" xr:uid="{00000000-0005-0000-0000-000054000000}"/>
    <cellStyle name="Input cel new 3 2 2 5 7 2 2" xfId="19545" xr:uid="{00000000-0005-0000-0000-000054000000}"/>
    <cellStyle name="Input cel new 3 2 2 5 7 3" xfId="6907" xr:uid="{00000000-0005-0000-0000-000054000000}"/>
    <cellStyle name="Input cel new 3 2 2 5 8" xfId="9442" xr:uid="{00000000-0005-0000-0000-000054000000}"/>
    <cellStyle name="Input cel new 3 2 2 5 8 2" xfId="12472" xr:uid="{00000000-0005-0000-0000-000054000000}"/>
    <cellStyle name="Input cel new 3 2 2 5 9" xfId="10818" xr:uid="{00000000-0005-0000-0000-000054000000}"/>
    <cellStyle name="Input cel new 3 2 2 5 9 2" xfId="13207" xr:uid="{00000000-0005-0000-0000-000054000000}"/>
    <cellStyle name="Input cel new 3 2 2 6" xfId="762" xr:uid="{00000000-0005-0000-0000-000054000000}"/>
    <cellStyle name="Input cel new 3 2 2 6 2" xfId="1675" xr:uid="{00000000-0005-0000-0000-000054000000}"/>
    <cellStyle name="Input cel new 3 2 2 6 2 2" xfId="4484" xr:uid="{00000000-0005-0000-0000-000054000000}"/>
    <cellStyle name="Input cel new 3 2 2 6 2 2 2" xfId="14748" xr:uid="{00000000-0005-0000-0000-000054000000}"/>
    <cellStyle name="Input cel new 3 2 2 6 2 2 2 2" xfId="19338" xr:uid="{00000000-0005-0000-0000-000054000000}"/>
    <cellStyle name="Input cel new 3 2 2 6 2 2 3" xfId="6304" xr:uid="{00000000-0005-0000-0000-000054000000}"/>
    <cellStyle name="Input cel new 3 2 2 6 2 3" xfId="5896" xr:uid="{00000000-0005-0000-0000-000054000000}"/>
    <cellStyle name="Input cel new 3 2 2 6 2 3 2" xfId="16096" xr:uid="{00000000-0005-0000-0000-000054000000}"/>
    <cellStyle name="Input cel new 3 2 2 6 2 3 2 2" xfId="20683" xr:uid="{00000000-0005-0000-0000-000054000000}"/>
    <cellStyle name="Input cel new 3 2 2 6 2 3 3" xfId="8426" xr:uid="{00000000-0005-0000-0000-000054000000}"/>
    <cellStyle name="Input cel new 3 2 2 6 2 4" xfId="3246" xr:uid="{00000000-0005-0000-0000-000054000000}"/>
    <cellStyle name="Input cel new 3 2 2 6 2 4 2" xfId="18100" xr:uid="{00000000-0005-0000-0000-000054000000}"/>
    <cellStyle name="Input cel new 3 2 2 6 2 5" xfId="11948" xr:uid="{00000000-0005-0000-0000-000054000000}"/>
    <cellStyle name="Input cel new 3 2 2 6 2 5 2" xfId="16534" xr:uid="{00000000-0005-0000-0000-000054000000}"/>
    <cellStyle name="Input cel new 3 2 2 6 2 6" xfId="12797" xr:uid="{00000000-0005-0000-0000-000054000000}"/>
    <cellStyle name="Input cel new 3 2 2 6 3" xfId="977" xr:uid="{00000000-0005-0000-0000-000054000000}"/>
    <cellStyle name="Input cel new 3 2 2 6 3 2" xfId="3780" xr:uid="{00000000-0005-0000-0000-000054000000}"/>
    <cellStyle name="Input cel new 3 2 2 6 3 2 2" xfId="14044" xr:uid="{00000000-0005-0000-0000-000054000000}"/>
    <cellStyle name="Input cel new 3 2 2 6 3 2 2 2" xfId="18634" xr:uid="{00000000-0005-0000-0000-000054000000}"/>
    <cellStyle name="Input cel new 3 2 2 6 3 2 3" xfId="8266" xr:uid="{00000000-0005-0000-0000-000054000000}"/>
    <cellStyle name="Input cel new 3 2 2 6 3 3" xfId="5200" xr:uid="{00000000-0005-0000-0000-000054000000}"/>
    <cellStyle name="Input cel new 3 2 2 6 3 3 2" xfId="15441" xr:uid="{00000000-0005-0000-0000-000054000000}"/>
    <cellStyle name="Input cel new 3 2 2 6 3 3 2 2" xfId="20030" xr:uid="{00000000-0005-0000-0000-000054000000}"/>
    <cellStyle name="Input cel new 3 2 2 6 3 3 3" xfId="12914" xr:uid="{00000000-0005-0000-0000-000054000000}"/>
    <cellStyle name="Input cel new 3 2 2 6 3 4" xfId="2610" xr:uid="{00000000-0005-0000-0000-000054000000}"/>
    <cellStyle name="Input cel new 3 2 2 6 3 4 2" xfId="17464" xr:uid="{00000000-0005-0000-0000-000054000000}"/>
    <cellStyle name="Input cel new 3 2 2 6 3 5" xfId="11296" xr:uid="{00000000-0005-0000-0000-000054000000}"/>
    <cellStyle name="Input cel new 3 2 2 6 3 5 2" xfId="6762" xr:uid="{00000000-0005-0000-0000-000054000000}"/>
    <cellStyle name="Input cel new 3 2 2 6 3 6" xfId="8675" xr:uid="{00000000-0005-0000-0000-000054000000}"/>
    <cellStyle name="Input cel new 3 2 2 6 4" xfId="2406" xr:uid="{00000000-0005-0000-0000-000054000000}"/>
    <cellStyle name="Input cel new 3 2 2 6 4 2" xfId="12674" xr:uid="{00000000-0005-0000-0000-000054000000}"/>
    <cellStyle name="Input cel new 3 2 2 6 4 2 2" xfId="17260" xr:uid="{00000000-0005-0000-0000-000054000000}"/>
    <cellStyle name="Input cel new 3 2 2 6 4 3" xfId="9160" xr:uid="{00000000-0005-0000-0000-000054000000}"/>
    <cellStyle name="Input cel new 3 2 2 6 5" xfId="3562" xr:uid="{00000000-0005-0000-0000-000054000000}"/>
    <cellStyle name="Input cel new 3 2 2 6 5 2" xfId="13826" xr:uid="{00000000-0005-0000-0000-000054000000}"/>
    <cellStyle name="Input cel new 3 2 2 6 5 2 2" xfId="18416" xr:uid="{00000000-0005-0000-0000-000054000000}"/>
    <cellStyle name="Input cel new 3 2 2 6 5 3" xfId="10162" xr:uid="{00000000-0005-0000-0000-000054000000}"/>
    <cellStyle name="Input cel new 3 2 2 6 6" xfId="4987" xr:uid="{00000000-0005-0000-0000-000054000000}"/>
    <cellStyle name="Input cel new 3 2 2 6 6 2" xfId="15242" xr:uid="{00000000-0005-0000-0000-000054000000}"/>
    <cellStyle name="Input cel new 3 2 2 6 6 2 2" xfId="19831" xr:uid="{00000000-0005-0000-0000-000054000000}"/>
    <cellStyle name="Input cel new 3 2 2 6 6 3" xfId="7368" xr:uid="{00000000-0005-0000-0000-000054000000}"/>
    <cellStyle name="Input cel new 3 2 2 6 7" xfId="2110" xr:uid="{00000000-0005-0000-0000-000054000000}"/>
    <cellStyle name="Input cel new 3 2 2 6 7 2" xfId="12379" xr:uid="{00000000-0005-0000-0000-000054000000}"/>
    <cellStyle name="Input cel new 3 2 2 6 7 2 2" xfId="16964" xr:uid="{00000000-0005-0000-0000-000054000000}"/>
    <cellStyle name="Input cel new 3 2 2 6 7 3" xfId="13133" xr:uid="{00000000-0005-0000-0000-000054000000}"/>
    <cellStyle name="Input cel new 3 2 2 6 8" xfId="11098" xr:uid="{00000000-0005-0000-0000-000054000000}"/>
    <cellStyle name="Input cel new 3 2 2 6 8 2" xfId="7445" xr:uid="{00000000-0005-0000-0000-000054000000}"/>
    <cellStyle name="Input cel new 3 2 2 6 9" xfId="8207" xr:uid="{00000000-0005-0000-0000-000054000000}"/>
    <cellStyle name="Input cel new 3 2 2 7" xfId="1136" xr:uid="{00000000-0005-0000-0000-000054000000}"/>
    <cellStyle name="Input cel new 3 2 2 7 2" xfId="1409" xr:uid="{00000000-0005-0000-0000-000054000000}"/>
    <cellStyle name="Input cel new 3 2 2 7 2 2" xfId="4218" xr:uid="{00000000-0005-0000-0000-000054000000}"/>
    <cellStyle name="Input cel new 3 2 2 7 2 2 2" xfId="14482" xr:uid="{00000000-0005-0000-0000-000054000000}"/>
    <cellStyle name="Input cel new 3 2 2 7 2 2 2 2" xfId="19072" xr:uid="{00000000-0005-0000-0000-000054000000}"/>
    <cellStyle name="Input cel new 3 2 2 7 2 2 3" xfId="7221" xr:uid="{00000000-0005-0000-0000-000054000000}"/>
    <cellStyle name="Input cel new 3 2 2 7 2 3" xfId="5630" xr:uid="{00000000-0005-0000-0000-000054000000}"/>
    <cellStyle name="Input cel new 3 2 2 7 2 3 2" xfId="15847" xr:uid="{00000000-0005-0000-0000-000054000000}"/>
    <cellStyle name="Input cel new 3 2 2 7 2 3 2 2" xfId="20435" xr:uid="{00000000-0005-0000-0000-000054000000}"/>
    <cellStyle name="Input cel new 3 2 2 7 2 3 3" xfId="7403" xr:uid="{00000000-0005-0000-0000-000054000000}"/>
    <cellStyle name="Input cel new 3 2 2 7 2 4" xfId="3011" xr:uid="{00000000-0005-0000-0000-000054000000}"/>
    <cellStyle name="Input cel new 3 2 2 7 2 4 2" xfId="17865" xr:uid="{00000000-0005-0000-0000-000054000000}"/>
    <cellStyle name="Input cel new 3 2 2 7 2 5" xfId="11698" xr:uid="{00000000-0005-0000-0000-000054000000}"/>
    <cellStyle name="Input cel new 3 2 2 7 2 5 2" xfId="16286" xr:uid="{00000000-0005-0000-0000-000054000000}"/>
    <cellStyle name="Input cel new 3 2 2 7 2 6" xfId="10289" xr:uid="{00000000-0005-0000-0000-000054000000}"/>
    <cellStyle name="Input cel new 3 2 2 7 3" xfId="2756" xr:uid="{00000000-0005-0000-0000-000054000000}"/>
    <cellStyle name="Input cel new 3 2 2 7 3 2" xfId="13022" xr:uid="{00000000-0005-0000-0000-000054000000}"/>
    <cellStyle name="Input cel new 3 2 2 7 3 2 2" xfId="17610" xr:uid="{00000000-0005-0000-0000-000054000000}"/>
    <cellStyle name="Input cel new 3 2 2 7 3 3" xfId="6384" xr:uid="{00000000-0005-0000-0000-000054000000}"/>
    <cellStyle name="Input cel new 3 2 2 7 4" xfId="3942" xr:uid="{00000000-0005-0000-0000-000054000000}"/>
    <cellStyle name="Input cel new 3 2 2 7 4 2" xfId="14206" xr:uid="{00000000-0005-0000-0000-000054000000}"/>
    <cellStyle name="Input cel new 3 2 2 7 4 2 2" xfId="18796" xr:uid="{00000000-0005-0000-0000-000054000000}"/>
    <cellStyle name="Input cel new 3 2 2 7 4 3" xfId="6523" xr:uid="{00000000-0005-0000-0000-000054000000}"/>
    <cellStyle name="Input cel new 3 2 2 7 5" xfId="5358" xr:uid="{00000000-0005-0000-0000-000054000000}"/>
    <cellStyle name="Input cel new 3 2 2 7 5 2" xfId="15588" xr:uid="{00000000-0005-0000-0000-000054000000}"/>
    <cellStyle name="Input cel new 3 2 2 7 5 2 2" xfId="20177" xr:uid="{00000000-0005-0000-0000-000054000000}"/>
    <cellStyle name="Input cel new 3 2 2 7 5 3" xfId="13281" xr:uid="{00000000-0005-0000-0000-000054000000}"/>
    <cellStyle name="Input cel new 3 2 2 7 6" xfId="1897" xr:uid="{00000000-0005-0000-0000-000054000000}"/>
    <cellStyle name="Input cel new 3 2 2 7 6 2" xfId="16751" xr:uid="{00000000-0005-0000-0000-000054000000}"/>
    <cellStyle name="Input cel new 3 2 2 7 7" xfId="11442" xr:uid="{00000000-0005-0000-0000-000054000000}"/>
    <cellStyle name="Input cel new 3 2 2 7 7 2" xfId="9846" xr:uid="{00000000-0005-0000-0000-000054000000}"/>
    <cellStyle name="Input cel new 3 2 2 7 8" xfId="10398" xr:uid="{00000000-0005-0000-0000-000054000000}"/>
    <cellStyle name="Input cel new 3 2 2 8" xfId="581" xr:uid="{00000000-0005-0000-0000-000054000000}"/>
    <cellStyle name="Input cel new 3 2 2 8 2" xfId="4806" xr:uid="{00000000-0005-0000-0000-000054000000}"/>
    <cellStyle name="Input cel new 3 2 2 8 2 2" xfId="15064" xr:uid="{00000000-0005-0000-0000-000054000000}"/>
    <cellStyle name="Input cel new 3 2 2 8 2 2 2" xfId="19653" xr:uid="{00000000-0005-0000-0000-000054000000}"/>
    <cellStyle name="Input cel new 3 2 2 8 2 3" xfId="12278" xr:uid="{00000000-0005-0000-0000-000054000000}"/>
    <cellStyle name="Input cel new 3 2 2 8 3" xfId="1810" xr:uid="{00000000-0005-0000-0000-000054000000}"/>
    <cellStyle name="Input cel new 3 2 2 8 3 2" xfId="16666" xr:uid="{00000000-0005-0000-0000-000054000000}"/>
    <cellStyle name="Input cel new 3 2 2 8 4" xfId="10925" xr:uid="{00000000-0005-0000-0000-000054000000}"/>
    <cellStyle name="Input cel new 3 2 2 8 4 2" xfId="12512" xr:uid="{00000000-0005-0000-0000-000054000000}"/>
    <cellStyle name="Input cel new 3 2 2 8 5" xfId="6995" xr:uid="{00000000-0005-0000-0000-000054000000}"/>
    <cellStyle name="Input cel new 3 2 2 9" xfId="1809" xr:uid="{00000000-0005-0000-0000-000054000000}"/>
    <cellStyle name="Input cel new 3 2 2 9 2" xfId="12080" xr:uid="{00000000-0005-0000-0000-000054000000}"/>
    <cellStyle name="Input cel new 3 2 2 9 2 2" xfId="16665" xr:uid="{00000000-0005-0000-0000-000054000000}"/>
    <cellStyle name="Input cel new 3 2 2 9 3" xfId="9728" xr:uid="{00000000-0005-0000-0000-000054000000}"/>
    <cellStyle name="Input cel new 3 2 3" xfId="233" xr:uid="{00000000-0005-0000-0000-000053000000}"/>
    <cellStyle name="Input cel new 3 2 3 10" xfId="10623" xr:uid="{00000000-0005-0000-0000-000053000000}"/>
    <cellStyle name="Input cel new 3 2 3 10 2" xfId="8733" xr:uid="{00000000-0005-0000-0000-000053000000}"/>
    <cellStyle name="Input cel new 3 2 3 2" xfId="433" xr:uid="{00000000-0005-0000-0000-000053000000}"/>
    <cellStyle name="Input cel new 3 2 3 2 10" xfId="1908" xr:uid="{00000000-0005-0000-0000-000053000000}"/>
    <cellStyle name="Input cel new 3 2 3 2 10 2" xfId="12177" xr:uid="{00000000-0005-0000-0000-000053000000}"/>
    <cellStyle name="Input cel new 3 2 3 2 10 2 2" xfId="16762" xr:uid="{00000000-0005-0000-0000-000053000000}"/>
    <cellStyle name="Input cel new 3 2 3 2 10 3" xfId="9507" xr:uid="{00000000-0005-0000-0000-000053000000}"/>
    <cellStyle name="Input cel new 3 2 3 2 11" xfId="4664" xr:uid="{00000000-0005-0000-0000-000053000000}"/>
    <cellStyle name="Input cel new 3 2 3 2 11 2" xfId="19513" xr:uid="{00000000-0005-0000-0000-000053000000}"/>
    <cellStyle name="Input cel new 3 2 3 2 12" xfId="10782" xr:uid="{00000000-0005-0000-0000-000053000000}"/>
    <cellStyle name="Input cel new 3 2 3 2 12 2" xfId="7948" xr:uid="{00000000-0005-0000-0000-000053000000}"/>
    <cellStyle name="Input cel new 3 2 3 2 13" xfId="9995" xr:uid="{00000000-0005-0000-0000-000053000000}"/>
    <cellStyle name="Input cel new 3 2 3 2 2" xfId="528" xr:uid="{00000000-0005-0000-0000-000053000000}"/>
    <cellStyle name="Input cel new 3 2 3 2 2 10" xfId="10378" xr:uid="{00000000-0005-0000-0000-000053000000}"/>
    <cellStyle name="Input cel new 3 2 3 2 2 2" xfId="1265" xr:uid="{00000000-0005-0000-0000-000053000000}"/>
    <cellStyle name="Input cel new 3 2 3 2 2 2 2" xfId="1579" xr:uid="{00000000-0005-0000-0000-000053000000}"/>
    <cellStyle name="Input cel new 3 2 3 2 2 2 2 2" xfId="4388" xr:uid="{00000000-0005-0000-0000-000053000000}"/>
    <cellStyle name="Input cel new 3 2 3 2 2 2 2 2 2" xfId="14652" xr:uid="{00000000-0005-0000-0000-000053000000}"/>
    <cellStyle name="Input cel new 3 2 3 2 2 2 2 2 2 2" xfId="19242" xr:uid="{00000000-0005-0000-0000-000053000000}"/>
    <cellStyle name="Input cel new 3 2 3 2 2 2 2 2 3" xfId="7917" xr:uid="{00000000-0005-0000-0000-000053000000}"/>
    <cellStyle name="Input cel new 3 2 3 2 2 2 2 3" xfId="5800" xr:uid="{00000000-0005-0000-0000-000053000000}"/>
    <cellStyle name="Input cel new 3 2 3 2 2 2 2 3 2" xfId="16006" xr:uid="{00000000-0005-0000-0000-000053000000}"/>
    <cellStyle name="Input cel new 3 2 3 2 2 2 2 3 2 2" xfId="20593" xr:uid="{00000000-0005-0000-0000-000053000000}"/>
    <cellStyle name="Input cel new 3 2 3 2 2 2 2 3 3" xfId="8474" xr:uid="{00000000-0005-0000-0000-000053000000}"/>
    <cellStyle name="Input cel new 3 2 3 2 2 2 2 4" xfId="3156" xr:uid="{00000000-0005-0000-0000-000053000000}"/>
    <cellStyle name="Input cel new 3 2 3 2 2 2 2 4 2" xfId="18010" xr:uid="{00000000-0005-0000-0000-000053000000}"/>
    <cellStyle name="Input cel new 3 2 3 2 2 2 2 5" xfId="11858" xr:uid="{00000000-0005-0000-0000-000053000000}"/>
    <cellStyle name="Input cel new 3 2 3 2 2 2 2 5 2" xfId="16444" xr:uid="{00000000-0005-0000-0000-000053000000}"/>
    <cellStyle name="Input cel new 3 2 3 2 2 2 2 6" xfId="6620" xr:uid="{00000000-0005-0000-0000-000053000000}"/>
    <cellStyle name="Input cel new 3 2 3 2 2 2 3" xfId="4074" xr:uid="{00000000-0005-0000-0000-000053000000}"/>
    <cellStyle name="Input cel new 3 2 3 2 2 2 3 2" xfId="14338" xr:uid="{00000000-0005-0000-0000-000053000000}"/>
    <cellStyle name="Input cel new 3 2 3 2 2 2 3 2 2" xfId="18928" xr:uid="{00000000-0005-0000-0000-000053000000}"/>
    <cellStyle name="Input cel new 3 2 3 2 2 2 3 3" xfId="12232" xr:uid="{00000000-0005-0000-0000-000053000000}"/>
    <cellStyle name="Input cel new 3 2 3 2 2 2 4" xfId="5487" xr:uid="{00000000-0005-0000-0000-000053000000}"/>
    <cellStyle name="Input cel new 3 2 3 2 2 2 4 2" xfId="15710" xr:uid="{00000000-0005-0000-0000-000053000000}"/>
    <cellStyle name="Input cel new 3 2 3 2 2 2 4 2 2" xfId="20298" xr:uid="{00000000-0005-0000-0000-000053000000}"/>
    <cellStyle name="Input cel new 3 2 3 2 2 2 4 3" xfId="9055" xr:uid="{00000000-0005-0000-0000-000053000000}"/>
    <cellStyle name="Input cel new 3 2 3 2 2 2 5" xfId="2872" xr:uid="{00000000-0005-0000-0000-000053000000}"/>
    <cellStyle name="Input cel new 3 2 3 2 2 2 5 2" xfId="17726" xr:uid="{00000000-0005-0000-0000-000053000000}"/>
    <cellStyle name="Input cel new 3 2 3 2 2 2 6" xfId="11563" xr:uid="{00000000-0005-0000-0000-000053000000}"/>
    <cellStyle name="Input cel new 3 2 3 2 2 2 6 2" xfId="6144" xr:uid="{00000000-0005-0000-0000-000053000000}"/>
    <cellStyle name="Input cel new 3 2 3 2 2 2 7" xfId="12269" xr:uid="{00000000-0005-0000-0000-000053000000}"/>
    <cellStyle name="Input cel new 3 2 3 2 2 3" xfId="1405" xr:uid="{00000000-0005-0000-0000-000053000000}"/>
    <cellStyle name="Input cel new 3 2 3 2 2 3 2" xfId="4214" xr:uid="{00000000-0005-0000-0000-000053000000}"/>
    <cellStyle name="Input cel new 3 2 3 2 2 3 2 2" xfId="14478" xr:uid="{00000000-0005-0000-0000-000053000000}"/>
    <cellStyle name="Input cel new 3 2 3 2 2 3 2 2 2" xfId="19068" xr:uid="{00000000-0005-0000-0000-000053000000}"/>
    <cellStyle name="Input cel new 3 2 3 2 2 3 2 3" xfId="6557" xr:uid="{00000000-0005-0000-0000-000053000000}"/>
    <cellStyle name="Input cel new 3 2 3 2 2 3 3" xfId="5626" xr:uid="{00000000-0005-0000-0000-000053000000}"/>
    <cellStyle name="Input cel new 3 2 3 2 2 3 3 2" xfId="15844" xr:uid="{00000000-0005-0000-0000-000053000000}"/>
    <cellStyle name="Input cel new 3 2 3 2 2 3 3 2 2" xfId="20432" xr:uid="{00000000-0005-0000-0000-000053000000}"/>
    <cellStyle name="Input cel new 3 2 3 2 2 3 3 3" xfId="7015" xr:uid="{00000000-0005-0000-0000-000053000000}"/>
    <cellStyle name="Input cel new 3 2 3 2 2 3 4" xfId="3008" xr:uid="{00000000-0005-0000-0000-000053000000}"/>
    <cellStyle name="Input cel new 3 2 3 2 2 3 4 2" xfId="17862" xr:uid="{00000000-0005-0000-0000-000053000000}"/>
    <cellStyle name="Input cel new 3 2 3 2 2 3 5" xfId="11695" xr:uid="{00000000-0005-0000-0000-000053000000}"/>
    <cellStyle name="Input cel new 3 2 3 2 2 3 5 2" xfId="16283" xr:uid="{00000000-0005-0000-0000-000053000000}"/>
    <cellStyle name="Input cel new 3 2 3 2 2 3 6" xfId="7007" xr:uid="{00000000-0005-0000-0000-000053000000}"/>
    <cellStyle name="Input cel new 3 2 3 2 2 4" xfId="1045" xr:uid="{00000000-0005-0000-0000-000053000000}"/>
    <cellStyle name="Input cel new 3 2 3 2 2 4 2" xfId="3848" xr:uid="{00000000-0005-0000-0000-000053000000}"/>
    <cellStyle name="Input cel new 3 2 3 2 2 4 2 2" xfId="14112" xr:uid="{00000000-0005-0000-0000-000053000000}"/>
    <cellStyle name="Input cel new 3 2 3 2 2 4 2 2 2" xfId="18702" xr:uid="{00000000-0005-0000-0000-000053000000}"/>
    <cellStyle name="Input cel new 3 2 3 2 2 4 2 3" xfId="12792" xr:uid="{00000000-0005-0000-0000-000053000000}"/>
    <cellStyle name="Input cel new 3 2 3 2 2 4 3" xfId="5268" xr:uid="{00000000-0005-0000-0000-000053000000}"/>
    <cellStyle name="Input cel new 3 2 3 2 2 4 3 2" xfId="15504" xr:uid="{00000000-0005-0000-0000-000053000000}"/>
    <cellStyle name="Input cel new 3 2 3 2 2 4 3 2 2" xfId="20093" xr:uid="{00000000-0005-0000-0000-000053000000}"/>
    <cellStyle name="Input cel new 3 2 3 2 2 4 3 3" xfId="9486" xr:uid="{00000000-0005-0000-0000-000053000000}"/>
    <cellStyle name="Input cel new 3 2 3 2 2 4 4" xfId="2672" xr:uid="{00000000-0005-0000-0000-000053000000}"/>
    <cellStyle name="Input cel new 3 2 3 2 2 4 4 2" xfId="17526" xr:uid="{00000000-0005-0000-0000-000053000000}"/>
    <cellStyle name="Input cel new 3 2 3 2 2 4 5" xfId="11359" xr:uid="{00000000-0005-0000-0000-000053000000}"/>
    <cellStyle name="Input cel new 3 2 3 2 2 4 5 2" xfId="12799" xr:uid="{00000000-0005-0000-0000-000053000000}"/>
    <cellStyle name="Input cel new 3 2 3 2 2 4 6" xfId="8203" xr:uid="{00000000-0005-0000-0000-000053000000}"/>
    <cellStyle name="Input cel new 3 2 3 2 2 5" xfId="666" xr:uid="{00000000-0005-0000-0000-000053000000}"/>
    <cellStyle name="Input cel new 3 2 3 2 2 5 2" xfId="4891" xr:uid="{00000000-0005-0000-0000-000053000000}"/>
    <cellStyle name="Input cel new 3 2 3 2 2 5 2 2" xfId="15149" xr:uid="{00000000-0005-0000-0000-000053000000}"/>
    <cellStyle name="Input cel new 3 2 3 2 2 5 2 2 2" xfId="19738" xr:uid="{00000000-0005-0000-0000-000053000000}"/>
    <cellStyle name="Input cel new 3 2 3 2 2 5 2 3" xfId="9129" xr:uid="{00000000-0005-0000-0000-000053000000}"/>
    <cellStyle name="Input cel new 3 2 3 2 2 5 3" xfId="2313" xr:uid="{00000000-0005-0000-0000-000053000000}"/>
    <cellStyle name="Input cel new 3 2 3 2 2 5 3 2" xfId="17167" xr:uid="{00000000-0005-0000-0000-000053000000}"/>
    <cellStyle name="Input cel new 3 2 3 2 2 5 4" xfId="11008" xr:uid="{00000000-0005-0000-0000-000053000000}"/>
    <cellStyle name="Input cel new 3 2 3 2 2 5 4 2" xfId="10421" xr:uid="{00000000-0005-0000-0000-000053000000}"/>
    <cellStyle name="Input cel new 3 2 3 2 2 5 5" xfId="9240" xr:uid="{00000000-0005-0000-0000-000053000000}"/>
    <cellStyle name="Input cel new 3 2 3 2 2 6" xfId="3466" xr:uid="{00000000-0005-0000-0000-000053000000}"/>
    <cellStyle name="Input cel new 3 2 3 2 2 6 2" xfId="13730" xr:uid="{00000000-0005-0000-0000-000053000000}"/>
    <cellStyle name="Input cel new 3 2 3 2 2 6 2 2" xfId="18320" xr:uid="{00000000-0005-0000-0000-000053000000}"/>
    <cellStyle name="Input cel new 3 2 3 2 2 6 3" xfId="6665" xr:uid="{00000000-0005-0000-0000-000053000000}"/>
    <cellStyle name="Input cel new 3 2 3 2 2 7" xfId="4753" xr:uid="{00000000-0005-0000-0000-000053000000}"/>
    <cellStyle name="Input cel new 3 2 3 2 2 7 2" xfId="15013" xr:uid="{00000000-0005-0000-0000-000053000000}"/>
    <cellStyle name="Input cel new 3 2 3 2 2 7 2 2" xfId="19602" xr:uid="{00000000-0005-0000-0000-000053000000}"/>
    <cellStyle name="Input cel new 3 2 3 2 2 7 3" xfId="6832" xr:uid="{00000000-0005-0000-0000-000053000000}"/>
    <cellStyle name="Input cel new 3 2 3 2 2 8" xfId="9479" xr:uid="{00000000-0005-0000-0000-000053000000}"/>
    <cellStyle name="Input cel new 3 2 3 2 2 8 2" xfId="13490" xr:uid="{00000000-0005-0000-0000-000053000000}"/>
    <cellStyle name="Input cel new 3 2 3 2 2 9" xfId="10875" xr:uid="{00000000-0005-0000-0000-000053000000}"/>
    <cellStyle name="Input cel new 3 2 3 2 2 9 2" xfId="12817" xr:uid="{00000000-0005-0000-0000-000053000000}"/>
    <cellStyle name="Input cel new 3 2 3 2 3" xfId="730" xr:uid="{00000000-0005-0000-0000-000053000000}"/>
    <cellStyle name="Input cel new 3 2 3 2 3 2" xfId="1643" xr:uid="{00000000-0005-0000-0000-000053000000}"/>
    <cellStyle name="Input cel new 3 2 3 2 3 2 2" xfId="4452" xr:uid="{00000000-0005-0000-0000-000053000000}"/>
    <cellStyle name="Input cel new 3 2 3 2 3 2 2 2" xfId="14716" xr:uid="{00000000-0005-0000-0000-000053000000}"/>
    <cellStyle name="Input cel new 3 2 3 2 3 2 2 2 2" xfId="19306" xr:uid="{00000000-0005-0000-0000-000053000000}"/>
    <cellStyle name="Input cel new 3 2 3 2 3 2 2 3" xfId="8619" xr:uid="{00000000-0005-0000-0000-000053000000}"/>
    <cellStyle name="Input cel new 3 2 3 2 3 2 3" xfId="5864" xr:uid="{00000000-0005-0000-0000-000053000000}"/>
    <cellStyle name="Input cel new 3 2 3 2 3 2 3 2" xfId="16066" xr:uid="{00000000-0005-0000-0000-000053000000}"/>
    <cellStyle name="Input cel new 3 2 3 2 3 2 3 2 2" xfId="20653" xr:uid="{00000000-0005-0000-0000-000053000000}"/>
    <cellStyle name="Input cel new 3 2 3 2 3 2 3 3" xfId="9907" xr:uid="{00000000-0005-0000-0000-000053000000}"/>
    <cellStyle name="Input cel new 3 2 3 2 3 2 4" xfId="3216" xr:uid="{00000000-0005-0000-0000-000053000000}"/>
    <cellStyle name="Input cel new 3 2 3 2 3 2 4 2" xfId="18070" xr:uid="{00000000-0005-0000-0000-000053000000}"/>
    <cellStyle name="Input cel new 3 2 3 2 3 2 5" xfId="11918" xr:uid="{00000000-0005-0000-0000-000053000000}"/>
    <cellStyle name="Input cel new 3 2 3 2 3 2 5 2" xfId="16504" xr:uid="{00000000-0005-0000-0000-000053000000}"/>
    <cellStyle name="Input cel new 3 2 3 2 3 2 6" xfId="12572" xr:uid="{00000000-0005-0000-0000-000053000000}"/>
    <cellStyle name="Input cel new 3 2 3 2 3 3" xfId="1326" xr:uid="{00000000-0005-0000-0000-000053000000}"/>
    <cellStyle name="Input cel new 3 2 3 2 3 3 2" xfId="4135" xr:uid="{00000000-0005-0000-0000-000053000000}"/>
    <cellStyle name="Input cel new 3 2 3 2 3 3 2 2" xfId="14399" xr:uid="{00000000-0005-0000-0000-000053000000}"/>
    <cellStyle name="Input cel new 3 2 3 2 3 3 2 2 2" xfId="18989" xr:uid="{00000000-0005-0000-0000-000053000000}"/>
    <cellStyle name="Input cel new 3 2 3 2 3 3 2 3" xfId="13017" xr:uid="{00000000-0005-0000-0000-000053000000}"/>
    <cellStyle name="Input cel new 3 2 3 2 3 3 3" xfId="5548" xr:uid="{00000000-0005-0000-0000-000053000000}"/>
    <cellStyle name="Input cel new 3 2 3 2 3 3 3 2" xfId="15769" xr:uid="{00000000-0005-0000-0000-000053000000}"/>
    <cellStyle name="Input cel new 3 2 3 2 3 3 3 2 2" xfId="20357" xr:uid="{00000000-0005-0000-0000-000053000000}"/>
    <cellStyle name="Input cel new 3 2 3 2 3 3 3 3" xfId="9159" xr:uid="{00000000-0005-0000-0000-000053000000}"/>
    <cellStyle name="Input cel new 3 2 3 2 3 3 4" xfId="2932" xr:uid="{00000000-0005-0000-0000-000053000000}"/>
    <cellStyle name="Input cel new 3 2 3 2 3 3 4 2" xfId="17786" xr:uid="{00000000-0005-0000-0000-000053000000}"/>
    <cellStyle name="Input cel new 3 2 3 2 3 3 5" xfId="11620" xr:uid="{00000000-0005-0000-0000-000053000000}"/>
    <cellStyle name="Input cel new 3 2 3 2 3 3 5 2" xfId="16208" xr:uid="{00000000-0005-0000-0000-000053000000}"/>
    <cellStyle name="Input cel new 3 2 3 2 3 3 6" xfId="6761" xr:uid="{00000000-0005-0000-0000-000053000000}"/>
    <cellStyle name="Input cel new 3 2 3 2 3 4" xfId="2374" xr:uid="{00000000-0005-0000-0000-000053000000}"/>
    <cellStyle name="Input cel new 3 2 3 2 3 4 2" xfId="12642" xr:uid="{00000000-0005-0000-0000-000053000000}"/>
    <cellStyle name="Input cel new 3 2 3 2 3 4 2 2" xfId="17228" xr:uid="{00000000-0005-0000-0000-000053000000}"/>
    <cellStyle name="Input cel new 3 2 3 2 3 4 3" xfId="13229" xr:uid="{00000000-0005-0000-0000-000053000000}"/>
    <cellStyle name="Input cel new 3 2 3 2 3 5" xfId="3530" xr:uid="{00000000-0005-0000-0000-000053000000}"/>
    <cellStyle name="Input cel new 3 2 3 2 3 5 2" xfId="13794" xr:uid="{00000000-0005-0000-0000-000053000000}"/>
    <cellStyle name="Input cel new 3 2 3 2 3 5 2 2" xfId="18384" xr:uid="{00000000-0005-0000-0000-000053000000}"/>
    <cellStyle name="Input cel new 3 2 3 2 3 5 3" xfId="13539" xr:uid="{00000000-0005-0000-0000-000053000000}"/>
    <cellStyle name="Input cel new 3 2 3 2 3 6" xfId="4955" xr:uid="{00000000-0005-0000-0000-000053000000}"/>
    <cellStyle name="Input cel new 3 2 3 2 3 6 2" xfId="15210" xr:uid="{00000000-0005-0000-0000-000053000000}"/>
    <cellStyle name="Input cel new 3 2 3 2 3 6 2 2" xfId="19799" xr:uid="{00000000-0005-0000-0000-000053000000}"/>
    <cellStyle name="Input cel new 3 2 3 2 3 6 3" xfId="9866" xr:uid="{00000000-0005-0000-0000-000053000000}"/>
    <cellStyle name="Input cel new 3 2 3 2 3 7" xfId="2080" xr:uid="{00000000-0005-0000-0000-000053000000}"/>
    <cellStyle name="Input cel new 3 2 3 2 3 7 2" xfId="12349" xr:uid="{00000000-0005-0000-0000-000053000000}"/>
    <cellStyle name="Input cel new 3 2 3 2 3 7 2 2" xfId="16934" xr:uid="{00000000-0005-0000-0000-000053000000}"/>
    <cellStyle name="Input cel new 3 2 3 2 3 7 3" xfId="6820" xr:uid="{00000000-0005-0000-0000-000053000000}"/>
    <cellStyle name="Input cel new 3 2 3 2 3 8" xfId="11068" xr:uid="{00000000-0005-0000-0000-000053000000}"/>
    <cellStyle name="Input cel new 3 2 3 2 3 8 2" xfId="12115" xr:uid="{00000000-0005-0000-0000-000053000000}"/>
    <cellStyle name="Input cel new 3 2 3 2 3 9" xfId="14900" xr:uid="{00000000-0005-0000-0000-000053000000}"/>
    <cellStyle name="Input cel new 3 2 3 2 4" xfId="792" xr:uid="{00000000-0005-0000-0000-000053000000}"/>
    <cellStyle name="Input cel new 3 2 3 2 4 2" xfId="1705" xr:uid="{00000000-0005-0000-0000-000053000000}"/>
    <cellStyle name="Input cel new 3 2 3 2 4 2 2" xfId="4514" xr:uid="{00000000-0005-0000-0000-000053000000}"/>
    <cellStyle name="Input cel new 3 2 3 2 4 2 2 2" xfId="14778" xr:uid="{00000000-0005-0000-0000-000053000000}"/>
    <cellStyle name="Input cel new 3 2 3 2 4 2 2 2 2" xfId="19368" xr:uid="{00000000-0005-0000-0000-000053000000}"/>
    <cellStyle name="Input cel new 3 2 3 2 4 2 2 3" xfId="7355" xr:uid="{00000000-0005-0000-0000-000053000000}"/>
    <cellStyle name="Input cel new 3 2 3 2 4 2 3" xfId="5926" xr:uid="{00000000-0005-0000-0000-000053000000}"/>
    <cellStyle name="Input cel new 3 2 3 2 4 2 3 2" xfId="16125" xr:uid="{00000000-0005-0000-0000-000053000000}"/>
    <cellStyle name="Input cel new 3 2 3 2 4 2 3 2 2" xfId="20712" xr:uid="{00000000-0005-0000-0000-000053000000}"/>
    <cellStyle name="Input cel new 3 2 3 2 4 2 3 3" xfId="8652" xr:uid="{00000000-0005-0000-0000-000053000000}"/>
    <cellStyle name="Input cel new 3 2 3 2 4 2 4" xfId="3275" xr:uid="{00000000-0005-0000-0000-000053000000}"/>
    <cellStyle name="Input cel new 3 2 3 2 4 2 4 2" xfId="18129" xr:uid="{00000000-0005-0000-0000-000053000000}"/>
    <cellStyle name="Input cel new 3 2 3 2 4 2 5" xfId="11977" xr:uid="{00000000-0005-0000-0000-000053000000}"/>
    <cellStyle name="Input cel new 3 2 3 2 4 2 5 2" xfId="16563" xr:uid="{00000000-0005-0000-0000-000053000000}"/>
    <cellStyle name="Input cel new 3 2 3 2 4 2 6" xfId="7350" xr:uid="{00000000-0005-0000-0000-000053000000}"/>
    <cellStyle name="Input cel new 3 2 3 2 4 3" xfId="1383" xr:uid="{00000000-0005-0000-0000-000053000000}"/>
    <cellStyle name="Input cel new 3 2 3 2 4 3 2" xfId="4192" xr:uid="{00000000-0005-0000-0000-000053000000}"/>
    <cellStyle name="Input cel new 3 2 3 2 4 3 2 2" xfId="14456" xr:uid="{00000000-0005-0000-0000-000053000000}"/>
    <cellStyle name="Input cel new 3 2 3 2 4 3 2 2 2" xfId="19046" xr:uid="{00000000-0005-0000-0000-000053000000}"/>
    <cellStyle name="Input cel new 3 2 3 2 4 3 2 3" xfId="7716" xr:uid="{00000000-0005-0000-0000-000053000000}"/>
    <cellStyle name="Input cel new 3 2 3 2 4 3 3" xfId="5604" xr:uid="{00000000-0005-0000-0000-000053000000}"/>
    <cellStyle name="Input cel new 3 2 3 2 4 3 3 2" xfId="15822" xr:uid="{00000000-0005-0000-0000-000053000000}"/>
    <cellStyle name="Input cel new 3 2 3 2 4 3 3 2 2" xfId="20410" xr:uid="{00000000-0005-0000-0000-000053000000}"/>
    <cellStyle name="Input cel new 3 2 3 2 4 3 3 3" xfId="5971" xr:uid="{00000000-0005-0000-0000-000053000000}"/>
    <cellStyle name="Input cel new 3 2 3 2 4 3 4" xfId="2986" xr:uid="{00000000-0005-0000-0000-000053000000}"/>
    <cellStyle name="Input cel new 3 2 3 2 4 3 4 2" xfId="17840" xr:uid="{00000000-0005-0000-0000-000053000000}"/>
    <cellStyle name="Input cel new 3 2 3 2 4 3 5" xfId="11673" xr:uid="{00000000-0005-0000-0000-000053000000}"/>
    <cellStyle name="Input cel new 3 2 3 2 4 3 5 2" xfId="16261" xr:uid="{00000000-0005-0000-0000-000053000000}"/>
    <cellStyle name="Input cel new 3 2 3 2 4 3 6" xfId="14230" xr:uid="{00000000-0005-0000-0000-000053000000}"/>
    <cellStyle name="Input cel new 3 2 3 2 4 4" xfId="2436" xr:uid="{00000000-0005-0000-0000-000053000000}"/>
    <cellStyle name="Input cel new 3 2 3 2 4 4 2" xfId="12704" xr:uid="{00000000-0005-0000-0000-000053000000}"/>
    <cellStyle name="Input cel new 3 2 3 2 4 4 2 2" xfId="17290" xr:uid="{00000000-0005-0000-0000-000053000000}"/>
    <cellStyle name="Input cel new 3 2 3 2 4 4 3" xfId="14897" xr:uid="{00000000-0005-0000-0000-000053000000}"/>
    <cellStyle name="Input cel new 3 2 3 2 4 5" xfId="3592" xr:uid="{00000000-0005-0000-0000-000053000000}"/>
    <cellStyle name="Input cel new 3 2 3 2 4 5 2" xfId="13856" xr:uid="{00000000-0005-0000-0000-000053000000}"/>
    <cellStyle name="Input cel new 3 2 3 2 4 5 2 2" xfId="18446" xr:uid="{00000000-0005-0000-0000-000053000000}"/>
    <cellStyle name="Input cel new 3 2 3 2 4 5 3" xfId="9894" xr:uid="{00000000-0005-0000-0000-000053000000}"/>
    <cellStyle name="Input cel new 3 2 3 2 4 6" xfId="5017" xr:uid="{00000000-0005-0000-0000-000053000000}"/>
    <cellStyle name="Input cel new 3 2 3 2 4 6 2" xfId="15272" xr:uid="{00000000-0005-0000-0000-000053000000}"/>
    <cellStyle name="Input cel new 3 2 3 2 4 6 2 2" xfId="19861" xr:uid="{00000000-0005-0000-0000-000053000000}"/>
    <cellStyle name="Input cel new 3 2 3 2 4 6 3" xfId="9946" xr:uid="{00000000-0005-0000-0000-000053000000}"/>
    <cellStyle name="Input cel new 3 2 3 2 4 7" xfId="2139" xr:uid="{00000000-0005-0000-0000-000053000000}"/>
    <cellStyle name="Input cel new 3 2 3 2 4 7 2" xfId="12408" xr:uid="{00000000-0005-0000-0000-000053000000}"/>
    <cellStyle name="Input cel new 3 2 3 2 4 7 2 2" xfId="16993" xr:uid="{00000000-0005-0000-0000-000053000000}"/>
    <cellStyle name="Input cel new 3 2 3 2 4 7 3" xfId="9806" xr:uid="{00000000-0005-0000-0000-000053000000}"/>
    <cellStyle name="Input cel new 3 2 3 2 4 8" xfId="11127" xr:uid="{00000000-0005-0000-0000-000053000000}"/>
    <cellStyle name="Input cel new 3 2 3 2 4 8 2" xfId="12470" xr:uid="{00000000-0005-0000-0000-000053000000}"/>
    <cellStyle name="Input cel new 3 2 3 2 4 9" xfId="12823" xr:uid="{00000000-0005-0000-0000-000053000000}"/>
    <cellStyle name="Input cel new 3 2 3 2 5" xfId="1228" xr:uid="{00000000-0005-0000-0000-000053000000}"/>
    <cellStyle name="Input cel new 3 2 3 2 5 2" xfId="1539" xr:uid="{00000000-0005-0000-0000-000053000000}"/>
    <cellStyle name="Input cel new 3 2 3 2 5 2 2" xfId="4348" xr:uid="{00000000-0005-0000-0000-000053000000}"/>
    <cellStyle name="Input cel new 3 2 3 2 5 2 2 2" xfId="14612" xr:uid="{00000000-0005-0000-0000-000053000000}"/>
    <cellStyle name="Input cel new 3 2 3 2 5 2 2 2 2" xfId="19202" xr:uid="{00000000-0005-0000-0000-000053000000}"/>
    <cellStyle name="Input cel new 3 2 3 2 5 2 2 3" xfId="8402" xr:uid="{00000000-0005-0000-0000-000053000000}"/>
    <cellStyle name="Input cel new 3 2 3 2 5 2 3" xfId="5760" xr:uid="{00000000-0005-0000-0000-000053000000}"/>
    <cellStyle name="Input cel new 3 2 3 2 5 2 3 2" xfId="15967" xr:uid="{00000000-0005-0000-0000-000053000000}"/>
    <cellStyle name="Input cel new 3 2 3 2 5 2 3 2 2" xfId="20554" xr:uid="{00000000-0005-0000-0000-000053000000}"/>
    <cellStyle name="Input cel new 3 2 3 2 5 2 3 3" xfId="12601" xr:uid="{00000000-0005-0000-0000-000053000000}"/>
    <cellStyle name="Input cel new 3 2 3 2 5 2 4" xfId="3117" xr:uid="{00000000-0005-0000-0000-000053000000}"/>
    <cellStyle name="Input cel new 3 2 3 2 5 2 4 2" xfId="17971" xr:uid="{00000000-0005-0000-0000-000053000000}"/>
    <cellStyle name="Input cel new 3 2 3 2 5 2 5" xfId="11819" xr:uid="{00000000-0005-0000-0000-000053000000}"/>
    <cellStyle name="Input cel new 3 2 3 2 5 2 5 2" xfId="16405" xr:uid="{00000000-0005-0000-0000-000053000000}"/>
    <cellStyle name="Input cel new 3 2 3 2 5 2 6" xfId="13291" xr:uid="{00000000-0005-0000-0000-000053000000}"/>
    <cellStyle name="Input cel new 3 2 3 2 5 3" xfId="2836" xr:uid="{00000000-0005-0000-0000-000053000000}"/>
    <cellStyle name="Input cel new 3 2 3 2 5 3 2" xfId="13102" xr:uid="{00000000-0005-0000-0000-000053000000}"/>
    <cellStyle name="Input cel new 3 2 3 2 5 3 2 2" xfId="17690" xr:uid="{00000000-0005-0000-0000-000053000000}"/>
    <cellStyle name="Input cel new 3 2 3 2 5 3 3" xfId="7029" xr:uid="{00000000-0005-0000-0000-000053000000}"/>
    <cellStyle name="Input cel new 3 2 3 2 5 4" xfId="4036" xr:uid="{00000000-0005-0000-0000-000053000000}"/>
    <cellStyle name="Input cel new 3 2 3 2 5 4 2" xfId="14300" xr:uid="{00000000-0005-0000-0000-000053000000}"/>
    <cellStyle name="Input cel new 3 2 3 2 5 4 2 2" xfId="18890" xr:uid="{00000000-0005-0000-0000-000053000000}"/>
    <cellStyle name="Input cel new 3 2 3 2 5 4 3" xfId="8904" xr:uid="{00000000-0005-0000-0000-000053000000}"/>
    <cellStyle name="Input cel new 3 2 3 2 5 5" xfId="5450" xr:uid="{00000000-0005-0000-0000-000053000000}"/>
    <cellStyle name="Input cel new 3 2 3 2 5 5 2" xfId="15675" xr:uid="{00000000-0005-0000-0000-000053000000}"/>
    <cellStyle name="Input cel new 3 2 3 2 5 5 2 2" xfId="20263" xr:uid="{00000000-0005-0000-0000-000053000000}"/>
    <cellStyle name="Input cel new 3 2 3 2 5 5 3" xfId="13491" xr:uid="{00000000-0005-0000-0000-000053000000}"/>
    <cellStyle name="Input cel new 3 2 3 2 5 6" xfId="1998" xr:uid="{00000000-0005-0000-0000-000053000000}"/>
    <cellStyle name="Input cel new 3 2 3 2 5 6 2" xfId="16852" xr:uid="{00000000-0005-0000-0000-000053000000}"/>
    <cellStyle name="Input cel new 3 2 3 2 5 7" xfId="11528" xr:uid="{00000000-0005-0000-0000-000053000000}"/>
    <cellStyle name="Input cel new 3 2 3 2 5 7 2" xfId="6234" xr:uid="{00000000-0005-0000-0000-000053000000}"/>
    <cellStyle name="Input cel new 3 2 3 2 5 8" xfId="8391" xr:uid="{00000000-0005-0000-0000-000053000000}"/>
    <cellStyle name="Input cel new 3 2 3 2 6" xfId="1098" xr:uid="{00000000-0005-0000-0000-000053000000}"/>
    <cellStyle name="Input cel new 3 2 3 2 6 2" xfId="3903" xr:uid="{00000000-0005-0000-0000-000053000000}"/>
    <cellStyle name="Input cel new 3 2 3 2 6 2 2" xfId="14167" xr:uid="{00000000-0005-0000-0000-000053000000}"/>
    <cellStyle name="Input cel new 3 2 3 2 6 2 2 2" xfId="18757" xr:uid="{00000000-0005-0000-0000-000053000000}"/>
    <cellStyle name="Input cel new 3 2 3 2 6 2 3" xfId="7898" xr:uid="{00000000-0005-0000-0000-000053000000}"/>
    <cellStyle name="Input cel new 3 2 3 2 6 3" xfId="5321" xr:uid="{00000000-0005-0000-0000-000053000000}"/>
    <cellStyle name="Input cel new 3 2 3 2 6 3 2" xfId="15554" xr:uid="{00000000-0005-0000-0000-000053000000}"/>
    <cellStyle name="Input cel new 3 2 3 2 6 3 2 2" xfId="20143" xr:uid="{00000000-0005-0000-0000-000053000000}"/>
    <cellStyle name="Input cel new 3 2 3 2 6 3 3" xfId="9232" xr:uid="{00000000-0005-0000-0000-000053000000}"/>
    <cellStyle name="Input cel new 3 2 3 2 6 4" xfId="2723" xr:uid="{00000000-0005-0000-0000-000053000000}"/>
    <cellStyle name="Input cel new 3 2 3 2 6 4 2" xfId="17577" xr:uid="{00000000-0005-0000-0000-000053000000}"/>
    <cellStyle name="Input cel new 3 2 3 2 6 5" xfId="11409" xr:uid="{00000000-0005-0000-0000-000053000000}"/>
    <cellStyle name="Input cel new 3 2 3 2 6 5 2" xfId="8443" xr:uid="{00000000-0005-0000-0000-000053000000}"/>
    <cellStyle name="Input cel new 3 2 3 2 6 6" xfId="6509" xr:uid="{00000000-0005-0000-0000-000053000000}"/>
    <cellStyle name="Input cel new 3 2 3 2 7" xfId="884" xr:uid="{00000000-0005-0000-0000-000053000000}"/>
    <cellStyle name="Input cel new 3 2 3 2 7 2" xfId="3684" xr:uid="{00000000-0005-0000-0000-000053000000}"/>
    <cellStyle name="Input cel new 3 2 3 2 7 2 2" xfId="13948" xr:uid="{00000000-0005-0000-0000-000053000000}"/>
    <cellStyle name="Input cel new 3 2 3 2 7 2 2 2" xfId="18538" xr:uid="{00000000-0005-0000-0000-000053000000}"/>
    <cellStyle name="Input cel new 3 2 3 2 7 2 3" xfId="9976" xr:uid="{00000000-0005-0000-0000-000053000000}"/>
    <cellStyle name="Input cel new 3 2 3 2 7 3" xfId="5108" xr:uid="{00000000-0005-0000-0000-000053000000}"/>
    <cellStyle name="Input cel new 3 2 3 2 7 3 2" xfId="15358" xr:uid="{00000000-0005-0000-0000-000053000000}"/>
    <cellStyle name="Input cel new 3 2 3 2 7 3 2 2" xfId="19947" xr:uid="{00000000-0005-0000-0000-000053000000}"/>
    <cellStyle name="Input cel new 3 2 3 2 7 3 3" xfId="13492" xr:uid="{00000000-0005-0000-0000-000053000000}"/>
    <cellStyle name="Input cel new 3 2 3 2 7 4" xfId="2522" xr:uid="{00000000-0005-0000-0000-000053000000}"/>
    <cellStyle name="Input cel new 3 2 3 2 7 4 2" xfId="17376" xr:uid="{00000000-0005-0000-0000-000053000000}"/>
    <cellStyle name="Input cel new 3 2 3 2 7 5" xfId="11213" xr:uid="{00000000-0005-0000-0000-000053000000}"/>
    <cellStyle name="Input cel new 3 2 3 2 7 5 2" xfId="8236" xr:uid="{00000000-0005-0000-0000-000053000000}"/>
    <cellStyle name="Input cel new 3 2 3 2 7 6" xfId="6113" xr:uid="{00000000-0005-0000-0000-000053000000}"/>
    <cellStyle name="Input cel new 3 2 3 2 8" xfId="618" xr:uid="{00000000-0005-0000-0000-000053000000}"/>
    <cellStyle name="Input cel new 3 2 3 2 8 2" xfId="4843" xr:uid="{00000000-0005-0000-0000-000053000000}"/>
    <cellStyle name="Input cel new 3 2 3 2 8 2 2" xfId="15101" xr:uid="{00000000-0005-0000-0000-000053000000}"/>
    <cellStyle name="Input cel new 3 2 3 2 8 2 2 2" xfId="19690" xr:uid="{00000000-0005-0000-0000-000053000000}"/>
    <cellStyle name="Input cel new 3 2 3 2 8 2 3" xfId="6910" xr:uid="{00000000-0005-0000-0000-000053000000}"/>
    <cellStyle name="Input cel new 3 2 3 2 8 3" xfId="2265" xr:uid="{00000000-0005-0000-0000-000053000000}"/>
    <cellStyle name="Input cel new 3 2 3 2 8 3 2" xfId="17119" xr:uid="{00000000-0005-0000-0000-000053000000}"/>
    <cellStyle name="Input cel new 3 2 3 2 8 4" xfId="10961" xr:uid="{00000000-0005-0000-0000-000053000000}"/>
    <cellStyle name="Input cel new 3 2 3 2 8 4 2" xfId="8549" xr:uid="{00000000-0005-0000-0000-000053000000}"/>
    <cellStyle name="Input cel new 3 2 3 2 8 5" xfId="14251" xr:uid="{00000000-0005-0000-0000-000053000000}"/>
    <cellStyle name="Input cel new 3 2 3 2 9" xfId="3418" xr:uid="{00000000-0005-0000-0000-000053000000}"/>
    <cellStyle name="Input cel new 3 2 3 2 9 2" xfId="13682" xr:uid="{00000000-0005-0000-0000-000053000000}"/>
    <cellStyle name="Input cel new 3 2 3 2 9 2 2" xfId="18272" xr:uid="{00000000-0005-0000-0000-000053000000}"/>
    <cellStyle name="Input cel new 3 2 3 2 9 3" xfId="8932" xr:uid="{00000000-0005-0000-0000-000053000000}"/>
    <cellStyle name="Input cel new 3 2 3 3" xfId="407" xr:uid="{00000000-0005-0000-0000-000053000000}"/>
    <cellStyle name="Input cel new 3 2 3 3 2" xfId="502" xr:uid="{00000000-0005-0000-0000-000053000000}"/>
    <cellStyle name="Input cel new 3 2 3 3 2 2" xfId="1505" xr:uid="{00000000-0005-0000-0000-000053000000}"/>
    <cellStyle name="Input cel new 3 2 3 3 2 2 2" xfId="5726" xr:uid="{00000000-0005-0000-0000-000053000000}"/>
    <cellStyle name="Input cel new 3 2 3 3 2 2 2 2" xfId="15935" xr:uid="{00000000-0005-0000-0000-000053000000}"/>
    <cellStyle name="Input cel new 3 2 3 3 2 2 2 2 2" xfId="20522" xr:uid="{00000000-0005-0000-0000-000053000000}"/>
    <cellStyle name="Input cel new 3 2 3 3 2 2 2 3" xfId="8272" xr:uid="{00000000-0005-0000-0000-000053000000}"/>
    <cellStyle name="Input cel new 3 2 3 3 2 2 3" xfId="4314" xr:uid="{00000000-0005-0000-0000-000053000000}"/>
    <cellStyle name="Input cel new 3 2 3 3 2 2 3 2" xfId="19168" xr:uid="{00000000-0005-0000-0000-000053000000}"/>
    <cellStyle name="Input cel new 3 2 3 3 2 2 4" xfId="11787" xr:uid="{00000000-0005-0000-0000-000053000000}"/>
    <cellStyle name="Input cel new 3 2 3 3 2 2 4 2" xfId="16373" xr:uid="{00000000-0005-0000-0000-000053000000}"/>
    <cellStyle name="Input cel new 3 2 3 3 2 2 5" xfId="8738" xr:uid="{00000000-0005-0000-0000-000053000000}"/>
    <cellStyle name="Input cel new 3 2 3 3 2 3" xfId="4727" xr:uid="{00000000-0005-0000-0000-000053000000}"/>
    <cellStyle name="Input cel new 3 2 3 3 2 3 2" xfId="14987" xr:uid="{00000000-0005-0000-0000-000053000000}"/>
    <cellStyle name="Input cel new 3 2 3 3 2 3 2 2" xfId="19576" xr:uid="{00000000-0005-0000-0000-000053000000}"/>
    <cellStyle name="Input cel new 3 2 3 3 2 3 3" xfId="7289" xr:uid="{00000000-0005-0000-0000-000053000000}"/>
    <cellStyle name="Input cel new 3 2 3 3 2 4" xfId="10849" xr:uid="{00000000-0005-0000-0000-000053000000}"/>
    <cellStyle name="Input cel new 3 2 3 3 2 4 2" xfId="8287" xr:uid="{00000000-0005-0000-0000-000053000000}"/>
    <cellStyle name="Input cel new 3 2 3 3 2 5" xfId="10207" xr:uid="{00000000-0005-0000-0000-000053000000}"/>
    <cellStyle name="Input cel new 3 2 3 3 3" xfId="1089" xr:uid="{00000000-0005-0000-0000-000053000000}"/>
    <cellStyle name="Input cel new 3 2 3 3 3 2" xfId="3892" xr:uid="{00000000-0005-0000-0000-000053000000}"/>
    <cellStyle name="Input cel new 3 2 3 3 3 2 2" xfId="14156" xr:uid="{00000000-0005-0000-0000-000053000000}"/>
    <cellStyle name="Input cel new 3 2 3 3 3 2 2 2" xfId="18746" xr:uid="{00000000-0005-0000-0000-000053000000}"/>
    <cellStyle name="Input cel new 3 2 3 3 3 2 3" xfId="8317" xr:uid="{00000000-0005-0000-0000-000053000000}"/>
    <cellStyle name="Input cel new 3 2 3 3 3 3" xfId="5312" xr:uid="{00000000-0005-0000-0000-000053000000}"/>
    <cellStyle name="Input cel new 3 2 3 3 3 3 2" xfId="15546" xr:uid="{00000000-0005-0000-0000-000053000000}"/>
    <cellStyle name="Input cel new 3 2 3 3 3 3 2 2" xfId="20135" xr:uid="{00000000-0005-0000-0000-000053000000}"/>
    <cellStyle name="Input cel new 3 2 3 3 3 3 3" xfId="6921" xr:uid="{00000000-0005-0000-0000-000053000000}"/>
    <cellStyle name="Input cel new 3 2 3 3 3 4" xfId="2713" xr:uid="{00000000-0005-0000-0000-000053000000}"/>
    <cellStyle name="Input cel new 3 2 3 3 3 4 2" xfId="17567" xr:uid="{00000000-0005-0000-0000-000053000000}"/>
    <cellStyle name="Input cel new 3 2 3 3 3 5" xfId="11401" xr:uid="{00000000-0005-0000-0000-000053000000}"/>
    <cellStyle name="Input cel new 3 2 3 3 3 5 2" xfId="7561" xr:uid="{00000000-0005-0000-0000-000053000000}"/>
    <cellStyle name="Input cel new 3 2 3 3 3 6" xfId="6945" xr:uid="{00000000-0005-0000-0000-000053000000}"/>
    <cellStyle name="Input cel new 3 2 3 3 4" xfId="290" xr:uid="{00000000-0005-0000-0000-000053000000}"/>
    <cellStyle name="Input cel new 3 2 3 3 4 2" xfId="4536" xr:uid="{00000000-0005-0000-0000-000053000000}"/>
    <cellStyle name="Input cel new 3 2 3 3 4 2 2" xfId="14800" xr:uid="{00000000-0005-0000-0000-000053000000}"/>
    <cellStyle name="Input cel new 3 2 3 3 4 2 2 2" xfId="19390" xr:uid="{00000000-0005-0000-0000-000053000000}"/>
    <cellStyle name="Input cel new 3 2 3 3 4 2 3" xfId="13378" xr:uid="{00000000-0005-0000-0000-000053000000}"/>
    <cellStyle name="Input cel new 3 2 3 3 4 3" xfId="2199" xr:uid="{00000000-0005-0000-0000-000053000000}"/>
    <cellStyle name="Input cel new 3 2 3 3 4 3 2" xfId="17053" xr:uid="{00000000-0005-0000-0000-000053000000}"/>
    <cellStyle name="Input cel new 3 2 3 3 4 4" xfId="10647" xr:uid="{00000000-0005-0000-0000-000053000000}"/>
    <cellStyle name="Input cel new 3 2 3 3 4 4 2" xfId="9558" xr:uid="{00000000-0005-0000-0000-000053000000}"/>
    <cellStyle name="Input cel new 3 2 3 3 4 5" xfId="10446" xr:uid="{00000000-0005-0000-0000-000053000000}"/>
    <cellStyle name="Input cel new 3 2 3 3 5" xfId="3352" xr:uid="{00000000-0005-0000-0000-000053000000}"/>
    <cellStyle name="Input cel new 3 2 3 3 5 2" xfId="13616" xr:uid="{00000000-0005-0000-0000-000053000000}"/>
    <cellStyle name="Input cel new 3 2 3 3 5 2 2" xfId="18206" xr:uid="{00000000-0005-0000-0000-000053000000}"/>
    <cellStyle name="Input cel new 3 2 3 3 5 3" xfId="9198" xr:uid="{00000000-0005-0000-0000-000053000000}"/>
    <cellStyle name="Input cel new 3 2 3 3 6" xfId="4644" xr:uid="{00000000-0005-0000-0000-000053000000}"/>
    <cellStyle name="Input cel new 3 2 3 3 6 2" xfId="14904" xr:uid="{00000000-0005-0000-0000-000053000000}"/>
    <cellStyle name="Input cel new 3 2 3 3 6 2 2" xfId="19493" xr:uid="{00000000-0005-0000-0000-000053000000}"/>
    <cellStyle name="Input cel new 3 2 3 3 6 3" xfId="13297" xr:uid="{00000000-0005-0000-0000-000053000000}"/>
    <cellStyle name="Input cel new 3 2 3 3 7" xfId="9416" xr:uid="{00000000-0005-0000-0000-000053000000}"/>
    <cellStyle name="Input cel new 3 2 3 3 7 2" xfId="13444" xr:uid="{00000000-0005-0000-0000-000053000000}"/>
    <cellStyle name="Input cel new 3 2 3 3 8" xfId="10757" xr:uid="{00000000-0005-0000-0000-000053000000}"/>
    <cellStyle name="Input cel new 3 2 3 3 8 2" xfId="13443" xr:uid="{00000000-0005-0000-0000-000053000000}"/>
    <cellStyle name="Input cel new 3 2 3 3 9" xfId="8945" xr:uid="{00000000-0005-0000-0000-000053000000}"/>
    <cellStyle name="Input cel new 3 2 3 4" xfId="355" xr:uid="{00000000-0005-0000-0000-000053000000}"/>
    <cellStyle name="Input cel new 3 2 3 4 2" xfId="1508" xr:uid="{00000000-0005-0000-0000-000053000000}"/>
    <cellStyle name="Input cel new 3 2 3 4 2 2" xfId="5729" xr:uid="{00000000-0005-0000-0000-000053000000}"/>
    <cellStyle name="Input cel new 3 2 3 4 2 2 2" xfId="15938" xr:uid="{00000000-0005-0000-0000-000053000000}"/>
    <cellStyle name="Input cel new 3 2 3 4 2 2 2 2" xfId="20525" xr:uid="{00000000-0005-0000-0000-000053000000}"/>
    <cellStyle name="Input cel new 3 2 3 4 2 2 3" xfId="12109" xr:uid="{00000000-0005-0000-0000-000053000000}"/>
    <cellStyle name="Input cel new 3 2 3 4 2 3" xfId="4317" xr:uid="{00000000-0005-0000-0000-000053000000}"/>
    <cellStyle name="Input cel new 3 2 3 4 2 3 2" xfId="19171" xr:uid="{00000000-0005-0000-0000-000053000000}"/>
    <cellStyle name="Input cel new 3 2 3 4 2 4" xfId="11790" xr:uid="{00000000-0005-0000-0000-000053000000}"/>
    <cellStyle name="Input cel new 3 2 3 4 2 4 2" xfId="16376" xr:uid="{00000000-0005-0000-0000-000053000000}"/>
    <cellStyle name="Input cel new 3 2 3 4 2 5" xfId="12479" xr:uid="{00000000-0005-0000-0000-000053000000}"/>
    <cellStyle name="Input cel new 3 2 3 4 3" xfId="4601" xr:uid="{00000000-0005-0000-0000-000053000000}"/>
    <cellStyle name="Input cel new 3 2 3 4 3 2" xfId="14863" xr:uid="{00000000-0005-0000-0000-000053000000}"/>
    <cellStyle name="Input cel new 3 2 3 4 3 2 2" xfId="19452" xr:uid="{00000000-0005-0000-0000-000053000000}"/>
    <cellStyle name="Input cel new 3 2 3 4 3 3" xfId="13467" xr:uid="{00000000-0005-0000-0000-000053000000}"/>
    <cellStyle name="Input cel new 3 2 3 4 4" xfId="3090" xr:uid="{00000000-0005-0000-0000-000053000000}"/>
    <cellStyle name="Input cel new 3 2 3 4 4 2" xfId="17944" xr:uid="{00000000-0005-0000-0000-000053000000}"/>
    <cellStyle name="Input cel new 3 2 3 4 5" xfId="10709" xr:uid="{00000000-0005-0000-0000-000053000000}"/>
    <cellStyle name="Input cel new 3 2 3 4 5 2" xfId="13425" xr:uid="{00000000-0005-0000-0000-000053000000}"/>
    <cellStyle name="Input cel new 3 2 3 4 6" xfId="6972" xr:uid="{00000000-0005-0000-0000-000053000000}"/>
    <cellStyle name="Input cel new 3 2 3 5" xfId="330" xr:uid="{00000000-0005-0000-0000-000053000000}"/>
    <cellStyle name="Input cel new 3 2 3 5 2" xfId="3712" xr:uid="{00000000-0005-0000-0000-000053000000}"/>
    <cellStyle name="Input cel new 3 2 3 5 2 2" xfId="13976" xr:uid="{00000000-0005-0000-0000-000053000000}"/>
    <cellStyle name="Input cel new 3 2 3 5 2 2 2" xfId="18566" xr:uid="{00000000-0005-0000-0000-000053000000}"/>
    <cellStyle name="Input cel new 3 2 3 5 2 3" xfId="7712" xr:uid="{00000000-0005-0000-0000-000053000000}"/>
    <cellStyle name="Input cel new 3 2 3 5 3" xfId="4576" xr:uid="{00000000-0005-0000-0000-000053000000}"/>
    <cellStyle name="Input cel new 3 2 3 5 3 2" xfId="14838" xr:uid="{00000000-0005-0000-0000-000053000000}"/>
    <cellStyle name="Input cel new 3 2 3 5 3 2 2" xfId="19427" xr:uid="{00000000-0005-0000-0000-000053000000}"/>
    <cellStyle name="Input cel new 3 2 3 5 3 3" xfId="13160" xr:uid="{00000000-0005-0000-0000-000053000000}"/>
    <cellStyle name="Input cel new 3 2 3 5 4" xfId="2548" xr:uid="{00000000-0005-0000-0000-000053000000}"/>
    <cellStyle name="Input cel new 3 2 3 5 4 2" xfId="17402" xr:uid="{00000000-0005-0000-0000-000053000000}"/>
    <cellStyle name="Input cel new 3 2 3 5 5" xfId="10684" xr:uid="{00000000-0005-0000-0000-000053000000}"/>
    <cellStyle name="Input cel new 3 2 3 5 5 2" xfId="6936" xr:uid="{00000000-0005-0000-0000-000053000000}"/>
    <cellStyle name="Input cel new 3 2 3 5 6" xfId="8244" xr:uid="{00000000-0005-0000-0000-000053000000}"/>
    <cellStyle name="Input cel new 3 2 3 6" xfId="2175" xr:uid="{00000000-0005-0000-0000-000053000000}"/>
    <cellStyle name="Input cel new 3 2 3 6 2" xfId="12444" xr:uid="{00000000-0005-0000-0000-000053000000}"/>
    <cellStyle name="Input cel new 3 2 3 6 2 2" xfId="17029" xr:uid="{00000000-0005-0000-0000-000053000000}"/>
    <cellStyle name="Input cel new 3 2 3 6 3" xfId="7210" xr:uid="{00000000-0005-0000-0000-000053000000}"/>
    <cellStyle name="Input cel new 3 2 3 7" xfId="3329" xr:uid="{00000000-0005-0000-0000-000053000000}"/>
    <cellStyle name="Input cel new 3 2 3 7 2" xfId="13593" xr:uid="{00000000-0005-0000-0000-000053000000}"/>
    <cellStyle name="Input cel new 3 2 3 7 2 2" xfId="18183" xr:uid="{00000000-0005-0000-0000-000053000000}"/>
    <cellStyle name="Input cel new 3 2 3 7 3" xfId="9679" xr:uid="{00000000-0005-0000-0000-000053000000}"/>
    <cellStyle name="Input cel new 3 2 3 8" xfId="1774" xr:uid="{00000000-0005-0000-0000-000053000000}"/>
    <cellStyle name="Input cel new 3 2 3 8 2" xfId="12045" xr:uid="{00000000-0005-0000-0000-000053000000}"/>
    <cellStyle name="Input cel new 3 2 3 8 2 2" xfId="16631" xr:uid="{00000000-0005-0000-0000-000053000000}"/>
    <cellStyle name="Input cel new 3 2 3 8 3" xfId="6256" xr:uid="{00000000-0005-0000-0000-000053000000}"/>
    <cellStyle name="Input cel new 3 2 3 8 4" xfId="6066" xr:uid="{00000000-0005-0000-0000-000053000000}"/>
    <cellStyle name="Input cel new 3 2 3 9" xfId="1750" xr:uid="{00000000-0005-0000-0000-000053000000}"/>
    <cellStyle name="Input cel new 3 2 3 9 2" xfId="12021" xr:uid="{00000000-0005-0000-0000-000053000000}"/>
    <cellStyle name="Input cel new 3 2 3 9 3" xfId="16607" xr:uid="{00000000-0005-0000-0000-000053000000}"/>
    <cellStyle name="Input cel new 3 2 4" xfId="816" xr:uid="{00000000-0005-0000-0000-000065000000}"/>
    <cellStyle name="Input cel new 3 2 4 2" xfId="3616" xr:uid="{00000000-0005-0000-0000-000065000000}"/>
    <cellStyle name="Input cel new 3 2 4 2 2" xfId="13880" xr:uid="{00000000-0005-0000-0000-000065000000}"/>
    <cellStyle name="Input cel new 3 2 4 2 2 2" xfId="18470" xr:uid="{00000000-0005-0000-0000-000065000000}"/>
    <cellStyle name="Input cel new 3 2 4 2 3" xfId="13452" xr:uid="{00000000-0005-0000-0000-000065000000}"/>
    <cellStyle name="Input cel new 3 2 4 3" xfId="5041" xr:uid="{00000000-0005-0000-0000-000065000000}"/>
    <cellStyle name="Input cel new 3 2 4 3 2" xfId="15296" xr:uid="{00000000-0005-0000-0000-000065000000}"/>
    <cellStyle name="Input cel new 3 2 4 3 2 2" xfId="19885" xr:uid="{00000000-0005-0000-0000-000065000000}"/>
    <cellStyle name="Input cel new 3 2 4 3 3" xfId="8610" xr:uid="{00000000-0005-0000-0000-000065000000}"/>
    <cellStyle name="Input cel new 3 2 4 4" xfId="2460" xr:uid="{00000000-0005-0000-0000-000065000000}"/>
    <cellStyle name="Input cel new 3 2 4 4 2" xfId="17314" xr:uid="{00000000-0005-0000-0000-000065000000}"/>
    <cellStyle name="Input cel new 3 2 4 5" xfId="11151" xr:uid="{00000000-0005-0000-0000-000065000000}"/>
    <cellStyle name="Input cel new 3 2 4 5 2" xfId="13547" xr:uid="{00000000-0005-0000-0000-000065000000}"/>
    <cellStyle name="Input cel new 3 2 4 6" xfId="6043" xr:uid="{00000000-0005-0000-0000-000065000000}"/>
    <cellStyle name="Input cel new 3 2 5" xfId="1780" xr:uid="{00000000-0005-0000-0000-000020000000}"/>
    <cellStyle name="Input cel new 3 2 5 2" xfId="12051" xr:uid="{00000000-0005-0000-0000-000020000000}"/>
    <cellStyle name="Input cel new 3 2 5 3" xfId="16636" xr:uid="{00000000-0005-0000-0000-000020000000}"/>
    <cellStyle name="Input cel new 3 2 6" xfId="1736" xr:uid="{00000000-0005-0000-0000-000020000000}"/>
    <cellStyle name="Input cel new 3 2 6 2" xfId="12008" xr:uid="{00000000-0005-0000-0000-000020000000}"/>
    <cellStyle name="Input cel new 3 2 6 3" xfId="16594" xr:uid="{00000000-0005-0000-0000-000020000000}"/>
    <cellStyle name="Input cel new 3 2 7" xfId="10610" xr:uid="{00000000-0005-0000-0000-000020000000}"/>
    <cellStyle name="Input cel new 3 2 7 2" xfId="6662" xr:uid="{00000000-0005-0000-0000-000020000000}"/>
    <cellStyle name="Input cel new 3 3" xfId="274" xr:uid="{00000000-0005-0000-0000-000055000000}"/>
    <cellStyle name="Input cel new 3 3 10" xfId="1791" xr:uid="{00000000-0005-0000-0000-000055000000}"/>
    <cellStyle name="Input cel new 3 3 10 2" xfId="12062" xr:uid="{00000000-0005-0000-0000-000055000000}"/>
    <cellStyle name="Input cel new 3 3 10 2 2" xfId="16647" xr:uid="{00000000-0005-0000-0000-000055000000}"/>
    <cellStyle name="Input cel new 3 3 10 3" xfId="10160" xr:uid="{00000000-0005-0000-0000-000055000000}"/>
    <cellStyle name="Input cel new 3 3 11" xfId="10637" xr:uid="{00000000-0005-0000-0000-000055000000}"/>
    <cellStyle name="Input cel new 3 3 11 2" xfId="9986" xr:uid="{00000000-0005-0000-0000-000055000000}"/>
    <cellStyle name="Input cel new 3 3 12" xfId="6202" xr:uid="{00000000-0005-0000-0000-000055000000}"/>
    <cellStyle name="Input cel new 3 3 2" xfId="410" xr:uid="{00000000-0005-0000-0000-000055000000}"/>
    <cellStyle name="Input cel new 3 3 2 10" xfId="1874" xr:uid="{00000000-0005-0000-0000-000055000000}"/>
    <cellStyle name="Input cel new 3 3 2 10 2" xfId="12145" xr:uid="{00000000-0005-0000-0000-000055000000}"/>
    <cellStyle name="Input cel new 3 3 2 10 2 2" xfId="16730" xr:uid="{00000000-0005-0000-0000-000055000000}"/>
    <cellStyle name="Input cel new 3 3 2 10 3" xfId="6965" xr:uid="{00000000-0005-0000-0000-000055000000}"/>
    <cellStyle name="Input cel new 3 3 2 11" xfId="4646" xr:uid="{00000000-0005-0000-0000-000055000000}"/>
    <cellStyle name="Input cel new 3 3 2 11 2" xfId="19495" xr:uid="{00000000-0005-0000-0000-000055000000}"/>
    <cellStyle name="Input cel new 3 3 2 12" xfId="10760" xr:uid="{00000000-0005-0000-0000-000055000000}"/>
    <cellStyle name="Input cel new 3 3 2 12 2" xfId="8045" xr:uid="{00000000-0005-0000-0000-000055000000}"/>
    <cellStyle name="Input cel new 3 3 2 13" xfId="7927" xr:uid="{00000000-0005-0000-0000-000055000000}"/>
    <cellStyle name="Input cel new 3 3 2 2" xfId="505" xr:uid="{00000000-0005-0000-0000-000055000000}"/>
    <cellStyle name="Input cel new 3 3 2 2 10" xfId="12162" xr:uid="{00000000-0005-0000-0000-000055000000}"/>
    <cellStyle name="Input cel new 3 3 2 2 2" xfId="1212" xr:uid="{00000000-0005-0000-0000-000055000000}"/>
    <cellStyle name="Input cel new 3 3 2 2 2 2" xfId="2820" xr:uid="{00000000-0005-0000-0000-000055000000}"/>
    <cellStyle name="Input cel new 3 3 2 2 2 2 2" xfId="13086" xr:uid="{00000000-0005-0000-0000-000055000000}"/>
    <cellStyle name="Input cel new 3 3 2 2 2 2 2 2" xfId="17674" xr:uid="{00000000-0005-0000-0000-000055000000}"/>
    <cellStyle name="Input cel new 3 3 2 2 2 2 3" xfId="10101" xr:uid="{00000000-0005-0000-0000-000055000000}"/>
    <cellStyle name="Input cel new 3 3 2 2 2 3" xfId="4020" xr:uid="{00000000-0005-0000-0000-000055000000}"/>
    <cellStyle name="Input cel new 3 3 2 2 2 3 2" xfId="14284" xr:uid="{00000000-0005-0000-0000-000055000000}"/>
    <cellStyle name="Input cel new 3 3 2 2 2 3 2 2" xfId="18874" xr:uid="{00000000-0005-0000-0000-000055000000}"/>
    <cellStyle name="Input cel new 3 3 2 2 2 3 3" xfId="8097" xr:uid="{00000000-0005-0000-0000-000055000000}"/>
    <cellStyle name="Input cel new 3 3 2 2 2 4" xfId="5434" xr:uid="{00000000-0005-0000-0000-000055000000}"/>
    <cellStyle name="Input cel new 3 3 2 2 2 4 2" xfId="15660" xr:uid="{00000000-0005-0000-0000-000055000000}"/>
    <cellStyle name="Input cel new 3 3 2 2 2 4 2 2" xfId="20248" xr:uid="{00000000-0005-0000-0000-000055000000}"/>
    <cellStyle name="Input cel new 3 3 2 2 2 4 3" xfId="6751" xr:uid="{00000000-0005-0000-0000-000055000000}"/>
    <cellStyle name="Input cel new 3 3 2 2 2 5" xfId="1983" xr:uid="{00000000-0005-0000-0000-000055000000}"/>
    <cellStyle name="Input cel new 3 3 2 2 2 5 2" xfId="12252" xr:uid="{00000000-0005-0000-0000-000055000000}"/>
    <cellStyle name="Input cel new 3 3 2 2 2 5 2 2" xfId="16837" xr:uid="{00000000-0005-0000-0000-000055000000}"/>
    <cellStyle name="Input cel new 3 3 2 2 2 5 3" xfId="10284" xr:uid="{00000000-0005-0000-0000-000055000000}"/>
    <cellStyle name="Input cel new 3 3 2 2 2 6" xfId="11513" xr:uid="{00000000-0005-0000-0000-000055000000}"/>
    <cellStyle name="Input cel new 3 3 2 2 2 6 2" xfId="9215" xr:uid="{00000000-0005-0000-0000-000055000000}"/>
    <cellStyle name="Input cel new 3 3 2 2 2 7" xfId="9816" xr:uid="{00000000-0005-0000-0000-000055000000}"/>
    <cellStyle name="Input cel new 3 3 2 2 3" xfId="1131" xr:uid="{00000000-0005-0000-0000-000055000000}"/>
    <cellStyle name="Input cel new 3 3 2 2 3 2" xfId="3937" xr:uid="{00000000-0005-0000-0000-000055000000}"/>
    <cellStyle name="Input cel new 3 3 2 2 3 2 2" xfId="14201" xr:uid="{00000000-0005-0000-0000-000055000000}"/>
    <cellStyle name="Input cel new 3 3 2 2 3 2 2 2" xfId="18791" xr:uid="{00000000-0005-0000-0000-000055000000}"/>
    <cellStyle name="Input cel new 3 3 2 2 3 2 3" xfId="7451" xr:uid="{00000000-0005-0000-0000-000055000000}"/>
    <cellStyle name="Input cel new 3 3 2 2 3 3" xfId="5353" xr:uid="{00000000-0005-0000-0000-000055000000}"/>
    <cellStyle name="Input cel new 3 3 2 2 3 3 2" xfId="15584" xr:uid="{00000000-0005-0000-0000-000055000000}"/>
    <cellStyle name="Input cel new 3 3 2 2 3 3 2 2" xfId="20173" xr:uid="{00000000-0005-0000-0000-000055000000}"/>
    <cellStyle name="Input cel new 3 3 2 2 3 3 3" xfId="7714" xr:uid="{00000000-0005-0000-0000-000055000000}"/>
    <cellStyle name="Input cel new 3 3 2 2 3 4" xfId="2752" xr:uid="{00000000-0005-0000-0000-000055000000}"/>
    <cellStyle name="Input cel new 3 3 2 2 3 4 2" xfId="17606" xr:uid="{00000000-0005-0000-0000-000055000000}"/>
    <cellStyle name="Input cel new 3 3 2 2 3 5" xfId="11438" xr:uid="{00000000-0005-0000-0000-000055000000}"/>
    <cellStyle name="Input cel new 3 3 2 2 3 5 2" xfId="9955" xr:uid="{00000000-0005-0000-0000-000055000000}"/>
    <cellStyle name="Input cel new 3 3 2 2 3 6" xfId="13387" xr:uid="{00000000-0005-0000-0000-000055000000}"/>
    <cellStyle name="Input cel new 3 3 2 2 4" xfId="1422" xr:uid="{00000000-0005-0000-0000-000055000000}"/>
    <cellStyle name="Input cel new 3 3 2 2 4 2" xfId="4231" xr:uid="{00000000-0005-0000-0000-000055000000}"/>
    <cellStyle name="Input cel new 3 3 2 2 4 2 2" xfId="14495" xr:uid="{00000000-0005-0000-0000-000055000000}"/>
    <cellStyle name="Input cel new 3 3 2 2 4 2 2 2" xfId="19085" xr:uid="{00000000-0005-0000-0000-000055000000}"/>
    <cellStyle name="Input cel new 3 3 2 2 4 2 3" xfId="9603" xr:uid="{00000000-0005-0000-0000-000055000000}"/>
    <cellStyle name="Input cel new 3 3 2 2 4 3" xfId="5643" xr:uid="{00000000-0005-0000-0000-000055000000}"/>
    <cellStyle name="Input cel new 3 3 2 2 4 3 2" xfId="15860" xr:uid="{00000000-0005-0000-0000-000055000000}"/>
    <cellStyle name="Input cel new 3 3 2 2 4 3 2 2" xfId="20448" xr:uid="{00000000-0005-0000-0000-000055000000}"/>
    <cellStyle name="Input cel new 3 3 2 2 4 3 3" xfId="12429" xr:uid="{00000000-0005-0000-0000-000055000000}"/>
    <cellStyle name="Input cel new 3 3 2 2 4 4" xfId="3024" xr:uid="{00000000-0005-0000-0000-000055000000}"/>
    <cellStyle name="Input cel new 3 3 2 2 4 4 2" xfId="17878" xr:uid="{00000000-0005-0000-0000-000055000000}"/>
    <cellStyle name="Input cel new 3 3 2 2 4 5" xfId="11711" xr:uid="{00000000-0005-0000-0000-000055000000}"/>
    <cellStyle name="Input cel new 3 3 2 2 4 5 2" xfId="16299" xr:uid="{00000000-0005-0000-0000-000055000000}"/>
    <cellStyle name="Input cel new 3 3 2 2 4 6" xfId="10237" xr:uid="{00000000-0005-0000-0000-000055000000}"/>
    <cellStyle name="Input cel new 3 3 2 2 5" xfId="957" xr:uid="{00000000-0005-0000-0000-000055000000}"/>
    <cellStyle name="Input cel new 3 3 2 2 5 2" xfId="3760" xr:uid="{00000000-0005-0000-0000-000055000000}"/>
    <cellStyle name="Input cel new 3 3 2 2 5 2 2" xfId="14024" xr:uid="{00000000-0005-0000-0000-000055000000}"/>
    <cellStyle name="Input cel new 3 3 2 2 5 2 2 2" xfId="18614" xr:uid="{00000000-0005-0000-0000-000055000000}"/>
    <cellStyle name="Input cel new 3 3 2 2 5 2 3" xfId="8071" xr:uid="{00000000-0005-0000-0000-000055000000}"/>
    <cellStyle name="Input cel new 3 3 2 2 5 3" xfId="5180" xr:uid="{00000000-0005-0000-0000-000055000000}"/>
    <cellStyle name="Input cel new 3 3 2 2 5 3 2" xfId="15423" xr:uid="{00000000-0005-0000-0000-000055000000}"/>
    <cellStyle name="Input cel new 3 3 2 2 5 3 2 2" xfId="20012" xr:uid="{00000000-0005-0000-0000-000055000000}"/>
    <cellStyle name="Input cel new 3 3 2 2 5 3 3" xfId="9285" xr:uid="{00000000-0005-0000-0000-000055000000}"/>
    <cellStyle name="Input cel new 3 3 2 2 5 4" xfId="2592" xr:uid="{00000000-0005-0000-0000-000055000000}"/>
    <cellStyle name="Input cel new 3 3 2 2 5 4 2" xfId="17446" xr:uid="{00000000-0005-0000-0000-000055000000}"/>
    <cellStyle name="Input cel new 3 3 2 2 5 5" xfId="11278" xr:uid="{00000000-0005-0000-0000-000055000000}"/>
    <cellStyle name="Input cel new 3 3 2 2 5 5 2" xfId="13015" xr:uid="{00000000-0005-0000-0000-000055000000}"/>
    <cellStyle name="Input cel new 3 3 2 2 5 6" xfId="9659" xr:uid="{00000000-0005-0000-0000-000055000000}"/>
    <cellStyle name="Input cel new 3 3 2 2 6" xfId="602" xr:uid="{00000000-0005-0000-0000-000055000000}"/>
    <cellStyle name="Input cel new 3 3 2 2 6 2" xfId="4827" xr:uid="{00000000-0005-0000-0000-000055000000}"/>
    <cellStyle name="Input cel new 3 3 2 2 6 2 2" xfId="15085" xr:uid="{00000000-0005-0000-0000-000055000000}"/>
    <cellStyle name="Input cel new 3 3 2 2 6 2 2 2" xfId="19674" xr:uid="{00000000-0005-0000-0000-000055000000}"/>
    <cellStyle name="Input cel new 3 3 2 2 6 2 3" xfId="7653" xr:uid="{00000000-0005-0000-0000-000055000000}"/>
    <cellStyle name="Input cel new 3 3 2 2 6 3" xfId="2249" xr:uid="{00000000-0005-0000-0000-000055000000}"/>
    <cellStyle name="Input cel new 3 3 2 2 6 3 2" xfId="17103" xr:uid="{00000000-0005-0000-0000-000055000000}"/>
    <cellStyle name="Input cel new 3 3 2 2 6 4" xfId="10946" xr:uid="{00000000-0005-0000-0000-000055000000}"/>
    <cellStyle name="Input cel new 3 3 2 2 6 4 2" xfId="9130" xr:uid="{00000000-0005-0000-0000-000055000000}"/>
    <cellStyle name="Input cel new 3 3 2 2 6 5" xfId="7964" xr:uid="{00000000-0005-0000-0000-000055000000}"/>
    <cellStyle name="Input cel new 3 3 2 2 7" xfId="3402" xr:uid="{00000000-0005-0000-0000-000055000000}"/>
    <cellStyle name="Input cel new 3 3 2 2 7 2" xfId="13666" xr:uid="{00000000-0005-0000-0000-000055000000}"/>
    <cellStyle name="Input cel new 3 3 2 2 7 2 2" xfId="18256" xr:uid="{00000000-0005-0000-0000-000055000000}"/>
    <cellStyle name="Input cel new 3 3 2 2 7 3" xfId="7264" xr:uid="{00000000-0005-0000-0000-000055000000}"/>
    <cellStyle name="Input cel new 3 3 2 2 8" xfId="4730" xr:uid="{00000000-0005-0000-0000-000055000000}"/>
    <cellStyle name="Input cel new 3 3 2 2 8 2" xfId="14990" xr:uid="{00000000-0005-0000-0000-000055000000}"/>
    <cellStyle name="Input cel new 3 3 2 2 8 2 2" xfId="19579" xr:uid="{00000000-0005-0000-0000-000055000000}"/>
    <cellStyle name="Input cel new 3 3 2 2 8 3" xfId="10100" xr:uid="{00000000-0005-0000-0000-000055000000}"/>
    <cellStyle name="Input cel new 3 3 2 2 9" xfId="10852" xr:uid="{00000000-0005-0000-0000-000055000000}"/>
    <cellStyle name="Input cel new 3 3 2 2 9 2" xfId="7122" xr:uid="{00000000-0005-0000-0000-000055000000}"/>
    <cellStyle name="Input cel new 3 3 2 3" xfId="650" xr:uid="{00000000-0005-0000-0000-000055000000}"/>
    <cellStyle name="Input cel new 3 3 2 3 10" xfId="9300" xr:uid="{00000000-0005-0000-0000-000055000000}"/>
    <cellStyle name="Input cel new 3 3 2 3 2" xfId="1563" xr:uid="{00000000-0005-0000-0000-000055000000}"/>
    <cellStyle name="Input cel new 3 3 2 3 2 2" xfId="4372" xr:uid="{00000000-0005-0000-0000-000055000000}"/>
    <cellStyle name="Input cel new 3 3 2 3 2 2 2" xfId="14636" xr:uid="{00000000-0005-0000-0000-000055000000}"/>
    <cellStyle name="Input cel new 3 3 2 3 2 2 2 2" xfId="19226" xr:uid="{00000000-0005-0000-0000-000055000000}"/>
    <cellStyle name="Input cel new 3 3 2 3 2 2 3" xfId="10180" xr:uid="{00000000-0005-0000-0000-000055000000}"/>
    <cellStyle name="Input cel new 3 3 2 3 2 3" xfId="5784" xr:uid="{00000000-0005-0000-0000-000055000000}"/>
    <cellStyle name="Input cel new 3 3 2 3 2 3 2" xfId="15991" xr:uid="{00000000-0005-0000-0000-000055000000}"/>
    <cellStyle name="Input cel new 3 3 2 3 2 3 2 2" xfId="20578" xr:uid="{00000000-0005-0000-0000-000055000000}"/>
    <cellStyle name="Input cel new 3 3 2 3 2 3 3" xfId="7899" xr:uid="{00000000-0005-0000-0000-000055000000}"/>
    <cellStyle name="Input cel new 3 3 2 3 2 4" xfId="3141" xr:uid="{00000000-0005-0000-0000-000055000000}"/>
    <cellStyle name="Input cel new 3 3 2 3 2 4 2" xfId="17995" xr:uid="{00000000-0005-0000-0000-000055000000}"/>
    <cellStyle name="Input cel new 3 3 2 3 2 5" xfId="11843" xr:uid="{00000000-0005-0000-0000-000055000000}"/>
    <cellStyle name="Input cel new 3 3 2 3 2 5 2" xfId="16429" xr:uid="{00000000-0005-0000-0000-000055000000}"/>
    <cellStyle name="Input cel new 3 3 2 3 2 6" xfId="12501" xr:uid="{00000000-0005-0000-0000-000055000000}"/>
    <cellStyle name="Input cel new 3 3 2 3 3" xfId="1251" xr:uid="{00000000-0005-0000-0000-000055000000}"/>
    <cellStyle name="Input cel new 3 3 2 3 3 2" xfId="4059" xr:uid="{00000000-0005-0000-0000-000055000000}"/>
    <cellStyle name="Input cel new 3 3 2 3 3 2 2" xfId="14323" xr:uid="{00000000-0005-0000-0000-000055000000}"/>
    <cellStyle name="Input cel new 3 3 2 3 3 2 2 2" xfId="18913" xr:uid="{00000000-0005-0000-0000-000055000000}"/>
    <cellStyle name="Input cel new 3 3 2 3 3 2 3" xfId="7990" xr:uid="{00000000-0005-0000-0000-000055000000}"/>
    <cellStyle name="Input cel new 3 3 2 3 3 3" xfId="5473" xr:uid="{00000000-0005-0000-0000-000055000000}"/>
    <cellStyle name="Input cel new 3 3 2 3 3 3 2" xfId="15698" xr:uid="{00000000-0005-0000-0000-000055000000}"/>
    <cellStyle name="Input cel new 3 3 2 3 3 3 2 2" xfId="20286" xr:uid="{00000000-0005-0000-0000-000055000000}"/>
    <cellStyle name="Input cel new 3 3 2 3 3 3 3" xfId="8034" xr:uid="{00000000-0005-0000-0000-000055000000}"/>
    <cellStyle name="Input cel new 3 3 2 3 3 4" xfId="2859" xr:uid="{00000000-0005-0000-0000-000055000000}"/>
    <cellStyle name="Input cel new 3 3 2 3 3 4 2" xfId="17713" xr:uid="{00000000-0005-0000-0000-000055000000}"/>
    <cellStyle name="Input cel new 3 3 2 3 3 5" xfId="11551" xr:uid="{00000000-0005-0000-0000-000055000000}"/>
    <cellStyle name="Input cel new 3 3 2 3 3 5 2" xfId="10397" xr:uid="{00000000-0005-0000-0000-000055000000}"/>
    <cellStyle name="Input cel new 3 3 2 3 3 6" xfId="9109" xr:uid="{00000000-0005-0000-0000-000055000000}"/>
    <cellStyle name="Input cel new 3 3 2 3 4" xfId="1019" xr:uid="{00000000-0005-0000-0000-000055000000}"/>
    <cellStyle name="Input cel new 3 3 2 3 4 2" xfId="3822" xr:uid="{00000000-0005-0000-0000-000055000000}"/>
    <cellStyle name="Input cel new 3 3 2 3 4 2 2" xfId="14086" xr:uid="{00000000-0005-0000-0000-000055000000}"/>
    <cellStyle name="Input cel new 3 3 2 3 4 2 2 2" xfId="18676" xr:uid="{00000000-0005-0000-0000-000055000000}"/>
    <cellStyle name="Input cel new 3 3 2 3 4 2 3" xfId="7812" xr:uid="{00000000-0005-0000-0000-000055000000}"/>
    <cellStyle name="Input cel new 3 3 2 3 4 3" xfId="5242" xr:uid="{00000000-0005-0000-0000-000055000000}"/>
    <cellStyle name="Input cel new 3 3 2 3 4 3 2" xfId="15480" xr:uid="{00000000-0005-0000-0000-000055000000}"/>
    <cellStyle name="Input cel new 3 3 2 3 4 3 2 2" xfId="20069" xr:uid="{00000000-0005-0000-0000-000055000000}"/>
    <cellStyle name="Input cel new 3 3 2 3 4 3 3" xfId="5988" xr:uid="{00000000-0005-0000-0000-000055000000}"/>
    <cellStyle name="Input cel new 3 3 2 3 4 4" xfId="2648" xr:uid="{00000000-0005-0000-0000-000055000000}"/>
    <cellStyle name="Input cel new 3 3 2 3 4 4 2" xfId="17502" xr:uid="{00000000-0005-0000-0000-000055000000}"/>
    <cellStyle name="Input cel new 3 3 2 3 4 5" xfId="11335" xr:uid="{00000000-0005-0000-0000-000055000000}"/>
    <cellStyle name="Input cel new 3 3 2 3 4 5 2" xfId="7540" xr:uid="{00000000-0005-0000-0000-000055000000}"/>
    <cellStyle name="Input cel new 3 3 2 3 4 6" xfId="9268" xr:uid="{00000000-0005-0000-0000-000055000000}"/>
    <cellStyle name="Input cel new 3 3 2 3 5" xfId="2297" xr:uid="{00000000-0005-0000-0000-000055000000}"/>
    <cellStyle name="Input cel new 3 3 2 3 5 2" xfId="12565" xr:uid="{00000000-0005-0000-0000-000055000000}"/>
    <cellStyle name="Input cel new 3 3 2 3 5 2 2" xfId="17151" xr:uid="{00000000-0005-0000-0000-000055000000}"/>
    <cellStyle name="Input cel new 3 3 2 3 5 3" xfId="7838" xr:uid="{00000000-0005-0000-0000-000055000000}"/>
    <cellStyle name="Input cel new 3 3 2 3 6" xfId="3450" xr:uid="{00000000-0005-0000-0000-000055000000}"/>
    <cellStyle name="Input cel new 3 3 2 3 6 2" xfId="13714" xr:uid="{00000000-0005-0000-0000-000055000000}"/>
    <cellStyle name="Input cel new 3 3 2 3 6 2 2" xfId="18304" xr:uid="{00000000-0005-0000-0000-000055000000}"/>
    <cellStyle name="Input cel new 3 3 2 3 6 3" xfId="7437" xr:uid="{00000000-0005-0000-0000-000055000000}"/>
    <cellStyle name="Input cel new 3 3 2 3 7" xfId="4875" xr:uid="{00000000-0005-0000-0000-000055000000}"/>
    <cellStyle name="Input cel new 3 3 2 3 7 2" xfId="15133" xr:uid="{00000000-0005-0000-0000-000055000000}"/>
    <cellStyle name="Input cel new 3 3 2 3 7 2 2" xfId="19722" xr:uid="{00000000-0005-0000-0000-000055000000}"/>
    <cellStyle name="Input cel new 3 3 2 3 7 3" xfId="8284" xr:uid="{00000000-0005-0000-0000-000055000000}"/>
    <cellStyle name="Input cel new 3 3 2 3 8" xfId="2031" xr:uid="{00000000-0005-0000-0000-000055000000}"/>
    <cellStyle name="Input cel new 3 3 2 3 8 2" xfId="12300" xr:uid="{00000000-0005-0000-0000-000055000000}"/>
    <cellStyle name="Input cel new 3 3 2 3 8 2 2" xfId="16885" xr:uid="{00000000-0005-0000-0000-000055000000}"/>
    <cellStyle name="Input cel new 3 3 2 3 8 3" xfId="8591" xr:uid="{00000000-0005-0000-0000-000055000000}"/>
    <cellStyle name="Input cel new 3 3 2 3 9" xfId="10993" xr:uid="{00000000-0005-0000-0000-000055000000}"/>
    <cellStyle name="Input cel new 3 3 2 3 9 2" xfId="8686" xr:uid="{00000000-0005-0000-0000-000055000000}"/>
    <cellStyle name="Input cel new 3 3 2 4" xfId="714" xr:uid="{00000000-0005-0000-0000-000055000000}"/>
    <cellStyle name="Input cel new 3 3 2 4 2" xfId="1627" xr:uid="{00000000-0005-0000-0000-000055000000}"/>
    <cellStyle name="Input cel new 3 3 2 4 2 2" xfId="4436" xr:uid="{00000000-0005-0000-0000-000055000000}"/>
    <cellStyle name="Input cel new 3 3 2 4 2 2 2" xfId="14700" xr:uid="{00000000-0005-0000-0000-000055000000}"/>
    <cellStyle name="Input cel new 3 3 2 4 2 2 2 2" xfId="19290" xr:uid="{00000000-0005-0000-0000-000055000000}"/>
    <cellStyle name="Input cel new 3 3 2 4 2 2 3" xfId="7773" xr:uid="{00000000-0005-0000-0000-000055000000}"/>
    <cellStyle name="Input cel new 3 3 2 4 2 3" xfId="5848" xr:uid="{00000000-0005-0000-0000-000055000000}"/>
    <cellStyle name="Input cel new 3 3 2 4 2 3 2" xfId="16051" xr:uid="{00000000-0005-0000-0000-000055000000}"/>
    <cellStyle name="Input cel new 3 3 2 4 2 3 2 2" xfId="20638" xr:uid="{00000000-0005-0000-0000-000055000000}"/>
    <cellStyle name="Input cel new 3 3 2 4 2 3 3" xfId="7907" xr:uid="{00000000-0005-0000-0000-000055000000}"/>
    <cellStyle name="Input cel new 3 3 2 4 2 4" xfId="3201" xr:uid="{00000000-0005-0000-0000-000055000000}"/>
    <cellStyle name="Input cel new 3 3 2 4 2 4 2" xfId="18055" xr:uid="{00000000-0005-0000-0000-000055000000}"/>
    <cellStyle name="Input cel new 3 3 2 4 2 5" xfId="11903" xr:uid="{00000000-0005-0000-0000-000055000000}"/>
    <cellStyle name="Input cel new 3 3 2 4 2 5 2" xfId="16489" xr:uid="{00000000-0005-0000-0000-000055000000}"/>
    <cellStyle name="Input cel new 3 3 2 4 2 6" xfId="6547" xr:uid="{00000000-0005-0000-0000-000055000000}"/>
    <cellStyle name="Input cel new 3 3 2 4 3" xfId="1310" xr:uid="{00000000-0005-0000-0000-000055000000}"/>
    <cellStyle name="Input cel new 3 3 2 4 3 2" xfId="4119" xr:uid="{00000000-0005-0000-0000-000055000000}"/>
    <cellStyle name="Input cel new 3 3 2 4 3 2 2" xfId="14383" xr:uid="{00000000-0005-0000-0000-000055000000}"/>
    <cellStyle name="Input cel new 3 3 2 4 3 2 2 2" xfId="18973" xr:uid="{00000000-0005-0000-0000-000055000000}"/>
    <cellStyle name="Input cel new 3 3 2 4 3 2 3" xfId="9167" xr:uid="{00000000-0005-0000-0000-000055000000}"/>
    <cellStyle name="Input cel new 3 3 2 4 3 3" xfId="5532" xr:uid="{00000000-0005-0000-0000-000055000000}"/>
    <cellStyle name="Input cel new 3 3 2 4 3 3 2" xfId="15754" xr:uid="{00000000-0005-0000-0000-000055000000}"/>
    <cellStyle name="Input cel new 3 3 2 4 3 3 2 2" xfId="20342" xr:uid="{00000000-0005-0000-0000-000055000000}"/>
    <cellStyle name="Input cel new 3 3 2 4 3 3 3" xfId="7762" xr:uid="{00000000-0005-0000-0000-000055000000}"/>
    <cellStyle name="Input cel new 3 3 2 4 3 4" xfId="2917" xr:uid="{00000000-0005-0000-0000-000055000000}"/>
    <cellStyle name="Input cel new 3 3 2 4 3 4 2" xfId="17771" xr:uid="{00000000-0005-0000-0000-000055000000}"/>
    <cellStyle name="Input cel new 3 3 2 4 3 5" xfId="11605" xr:uid="{00000000-0005-0000-0000-000055000000}"/>
    <cellStyle name="Input cel new 3 3 2 4 3 5 2" xfId="16193" xr:uid="{00000000-0005-0000-0000-000055000000}"/>
    <cellStyle name="Input cel new 3 3 2 4 3 6" xfId="10334" xr:uid="{00000000-0005-0000-0000-000055000000}"/>
    <cellStyle name="Input cel new 3 3 2 4 4" xfId="2358" xr:uid="{00000000-0005-0000-0000-000055000000}"/>
    <cellStyle name="Input cel new 3 3 2 4 4 2" xfId="12626" xr:uid="{00000000-0005-0000-0000-000055000000}"/>
    <cellStyle name="Input cel new 3 3 2 4 4 2 2" xfId="17212" xr:uid="{00000000-0005-0000-0000-000055000000}"/>
    <cellStyle name="Input cel new 3 3 2 4 4 3" xfId="12487" xr:uid="{00000000-0005-0000-0000-000055000000}"/>
    <cellStyle name="Input cel new 3 3 2 4 5" xfId="3514" xr:uid="{00000000-0005-0000-0000-000055000000}"/>
    <cellStyle name="Input cel new 3 3 2 4 5 2" xfId="13778" xr:uid="{00000000-0005-0000-0000-000055000000}"/>
    <cellStyle name="Input cel new 3 3 2 4 5 2 2" xfId="18368" xr:uid="{00000000-0005-0000-0000-000055000000}"/>
    <cellStyle name="Input cel new 3 3 2 4 5 3" xfId="10127" xr:uid="{00000000-0005-0000-0000-000055000000}"/>
    <cellStyle name="Input cel new 3 3 2 4 6" xfId="4939" xr:uid="{00000000-0005-0000-0000-000055000000}"/>
    <cellStyle name="Input cel new 3 3 2 4 6 2" xfId="15194" xr:uid="{00000000-0005-0000-0000-000055000000}"/>
    <cellStyle name="Input cel new 3 3 2 4 6 2 2" xfId="19783" xr:uid="{00000000-0005-0000-0000-000055000000}"/>
    <cellStyle name="Input cel new 3 3 2 4 6 3" xfId="7135" xr:uid="{00000000-0005-0000-0000-000055000000}"/>
    <cellStyle name="Input cel new 3 3 2 4 7" xfId="2065" xr:uid="{00000000-0005-0000-0000-000055000000}"/>
    <cellStyle name="Input cel new 3 3 2 4 7 2" xfId="12334" xr:uid="{00000000-0005-0000-0000-000055000000}"/>
    <cellStyle name="Input cel new 3 3 2 4 7 2 2" xfId="16919" xr:uid="{00000000-0005-0000-0000-000055000000}"/>
    <cellStyle name="Input cel new 3 3 2 4 7 3" xfId="12753" xr:uid="{00000000-0005-0000-0000-000055000000}"/>
    <cellStyle name="Input cel new 3 3 2 4 8" xfId="11053" xr:uid="{00000000-0005-0000-0000-000055000000}"/>
    <cellStyle name="Input cel new 3 3 2 4 8 2" xfId="9188" xr:uid="{00000000-0005-0000-0000-000055000000}"/>
    <cellStyle name="Input cel new 3 3 2 4 9" xfId="9048" xr:uid="{00000000-0005-0000-0000-000055000000}"/>
    <cellStyle name="Input cel new 3 3 2 5" xfId="776" xr:uid="{00000000-0005-0000-0000-000055000000}"/>
    <cellStyle name="Input cel new 3 3 2 5 2" xfId="1689" xr:uid="{00000000-0005-0000-0000-000055000000}"/>
    <cellStyle name="Input cel new 3 3 2 5 2 2" xfId="4498" xr:uid="{00000000-0005-0000-0000-000055000000}"/>
    <cellStyle name="Input cel new 3 3 2 5 2 2 2" xfId="14762" xr:uid="{00000000-0005-0000-0000-000055000000}"/>
    <cellStyle name="Input cel new 3 3 2 5 2 2 2 2" xfId="19352" xr:uid="{00000000-0005-0000-0000-000055000000}"/>
    <cellStyle name="Input cel new 3 3 2 5 2 2 3" xfId="8500" xr:uid="{00000000-0005-0000-0000-000055000000}"/>
    <cellStyle name="Input cel new 3 3 2 5 2 3" xfId="5910" xr:uid="{00000000-0005-0000-0000-000055000000}"/>
    <cellStyle name="Input cel new 3 3 2 5 2 3 2" xfId="16110" xr:uid="{00000000-0005-0000-0000-000055000000}"/>
    <cellStyle name="Input cel new 3 3 2 5 2 3 2 2" xfId="20697" xr:uid="{00000000-0005-0000-0000-000055000000}"/>
    <cellStyle name="Input cel new 3 3 2 5 2 3 3" xfId="7202" xr:uid="{00000000-0005-0000-0000-000055000000}"/>
    <cellStyle name="Input cel new 3 3 2 5 2 4" xfId="3260" xr:uid="{00000000-0005-0000-0000-000055000000}"/>
    <cellStyle name="Input cel new 3 3 2 5 2 4 2" xfId="18114" xr:uid="{00000000-0005-0000-0000-000055000000}"/>
    <cellStyle name="Input cel new 3 3 2 5 2 5" xfId="11962" xr:uid="{00000000-0005-0000-0000-000055000000}"/>
    <cellStyle name="Input cel new 3 3 2 5 2 5 2" xfId="16548" xr:uid="{00000000-0005-0000-0000-000055000000}"/>
    <cellStyle name="Input cel new 3 3 2 5 2 6" xfId="10543" xr:uid="{00000000-0005-0000-0000-000055000000}"/>
    <cellStyle name="Input cel new 3 3 2 5 3" xfId="1367" xr:uid="{00000000-0005-0000-0000-000055000000}"/>
    <cellStyle name="Input cel new 3 3 2 5 3 2" xfId="4176" xr:uid="{00000000-0005-0000-0000-000055000000}"/>
    <cellStyle name="Input cel new 3 3 2 5 3 2 2" xfId="14440" xr:uid="{00000000-0005-0000-0000-000055000000}"/>
    <cellStyle name="Input cel new 3 3 2 5 3 2 2 2" xfId="19030" xr:uid="{00000000-0005-0000-0000-000055000000}"/>
    <cellStyle name="Input cel new 3 3 2 5 3 2 3" xfId="14577" xr:uid="{00000000-0005-0000-0000-000055000000}"/>
    <cellStyle name="Input cel new 3 3 2 5 3 3" xfId="5588" xr:uid="{00000000-0005-0000-0000-000055000000}"/>
    <cellStyle name="Input cel new 3 3 2 5 3 3 2" xfId="15807" xr:uid="{00000000-0005-0000-0000-000055000000}"/>
    <cellStyle name="Input cel new 3 3 2 5 3 3 2 2" xfId="20395" xr:uid="{00000000-0005-0000-0000-000055000000}"/>
    <cellStyle name="Input cel new 3 3 2 5 3 3 3" xfId="16155" xr:uid="{00000000-0005-0000-0000-000055000000}"/>
    <cellStyle name="Input cel new 3 3 2 5 3 4" xfId="2971" xr:uid="{00000000-0005-0000-0000-000055000000}"/>
    <cellStyle name="Input cel new 3 3 2 5 3 4 2" xfId="17825" xr:uid="{00000000-0005-0000-0000-000055000000}"/>
    <cellStyle name="Input cel new 3 3 2 5 3 5" xfId="11658" xr:uid="{00000000-0005-0000-0000-000055000000}"/>
    <cellStyle name="Input cel new 3 3 2 5 3 5 2" xfId="16246" xr:uid="{00000000-0005-0000-0000-000055000000}"/>
    <cellStyle name="Input cel new 3 3 2 5 3 6" xfId="13450" xr:uid="{00000000-0005-0000-0000-000055000000}"/>
    <cellStyle name="Input cel new 3 3 2 5 4" xfId="2420" xr:uid="{00000000-0005-0000-0000-000055000000}"/>
    <cellStyle name="Input cel new 3 3 2 5 4 2" xfId="12688" xr:uid="{00000000-0005-0000-0000-000055000000}"/>
    <cellStyle name="Input cel new 3 3 2 5 4 2 2" xfId="17274" xr:uid="{00000000-0005-0000-0000-000055000000}"/>
    <cellStyle name="Input cel new 3 3 2 5 4 3" xfId="8741" xr:uid="{00000000-0005-0000-0000-000055000000}"/>
    <cellStyle name="Input cel new 3 3 2 5 5" xfId="3576" xr:uid="{00000000-0005-0000-0000-000055000000}"/>
    <cellStyle name="Input cel new 3 3 2 5 5 2" xfId="13840" xr:uid="{00000000-0005-0000-0000-000055000000}"/>
    <cellStyle name="Input cel new 3 3 2 5 5 2 2" xfId="18430" xr:uid="{00000000-0005-0000-0000-000055000000}"/>
    <cellStyle name="Input cel new 3 3 2 5 5 3" xfId="9517" xr:uid="{00000000-0005-0000-0000-000055000000}"/>
    <cellStyle name="Input cel new 3 3 2 5 6" xfId="5001" xr:uid="{00000000-0005-0000-0000-000055000000}"/>
    <cellStyle name="Input cel new 3 3 2 5 6 2" xfId="15256" xr:uid="{00000000-0005-0000-0000-000055000000}"/>
    <cellStyle name="Input cel new 3 3 2 5 6 2 2" xfId="19845" xr:uid="{00000000-0005-0000-0000-000055000000}"/>
    <cellStyle name="Input cel new 3 3 2 5 6 3" xfId="9364" xr:uid="{00000000-0005-0000-0000-000055000000}"/>
    <cellStyle name="Input cel new 3 3 2 5 7" xfId="2124" xr:uid="{00000000-0005-0000-0000-000055000000}"/>
    <cellStyle name="Input cel new 3 3 2 5 7 2" xfId="12393" xr:uid="{00000000-0005-0000-0000-000055000000}"/>
    <cellStyle name="Input cel new 3 3 2 5 7 2 2" xfId="16978" xr:uid="{00000000-0005-0000-0000-000055000000}"/>
    <cellStyle name="Input cel new 3 3 2 5 7 3" xfId="6730" xr:uid="{00000000-0005-0000-0000-000055000000}"/>
    <cellStyle name="Input cel new 3 3 2 5 8" xfId="11112" xr:uid="{00000000-0005-0000-0000-000055000000}"/>
    <cellStyle name="Input cel new 3 3 2 5 8 2" xfId="7411" xr:uid="{00000000-0005-0000-0000-000055000000}"/>
    <cellStyle name="Input cel new 3 3 2 5 9" xfId="9340" xr:uid="{00000000-0005-0000-0000-000055000000}"/>
    <cellStyle name="Input cel new 3 3 2 6" xfId="1193" xr:uid="{00000000-0005-0000-0000-000055000000}"/>
    <cellStyle name="Input cel new 3 3 2 6 2" xfId="2801" xr:uid="{00000000-0005-0000-0000-000055000000}"/>
    <cellStyle name="Input cel new 3 3 2 6 2 2" xfId="13067" xr:uid="{00000000-0005-0000-0000-000055000000}"/>
    <cellStyle name="Input cel new 3 3 2 6 2 2 2" xfId="17655" xr:uid="{00000000-0005-0000-0000-000055000000}"/>
    <cellStyle name="Input cel new 3 3 2 6 2 3" xfId="7997" xr:uid="{00000000-0005-0000-0000-000055000000}"/>
    <cellStyle name="Input cel new 3 3 2 6 3" xfId="4001" xr:uid="{00000000-0005-0000-0000-000055000000}"/>
    <cellStyle name="Input cel new 3 3 2 6 3 2" xfId="14265" xr:uid="{00000000-0005-0000-0000-000055000000}"/>
    <cellStyle name="Input cel new 3 3 2 6 3 2 2" xfId="18855" xr:uid="{00000000-0005-0000-0000-000055000000}"/>
    <cellStyle name="Input cel new 3 3 2 6 3 3" xfId="10287" xr:uid="{00000000-0005-0000-0000-000055000000}"/>
    <cellStyle name="Input cel new 3 3 2 6 4" xfId="5415" xr:uid="{00000000-0005-0000-0000-000055000000}"/>
    <cellStyle name="Input cel new 3 3 2 6 4 2" xfId="15641" xr:uid="{00000000-0005-0000-0000-000055000000}"/>
    <cellStyle name="Input cel new 3 3 2 6 4 2 2" xfId="20229" xr:uid="{00000000-0005-0000-0000-000055000000}"/>
    <cellStyle name="Input cel new 3 3 2 6 4 3" xfId="7053" xr:uid="{00000000-0005-0000-0000-000055000000}"/>
    <cellStyle name="Input cel new 3 3 2 6 5" xfId="1964" xr:uid="{00000000-0005-0000-0000-000055000000}"/>
    <cellStyle name="Input cel new 3 3 2 6 5 2" xfId="16818" xr:uid="{00000000-0005-0000-0000-000055000000}"/>
    <cellStyle name="Input cel new 3 3 2 6 6" xfId="11494" xr:uid="{00000000-0005-0000-0000-000055000000}"/>
    <cellStyle name="Input cel new 3 3 2 6 6 2" xfId="13224" xr:uid="{00000000-0005-0000-0000-000055000000}"/>
    <cellStyle name="Input cel new 3 3 2 6 7" xfId="10377" xr:uid="{00000000-0005-0000-0000-000055000000}"/>
    <cellStyle name="Input cel new 3 3 2 7" xfId="888" xr:uid="{00000000-0005-0000-0000-000055000000}"/>
    <cellStyle name="Input cel new 3 3 2 7 2" xfId="3688" xr:uid="{00000000-0005-0000-0000-000055000000}"/>
    <cellStyle name="Input cel new 3 3 2 7 2 2" xfId="13952" xr:uid="{00000000-0005-0000-0000-000055000000}"/>
    <cellStyle name="Input cel new 3 3 2 7 2 2 2" xfId="18542" xr:uid="{00000000-0005-0000-0000-000055000000}"/>
    <cellStyle name="Input cel new 3 3 2 7 2 3" xfId="10474" xr:uid="{00000000-0005-0000-0000-000055000000}"/>
    <cellStyle name="Input cel new 3 3 2 7 3" xfId="5112" xr:uid="{00000000-0005-0000-0000-000055000000}"/>
    <cellStyle name="Input cel new 3 3 2 7 3 2" xfId="15362" xr:uid="{00000000-0005-0000-0000-000055000000}"/>
    <cellStyle name="Input cel new 3 3 2 7 3 2 2" xfId="19951" xr:uid="{00000000-0005-0000-0000-000055000000}"/>
    <cellStyle name="Input cel new 3 3 2 7 3 3" xfId="6508" xr:uid="{00000000-0005-0000-0000-000055000000}"/>
    <cellStyle name="Input cel new 3 3 2 7 4" xfId="2526" xr:uid="{00000000-0005-0000-0000-000055000000}"/>
    <cellStyle name="Input cel new 3 3 2 7 4 2" xfId="17380" xr:uid="{00000000-0005-0000-0000-000055000000}"/>
    <cellStyle name="Input cel new 3 3 2 7 5" xfId="11217" xr:uid="{00000000-0005-0000-0000-000055000000}"/>
    <cellStyle name="Input cel new 3 3 2 7 5 2" xfId="12974" xr:uid="{00000000-0005-0000-0000-000055000000}"/>
    <cellStyle name="Input cel new 3 3 2 7 6" xfId="6110" xr:uid="{00000000-0005-0000-0000-000055000000}"/>
    <cellStyle name="Input cel new 3 3 2 8" xfId="344" xr:uid="{00000000-0005-0000-0000-000055000000}"/>
    <cellStyle name="Input cel new 3 3 2 8 2" xfId="4590" xr:uid="{00000000-0005-0000-0000-000055000000}"/>
    <cellStyle name="Input cel new 3 3 2 8 2 2" xfId="14852" xr:uid="{00000000-0005-0000-0000-000055000000}"/>
    <cellStyle name="Input cel new 3 3 2 8 2 2 2" xfId="19441" xr:uid="{00000000-0005-0000-0000-000055000000}"/>
    <cellStyle name="Input cel new 3 3 2 8 2 3" xfId="13414" xr:uid="{00000000-0005-0000-0000-000055000000}"/>
    <cellStyle name="Input cel new 3 3 2 8 3" xfId="2226" xr:uid="{00000000-0005-0000-0000-000055000000}"/>
    <cellStyle name="Input cel new 3 3 2 8 3 2" xfId="17080" xr:uid="{00000000-0005-0000-0000-000055000000}"/>
    <cellStyle name="Input cel new 3 3 2 8 4" xfId="10698" xr:uid="{00000000-0005-0000-0000-000055000000}"/>
    <cellStyle name="Input cel new 3 3 2 8 4 2" xfId="12585" xr:uid="{00000000-0005-0000-0000-000055000000}"/>
    <cellStyle name="Input cel new 3 3 2 8 5" xfId="8245" xr:uid="{00000000-0005-0000-0000-000055000000}"/>
    <cellStyle name="Input cel new 3 3 2 9" xfId="3379" xr:uid="{00000000-0005-0000-0000-000055000000}"/>
    <cellStyle name="Input cel new 3 3 2 9 2" xfId="13643" xr:uid="{00000000-0005-0000-0000-000055000000}"/>
    <cellStyle name="Input cel new 3 3 2 9 2 2" xfId="18233" xr:uid="{00000000-0005-0000-0000-000055000000}"/>
    <cellStyle name="Input cel new 3 3 2 9 3" xfId="7991" xr:uid="{00000000-0005-0000-0000-000055000000}"/>
    <cellStyle name="Input cel new 3 3 3" xfId="452" xr:uid="{00000000-0005-0000-0000-000055000000}"/>
    <cellStyle name="Input cel new 3 3 3 10" xfId="3361" xr:uid="{00000000-0005-0000-0000-000055000000}"/>
    <cellStyle name="Input cel new 3 3 3 10 2" xfId="13625" xr:uid="{00000000-0005-0000-0000-000055000000}"/>
    <cellStyle name="Input cel new 3 3 3 10 2 2" xfId="18215" xr:uid="{00000000-0005-0000-0000-000055000000}"/>
    <cellStyle name="Input cel new 3 3 3 10 3" xfId="12548" xr:uid="{00000000-0005-0000-0000-000055000000}"/>
    <cellStyle name="Input cel new 3 3 3 11" xfId="1856" xr:uid="{00000000-0005-0000-0000-000055000000}"/>
    <cellStyle name="Input cel new 3 3 3 11 2" xfId="12127" xr:uid="{00000000-0005-0000-0000-000055000000}"/>
    <cellStyle name="Input cel new 3 3 3 11 2 2" xfId="16712" xr:uid="{00000000-0005-0000-0000-000055000000}"/>
    <cellStyle name="Input cel new 3 3 3 11 3" xfId="14927" xr:uid="{00000000-0005-0000-0000-000055000000}"/>
    <cellStyle name="Input cel new 3 3 3 12" xfId="4679" xr:uid="{00000000-0005-0000-0000-000055000000}"/>
    <cellStyle name="Input cel new 3 3 3 12 2" xfId="19528" xr:uid="{00000000-0005-0000-0000-000055000000}"/>
    <cellStyle name="Input cel new 3 3 3 13" xfId="10800" xr:uid="{00000000-0005-0000-0000-000055000000}"/>
    <cellStyle name="Input cel new 3 3 3 13 2" xfId="6766" xr:uid="{00000000-0005-0000-0000-000055000000}"/>
    <cellStyle name="Input cel new 3 3 3 14" xfId="9769" xr:uid="{00000000-0005-0000-0000-000055000000}"/>
    <cellStyle name="Input cel new 3 3 3 2" xfId="546" xr:uid="{00000000-0005-0000-0000-000055000000}"/>
    <cellStyle name="Input cel new 3 3 3 2 2" xfId="1243" xr:uid="{00000000-0005-0000-0000-000055000000}"/>
    <cellStyle name="Input cel new 3 3 3 2 2 2" xfId="1546" xr:uid="{00000000-0005-0000-0000-000055000000}"/>
    <cellStyle name="Input cel new 3 3 3 2 2 2 2" xfId="4355" xr:uid="{00000000-0005-0000-0000-000055000000}"/>
    <cellStyle name="Input cel new 3 3 3 2 2 2 2 2" xfId="14619" xr:uid="{00000000-0005-0000-0000-000055000000}"/>
    <cellStyle name="Input cel new 3 3 3 2 2 2 2 2 2" xfId="19209" xr:uid="{00000000-0005-0000-0000-000055000000}"/>
    <cellStyle name="Input cel new 3 3 3 2 2 2 2 3" xfId="10533" xr:uid="{00000000-0005-0000-0000-000055000000}"/>
    <cellStyle name="Input cel new 3 3 3 2 2 2 3" xfId="5767" xr:uid="{00000000-0005-0000-0000-000055000000}"/>
    <cellStyle name="Input cel new 3 3 3 2 2 2 3 2" xfId="15974" xr:uid="{00000000-0005-0000-0000-000055000000}"/>
    <cellStyle name="Input cel new 3 3 3 2 2 2 3 2 2" xfId="20561" xr:uid="{00000000-0005-0000-0000-000055000000}"/>
    <cellStyle name="Input cel new 3 3 3 2 2 2 3 3" xfId="13441" xr:uid="{00000000-0005-0000-0000-000055000000}"/>
    <cellStyle name="Input cel new 3 3 3 2 2 2 4" xfId="3124" xr:uid="{00000000-0005-0000-0000-000055000000}"/>
    <cellStyle name="Input cel new 3 3 3 2 2 2 4 2" xfId="17978" xr:uid="{00000000-0005-0000-0000-000055000000}"/>
    <cellStyle name="Input cel new 3 3 3 2 2 2 5" xfId="11826" xr:uid="{00000000-0005-0000-0000-000055000000}"/>
    <cellStyle name="Input cel new 3 3 3 2 2 2 5 2" xfId="16412" xr:uid="{00000000-0005-0000-0000-000055000000}"/>
    <cellStyle name="Input cel new 3 3 3 2 2 2 6" xfId="7603" xr:uid="{00000000-0005-0000-0000-000055000000}"/>
    <cellStyle name="Input cel new 3 3 3 2 2 3" xfId="2851" xr:uid="{00000000-0005-0000-0000-000055000000}"/>
    <cellStyle name="Input cel new 3 3 3 2 2 3 2" xfId="13117" xr:uid="{00000000-0005-0000-0000-000055000000}"/>
    <cellStyle name="Input cel new 3 3 3 2 2 3 2 2" xfId="17705" xr:uid="{00000000-0005-0000-0000-000055000000}"/>
    <cellStyle name="Input cel new 3 3 3 2 2 3 3" xfId="7046" xr:uid="{00000000-0005-0000-0000-000055000000}"/>
    <cellStyle name="Input cel new 3 3 3 2 2 4" xfId="4051" xr:uid="{00000000-0005-0000-0000-000055000000}"/>
    <cellStyle name="Input cel new 3 3 3 2 2 4 2" xfId="14315" xr:uid="{00000000-0005-0000-0000-000055000000}"/>
    <cellStyle name="Input cel new 3 3 3 2 2 4 2 2" xfId="18905" xr:uid="{00000000-0005-0000-0000-000055000000}"/>
    <cellStyle name="Input cel new 3 3 3 2 2 4 3" xfId="7914" xr:uid="{00000000-0005-0000-0000-000055000000}"/>
    <cellStyle name="Input cel new 3 3 3 2 2 5" xfId="5465" xr:uid="{00000000-0005-0000-0000-000055000000}"/>
    <cellStyle name="Input cel new 3 3 3 2 2 5 2" xfId="15690" xr:uid="{00000000-0005-0000-0000-000055000000}"/>
    <cellStyle name="Input cel new 3 3 3 2 2 5 2 2" xfId="20278" xr:uid="{00000000-0005-0000-0000-000055000000}"/>
    <cellStyle name="Input cel new 3 3 3 2 2 5 3" xfId="9070" xr:uid="{00000000-0005-0000-0000-000055000000}"/>
    <cellStyle name="Input cel new 3 3 3 2 2 6" xfId="2014" xr:uid="{00000000-0005-0000-0000-000055000000}"/>
    <cellStyle name="Input cel new 3 3 3 2 2 6 2" xfId="16868" xr:uid="{00000000-0005-0000-0000-000055000000}"/>
    <cellStyle name="Input cel new 3 3 3 2 2 7" xfId="11543" xr:uid="{00000000-0005-0000-0000-000055000000}"/>
    <cellStyle name="Input cel new 3 3 3 2 2 7 2" xfId="10023" xr:uid="{00000000-0005-0000-0000-000055000000}"/>
    <cellStyle name="Input cel new 3 3 3 2 2 8" xfId="9964" xr:uid="{00000000-0005-0000-0000-000055000000}"/>
    <cellStyle name="Input cel new 3 3 3 2 3" xfId="1461" xr:uid="{00000000-0005-0000-0000-000055000000}"/>
    <cellStyle name="Input cel new 3 3 3 2 3 2" xfId="4270" xr:uid="{00000000-0005-0000-0000-000055000000}"/>
    <cellStyle name="Input cel new 3 3 3 2 3 2 2" xfId="14534" xr:uid="{00000000-0005-0000-0000-000055000000}"/>
    <cellStyle name="Input cel new 3 3 3 2 3 2 2 2" xfId="19124" xr:uid="{00000000-0005-0000-0000-000055000000}"/>
    <cellStyle name="Input cel new 3 3 3 2 3 2 3" xfId="7249" xr:uid="{00000000-0005-0000-0000-000055000000}"/>
    <cellStyle name="Input cel new 3 3 3 2 3 3" xfId="5682" xr:uid="{00000000-0005-0000-0000-000055000000}"/>
    <cellStyle name="Input cel new 3 3 3 2 3 3 2" xfId="15896" xr:uid="{00000000-0005-0000-0000-000055000000}"/>
    <cellStyle name="Input cel new 3 3 3 2 3 3 2 2" xfId="20484" xr:uid="{00000000-0005-0000-0000-000055000000}"/>
    <cellStyle name="Input cel new 3 3 3 2 3 3 3" xfId="8438" xr:uid="{00000000-0005-0000-0000-000055000000}"/>
    <cellStyle name="Input cel new 3 3 3 2 3 4" xfId="3060" xr:uid="{00000000-0005-0000-0000-000055000000}"/>
    <cellStyle name="Input cel new 3 3 3 2 3 4 2" xfId="17914" xr:uid="{00000000-0005-0000-0000-000055000000}"/>
    <cellStyle name="Input cel new 3 3 3 2 3 5" xfId="11748" xr:uid="{00000000-0005-0000-0000-000055000000}"/>
    <cellStyle name="Input cel new 3 3 3 2 3 5 2" xfId="16335" xr:uid="{00000000-0005-0000-0000-000055000000}"/>
    <cellStyle name="Input cel new 3 3 3 2 3 6" xfId="10143" xr:uid="{00000000-0005-0000-0000-000055000000}"/>
    <cellStyle name="Input cel new 3 3 3 2 4" xfId="1002" xr:uid="{00000000-0005-0000-0000-000055000000}"/>
    <cellStyle name="Input cel new 3 3 3 2 4 2" xfId="3805" xr:uid="{00000000-0005-0000-0000-000055000000}"/>
    <cellStyle name="Input cel new 3 3 3 2 4 2 2" xfId="14069" xr:uid="{00000000-0005-0000-0000-000055000000}"/>
    <cellStyle name="Input cel new 3 3 3 2 4 2 2 2" xfId="18659" xr:uid="{00000000-0005-0000-0000-000055000000}"/>
    <cellStyle name="Input cel new 3 3 3 2 4 2 3" xfId="6394" xr:uid="{00000000-0005-0000-0000-000055000000}"/>
    <cellStyle name="Input cel new 3 3 3 2 4 3" xfId="5225" xr:uid="{00000000-0005-0000-0000-000055000000}"/>
    <cellStyle name="Input cel new 3 3 3 2 4 3 2" xfId="15463" xr:uid="{00000000-0005-0000-0000-000055000000}"/>
    <cellStyle name="Input cel new 3 3 3 2 4 3 2 2" xfId="20052" xr:uid="{00000000-0005-0000-0000-000055000000}"/>
    <cellStyle name="Input cel new 3 3 3 2 4 3 3" xfId="7600" xr:uid="{00000000-0005-0000-0000-000055000000}"/>
    <cellStyle name="Input cel new 3 3 3 2 4 4" xfId="2631" xr:uid="{00000000-0005-0000-0000-000055000000}"/>
    <cellStyle name="Input cel new 3 3 3 2 4 4 2" xfId="17485" xr:uid="{00000000-0005-0000-0000-000055000000}"/>
    <cellStyle name="Input cel new 3 3 3 2 4 5" xfId="11318" xr:uid="{00000000-0005-0000-0000-000055000000}"/>
    <cellStyle name="Input cel new 3 3 3 2 4 5 2" xfId="6183" xr:uid="{00000000-0005-0000-0000-000055000000}"/>
    <cellStyle name="Input cel new 3 3 3 2 4 6" xfId="8521" xr:uid="{00000000-0005-0000-0000-000055000000}"/>
    <cellStyle name="Input cel new 3 3 3 2 5" xfId="633" xr:uid="{00000000-0005-0000-0000-000055000000}"/>
    <cellStyle name="Input cel new 3 3 3 2 5 2" xfId="4858" xr:uid="{00000000-0005-0000-0000-000055000000}"/>
    <cellStyle name="Input cel new 3 3 3 2 5 2 2" xfId="15116" xr:uid="{00000000-0005-0000-0000-000055000000}"/>
    <cellStyle name="Input cel new 3 3 3 2 5 2 2 2" xfId="19705" xr:uid="{00000000-0005-0000-0000-000055000000}"/>
    <cellStyle name="Input cel new 3 3 3 2 5 2 3" xfId="7138" xr:uid="{00000000-0005-0000-0000-000055000000}"/>
    <cellStyle name="Input cel new 3 3 3 2 5 3" xfId="2280" xr:uid="{00000000-0005-0000-0000-000055000000}"/>
    <cellStyle name="Input cel new 3 3 3 2 5 3 2" xfId="17134" xr:uid="{00000000-0005-0000-0000-000055000000}"/>
    <cellStyle name="Input cel new 3 3 3 2 5 4" xfId="10976" xr:uid="{00000000-0005-0000-0000-000055000000}"/>
    <cellStyle name="Input cel new 3 3 3 2 5 4 2" xfId="9523" xr:uid="{00000000-0005-0000-0000-000055000000}"/>
    <cellStyle name="Input cel new 3 3 3 2 5 5" xfId="7305" xr:uid="{00000000-0005-0000-0000-000055000000}"/>
    <cellStyle name="Input cel new 3 3 3 2 6" xfId="3433" xr:uid="{00000000-0005-0000-0000-000055000000}"/>
    <cellStyle name="Input cel new 3 3 3 2 6 2" xfId="13697" xr:uid="{00000000-0005-0000-0000-000055000000}"/>
    <cellStyle name="Input cel new 3 3 3 2 6 2 2" xfId="18287" xr:uid="{00000000-0005-0000-0000-000055000000}"/>
    <cellStyle name="Input cel new 3 3 3 2 6 3" xfId="13125" xr:uid="{00000000-0005-0000-0000-000055000000}"/>
    <cellStyle name="Input cel new 3 3 3 2 7" xfId="4771" xr:uid="{00000000-0005-0000-0000-000055000000}"/>
    <cellStyle name="Input cel new 3 3 3 2 7 2" xfId="15030" xr:uid="{00000000-0005-0000-0000-000055000000}"/>
    <cellStyle name="Input cel new 3 3 3 2 7 2 2" xfId="19619" xr:uid="{00000000-0005-0000-0000-000055000000}"/>
    <cellStyle name="Input cel new 3 3 3 2 7 3" xfId="6704" xr:uid="{00000000-0005-0000-0000-000055000000}"/>
    <cellStyle name="Input cel new 3 3 3 2 8" xfId="10892" xr:uid="{00000000-0005-0000-0000-000055000000}"/>
    <cellStyle name="Input cel new 3 3 3 2 8 2" xfId="13518" xr:uid="{00000000-0005-0000-0000-000055000000}"/>
    <cellStyle name="Input cel new 3 3 3 2 9" xfId="12938" xr:uid="{00000000-0005-0000-0000-000055000000}"/>
    <cellStyle name="Input cel new 3 3 3 3" xfId="682" xr:uid="{00000000-0005-0000-0000-000055000000}"/>
    <cellStyle name="Input cel new 3 3 3 3 10" xfId="10201" xr:uid="{00000000-0005-0000-0000-000055000000}"/>
    <cellStyle name="Input cel new 3 3 3 3 2" xfId="1281" xr:uid="{00000000-0005-0000-0000-000055000000}"/>
    <cellStyle name="Input cel new 3 3 3 3 2 2" xfId="4090" xr:uid="{00000000-0005-0000-0000-000055000000}"/>
    <cellStyle name="Input cel new 3 3 3 3 2 2 2" xfId="14354" xr:uid="{00000000-0005-0000-0000-000055000000}"/>
    <cellStyle name="Input cel new 3 3 3 3 2 2 2 2" xfId="18944" xr:uid="{00000000-0005-0000-0000-000055000000}"/>
    <cellStyle name="Input cel new 3 3 3 3 2 2 3" xfId="8126" xr:uid="{00000000-0005-0000-0000-000055000000}"/>
    <cellStyle name="Input cel new 3 3 3 3 2 3" xfId="5503" xr:uid="{00000000-0005-0000-0000-000055000000}"/>
    <cellStyle name="Input cel new 3 3 3 3 2 3 2" xfId="15726" xr:uid="{00000000-0005-0000-0000-000055000000}"/>
    <cellStyle name="Input cel new 3 3 3 3 2 3 2 2" xfId="20314" xr:uid="{00000000-0005-0000-0000-000055000000}"/>
    <cellStyle name="Input cel new 3 3 3 3 2 3 3" xfId="12755" xr:uid="{00000000-0005-0000-0000-000055000000}"/>
    <cellStyle name="Input cel new 3 3 3 3 2 4" xfId="2888" xr:uid="{00000000-0005-0000-0000-000055000000}"/>
    <cellStyle name="Input cel new 3 3 3 3 2 4 2" xfId="17742" xr:uid="{00000000-0005-0000-0000-000055000000}"/>
    <cellStyle name="Input cel new 3 3 3 3 2 5" xfId="11578" xr:uid="{00000000-0005-0000-0000-000055000000}"/>
    <cellStyle name="Input cel new 3 3 3 3 2 5 2" xfId="16166" xr:uid="{00000000-0005-0000-0000-000055000000}"/>
    <cellStyle name="Input cel new 3 3 3 3 2 6" xfId="7843" xr:uid="{00000000-0005-0000-0000-000055000000}"/>
    <cellStyle name="Input cel new 3 3 3 3 3" xfId="1595" xr:uid="{00000000-0005-0000-0000-000055000000}"/>
    <cellStyle name="Input cel new 3 3 3 3 3 2" xfId="4404" xr:uid="{00000000-0005-0000-0000-000055000000}"/>
    <cellStyle name="Input cel new 3 3 3 3 3 2 2" xfId="14668" xr:uid="{00000000-0005-0000-0000-000055000000}"/>
    <cellStyle name="Input cel new 3 3 3 3 3 2 2 2" xfId="19258" xr:uid="{00000000-0005-0000-0000-000055000000}"/>
    <cellStyle name="Input cel new 3 3 3 3 3 2 3" xfId="12497" xr:uid="{00000000-0005-0000-0000-000055000000}"/>
    <cellStyle name="Input cel new 3 3 3 3 3 3" xfId="5816" xr:uid="{00000000-0005-0000-0000-000055000000}"/>
    <cellStyle name="Input cel new 3 3 3 3 3 3 2" xfId="16021" xr:uid="{00000000-0005-0000-0000-000055000000}"/>
    <cellStyle name="Input cel new 3 3 3 3 3 3 2 2" xfId="20608" xr:uid="{00000000-0005-0000-0000-000055000000}"/>
    <cellStyle name="Input cel new 3 3 3 3 3 3 3" xfId="10280" xr:uid="{00000000-0005-0000-0000-000055000000}"/>
    <cellStyle name="Input cel new 3 3 3 3 3 4" xfId="3171" xr:uid="{00000000-0005-0000-0000-000055000000}"/>
    <cellStyle name="Input cel new 3 3 3 3 3 4 2" xfId="18025" xr:uid="{00000000-0005-0000-0000-000055000000}"/>
    <cellStyle name="Input cel new 3 3 3 3 3 5" xfId="11873" xr:uid="{00000000-0005-0000-0000-000055000000}"/>
    <cellStyle name="Input cel new 3 3 3 3 3 5 2" xfId="16459" xr:uid="{00000000-0005-0000-0000-000055000000}"/>
    <cellStyle name="Input cel new 3 3 3 3 3 6" xfId="12525" xr:uid="{00000000-0005-0000-0000-000055000000}"/>
    <cellStyle name="Input cel new 3 3 3 3 4" xfId="1062" xr:uid="{00000000-0005-0000-0000-000055000000}"/>
    <cellStyle name="Input cel new 3 3 3 3 4 2" xfId="3865" xr:uid="{00000000-0005-0000-0000-000055000000}"/>
    <cellStyle name="Input cel new 3 3 3 3 4 2 2" xfId="14129" xr:uid="{00000000-0005-0000-0000-000055000000}"/>
    <cellStyle name="Input cel new 3 3 3 3 4 2 2 2" xfId="18719" xr:uid="{00000000-0005-0000-0000-000055000000}"/>
    <cellStyle name="Input cel new 3 3 3 3 4 2 3" xfId="9717" xr:uid="{00000000-0005-0000-0000-000055000000}"/>
    <cellStyle name="Input cel new 3 3 3 3 4 3" xfId="5285" xr:uid="{00000000-0005-0000-0000-000055000000}"/>
    <cellStyle name="Input cel new 3 3 3 3 4 3 2" xfId="15521" xr:uid="{00000000-0005-0000-0000-000055000000}"/>
    <cellStyle name="Input cel new 3 3 3 3 4 3 2 2" xfId="20110" xr:uid="{00000000-0005-0000-0000-000055000000}"/>
    <cellStyle name="Input cel new 3 3 3 3 4 3 3" xfId="13024" xr:uid="{00000000-0005-0000-0000-000055000000}"/>
    <cellStyle name="Input cel new 3 3 3 3 4 4" xfId="2689" xr:uid="{00000000-0005-0000-0000-000055000000}"/>
    <cellStyle name="Input cel new 3 3 3 3 4 4 2" xfId="17543" xr:uid="{00000000-0005-0000-0000-000055000000}"/>
    <cellStyle name="Input cel new 3 3 3 3 4 5" xfId="11376" xr:uid="{00000000-0005-0000-0000-000055000000}"/>
    <cellStyle name="Input cel new 3 3 3 3 4 5 2" xfId="7383" xr:uid="{00000000-0005-0000-0000-000055000000}"/>
    <cellStyle name="Input cel new 3 3 3 3 4 6" xfId="12740" xr:uid="{00000000-0005-0000-0000-000055000000}"/>
    <cellStyle name="Input cel new 3 3 3 3 5" xfId="2328" xr:uid="{00000000-0005-0000-0000-000055000000}"/>
    <cellStyle name="Input cel new 3 3 3 3 5 2" xfId="12596" xr:uid="{00000000-0005-0000-0000-000055000000}"/>
    <cellStyle name="Input cel new 3 3 3 3 5 2 2" xfId="17182" xr:uid="{00000000-0005-0000-0000-000055000000}"/>
    <cellStyle name="Input cel new 3 3 3 3 5 3" xfId="10159" xr:uid="{00000000-0005-0000-0000-000055000000}"/>
    <cellStyle name="Input cel new 3 3 3 3 6" xfId="3482" xr:uid="{00000000-0005-0000-0000-000055000000}"/>
    <cellStyle name="Input cel new 3 3 3 3 6 2" xfId="13746" xr:uid="{00000000-0005-0000-0000-000055000000}"/>
    <cellStyle name="Input cel new 3 3 3 3 6 2 2" xfId="18336" xr:uid="{00000000-0005-0000-0000-000055000000}"/>
    <cellStyle name="Input cel new 3 3 3 3 6 3" xfId="14581" xr:uid="{00000000-0005-0000-0000-000055000000}"/>
    <cellStyle name="Input cel new 3 3 3 3 7" xfId="4907" xr:uid="{00000000-0005-0000-0000-000055000000}"/>
    <cellStyle name="Input cel new 3 3 3 3 7 2" xfId="15164" xr:uid="{00000000-0005-0000-0000-000055000000}"/>
    <cellStyle name="Input cel new 3 3 3 3 7 2 2" xfId="19753" xr:uid="{00000000-0005-0000-0000-000055000000}"/>
    <cellStyle name="Input cel new 3 3 3 3 7 3" xfId="8810" xr:uid="{00000000-0005-0000-0000-000055000000}"/>
    <cellStyle name="Input cel new 3 3 3 3 8" xfId="2048" xr:uid="{00000000-0005-0000-0000-000055000000}"/>
    <cellStyle name="Input cel new 3 3 3 3 8 2" xfId="12317" xr:uid="{00000000-0005-0000-0000-000055000000}"/>
    <cellStyle name="Input cel new 3 3 3 3 8 2 2" xfId="16902" xr:uid="{00000000-0005-0000-0000-000055000000}"/>
    <cellStyle name="Input cel new 3 3 3 3 8 3" xfId="13026" xr:uid="{00000000-0005-0000-0000-000055000000}"/>
    <cellStyle name="Input cel new 3 3 3 3 9" xfId="11023" xr:uid="{00000000-0005-0000-0000-000055000000}"/>
    <cellStyle name="Input cel new 3 3 3 3 9 2" xfId="8147" xr:uid="{00000000-0005-0000-0000-000055000000}"/>
    <cellStyle name="Input cel new 3 3 3 4" xfId="746" xr:uid="{00000000-0005-0000-0000-000055000000}"/>
    <cellStyle name="Input cel new 3 3 3 4 2" xfId="1659" xr:uid="{00000000-0005-0000-0000-000055000000}"/>
    <cellStyle name="Input cel new 3 3 3 4 2 2" xfId="4468" xr:uid="{00000000-0005-0000-0000-000055000000}"/>
    <cellStyle name="Input cel new 3 3 3 4 2 2 2" xfId="14732" xr:uid="{00000000-0005-0000-0000-000055000000}"/>
    <cellStyle name="Input cel new 3 3 3 4 2 2 2 2" xfId="19322" xr:uid="{00000000-0005-0000-0000-000055000000}"/>
    <cellStyle name="Input cel new 3 3 3 4 2 2 3" xfId="13292" xr:uid="{00000000-0005-0000-0000-000055000000}"/>
    <cellStyle name="Input cel new 3 3 3 4 2 3" xfId="5880" xr:uid="{00000000-0005-0000-0000-000055000000}"/>
    <cellStyle name="Input cel new 3 3 3 4 2 3 2" xfId="16081" xr:uid="{00000000-0005-0000-0000-000055000000}"/>
    <cellStyle name="Input cel new 3 3 3 4 2 3 2 2" xfId="20668" xr:uid="{00000000-0005-0000-0000-000055000000}"/>
    <cellStyle name="Input cel new 3 3 3 4 2 3 3" xfId="6316" xr:uid="{00000000-0005-0000-0000-000055000000}"/>
    <cellStyle name="Input cel new 3 3 3 4 2 4" xfId="3231" xr:uid="{00000000-0005-0000-0000-000055000000}"/>
    <cellStyle name="Input cel new 3 3 3 4 2 4 2" xfId="18085" xr:uid="{00000000-0005-0000-0000-000055000000}"/>
    <cellStyle name="Input cel new 3 3 3 4 2 5" xfId="11933" xr:uid="{00000000-0005-0000-0000-000055000000}"/>
    <cellStyle name="Input cel new 3 3 3 4 2 5 2" xfId="16519" xr:uid="{00000000-0005-0000-0000-000055000000}"/>
    <cellStyle name="Input cel new 3 3 3 4 2 6" xfId="9174" xr:uid="{00000000-0005-0000-0000-000055000000}"/>
    <cellStyle name="Input cel new 3 3 3 4 3" xfId="1342" xr:uid="{00000000-0005-0000-0000-000055000000}"/>
    <cellStyle name="Input cel new 3 3 3 4 3 2" xfId="4151" xr:uid="{00000000-0005-0000-0000-000055000000}"/>
    <cellStyle name="Input cel new 3 3 3 4 3 2 2" xfId="14415" xr:uid="{00000000-0005-0000-0000-000055000000}"/>
    <cellStyle name="Input cel new 3 3 3 4 3 2 2 2" xfId="19005" xr:uid="{00000000-0005-0000-0000-000055000000}"/>
    <cellStyle name="Input cel new 3 3 3 4 3 2 3" xfId="9748" xr:uid="{00000000-0005-0000-0000-000055000000}"/>
    <cellStyle name="Input cel new 3 3 3 4 3 3" xfId="5564" xr:uid="{00000000-0005-0000-0000-000055000000}"/>
    <cellStyle name="Input cel new 3 3 3 4 3 3 2" xfId="15784" xr:uid="{00000000-0005-0000-0000-000055000000}"/>
    <cellStyle name="Input cel new 3 3 3 4 3 3 2 2" xfId="20372" xr:uid="{00000000-0005-0000-0000-000055000000}"/>
    <cellStyle name="Input cel new 3 3 3 4 3 3 3" xfId="13010" xr:uid="{00000000-0005-0000-0000-000055000000}"/>
    <cellStyle name="Input cel new 3 3 3 4 3 4" xfId="2947" xr:uid="{00000000-0005-0000-0000-000055000000}"/>
    <cellStyle name="Input cel new 3 3 3 4 3 4 2" xfId="17801" xr:uid="{00000000-0005-0000-0000-000055000000}"/>
    <cellStyle name="Input cel new 3 3 3 4 3 5" xfId="11635" xr:uid="{00000000-0005-0000-0000-000055000000}"/>
    <cellStyle name="Input cel new 3 3 3 4 3 5 2" xfId="16223" xr:uid="{00000000-0005-0000-0000-000055000000}"/>
    <cellStyle name="Input cel new 3 3 3 4 3 6" xfId="7248" xr:uid="{00000000-0005-0000-0000-000055000000}"/>
    <cellStyle name="Input cel new 3 3 3 4 4" xfId="2390" xr:uid="{00000000-0005-0000-0000-000055000000}"/>
    <cellStyle name="Input cel new 3 3 3 4 4 2" xfId="12658" xr:uid="{00000000-0005-0000-0000-000055000000}"/>
    <cellStyle name="Input cel new 3 3 3 4 4 2 2" xfId="17244" xr:uid="{00000000-0005-0000-0000-000055000000}"/>
    <cellStyle name="Input cel new 3 3 3 4 4 3" xfId="7763" xr:uid="{00000000-0005-0000-0000-000055000000}"/>
    <cellStyle name="Input cel new 3 3 3 4 5" xfId="3546" xr:uid="{00000000-0005-0000-0000-000055000000}"/>
    <cellStyle name="Input cel new 3 3 3 4 5 2" xfId="13810" xr:uid="{00000000-0005-0000-0000-000055000000}"/>
    <cellStyle name="Input cel new 3 3 3 4 5 2 2" xfId="18400" xr:uid="{00000000-0005-0000-0000-000055000000}"/>
    <cellStyle name="Input cel new 3 3 3 4 5 3" xfId="8083" xr:uid="{00000000-0005-0000-0000-000055000000}"/>
    <cellStyle name="Input cel new 3 3 3 4 6" xfId="4971" xr:uid="{00000000-0005-0000-0000-000055000000}"/>
    <cellStyle name="Input cel new 3 3 3 4 6 2" xfId="15226" xr:uid="{00000000-0005-0000-0000-000055000000}"/>
    <cellStyle name="Input cel new 3 3 3 4 6 2 2" xfId="19815" xr:uid="{00000000-0005-0000-0000-000055000000}"/>
    <cellStyle name="Input cel new 3 3 3 4 6 3" xfId="10399" xr:uid="{00000000-0005-0000-0000-000055000000}"/>
    <cellStyle name="Input cel new 3 3 3 4 7" xfId="2095" xr:uid="{00000000-0005-0000-0000-000055000000}"/>
    <cellStyle name="Input cel new 3 3 3 4 7 2" xfId="12364" xr:uid="{00000000-0005-0000-0000-000055000000}"/>
    <cellStyle name="Input cel new 3 3 3 4 7 2 2" xfId="16949" xr:uid="{00000000-0005-0000-0000-000055000000}"/>
    <cellStyle name="Input cel new 3 3 3 4 7 3" xfId="8380" xr:uid="{00000000-0005-0000-0000-000055000000}"/>
    <cellStyle name="Input cel new 3 3 3 4 8" xfId="11083" xr:uid="{00000000-0005-0000-0000-000055000000}"/>
    <cellStyle name="Input cel new 3 3 3 4 8 2" xfId="8967" xr:uid="{00000000-0005-0000-0000-000055000000}"/>
    <cellStyle name="Input cel new 3 3 3 4 9" xfId="6615" xr:uid="{00000000-0005-0000-0000-000055000000}"/>
    <cellStyle name="Input cel new 3 3 3 5" xfId="807" xr:uid="{00000000-0005-0000-0000-000055000000}"/>
    <cellStyle name="Input cel new 3 3 3 5 2" xfId="1720" xr:uid="{00000000-0005-0000-0000-000055000000}"/>
    <cellStyle name="Input cel new 3 3 3 5 2 2" xfId="4529" xr:uid="{00000000-0005-0000-0000-000055000000}"/>
    <cellStyle name="Input cel new 3 3 3 5 2 2 2" xfId="14793" xr:uid="{00000000-0005-0000-0000-000055000000}"/>
    <cellStyle name="Input cel new 3 3 3 5 2 2 2 2" xfId="19383" xr:uid="{00000000-0005-0000-0000-000055000000}"/>
    <cellStyle name="Input cel new 3 3 3 5 2 2 3" xfId="9862" xr:uid="{00000000-0005-0000-0000-000055000000}"/>
    <cellStyle name="Input cel new 3 3 3 5 2 3" xfId="5941" xr:uid="{00000000-0005-0000-0000-000055000000}"/>
    <cellStyle name="Input cel new 3 3 3 5 2 3 2" xfId="16140" xr:uid="{00000000-0005-0000-0000-000055000000}"/>
    <cellStyle name="Input cel new 3 3 3 5 2 3 2 2" xfId="20727" xr:uid="{00000000-0005-0000-0000-000055000000}"/>
    <cellStyle name="Input cel new 3 3 3 5 2 3 3" xfId="7434" xr:uid="{00000000-0005-0000-0000-000055000000}"/>
    <cellStyle name="Input cel new 3 3 3 5 2 4" xfId="3290" xr:uid="{00000000-0005-0000-0000-000055000000}"/>
    <cellStyle name="Input cel new 3 3 3 5 2 4 2" xfId="18144" xr:uid="{00000000-0005-0000-0000-000055000000}"/>
    <cellStyle name="Input cel new 3 3 3 5 2 5" xfId="11992" xr:uid="{00000000-0005-0000-0000-000055000000}"/>
    <cellStyle name="Input cel new 3 3 3 5 2 5 2" xfId="16578" xr:uid="{00000000-0005-0000-0000-000055000000}"/>
    <cellStyle name="Input cel new 3 3 3 5 2 6" xfId="12757" xr:uid="{00000000-0005-0000-0000-000055000000}"/>
    <cellStyle name="Input cel new 3 3 3 5 3" xfId="1398" xr:uid="{00000000-0005-0000-0000-000055000000}"/>
    <cellStyle name="Input cel new 3 3 3 5 3 2" xfId="4207" xr:uid="{00000000-0005-0000-0000-000055000000}"/>
    <cellStyle name="Input cel new 3 3 3 5 3 2 2" xfId="14471" xr:uid="{00000000-0005-0000-0000-000055000000}"/>
    <cellStyle name="Input cel new 3 3 3 5 3 2 2 2" xfId="19061" xr:uid="{00000000-0005-0000-0000-000055000000}"/>
    <cellStyle name="Input cel new 3 3 3 5 3 2 3" xfId="10274" xr:uid="{00000000-0005-0000-0000-000055000000}"/>
    <cellStyle name="Input cel new 3 3 3 5 3 3" xfId="5619" xr:uid="{00000000-0005-0000-0000-000055000000}"/>
    <cellStyle name="Input cel new 3 3 3 5 3 3 2" xfId="15837" xr:uid="{00000000-0005-0000-0000-000055000000}"/>
    <cellStyle name="Input cel new 3 3 3 5 3 3 2 2" xfId="20425" xr:uid="{00000000-0005-0000-0000-000055000000}"/>
    <cellStyle name="Input cel new 3 3 3 5 3 3 3" xfId="5982" xr:uid="{00000000-0005-0000-0000-000055000000}"/>
    <cellStyle name="Input cel new 3 3 3 5 3 4" xfId="3001" xr:uid="{00000000-0005-0000-0000-000055000000}"/>
    <cellStyle name="Input cel new 3 3 3 5 3 4 2" xfId="17855" xr:uid="{00000000-0005-0000-0000-000055000000}"/>
    <cellStyle name="Input cel new 3 3 3 5 3 5" xfId="11688" xr:uid="{00000000-0005-0000-0000-000055000000}"/>
    <cellStyle name="Input cel new 3 3 3 5 3 5 2" xfId="16276" xr:uid="{00000000-0005-0000-0000-000055000000}"/>
    <cellStyle name="Input cel new 3 3 3 5 3 6" xfId="7343" xr:uid="{00000000-0005-0000-0000-000055000000}"/>
    <cellStyle name="Input cel new 3 3 3 5 4" xfId="2451" xr:uid="{00000000-0005-0000-0000-000055000000}"/>
    <cellStyle name="Input cel new 3 3 3 5 4 2" xfId="12719" xr:uid="{00000000-0005-0000-0000-000055000000}"/>
    <cellStyle name="Input cel new 3 3 3 5 4 2 2" xfId="17305" xr:uid="{00000000-0005-0000-0000-000055000000}"/>
    <cellStyle name="Input cel new 3 3 3 5 4 3" xfId="6052" xr:uid="{00000000-0005-0000-0000-000055000000}"/>
    <cellStyle name="Input cel new 3 3 3 5 5" xfId="3607" xr:uid="{00000000-0005-0000-0000-000055000000}"/>
    <cellStyle name="Input cel new 3 3 3 5 5 2" xfId="13871" xr:uid="{00000000-0005-0000-0000-000055000000}"/>
    <cellStyle name="Input cel new 3 3 3 5 5 2 2" xfId="18461" xr:uid="{00000000-0005-0000-0000-000055000000}"/>
    <cellStyle name="Input cel new 3 3 3 5 5 3" xfId="8582" xr:uid="{00000000-0005-0000-0000-000055000000}"/>
    <cellStyle name="Input cel new 3 3 3 5 6" xfId="5032" xr:uid="{00000000-0005-0000-0000-000055000000}"/>
    <cellStyle name="Input cel new 3 3 3 5 6 2" xfId="15287" xr:uid="{00000000-0005-0000-0000-000055000000}"/>
    <cellStyle name="Input cel new 3 3 3 5 6 2 2" xfId="19876" xr:uid="{00000000-0005-0000-0000-000055000000}"/>
    <cellStyle name="Input cel new 3 3 3 5 6 3" xfId="13375" xr:uid="{00000000-0005-0000-0000-000055000000}"/>
    <cellStyle name="Input cel new 3 3 3 5 7" xfId="2154" xr:uid="{00000000-0005-0000-0000-000055000000}"/>
    <cellStyle name="Input cel new 3 3 3 5 7 2" xfId="12423" xr:uid="{00000000-0005-0000-0000-000055000000}"/>
    <cellStyle name="Input cel new 3 3 3 5 7 2 2" xfId="17008" xr:uid="{00000000-0005-0000-0000-000055000000}"/>
    <cellStyle name="Input cel new 3 3 3 5 7 3" xfId="8107" xr:uid="{00000000-0005-0000-0000-000055000000}"/>
    <cellStyle name="Input cel new 3 3 3 5 8" xfId="11142" xr:uid="{00000000-0005-0000-0000-000055000000}"/>
    <cellStyle name="Input cel new 3 3 3 5 8 2" xfId="6765" xr:uid="{00000000-0005-0000-0000-000055000000}"/>
    <cellStyle name="Input cel new 3 3 3 5 9" xfId="7926" xr:uid="{00000000-0005-0000-0000-000055000000}"/>
    <cellStyle name="Input cel new 3 3 3 6" xfId="1175" xr:uid="{00000000-0005-0000-0000-000055000000}"/>
    <cellStyle name="Input cel new 3 3 3 6 2" xfId="2784" xr:uid="{00000000-0005-0000-0000-000055000000}"/>
    <cellStyle name="Input cel new 3 3 3 6 2 2" xfId="13050" xr:uid="{00000000-0005-0000-0000-000055000000}"/>
    <cellStyle name="Input cel new 3 3 3 6 2 2 2" xfId="17638" xr:uid="{00000000-0005-0000-0000-000055000000}"/>
    <cellStyle name="Input cel new 3 3 3 6 2 3" xfId="9217" xr:uid="{00000000-0005-0000-0000-000055000000}"/>
    <cellStyle name="Input cel new 3 3 3 6 3" xfId="3983" xr:uid="{00000000-0005-0000-0000-000055000000}"/>
    <cellStyle name="Input cel new 3 3 3 6 3 2" xfId="14247" xr:uid="{00000000-0005-0000-0000-000055000000}"/>
    <cellStyle name="Input cel new 3 3 3 6 3 2 2" xfId="18837" xr:uid="{00000000-0005-0000-0000-000055000000}"/>
    <cellStyle name="Input cel new 3 3 3 6 3 3" xfId="12741" xr:uid="{00000000-0005-0000-0000-000055000000}"/>
    <cellStyle name="Input cel new 3 3 3 6 4" xfId="5397" xr:uid="{00000000-0005-0000-0000-000055000000}"/>
    <cellStyle name="Input cel new 3 3 3 6 4 2" xfId="15623" xr:uid="{00000000-0005-0000-0000-000055000000}"/>
    <cellStyle name="Input cel new 3 3 3 6 4 2 2" xfId="20211" xr:uid="{00000000-0005-0000-0000-000055000000}"/>
    <cellStyle name="Input cel new 3 3 3 6 4 3" xfId="8575" xr:uid="{00000000-0005-0000-0000-000055000000}"/>
    <cellStyle name="Input cel new 3 3 3 6 5" xfId="1946" xr:uid="{00000000-0005-0000-0000-000055000000}"/>
    <cellStyle name="Input cel new 3 3 3 6 5 2" xfId="16800" xr:uid="{00000000-0005-0000-0000-000055000000}"/>
    <cellStyle name="Input cel new 3 3 3 6 6" xfId="11476" xr:uid="{00000000-0005-0000-0000-000055000000}"/>
    <cellStyle name="Input cel new 3 3 3 6 6 2" xfId="6267" xr:uid="{00000000-0005-0000-0000-000055000000}"/>
    <cellStyle name="Input cel new 3 3 3 6 7" xfId="6755" xr:uid="{00000000-0005-0000-0000-000055000000}"/>
    <cellStyle name="Input cel new 3 3 3 7" xfId="887" xr:uid="{00000000-0005-0000-0000-000055000000}"/>
    <cellStyle name="Input cel new 3 3 3 7 2" xfId="3687" xr:uid="{00000000-0005-0000-0000-000055000000}"/>
    <cellStyle name="Input cel new 3 3 3 7 2 2" xfId="13951" xr:uid="{00000000-0005-0000-0000-000055000000}"/>
    <cellStyle name="Input cel new 3 3 3 7 2 2 2" xfId="18541" xr:uid="{00000000-0005-0000-0000-000055000000}"/>
    <cellStyle name="Input cel new 3 3 3 7 2 3" xfId="13439" xr:uid="{00000000-0005-0000-0000-000055000000}"/>
    <cellStyle name="Input cel new 3 3 3 7 3" xfId="5111" xr:uid="{00000000-0005-0000-0000-000055000000}"/>
    <cellStyle name="Input cel new 3 3 3 7 3 2" xfId="15361" xr:uid="{00000000-0005-0000-0000-000055000000}"/>
    <cellStyle name="Input cel new 3 3 3 7 3 2 2" xfId="19950" xr:uid="{00000000-0005-0000-0000-000055000000}"/>
    <cellStyle name="Input cel new 3 3 3 7 3 3" xfId="8095" xr:uid="{00000000-0005-0000-0000-000055000000}"/>
    <cellStyle name="Input cel new 3 3 3 7 4" xfId="2525" xr:uid="{00000000-0005-0000-0000-000055000000}"/>
    <cellStyle name="Input cel new 3 3 3 7 4 2" xfId="17379" xr:uid="{00000000-0005-0000-0000-000055000000}"/>
    <cellStyle name="Input cel new 3 3 3 7 5" xfId="11216" xr:uid="{00000000-0005-0000-0000-000055000000}"/>
    <cellStyle name="Input cel new 3 3 3 7 5 2" xfId="7071" xr:uid="{00000000-0005-0000-0000-000055000000}"/>
    <cellStyle name="Input cel new 3 3 3 7 6" xfId="6160" xr:uid="{00000000-0005-0000-0000-000055000000}"/>
    <cellStyle name="Input cel new 3 3 3 8" xfId="831" xr:uid="{00000000-0005-0000-0000-000055000000}"/>
    <cellStyle name="Input cel new 3 3 3 8 2" xfId="3631" xr:uid="{00000000-0005-0000-0000-000055000000}"/>
    <cellStyle name="Input cel new 3 3 3 8 2 2" xfId="13895" xr:uid="{00000000-0005-0000-0000-000055000000}"/>
    <cellStyle name="Input cel new 3 3 3 8 2 2 2" xfId="18485" xr:uid="{00000000-0005-0000-0000-000055000000}"/>
    <cellStyle name="Input cel new 3 3 3 8 2 3" xfId="9460" xr:uid="{00000000-0005-0000-0000-000055000000}"/>
    <cellStyle name="Input cel new 3 3 3 8 3" xfId="5056" xr:uid="{00000000-0005-0000-0000-000055000000}"/>
    <cellStyle name="Input cel new 3 3 3 8 3 2" xfId="15310" xr:uid="{00000000-0005-0000-0000-000055000000}"/>
    <cellStyle name="Input cel new 3 3 3 8 3 2 2" xfId="19899" xr:uid="{00000000-0005-0000-0000-000055000000}"/>
    <cellStyle name="Input cel new 3 3 3 8 3 3" xfId="7415" xr:uid="{00000000-0005-0000-0000-000055000000}"/>
    <cellStyle name="Input cel new 3 3 3 8 4" xfId="2474" xr:uid="{00000000-0005-0000-0000-000055000000}"/>
    <cellStyle name="Input cel new 3 3 3 8 4 2" xfId="17328" xr:uid="{00000000-0005-0000-0000-000055000000}"/>
    <cellStyle name="Input cel new 3 3 3 8 5" xfId="11165" xr:uid="{00000000-0005-0000-0000-000055000000}"/>
    <cellStyle name="Input cel new 3 3 3 8 5 2" xfId="10524" xr:uid="{00000000-0005-0000-0000-000055000000}"/>
    <cellStyle name="Input cel new 3 3 3 8 6" xfId="6028" xr:uid="{00000000-0005-0000-0000-000055000000}"/>
    <cellStyle name="Input cel new 3 3 3 9" xfId="370" xr:uid="{00000000-0005-0000-0000-000055000000}"/>
    <cellStyle name="Input cel new 3 3 3 9 2" xfId="4616" xr:uid="{00000000-0005-0000-0000-000055000000}"/>
    <cellStyle name="Input cel new 3 3 3 9 2 2" xfId="14878" xr:uid="{00000000-0005-0000-0000-000055000000}"/>
    <cellStyle name="Input cel new 3 3 3 9 2 2 2" xfId="19467" xr:uid="{00000000-0005-0000-0000-000055000000}"/>
    <cellStyle name="Input cel new 3 3 3 9 2 3" xfId="8526" xr:uid="{00000000-0005-0000-0000-000055000000}"/>
    <cellStyle name="Input cel new 3 3 3 9 3" xfId="2208" xr:uid="{00000000-0005-0000-0000-000055000000}"/>
    <cellStyle name="Input cel new 3 3 3 9 3 2" xfId="17062" xr:uid="{00000000-0005-0000-0000-000055000000}"/>
    <cellStyle name="Input cel new 3 3 3 9 4" xfId="10723" xr:uid="{00000000-0005-0000-0000-000055000000}"/>
    <cellStyle name="Input cel new 3 3 3 9 4 2" xfId="10022" xr:uid="{00000000-0005-0000-0000-000055000000}"/>
    <cellStyle name="Input cel new 3 3 3 9 5" xfId="12077" xr:uid="{00000000-0005-0000-0000-000055000000}"/>
    <cellStyle name="Input cel new 3 3 4" xfId="377" xr:uid="{00000000-0005-0000-0000-000055000000}"/>
    <cellStyle name="Input cel new 3 3 4 2" xfId="473" xr:uid="{00000000-0005-0000-0000-000055000000}"/>
    <cellStyle name="Input cel new 3 3 4 2 2" xfId="1156" xr:uid="{00000000-0005-0000-0000-000055000000}"/>
    <cellStyle name="Input cel new 3 3 4 2 2 2" xfId="5378" xr:uid="{00000000-0005-0000-0000-000055000000}"/>
    <cellStyle name="Input cel new 3 3 4 2 2 2 2" xfId="15604" xr:uid="{00000000-0005-0000-0000-000055000000}"/>
    <cellStyle name="Input cel new 3 3 4 2 2 2 2 2" xfId="20193" xr:uid="{00000000-0005-0000-0000-000055000000}"/>
    <cellStyle name="Input cel new 3 3 4 2 2 2 3" xfId="12605" xr:uid="{00000000-0005-0000-0000-000055000000}"/>
    <cellStyle name="Input cel new 3 3 4 2 2 3" xfId="3964" xr:uid="{00000000-0005-0000-0000-000055000000}"/>
    <cellStyle name="Input cel new 3 3 4 2 2 3 2" xfId="18818" xr:uid="{00000000-0005-0000-0000-000055000000}"/>
    <cellStyle name="Input cel new 3 3 4 2 2 4" xfId="11458" xr:uid="{00000000-0005-0000-0000-000055000000}"/>
    <cellStyle name="Input cel new 3 3 4 2 2 4 2" xfId="7112" xr:uid="{00000000-0005-0000-0000-000055000000}"/>
    <cellStyle name="Input cel new 3 3 4 2 2 5" xfId="6463" xr:uid="{00000000-0005-0000-0000-000055000000}"/>
    <cellStyle name="Input cel new 3 3 4 2 3" xfId="4698" xr:uid="{00000000-0005-0000-0000-000055000000}"/>
    <cellStyle name="Input cel new 3 3 4 2 3 2" xfId="14958" xr:uid="{00000000-0005-0000-0000-000055000000}"/>
    <cellStyle name="Input cel new 3 3 4 2 3 2 2" xfId="19547" xr:uid="{00000000-0005-0000-0000-000055000000}"/>
    <cellStyle name="Input cel new 3 3 4 2 3 3" xfId="7052" xr:uid="{00000000-0005-0000-0000-000055000000}"/>
    <cellStyle name="Input cel new 3 3 4 2 4" xfId="10820" xr:uid="{00000000-0005-0000-0000-000055000000}"/>
    <cellStyle name="Input cel new 3 3 4 2 4 2" xfId="8956" xr:uid="{00000000-0005-0000-0000-000055000000}"/>
    <cellStyle name="Input cel new 3 3 4 2 5" xfId="13226" xr:uid="{00000000-0005-0000-0000-000055000000}"/>
    <cellStyle name="Input cel new 3 3 4 3" xfId="847" xr:uid="{00000000-0005-0000-0000-000055000000}"/>
    <cellStyle name="Input cel new 3 3 4 3 2" xfId="3647" xr:uid="{00000000-0005-0000-0000-000055000000}"/>
    <cellStyle name="Input cel new 3 3 4 3 2 2" xfId="13911" xr:uid="{00000000-0005-0000-0000-000055000000}"/>
    <cellStyle name="Input cel new 3 3 4 3 2 2 2" xfId="18501" xr:uid="{00000000-0005-0000-0000-000055000000}"/>
    <cellStyle name="Input cel new 3 3 4 3 2 3" xfId="7502" xr:uid="{00000000-0005-0000-0000-000055000000}"/>
    <cellStyle name="Input cel new 3 3 4 3 3" xfId="5072" xr:uid="{00000000-0005-0000-0000-000055000000}"/>
    <cellStyle name="Input cel new 3 3 4 3 3 2" xfId="15325" xr:uid="{00000000-0005-0000-0000-000055000000}"/>
    <cellStyle name="Input cel new 3 3 4 3 3 2 2" xfId="19914" xr:uid="{00000000-0005-0000-0000-000055000000}"/>
    <cellStyle name="Input cel new 3 3 4 3 3 3" xfId="9385" xr:uid="{00000000-0005-0000-0000-000055000000}"/>
    <cellStyle name="Input cel new 3 3 4 3 4" xfId="2489" xr:uid="{00000000-0005-0000-0000-000055000000}"/>
    <cellStyle name="Input cel new 3 3 4 3 4 2" xfId="17343" xr:uid="{00000000-0005-0000-0000-000055000000}"/>
    <cellStyle name="Input cel new 3 3 4 3 5" xfId="11180" xr:uid="{00000000-0005-0000-0000-000055000000}"/>
    <cellStyle name="Input cel new 3 3 4 3 5 2" xfId="7908" xr:uid="{00000000-0005-0000-0000-000055000000}"/>
    <cellStyle name="Input cel new 3 3 4 3 6" xfId="6012" xr:uid="{00000000-0005-0000-0000-000055000000}"/>
    <cellStyle name="Input cel new 3 3 4 4" xfId="565" xr:uid="{00000000-0005-0000-0000-000055000000}"/>
    <cellStyle name="Input cel new 3 3 4 4 2" xfId="4790" xr:uid="{00000000-0005-0000-0000-000055000000}"/>
    <cellStyle name="Input cel new 3 3 4 4 2 2" xfId="15048" xr:uid="{00000000-0005-0000-0000-000055000000}"/>
    <cellStyle name="Input cel new 3 3 4 4 2 2 2" xfId="19637" xr:uid="{00000000-0005-0000-0000-000055000000}"/>
    <cellStyle name="Input cel new 3 3 4 4 2 3" xfId="8033" xr:uid="{00000000-0005-0000-0000-000055000000}"/>
    <cellStyle name="Input cel new 3 3 4 4 3" xfId="2182" xr:uid="{00000000-0005-0000-0000-000055000000}"/>
    <cellStyle name="Input cel new 3 3 4 4 3 2" xfId="17036" xr:uid="{00000000-0005-0000-0000-000055000000}"/>
    <cellStyle name="Input cel new 3 3 4 4 4" xfId="10909" xr:uid="{00000000-0005-0000-0000-000055000000}"/>
    <cellStyle name="Input cel new 3 3 4 4 4 2" xfId="6475" xr:uid="{00000000-0005-0000-0000-000055000000}"/>
    <cellStyle name="Input cel new 3 3 4 4 5" xfId="9233" xr:uid="{00000000-0005-0000-0000-000055000000}"/>
    <cellStyle name="Input cel new 3 3 4 5" xfId="3336" xr:uid="{00000000-0005-0000-0000-000055000000}"/>
    <cellStyle name="Input cel new 3 3 4 5 2" xfId="13600" xr:uid="{00000000-0005-0000-0000-000055000000}"/>
    <cellStyle name="Input cel new 3 3 4 5 2 2" xfId="18190" xr:uid="{00000000-0005-0000-0000-000055000000}"/>
    <cellStyle name="Input cel new 3 3 4 5 3" xfId="7801" xr:uid="{00000000-0005-0000-0000-000055000000}"/>
    <cellStyle name="Input cel new 3 3 4 6" xfId="1924" xr:uid="{00000000-0005-0000-0000-000055000000}"/>
    <cellStyle name="Input cel new 3 3 4 6 2" xfId="12193" xr:uid="{00000000-0005-0000-0000-000055000000}"/>
    <cellStyle name="Input cel new 3 3 4 6 2 2" xfId="16778" xr:uid="{00000000-0005-0000-0000-000055000000}"/>
    <cellStyle name="Input cel new 3 3 4 6 3" xfId="13072" xr:uid="{00000000-0005-0000-0000-000055000000}"/>
    <cellStyle name="Input cel new 3 3 4 7" xfId="9400" xr:uid="{00000000-0005-0000-0000-000055000000}"/>
    <cellStyle name="Input cel new 3 3 4 7 2" xfId="13220" xr:uid="{00000000-0005-0000-0000-000055000000}"/>
    <cellStyle name="Input cel new 3 3 4 8" xfId="10729" xr:uid="{00000000-0005-0000-0000-000055000000}"/>
    <cellStyle name="Input cel new 3 3 4 8 2" xfId="7360" xr:uid="{00000000-0005-0000-0000-000055000000}"/>
    <cellStyle name="Input cel new 3 3 4 9" xfId="13537" xr:uid="{00000000-0005-0000-0000-000055000000}"/>
    <cellStyle name="Input cel new 3 3 5" xfId="468" xr:uid="{00000000-0005-0000-0000-000055000000}"/>
    <cellStyle name="Input cel new 3 3 5 10" xfId="8650" xr:uid="{00000000-0005-0000-0000-000055000000}"/>
    <cellStyle name="Input cel new 3 3 5 2" xfId="1292" xr:uid="{00000000-0005-0000-0000-000055000000}"/>
    <cellStyle name="Input cel new 3 3 5 2 2" xfId="1609" xr:uid="{00000000-0005-0000-0000-000055000000}"/>
    <cellStyle name="Input cel new 3 3 5 2 2 2" xfId="4418" xr:uid="{00000000-0005-0000-0000-000055000000}"/>
    <cellStyle name="Input cel new 3 3 5 2 2 2 2" xfId="14682" xr:uid="{00000000-0005-0000-0000-000055000000}"/>
    <cellStyle name="Input cel new 3 3 5 2 2 2 2 2" xfId="19272" xr:uid="{00000000-0005-0000-0000-000055000000}"/>
    <cellStyle name="Input cel new 3 3 5 2 2 2 3" xfId="8431" xr:uid="{00000000-0005-0000-0000-000055000000}"/>
    <cellStyle name="Input cel new 3 3 5 2 2 3" xfId="5830" xr:uid="{00000000-0005-0000-0000-000055000000}"/>
    <cellStyle name="Input cel new 3 3 5 2 2 3 2" xfId="16034" xr:uid="{00000000-0005-0000-0000-000055000000}"/>
    <cellStyle name="Input cel new 3 3 5 2 2 3 2 2" xfId="20621" xr:uid="{00000000-0005-0000-0000-000055000000}"/>
    <cellStyle name="Input cel new 3 3 5 2 2 3 3" xfId="8954" xr:uid="{00000000-0005-0000-0000-000055000000}"/>
    <cellStyle name="Input cel new 3 3 5 2 2 4" xfId="3184" xr:uid="{00000000-0005-0000-0000-000055000000}"/>
    <cellStyle name="Input cel new 3 3 5 2 2 4 2" xfId="18038" xr:uid="{00000000-0005-0000-0000-000055000000}"/>
    <cellStyle name="Input cel new 3 3 5 2 2 5" xfId="11886" xr:uid="{00000000-0005-0000-0000-000055000000}"/>
    <cellStyle name="Input cel new 3 3 5 2 2 5 2" xfId="16472" xr:uid="{00000000-0005-0000-0000-000055000000}"/>
    <cellStyle name="Input cel new 3 3 5 2 2 6" xfId="7685" xr:uid="{00000000-0005-0000-0000-000055000000}"/>
    <cellStyle name="Input cel new 3 3 5 2 3" xfId="4101" xr:uid="{00000000-0005-0000-0000-000055000000}"/>
    <cellStyle name="Input cel new 3 3 5 2 3 2" xfId="14365" xr:uid="{00000000-0005-0000-0000-000055000000}"/>
    <cellStyle name="Input cel new 3 3 5 2 3 2 2" xfId="18955" xr:uid="{00000000-0005-0000-0000-000055000000}"/>
    <cellStyle name="Input cel new 3 3 5 2 3 3" xfId="10500" xr:uid="{00000000-0005-0000-0000-000055000000}"/>
    <cellStyle name="Input cel new 3 3 5 2 4" xfId="5514" xr:uid="{00000000-0005-0000-0000-000055000000}"/>
    <cellStyle name="Input cel new 3 3 5 2 4 2" xfId="15737" xr:uid="{00000000-0005-0000-0000-000055000000}"/>
    <cellStyle name="Input cel new 3 3 5 2 4 2 2" xfId="20325" xr:uid="{00000000-0005-0000-0000-000055000000}"/>
    <cellStyle name="Input cel new 3 3 5 2 4 3" xfId="8420" xr:uid="{00000000-0005-0000-0000-000055000000}"/>
    <cellStyle name="Input cel new 3 3 5 2 5" xfId="2899" xr:uid="{00000000-0005-0000-0000-000055000000}"/>
    <cellStyle name="Input cel new 3 3 5 2 5 2" xfId="17753" xr:uid="{00000000-0005-0000-0000-000055000000}"/>
    <cellStyle name="Input cel new 3 3 5 2 6" xfId="11588" xr:uid="{00000000-0005-0000-0000-000055000000}"/>
    <cellStyle name="Input cel new 3 3 5 2 6 2" xfId="16176" xr:uid="{00000000-0005-0000-0000-000055000000}"/>
    <cellStyle name="Input cel new 3 3 5 2 7" xfId="10223" xr:uid="{00000000-0005-0000-0000-000055000000}"/>
    <cellStyle name="Input cel new 3 3 5 3" xfId="865" xr:uid="{00000000-0005-0000-0000-000055000000}"/>
    <cellStyle name="Input cel new 3 3 5 3 2" xfId="3665" xr:uid="{00000000-0005-0000-0000-000055000000}"/>
    <cellStyle name="Input cel new 3 3 5 3 2 2" xfId="13929" xr:uid="{00000000-0005-0000-0000-000055000000}"/>
    <cellStyle name="Input cel new 3 3 5 3 2 2 2" xfId="18519" xr:uid="{00000000-0005-0000-0000-000055000000}"/>
    <cellStyle name="Input cel new 3 3 5 3 2 3" xfId="6574" xr:uid="{00000000-0005-0000-0000-000055000000}"/>
    <cellStyle name="Input cel new 3 3 5 3 3" xfId="5089" xr:uid="{00000000-0005-0000-0000-000055000000}"/>
    <cellStyle name="Input cel new 3 3 5 3 3 2" xfId="15341" xr:uid="{00000000-0005-0000-0000-000055000000}"/>
    <cellStyle name="Input cel new 3 3 5 3 3 2 2" xfId="19930" xr:uid="{00000000-0005-0000-0000-000055000000}"/>
    <cellStyle name="Input cel new 3 3 5 3 3 3" xfId="8456" xr:uid="{00000000-0005-0000-0000-000055000000}"/>
    <cellStyle name="Input cel new 3 3 5 3 4" xfId="2506" xr:uid="{00000000-0005-0000-0000-000055000000}"/>
    <cellStyle name="Input cel new 3 3 5 3 4 2" xfId="17360" xr:uid="{00000000-0005-0000-0000-000055000000}"/>
    <cellStyle name="Input cel new 3 3 5 3 5" xfId="11196" xr:uid="{00000000-0005-0000-0000-000055000000}"/>
    <cellStyle name="Input cel new 3 3 5 3 5 2" xfId="9908" xr:uid="{00000000-0005-0000-0000-000055000000}"/>
    <cellStyle name="Input cel new 3 3 5 3 6" xfId="16150" xr:uid="{00000000-0005-0000-0000-000055000000}"/>
    <cellStyle name="Input cel new 3 3 5 4" xfId="938" xr:uid="{00000000-0005-0000-0000-000055000000}"/>
    <cellStyle name="Input cel new 3 3 5 4 2" xfId="3740" xr:uid="{00000000-0005-0000-0000-000055000000}"/>
    <cellStyle name="Input cel new 3 3 5 4 2 2" xfId="14004" xr:uid="{00000000-0005-0000-0000-000055000000}"/>
    <cellStyle name="Input cel new 3 3 5 4 2 2 2" xfId="18594" xr:uid="{00000000-0005-0000-0000-000055000000}"/>
    <cellStyle name="Input cel new 3 3 5 4 2 3" xfId="13240" xr:uid="{00000000-0005-0000-0000-000055000000}"/>
    <cellStyle name="Input cel new 3 3 5 4 3" xfId="5161" xr:uid="{00000000-0005-0000-0000-000055000000}"/>
    <cellStyle name="Input cel new 3 3 5 4 3 2" xfId="15405" xr:uid="{00000000-0005-0000-0000-000055000000}"/>
    <cellStyle name="Input cel new 3 3 5 4 3 2 2" xfId="19994" xr:uid="{00000000-0005-0000-0000-000055000000}"/>
    <cellStyle name="Input cel new 3 3 5 4 3 3" xfId="12800" xr:uid="{00000000-0005-0000-0000-000055000000}"/>
    <cellStyle name="Input cel new 3 3 5 4 4" xfId="2572" xr:uid="{00000000-0005-0000-0000-000055000000}"/>
    <cellStyle name="Input cel new 3 3 5 4 4 2" xfId="17426" xr:uid="{00000000-0005-0000-0000-000055000000}"/>
    <cellStyle name="Input cel new 3 3 5 4 5" xfId="11260" xr:uid="{00000000-0005-0000-0000-000055000000}"/>
    <cellStyle name="Input cel new 3 3 5 4 5 2" xfId="13402" xr:uid="{00000000-0005-0000-0000-000055000000}"/>
    <cellStyle name="Input cel new 3 3 5 4 6" xfId="8850" xr:uid="{00000000-0005-0000-0000-000055000000}"/>
    <cellStyle name="Input cel new 3 3 5 5" xfId="696" xr:uid="{00000000-0005-0000-0000-000055000000}"/>
    <cellStyle name="Input cel new 3 3 5 5 2" xfId="4921" xr:uid="{00000000-0005-0000-0000-000055000000}"/>
    <cellStyle name="Input cel new 3 3 5 5 2 2" xfId="15177" xr:uid="{00000000-0005-0000-0000-000055000000}"/>
    <cellStyle name="Input cel new 3 3 5 5 2 2 2" xfId="19766" xr:uid="{00000000-0005-0000-0000-000055000000}"/>
    <cellStyle name="Input cel new 3 3 5 5 2 3" xfId="7010" xr:uid="{00000000-0005-0000-0000-000055000000}"/>
    <cellStyle name="Input cel new 3 3 5 5 3" xfId="2341" xr:uid="{00000000-0005-0000-0000-000055000000}"/>
    <cellStyle name="Input cel new 3 3 5 5 3 2" xfId="17195" xr:uid="{00000000-0005-0000-0000-000055000000}"/>
    <cellStyle name="Input cel new 3 3 5 5 4" xfId="11036" xr:uid="{00000000-0005-0000-0000-000055000000}"/>
    <cellStyle name="Input cel new 3 3 5 5 4 2" xfId="8088" xr:uid="{00000000-0005-0000-0000-000055000000}"/>
    <cellStyle name="Input cel new 3 3 5 5 5" xfId="9899" xr:uid="{00000000-0005-0000-0000-000055000000}"/>
    <cellStyle name="Input cel new 3 3 5 6" xfId="3496" xr:uid="{00000000-0005-0000-0000-000055000000}"/>
    <cellStyle name="Input cel new 3 3 5 6 2" xfId="13760" xr:uid="{00000000-0005-0000-0000-000055000000}"/>
    <cellStyle name="Input cel new 3 3 5 6 2 2" xfId="18350" xr:uid="{00000000-0005-0000-0000-000055000000}"/>
    <cellStyle name="Input cel new 3 3 5 6 3" xfId="14578" xr:uid="{00000000-0005-0000-0000-000055000000}"/>
    <cellStyle name="Input cel new 3 3 5 7" xfId="4693" xr:uid="{00000000-0005-0000-0000-000055000000}"/>
    <cellStyle name="Input cel new 3 3 5 7 2" xfId="14953" xr:uid="{00000000-0005-0000-0000-000055000000}"/>
    <cellStyle name="Input cel new 3 3 5 7 2 2" xfId="19542" xr:uid="{00000000-0005-0000-0000-000055000000}"/>
    <cellStyle name="Input cel new 3 3 5 7 3" xfId="8117" xr:uid="{00000000-0005-0000-0000-000055000000}"/>
    <cellStyle name="Input cel new 3 3 5 8" xfId="9439" xr:uid="{00000000-0005-0000-0000-000055000000}"/>
    <cellStyle name="Input cel new 3 3 5 8 2" xfId="7940" xr:uid="{00000000-0005-0000-0000-000055000000}"/>
    <cellStyle name="Input cel new 3 3 5 9" xfId="10815" xr:uid="{00000000-0005-0000-0000-000055000000}"/>
    <cellStyle name="Input cel new 3 3 5 9 2" xfId="6941" xr:uid="{00000000-0005-0000-0000-000055000000}"/>
    <cellStyle name="Input cel new 3 3 6" xfId="759" xr:uid="{00000000-0005-0000-0000-000055000000}"/>
    <cellStyle name="Input cel new 3 3 6 2" xfId="1672" xr:uid="{00000000-0005-0000-0000-000055000000}"/>
    <cellStyle name="Input cel new 3 3 6 2 2" xfId="4481" xr:uid="{00000000-0005-0000-0000-000055000000}"/>
    <cellStyle name="Input cel new 3 3 6 2 2 2" xfId="14745" xr:uid="{00000000-0005-0000-0000-000055000000}"/>
    <cellStyle name="Input cel new 3 3 6 2 2 2 2" xfId="19335" xr:uid="{00000000-0005-0000-0000-000055000000}"/>
    <cellStyle name="Input cel new 3 3 6 2 2 3" xfId="6354" xr:uid="{00000000-0005-0000-0000-000055000000}"/>
    <cellStyle name="Input cel new 3 3 6 2 3" xfId="5893" xr:uid="{00000000-0005-0000-0000-000055000000}"/>
    <cellStyle name="Input cel new 3 3 6 2 3 2" xfId="16093" xr:uid="{00000000-0005-0000-0000-000055000000}"/>
    <cellStyle name="Input cel new 3 3 6 2 3 2 2" xfId="20680" xr:uid="{00000000-0005-0000-0000-000055000000}"/>
    <cellStyle name="Input cel new 3 3 6 2 3 3" xfId="6787" xr:uid="{00000000-0005-0000-0000-000055000000}"/>
    <cellStyle name="Input cel new 3 3 6 2 4" xfId="3243" xr:uid="{00000000-0005-0000-0000-000055000000}"/>
    <cellStyle name="Input cel new 3 3 6 2 4 2" xfId="18097" xr:uid="{00000000-0005-0000-0000-000055000000}"/>
    <cellStyle name="Input cel new 3 3 6 2 5" xfId="11945" xr:uid="{00000000-0005-0000-0000-000055000000}"/>
    <cellStyle name="Input cel new 3 3 6 2 5 2" xfId="16531" xr:uid="{00000000-0005-0000-0000-000055000000}"/>
    <cellStyle name="Input cel new 3 3 6 2 6" xfId="10041" xr:uid="{00000000-0005-0000-0000-000055000000}"/>
    <cellStyle name="Input cel new 3 3 6 3" xfId="974" xr:uid="{00000000-0005-0000-0000-000055000000}"/>
    <cellStyle name="Input cel new 3 3 6 3 2" xfId="3777" xr:uid="{00000000-0005-0000-0000-000055000000}"/>
    <cellStyle name="Input cel new 3 3 6 3 2 2" xfId="14041" xr:uid="{00000000-0005-0000-0000-000055000000}"/>
    <cellStyle name="Input cel new 3 3 6 3 2 2 2" xfId="18631" xr:uid="{00000000-0005-0000-0000-000055000000}"/>
    <cellStyle name="Input cel new 3 3 6 3 2 3" xfId="8011" xr:uid="{00000000-0005-0000-0000-000055000000}"/>
    <cellStyle name="Input cel new 3 3 6 3 3" xfId="5197" xr:uid="{00000000-0005-0000-0000-000055000000}"/>
    <cellStyle name="Input cel new 3 3 6 3 3 2" xfId="15438" xr:uid="{00000000-0005-0000-0000-000055000000}"/>
    <cellStyle name="Input cel new 3 3 6 3 3 2 2" xfId="20027" xr:uid="{00000000-0005-0000-0000-000055000000}"/>
    <cellStyle name="Input cel new 3 3 6 3 3 3" xfId="6855" xr:uid="{00000000-0005-0000-0000-000055000000}"/>
    <cellStyle name="Input cel new 3 3 6 3 4" xfId="2607" xr:uid="{00000000-0005-0000-0000-000055000000}"/>
    <cellStyle name="Input cel new 3 3 6 3 4 2" xfId="17461" xr:uid="{00000000-0005-0000-0000-000055000000}"/>
    <cellStyle name="Input cel new 3 3 6 3 5" xfId="11293" xr:uid="{00000000-0005-0000-0000-000055000000}"/>
    <cellStyle name="Input cel new 3 3 6 3 5 2" xfId="6661" xr:uid="{00000000-0005-0000-0000-000055000000}"/>
    <cellStyle name="Input cel new 3 3 6 3 6" xfId="7156" xr:uid="{00000000-0005-0000-0000-000055000000}"/>
    <cellStyle name="Input cel new 3 3 6 4" xfId="2403" xr:uid="{00000000-0005-0000-0000-000055000000}"/>
    <cellStyle name="Input cel new 3 3 6 4 2" xfId="12671" xr:uid="{00000000-0005-0000-0000-000055000000}"/>
    <cellStyle name="Input cel new 3 3 6 4 2 2" xfId="17257" xr:uid="{00000000-0005-0000-0000-000055000000}"/>
    <cellStyle name="Input cel new 3 3 6 4 3" xfId="7486" xr:uid="{00000000-0005-0000-0000-000055000000}"/>
    <cellStyle name="Input cel new 3 3 6 5" xfId="3559" xr:uid="{00000000-0005-0000-0000-000055000000}"/>
    <cellStyle name="Input cel new 3 3 6 5 2" xfId="13823" xr:uid="{00000000-0005-0000-0000-000055000000}"/>
    <cellStyle name="Input cel new 3 3 6 5 2 2" xfId="18413" xr:uid="{00000000-0005-0000-0000-000055000000}"/>
    <cellStyle name="Input cel new 3 3 6 5 3" xfId="9023" xr:uid="{00000000-0005-0000-0000-000055000000}"/>
    <cellStyle name="Input cel new 3 3 6 6" xfId="4984" xr:uid="{00000000-0005-0000-0000-000055000000}"/>
    <cellStyle name="Input cel new 3 3 6 6 2" xfId="15239" xr:uid="{00000000-0005-0000-0000-000055000000}"/>
    <cellStyle name="Input cel new 3 3 6 6 2 2" xfId="19828" xr:uid="{00000000-0005-0000-0000-000055000000}"/>
    <cellStyle name="Input cel new 3 3 6 6 3" xfId="12791" xr:uid="{00000000-0005-0000-0000-000055000000}"/>
    <cellStyle name="Input cel new 3 3 6 7" xfId="2107" xr:uid="{00000000-0005-0000-0000-000055000000}"/>
    <cellStyle name="Input cel new 3 3 6 7 2" xfId="12376" xr:uid="{00000000-0005-0000-0000-000055000000}"/>
    <cellStyle name="Input cel new 3 3 6 7 2 2" xfId="16961" xr:uid="{00000000-0005-0000-0000-000055000000}"/>
    <cellStyle name="Input cel new 3 3 6 7 3" xfId="12576" xr:uid="{00000000-0005-0000-0000-000055000000}"/>
    <cellStyle name="Input cel new 3 3 6 8" xfId="11095" xr:uid="{00000000-0005-0000-0000-000055000000}"/>
    <cellStyle name="Input cel new 3 3 6 8 2" xfId="12868" xr:uid="{00000000-0005-0000-0000-000055000000}"/>
    <cellStyle name="Input cel new 3 3 6 9" xfId="6677" xr:uid="{00000000-0005-0000-0000-000055000000}"/>
    <cellStyle name="Input cel new 3 3 7" xfId="1137" xr:uid="{00000000-0005-0000-0000-000055000000}"/>
    <cellStyle name="Input cel new 3 3 7 2" xfId="891" xr:uid="{00000000-0005-0000-0000-000055000000}"/>
    <cellStyle name="Input cel new 3 3 7 2 2" xfId="3691" xr:uid="{00000000-0005-0000-0000-000055000000}"/>
    <cellStyle name="Input cel new 3 3 7 2 2 2" xfId="13955" xr:uid="{00000000-0005-0000-0000-000055000000}"/>
    <cellStyle name="Input cel new 3 3 7 2 2 2 2" xfId="18545" xr:uid="{00000000-0005-0000-0000-000055000000}"/>
    <cellStyle name="Input cel new 3 3 7 2 2 3" xfId="13157" xr:uid="{00000000-0005-0000-0000-000055000000}"/>
    <cellStyle name="Input cel new 3 3 7 2 3" xfId="5115" xr:uid="{00000000-0005-0000-0000-000055000000}"/>
    <cellStyle name="Input cel new 3 3 7 2 3 2" xfId="15365" xr:uid="{00000000-0005-0000-0000-000055000000}"/>
    <cellStyle name="Input cel new 3 3 7 2 3 2 2" xfId="19954" xr:uid="{00000000-0005-0000-0000-000055000000}"/>
    <cellStyle name="Input cel new 3 3 7 2 3 3" xfId="8337" xr:uid="{00000000-0005-0000-0000-000055000000}"/>
    <cellStyle name="Input cel new 3 3 7 2 4" xfId="2529" xr:uid="{00000000-0005-0000-0000-000055000000}"/>
    <cellStyle name="Input cel new 3 3 7 2 4 2" xfId="17383" xr:uid="{00000000-0005-0000-0000-000055000000}"/>
    <cellStyle name="Input cel new 3 3 7 2 5" xfId="11220" xr:uid="{00000000-0005-0000-0000-000055000000}"/>
    <cellStyle name="Input cel new 3 3 7 2 5 2" xfId="7552" xr:uid="{00000000-0005-0000-0000-000055000000}"/>
    <cellStyle name="Input cel new 3 3 7 2 6" xfId="5992" xr:uid="{00000000-0005-0000-0000-000055000000}"/>
    <cellStyle name="Input cel new 3 3 7 3" xfId="2757" xr:uid="{00000000-0005-0000-0000-000055000000}"/>
    <cellStyle name="Input cel new 3 3 7 3 2" xfId="13023" xr:uid="{00000000-0005-0000-0000-000055000000}"/>
    <cellStyle name="Input cel new 3 3 7 3 2 2" xfId="17611" xr:uid="{00000000-0005-0000-0000-000055000000}"/>
    <cellStyle name="Input cel new 3 3 7 3 3" xfId="14937" xr:uid="{00000000-0005-0000-0000-000055000000}"/>
    <cellStyle name="Input cel new 3 3 7 4" xfId="3943" xr:uid="{00000000-0005-0000-0000-000055000000}"/>
    <cellStyle name="Input cel new 3 3 7 4 2" xfId="14207" xr:uid="{00000000-0005-0000-0000-000055000000}"/>
    <cellStyle name="Input cel new 3 3 7 4 2 2" xfId="18797" xr:uid="{00000000-0005-0000-0000-000055000000}"/>
    <cellStyle name="Input cel new 3 3 7 4 3" xfId="6899" xr:uid="{00000000-0005-0000-0000-000055000000}"/>
    <cellStyle name="Input cel new 3 3 7 5" xfId="5359" xr:uid="{00000000-0005-0000-0000-000055000000}"/>
    <cellStyle name="Input cel new 3 3 7 5 2" xfId="15589" xr:uid="{00000000-0005-0000-0000-000055000000}"/>
    <cellStyle name="Input cel new 3 3 7 5 2 2" xfId="20178" xr:uid="{00000000-0005-0000-0000-000055000000}"/>
    <cellStyle name="Input cel new 3 3 7 5 3" xfId="10302" xr:uid="{00000000-0005-0000-0000-000055000000}"/>
    <cellStyle name="Input cel new 3 3 7 6" xfId="1898" xr:uid="{00000000-0005-0000-0000-000055000000}"/>
    <cellStyle name="Input cel new 3 3 7 6 2" xfId="16752" xr:uid="{00000000-0005-0000-0000-000055000000}"/>
    <cellStyle name="Input cel new 3 3 7 7" xfId="11443" xr:uid="{00000000-0005-0000-0000-000055000000}"/>
    <cellStyle name="Input cel new 3 3 7 7 2" xfId="8567" xr:uid="{00000000-0005-0000-0000-000055000000}"/>
    <cellStyle name="Input cel new 3 3 7 8" xfId="9125" xr:uid="{00000000-0005-0000-0000-000055000000}"/>
    <cellStyle name="Input cel new 3 3 8" xfId="573" xr:uid="{00000000-0005-0000-0000-000055000000}"/>
    <cellStyle name="Input cel new 3 3 8 2" xfId="4798" xr:uid="{00000000-0005-0000-0000-000055000000}"/>
    <cellStyle name="Input cel new 3 3 8 2 2" xfId="15056" xr:uid="{00000000-0005-0000-0000-000055000000}"/>
    <cellStyle name="Input cel new 3 3 8 2 2 2" xfId="19645" xr:uid="{00000000-0005-0000-0000-000055000000}"/>
    <cellStyle name="Input cel new 3 3 8 2 3" xfId="12894" xr:uid="{00000000-0005-0000-0000-000055000000}"/>
    <cellStyle name="Input cel new 3 3 8 3" xfId="1827" xr:uid="{00000000-0005-0000-0000-000055000000}"/>
    <cellStyle name="Input cel new 3 3 8 3 2" xfId="16683" xr:uid="{00000000-0005-0000-0000-000055000000}"/>
    <cellStyle name="Input cel new 3 3 8 4" xfId="10917" xr:uid="{00000000-0005-0000-0000-000055000000}"/>
    <cellStyle name="Input cel new 3 3 8 4 2" xfId="7488" xr:uid="{00000000-0005-0000-0000-000055000000}"/>
    <cellStyle name="Input cel new 3 3 8 5" xfId="8086" xr:uid="{00000000-0005-0000-0000-000055000000}"/>
    <cellStyle name="Input cel new 3 3 9" xfId="1888" xr:uid="{00000000-0005-0000-0000-000055000000}"/>
    <cellStyle name="Input cel new 3 3 9 2" xfId="12159" xr:uid="{00000000-0005-0000-0000-000055000000}"/>
    <cellStyle name="Input cel new 3 3 9 2 2" xfId="16744" xr:uid="{00000000-0005-0000-0000-000055000000}"/>
    <cellStyle name="Input cel new 3 3 9 3" xfId="10194" xr:uid="{00000000-0005-0000-0000-000055000000}"/>
    <cellStyle name="Input cel new 3 4" xfId="212" xr:uid="{00000000-0005-0000-0000-000052000000}"/>
    <cellStyle name="Input cel new 3 4 10" xfId="10619" xr:uid="{00000000-0005-0000-0000-000052000000}"/>
    <cellStyle name="Input cel new 3 4 10 2" xfId="8490" xr:uid="{00000000-0005-0000-0000-000052000000}"/>
    <cellStyle name="Input cel new 3 4 2" xfId="422" xr:uid="{00000000-0005-0000-0000-000052000000}"/>
    <cellStyle name="Input cel new 3 4 2 10" xfId="1902" xr:uid="{00000000-0005-0000-0000-000052000000}"/>
    <cellStyle name="Input cel new 3 4 2 10 2" xfId="12171" xr:uid="{00000000-0005-0000-0000-000052000000}"/>
    <cellStyle name="Input cel new 3 4 2 10 2 2" xfId="16756" xr:uid="{00000000-0005-0000-0000-000052000000}"/>
    <cellStyle name="Input cel new 3 4 2 10 3" xfId="6653" xr:uid="{00000000-0005-0000-0000-000052000000}"/>
    <cellStyle name="Input cel new 3 4 2 11" xfId="4655" xr:uid="{00000000-0005-0000-0000-000052000000}"/>
    <cellStyle name="Input cel new 3 4 2 11 2" xfId="19504" xr:uid="{00000000-0005-0000-0000-000052000000}"/>
    <cellStyle name="Input cel new 3 4 2 12" xfId="10771" xr:uid="{00000000-0005-0000-0000-000052000000}"/>
    <cellStyle name="Input cel new 3 4 2 12 2" xfId="12766" xr:uid="{00000000-0005-0000-0000-000052000000}"/>
    <cellStyle name="Input cel new 3 4 2 13" xfId="6090" xr:uid="{00000000-0005-0000-0000-000052000000}"/>
    <cellStyle name="Input cel new 3 4 2 2" xfId="517" xr:uid="{00000000-0005-0000-0000-000052000000}"/>
    <cellStyle name="Input cel new 3 4 2 2 10" xfId="6198" xr:uid="{00000000-0005-0000-0000-000052000000}"/>
    <cellStyle name="Input cel new 3 4 2 2 2" xfId="1256" xr:uid="{00000000-0005-0000-0000-000052000000}"/>
    <cellStyle name="Input cel new 3 4 2 2 2 2" xfId="1570" xr:uid="{00000000-0005-0000-0000-000052000000}"/>
    <cellStyle name="Input cel new 3 4 2 2 2 2 2" xfId="4379" xr:uid="{00000000-0005-0000-0000-000052000000}"/>
    <cellStyle name="Input cel new 3 4 2 2 2 2 2 2" xfId="14643" xr:uid="{00000000-0005-0000-0000-000052000000}"/>
    <cellStyle name="Input cel new 3 4 2 2 2 2 2 2 2" xfId="19233" xr:uid="{00000000-0005-0000-0000-000052000000}"/>
    <cellStyle name="Input cel new 3 4 2 2 2 2 2 3" xfId="9571" xr:uid="{00000000-0005-0000-0000-000052000000}"/>
    <cellStyle name="Input cel new 3 4 2 2 2 2 3" xfId="5791" xr:uid="{00000000-0005-0000-0000-000052000000}"/>
    <cellStyle name="Input cel new 3 4 2 2 2 2 3 2" xfId="15997" xr:uid="{00000000-0005-0000-0000-000052000000}"/>
    <cellStyle name="Input cel new 3 4 2 2 2 2 3 2 2" xfId="20584" xr:uid="{00000000-0005-0000-0000-000052000000}"/>
    <cellStyle name="Input cel new 3 4 2 2 2 2 3 3" xfId="9094" xr:uid="{00000000-0005-0000-0000-000052000000}"/>
    <cellStyle name="Input cel new 3 4 2 2 2 2 4" xfId="3147" xr:uid="{00000000-0005-0000-0000-000052000000}"/>
    <cellStyle name="Input cel new 3 4 2 2 2 2 4 2" xfId="18001" xr:uid="{00000000-0005-0000-0000-000052000000}"/>
    <cellStyle name="Input cel new 3 4 2 2 2 2 5" xfId="11849" xr:uid="{00000000-0005-0000-0000-000052000000}"/>
    <cellStyle name="Input cel new 3 4 2 2 2 2 5 2" xfId="16435" xr:uid="{00000000-0005-0000-0000-000052000000}"/>
    <cellStyle name="Input cel new 3 4 2 2 2 2 6" xfId="9358" xr:uid="{00000000-0005-0000-0000-000052000000}"/>
    <cellStyle name="Input cel new 3 4 2 2 2 3" xfId="4065" xr:uid="{00000000-0005-0000-0000-000052000000}"/>
    <cellStyle name="Input cel new 3 4 2 2 2 3 2" xfId="14329" xr:uid="{00000000-0005-0000-0000-000052000000}"/>
    <cellStyle name="Input cel new 3 4 2 2 2 3 2 2" xfId="18919" xr:uid="{00000000-0005-0000-0000-000052000000}"/>
    <cellStyle name="Input cel new 3 4 2 2 2 3 3" xfId="6323" xr:uid="{00000000-0005-0000-0000-000052000000}"/>
    <cellStyle name="Input cel new 3 4 2 2 2 4" xfId="5478" xr:uid="{00000000-0005-0000-0000-000052000000}"/>
    <cellStyle name="Input cel new 3 4 2 2 2 4 2" xfId="15701" xr:uid="{00000000-0005-0000-0000-000052000000}"/>
    <cellStyle name="Input cel new 3 4 2 2 2 4 2 2" xfId="20289" xr:uid="{00000000-0005-0000-0000-000052000000}"/>
    <cellStyle name="Input cel new 3 4 2 2 2 4 3" xfId="12545" xr:uid="{00000000-0005-0000-0000-000052000000}"/>
    <cellStyle name="Input cel new 3 4 2 2 2 5" xfId="2863" xr:uid="{00000000-0005-0000-0000-000052000000}"/>
    <cellStyle name="Input cel new 3 4 2 2 2 5 2" xfId="17717" xr:uid="{00000000-0005-0000-0000-000052000000}"/>
    <cellStyle name="Input cel new 3 4 2 2 2 6" xfId="11554" xr:uid="{00000000-0005-0000-0000-000052000000}"/>
    <cellStyle name="Input cel new 3 4 2 2 2 6 2" xfId="6414" xr:uid="{00000000-0005-0000-0000-000052000000}"/>
    <cellStyle name="Input cel new 3 4 2 2 2 7" xfId="7115" xr:uid="{00000000-0005-0000-0000-000052000000}"/>
    <cellStyle name="Input cel new 3 4 2 2 3" xfId="1247" xr:uid="{00000000-0005-0000-0000-000052000000}"/>
    <cellStyle name="Input cel new 3 4 2 2 3 2" xfId="4055" xr:uid="{00000000-0005-0000-0000-000052000000}"/>
    <cellStyle name="Input cel new 3 4 2 2 3 2 2" xfId="14319" xr:uid="{00000000-0005-0000-0000-000052000000}"/>
    <cellStyle name="Input cel new 3 4 2 2 3 2 2 2" xfId="18909" xr:uid="{00000000-0005-0000-0000-000052000000}"/>
    <cellStyle name="Input cel new 3 4 2 2 3 2 3" xfId="7708" xr:uid="{00000000-0005-0000-0000-000052000000}"/>
    <cellStyle name="Input cel new 3 4 2 2 3 3" xfId="5469" xr:uid="{00000000-0005-0000-0000-000052000000}"/>
    <cellStyle name="Input cel new 3 4 2 2 3 3 2" xfId="15694" xr:uid="{00000000-0005-0000-0000-000052000000}"/>
    <cellStyle name="Input cel new 3 4 2 2 3 3 2 2" xfId="20282" xr:uid="{00000000-0005-0000-0000-000052000000}"/>
    <cellStyle name="Input cel new 3 4 2 2 3 3 3" xfId="8901" xr:uid="{00000000-0005-0000-0000-000052000000}"/>
    <cellStyle name="Input cel new 3 4 2 2 3 4" xfId="2855" xr:uid="{00000000-0005-0000-0000-000052000000}"/>
    <cellStyle name="Input cel new 3 4 2 2 3 4 2" xfId="17709" xr:uid="{00000000-0005-0000-0000-000052000000}"/>
    <cellStyle name="Input cel new 3 4 2 2 3 5" xfId="11547" xr:uid="{00000000-0005-0000-0000-000052000000}"/>
    <cellStyle name="Input cel new 3 4 2 2 3 5 2" xfId="6797" xr:uid="{00000000-0005-0000-0000-000052000000}"/>
    <cellStyle name="Input cel new 3 4 2 2 3 6" xfId="7558" xr:uid="{00000000-0005-0000-0000-000052000000}"/>
    <cellStyle name="Input cel new 3 4 2 2 4" xfId="1036" xr:uid="{00000000-0005-0000-0000-000052000000}"/>
    <cellStyle name="Input cel new 3 4 2 2 4 2" xfId="3839" xr:uid="{00000000-0005-0000-0000-000052000000}"/>
    <cellStyle name="Input cel new 3 4 2 2 4 2 2" xfId="14103" xr:uid="{00000000-0005-0000-0000-000052000000}"/>
    <cellStyle name="Input cel new 3 4 2 2 4 2 2 2" xfId="18693" xr:uid="{00000000-0005-0000-0000-000052000000}"/>
    <cellStyle name="Input cel new 3 4 2 2 4 2 3" xfId="14576" xr:uid="{00000000-0005-0000-0000-000052000000}"/>
    <cellStyle name="Input cel new 3 4 2 2 4 3" xfId="5259" xr:uid="{00000000-0005-0000-0000-000052000000}"/>
    <cellStyle name="Input cel new 3 4 2 2 4 3 2" xfId="15495" xr:uid="{00000000-0005-0000-0000-000052000000}"/>
    <cellStyle name="Input cel new 3 4 2 2 4 3 2 2" xfId="20084" xr:uid="{00000000-0005-0000-0000-000052000000}"/>
    <cellStyle name="Input cel new 3 4 2 2 4 3 3" xfId="6625" xr:uid="{00000000-0005-0000-0000-000052000000}"/>
    <cellStyle name="Input cel new 3 4 2 2 4 4" xfId="2663" xr:uid="{00000000-0005-0000-0000-000052000000}"/>
    <cellStyle name="Input cel new 3 4 2 2 4 4 2" xfId="17517" xr:uid="{00000000-0005-0000-0000-000052000000}"/>
    <cellStyle name="Input cel new 3 4 2 2 4 5" xfId="11350" xr:uid="{00000000-0005-0000-0000-000052000000}"/>
    <cellStyle name="Input cel new 3 4 2 2 4 5 2" xfId="10355" xr:uid="{00000000-0005-0000-0000-000052000000}"/>
    <cellStyle name="Input cel new 3 4 2 2 4 6" xfId="10187" xr:uid="{00000000-0005-0000-0000-000052000000}"/>
    <cellStyle name="Input cel new 3 4 2 2 5" xfId="657" xr:uid="{00000000-0005-0000-0000-000052000000}"/>
    <cellStyle name="Input cel new 3 4 2 2 5 2" xfId="4882" xr:uid="{00000000-0005-0000-0000-000052000000}"/>
    <cellStyle name="Input cel new 3 4 2 2 5 2 2" xfId="15140" xr:uid="{00000000-0005-0000-0000-000052000000}"/>
    <cellStyle name="Input cel new 3 4 2 2 5 2 2 2" xfId="19729" xr:uid="{00000000-0005-0000-0000-000052000000}"/>
    <cellStyle name="Input cel new 3 4 2 2 5 2 3" xfId="10029" xr:uid="{00000000-0005-0000-0000-000052000000}"/>
    <cellStyle name="Input cel new 3 4 2 2 5 3" xfId="2304" xr:uid="{00000000-0005-0000-0000-000052000000}"/>
    <cellStyle name="Input cel new 3 4 2 2 5 3 2" xfId="17158" xr:uid="{00000000-0005-0000-0000-000052000000}"/>
    <cellStyle name="Input cel new 3 4 2 2 5 4" xfId="10999" xr:uid="{00000000-0005-0000-0000-000052000000}"/>
    <cellStyle name="Input cel new 3 4 2 2 5 4 2" xfId="13034" xr:uid="{00000000-0005-0000-0000-000052000000}"/>
    <cellStyle name="Input cel new 3 4 2 2 5 5" xfId="6929" xr:uid="{00000000-0005-0000-0000-000052000000}"/>
    <cellStyle name="Input cel new 3 4 2 2 6" xfId="3457" xr:uid="{00000000-0005-0000-0000-000052000000}"/>
    <cellStyle name="Input cel new 3 4 2 2 6 2" xfId="13721" xr:uid="{00000000-0005-0000-0000-000052000000}"/>
    <cellStyle name="Input cel new 3 4 2 2 6 2 2" xfId="18311" xr:uid="{00000000-0005-0000-0000-000052000000}"/>
    <cellStyle name="Input cel new 3 4 2 2 6 3" xfId="8762" xr:uid="{00000000-0005-0000-0000-000052000000}"/>
    <cellStyle name="Input cel new 3 4 2 2 7" xfId="4742" xr:uid="{00000000-0005-0000-0000-000052000000}"/>
    <cellStyle name="Input cel new 3 4 2 2 7 2" xfId="15002" xr:uid="{00000000-0005-0000-0000-000052000000}"/>
    <cellStyle name="Input cel new 3 4 2 2 7 2 2" xfId="19591" xr:uid="{00000000-0005-0000-0000-000052000000}"/>
    <cellStyle name="Input cel new 3 4 2 2 7 3" xfId="7468" xr:uid="{00000000-0005-0000-0000-000052000000}"/>
    <cellStyle name="Input cel new 3 4 2 2 8" xfId="9471" xr:uid="{00000000-0005-0000-0000-000052000000}"/>
    <cellStyle name="Input cel new 3 4 2 2 8 2" xfId="9674" xr:uid="{00000000-0005-0000-0000-000052000000}"/>
    <cellStyle name="Input cel new 3 4 2 2 9" xfId="10864" xr:uid="{00000000-0005-0000-0000-000052000000}"/>
    <cellStyle name="Input cel new 3 4 2 2 9 2" xfId="7703" xr:uid="{00000000-0005-0000-0000-000052000000}"/>
    <cellStyle name="Input cel new 3 4 2 3" xfId="721" xr:uid="{00000000-0005-0000-0000-000052000000}"/>
    <cellStyle name="Input cel new 3 4 2 3 2" xfId="1634" xr:uid="{00000000-0005-0000-0000-000052000000}"/>
    <cellStyle name="Input cel new 3 4 2 3 2 2" xfId="4443" xr:uid="{00000000-0005-0000-0000-000052000000}"/>
    <cellStyle name="Input cel new 3 4 2 3 2 2 2" xfId="14707" xr:uid="{00000000-0005-0000-0000-000052000000}"/>
    <cellStyle name="Input cel new 3 4 2 3 2 2 2 2" xfId="19297" xr:uid="{00000000-0005-0000-0000-000052000000}"/>
    <cellStyle name="Input cel new 3 4 2 3 2 2 3" xfId="6859" xr:uid="{00000000-0005-0000-0000-000052000000}"/>
    <cellStyle name="Input cel new 3 4 2 3 2 3" xfId="5855" xr:uid="{00000000-0005-0000-0000-000052000000}"/>
    <cellStyle name="Input cel new 3 4 2 3 2 3 2" xfId="16057" xr:uid="{00000000-0005-0000-0000-000052000000}"/>
    <cellStyle name="Input cel new 3 4 2 3 2 3 2 2" xfId="20644" xr:uid="{00000000-0005-0000-0000-000052000000}"/>
    <cellStyle name="Input cel new 3 4 2 3 2 3 3" xfId="8030" xr:uid="{00000000-0005-0000-0000-000052000000}"/>
    <cellStyle name="Input cel new 3 4 2 3 2 4" xfId="3207" xr:uid="{00000000-0005-0000-0000-000052000000}"/>
    <cellStyle name="Input cel new 3 4 2 3 2 4 2" xfId="18061" xr:uid="{00000000-0005-0000-0000-000052000000}"/>
    <cellStyle name="Input cel new 3 4 2 3 2 5" xfId="11909" xr:uid="{00000000-0005-0000-0000-000052000000}"/>
    <cellStyle name="Input cel new 3 4 2 3 2 5 2" xfId="16495" xr:uid="{00000000-0005-0000-0000-000052000000}"/>
    <cellStyle name="Input cel new 3 4 2 3 2 6" xfId="8938" xr:uid="{00000000-0005-0000-0000-000052000000}"/>
    <cellStyle name="Input cel new 3 4 2 3 3" xfId="1317" xr:uid="{00000000-0005-0000-0000-000052000000}"/>
    <cellStyle name="Input cel new 3 4 2 3 3 2" xfId="4126" xr:uid="{00000000-0005-0000-0000-000052000000}"/>
    <cellStyle name="Input cel new 3 4 2 3 3 2 2" xfId="14390" xr:uid="{00000000-0005-0000-0000-000052000000}"/>
    <cellStyle name="Input cel new 3 4 2 3 3 2 2 2" xfId="18980" xr:uid="{00000000-0005-0000-0000-000052000000}"/>
    <cellStyle name="Input cel new 3 4 2 3 3 2 3" xfId="7097" xr:uid="{00000000-0005-0000-0000-000052000000}"/>
    <cellStyle name="Input cel new 3 4 2 3 3 3" xfId="5539" xr:uid="{00000000-0005-0000-0000-000052000000}"/>
    <cellStyle name="Input cel new 3 4 2 3 3 3 2" xfId="15760" xr:uid="{00000000-0005-0000-0000-000052000000}"/>
    <cellStyle name="Input cel new 3 4 2 3 3 3 2 2" xfId="20348" xr:uid="{00000000-0005-0000-0000-000052000000}"/>
    <cellStyle name="Input cel new 3 4 2 3 3 3 3" xfId="6848" xr:uid="{00000000-0005-0000-0000-000052000000}"/>
    <cellStyle name="Input cel new 3 4 2 3 3 4" xfId="2923" xr:uid="{00000000-0005-0000-0000-000052000000}"/>
    <cellStyle name="Input cel new 3 4 2 3 3 4 2" xfId="17777" xr:uid="{00000000-0005-0000-0000-000052000000}"/>
    <cellStyle name="Input cel new 3 4 2 3 3 5" xfId="11611" xr:uid="{00000000-0005-0000-0000-000052000000}"/>
    <cellStyle name="Input cel new 3 4 2 3 3 5 2" xfId="16199" xr:uid="{00000000-0005-0000-0000-000052000000}"/>
    <cellStyle name="Input cel new 3 4 2 3 3 6" xfId="10458" xr:uid="{00000000-0005-0000-0000-000052000000}"/>
    <cellStyle name="Input cel new 3 4 2 3 4" xfId="2365" xr:uid="{00000000-0005-0000-0000-000052000000}"/>
    <cellStyle name="Input cel new 3 4 2 3 4 2" xfId="12633" xr:uid="{00000000-0005-0000-0000-000052000000}"/>
    <cellStyle name="Input cel new 3 4 2 3 4 2 2" xfId="17219" xr:uid="{00000000-0005-0000-0000-000052000000}"/>
    <cellStyle name="Input cel new 3 4 2 3 4 3" xfId="12225" xr:uid="{00000000-0005-0000-0000-000052000000}"/>
    <cellStyle name="Input cel new 3 4 2 3 5" xfId="3521" xr:uid="{00000000-0005-0000-0000-000052000000}"/>
    <cellStyle name="Input cel new 3 4 2 3 5 2" xfId="13785" xr:uid="{00000000-0005-0000-0000-000052000000}"/>
    <cellStyle name="Input cel new 3 4 2 3 5 2 2" xfId="18375" xr:uid="{00000000-0005-0000-0000-000052000000}"/>
    <cellStyle name="Input cel new 3 4 2 3 5 3" xfId="6825" xr:uid="{00000000-0005-0000-0000-000052000000}"/>
    <cellStyle name="Input cel new 3 4 2 3 6" xfId="4946" xr:uid="{00000000-0005-0000-0000-000052000000}"/>
    <cellStyle name="Input cel new 3 4 2 3 6 2" xfId="15201" xr:uid="{00000000-0005-0000-0000-000052000000}"/>
    <cellStyle name="Input cel new 3 4 2 3 6 2 2" xfId="19790" xr:uid="{00000000-0005-0000-0000-000052000000}"/>
    <cellStyle name="Input cel new 3 4 2 3 6 3" xfId="9158" xr:uid="{00000000-0005-0000-0000-000052000000}"/>
    <cellStyle name="Input cel new 3 4 2 3 7" xfId="2071" xr:uid="{00000000-0005-0000-0000-000052000000}"/>
    <cellStyle name="Input cel new 3 4 2 3 7 2" xfId="12340" xr:uid="{00000000-0005-0000-0000-000052000000}"/>
    <cellStyle name="Input cel new 3 4 2 3 7 2 2" xfId="16925" xr:uid="{00000000-0005-0000-0000-000052000000}"/>
    <cellStyle name="Input cel new 3 4 2 3 7 3" xfId="7614" xr:uid="{00000000-0005-0000-0000-000052000000}"/>
    <cellStyle name="Input cel new 3 4 2 3 8" xfId="11059" xr:uid="{00000000-0005-0000-0000-000052000000}"/>
    <cellStyle name="Input cel new 3 4 2 3 8 2" xfId="6291" xr:uid="{00000000-0005-0000-0000-000052000000}"/>
    <cellStyle name="Input cel new 3 4 2 3 9" xfId="6805" xr:uid="{00000000-0005-0000-0000-000052000000}"/>
    <cellStyle name="Input cel new 3 4 2 4" xfId="783" xr:uid="{00000000-0005-0000-0000-000052000000}"/>
    <cellStyle name="Input cel new 3 4 2 4 2" xfId="1696" xr:uid="{00000000-0005-0000-0000-000052000000}"/>
    <cellStyle name="Input cel new 3 4 2 4 2 2" xfId="4505" xr:uid="{00000000-0005-0000-0000-000052000000}"/>
    <cellStyle name="Input cel new 3 4 2 4 2 2 2" xfId="14769" xr:uid="{00000000-0005-0000-0000-000052000000}"/>
    <cellStyle name="Input cel new 3 4 2 4 2 2 2 2" xfId="19359" xr:uid="{00000000-0005-0000-0000-000052000000}"/>
    <cellStyle name="Input cel new 3 4 2 4 2 2 3" xfId="6315" xr:uid="{00000000-0005-0000-0000-000052000000}"/>
    <cellStyle name="Input cel new 3 4 2 4 2 3" xfId="5917" xr:uid="{00000000-0005-0000-0000-000052000000}"/>
    <cellStyle name="Input cel new 3 4 2 4 2 3 2" xfId="16116" xr:uid="{00000000-0005-0000-0000-000052000000}"/>
    <cellStyle name="Input cel new 3 4 2 4 2 3 2 2" xfId="20703" xr:uid="{00000000-0005-0000-0000-000052000000}"/>
    <cellStyle name="Input cel new 3 4 2 4 2 3 3" xfId="9225" xr:uid="{00000000-0005-0000-0000-000052000000}"/>
    <cellStyle name="Input cel new 3 4 2 4 2 4" xfId="3266" xr:uid="{00000000-0005-0000-0000-000052000000}"/>
    <cellStyle name="Input cel new 3 4 2 4 2 4 2" xfId="18120" xr:uid="{00000000-0005-0000-0000-000052000000}"/>
    <cellStyle name="Input cel new 3 4 2 4 2 5" xfId="11968" xr:uid="{00000000-0005-0000-0000-000052000000}"/>
    <cellStyle name="Input cel new 3 4 2 4 2 5 2" xfId="16554" xr:uid="{00000000-0005-0000-0000-000052000000}"/>
    <cellStyle name="Input cel new 3 4 2 4 2 6" xfId="9630" xr:uid="{00000000-0005-0000-0000-000052000000}"/>
    <cellStyle name="Input cel new 3 4 2 4 3" xfId="1374" xr:uid="{00000000-0005-0000-0000-000052000000}"/>
    <cellStyle name="Input cel new 3 4 2 4 3 2" xfId="4183" xr:uid="{00000000-0005-0000-0000-000052000000}"/>
    <cellStyle name="Input cel new 3 4 2 4 3 2 2" xfId="14447" xr:uid="{00000000-0005-0000-0000-000052000000}"/>
    <cellStyle name="Input cel new 3 4 2 4 3 2 2 2" xfId="19037" xr:uid="{00000000-0005-0000-0000-000052000000}"/>
    <cellStyle name="Input cel new 3 4 2 4 3 2 3" xfId="9555" xr:uid="{00000000-0005-0000-0000-000052000000}"/>
    <cellStyle name="Input cel new 3 4 2 4 3 3" xfId="5595" xr:uid="{00000000-0005-0000-0000-000052000000}"/>
    <cellStyle name="Input cel new 3 4 2 4 3 3 2" xfId="15813" xr:uid="{00000000-0005-0000-0000-000052000000}"/>
    <cellStyle name="Input cel new 3 4 2 4 3 3 2 2" xfId="20401" xr:uid="{00000000-0005-0000-0000-000052000000}"/>
    <cellStyle name="Input cel new 3 4 2 4 3 3 3" xfId="6098" xr:uid="{00000000-0005-0000-0000-000052000000}"/>
    <cellStyle name="Input cel new 3 4 2 4 3 4" xfId="2977" xr:uid="{00000000-0005-0000-0000-000052000000}"/>
    <cellStyle name="Input cel new 3 4 2 4 3 4 2" xfId="17831" xr:uid="{00000000-0005-0000-0000-000052000000}"/>
    <cellStyle name="Input cel new 3 4 2 4 3 5" xfId="11664" xr:uid="{00000000-0005-0000-0000-000052000000}"/>
    <cellStyle name="Input cel new 3 4 2 4 3 5 2" xfId="16252" xr:uid="{00000000-0005-0000-0000-000052000000}"/>
    <cellStyle name="Input cel new 3 4 2 4 3 6" xfId="8201" xr:uid="{00000000-0005-0000-0000-000052000000}"/>
    <cellStyle name="Input cel new 3 4 2 4 4" xfId="2427" xr:uid="{00000000-0005-0000-0000-000052000000}"/>
    <cellStyle name="Input cel new 3 4 2 4 4 2" xfId="12695" xr:uid="{00000000-0005-0000-0000-000052000000}"/>
    <cellStyle name="Input cel new 3 4 2 4 4 2 2" xfId="17281" xr:uid="{00000000-0005-0000-0000-000052000000}"/>
    <cellStyle name="Input cel new 3 4 2 4 4 3" xfId="6802" xr:uid="{00000000-0005-0000-0000-000052000000}"/>
    <cellStyle name="Input cel new 3 4 2 4 5" xfId="3583" xr:uid="{00000000-0005-0000-0000-000052000000}"/>
    <cellStyle name="Input cel new 3 4 2 4 5 2" xfId="13847" xr:uid="{00000000-0005-0000-0000-000052000000}"/>
    <cellStyle name="Input cel new 3 4 2 4 5 2 2" xfId="18437" xr:uid="{00000000-0005-0000-0000-000052000000}"/>
    <cellStyle name="Input cel new 3 4 2 4 5 3" xfId="10298" xr:uid="{00000000-0005-0000-0000-000052000000}"/>
    <cellStyle name="Input cel new 3 4 2 4 6" xfId="5008" xr:uid="{00000000-0005-0000-0000-000052000000}"/>
    <cellStyle name="Input cel new 3 4 2 4 6 2" xfId="15263" xr:uid="{00000000-0005-0000-0000-000052000000}"/>
    <cellStyle name="Input cel new 3 4 2 4 6 2 2" xfId="19852" xr:uid="{00000000-0005-0000-0000-000052000000}"/>
    <cellStyle name="Input cel new 3 4 2 4 6 3" xfId="14542" xr:uid="{00000000-0005-0000-0000-000052000000}"/>
    <cellStyle name="Input cel new 3 4 2 4 7" xfId="2130" xr:uid="{00000000-0005-0000-0000-000052000000}"/>
    <cellStyle name="Input cel new 3 4 2 4 7 2" xfId="12399" xr:uid="{00000000-0005-0000-0000-000052000000}"/>
    <cellStyle name="Input cel new 3 4 2 4 7 2 2" xfId="16984" xr:uid="{00000000-0005-0000-0000-000052000000}"/>
    <cellStyle name="Input cel new 3 4 2 4 7 3" xfId="12988" xr:uid="{00000000-0005-0000-0000-000052000000}"/>
    <cellStyle name="Input cel new 3 4 2 4 8" xfId="11118" xr:uid="{00000000-0005-0000-0000-000052000000}"/>
    <cellStyle name="Input cel new 3 4 2 4 8 2" xfId="13942" xr:uid="{00000000-0005-0000-0000-000052000000}"/>
    <cellStyle name="Input cel new 3 4 2 4 9" xfId="10368" xr:uid="{00000000-0005-0000-0000-000052000000}"/>
    <cellStyle name="Input cel new 3 4 2 5" xfId="1219" xr:uid="{00000000-0005-0000-0000-000052000000}"/>
    <cellStyle name="Input cel new 3 4 2 5 2" xfId="1533" xr:uid="{00000000-0005-0000-0000-000052000000}"/>
    <cellStyle name="Input cel new 3 4 2 5 2 2" xfId="4342" xr:uid="{00000000-0005-0000-0000-000052000000}"/>
    <cellStyle name="Input cel new 3 4 2 5 2 2 2" xfId="14606" xr:uid="{00000000-0005-0000-0000-000052000000}"/>
    <cellStyle name="Input cel new 3 4 2 5 2 2 2 2" xfId="19196" xr:uid="{00000000-0005-0000-0000-000052000000}"/>
    <cellStyle name="Input cel new 3 4 2 5 2 2 3" xfId="10592" xr:uid="{00000000-0005-0000-0000-000052000000}"/>
    <cellStyle name="Input cel new 3 4 2 5 2 3" xfId="5754" xr:uid="{00000000-0005-0000-0000-000052000000}"/>
    <cellStyle name="Input cel new 3 4 2 5 2 3 2" xfId="15961" xr:uid="{00000000-0005-0000-0000-000052000000}"/>
    <cellStyle name="Input cel new 3 4 2 5 2 3 2 2" xfId="20548" xr:uid="{00000000-0005-0000-0000-000052000000}"/>
    <cellStyle name="Input cel new 3 4 2 5 2 3 3" xfId="10535" xr:uid="{00000000-0005-0000-0000-000052000000}"/>
    <cellStyle name="Input cel new 3 4 2 5 2 4" xfId="3111" xr:uid="{00000000-0005-0000-0000-000052000000}"/>
    <cellStyle name="Input cel new 3 4 2 5 2 4 2" xfId="17965" xr:uid="{00000000-0005-0000-0000-000052000000}"/>
    <cellStyle name="Input cel new 3 4 2 5 2 5" xfId="11813" xr:uid="{00000000-0005-0000-0000-000052000000}"/>
    <cellStyle name="Input cel new 3 4 2 5 2 5 2" xfId="16399" xr:uid="{00000000-0005-0000-0000-000052000000}"/>
    <cellStyle name="Input cel new 3 4 2 5 2 6" xfId="9539" xr:uid="{00000000-0005-0000-0000-000052000000}"/>
    <cellStyle name="Input cel new 3 4 2 5 3" xfId="2827" xr:uid="{00000000-0005-0000-0000-000052000000}"/>
    <cellStyle name="Input cel new 3 4 2 5 3 2" xfId="13093" xr:uid="{00000000-0005-0000-0000-000052000000}"/>
    <cellStyle name="Input cel new 3 4 2 5 3 2 2" xfId="17681" xr:uid="{00000000-0005-0000-0000-000052000000}"/>
    <cellStyle name="Input cel new 3 4 2 5 3 3" xfId="6654" xr:uid="{00000000-0005-0000-0000-000052000000}"/>
    <cellStyle name="Input cel new 3 4 2 5 4" xfId="4027" xr:uid="{00000000-0005-0000-0000-000052000000}"/>
    <cellStyle name="Input cel new 3 4 2 5 4 2" xfId="14291" xr:uid="{00000000-0005-0000-0000-000052000000}"/>
    <cellStyle name="Input cel new 3 4 2 5 4 2 2" xfId="18881" xr:uid="{00000000-0005-0000-0000-000052000000}"/>
    <cellStyle name="Input cel new 3 4 2 5 4 3" xfId="9972" xr:uid="{00000000-0005-0000-0000-000052000000}"/>
    <cellStyle name="Input cel new 3 4 2 5 5" xfId="5441" xr:uid="{00000000-0005-0000-0000-000052000000}"/>
    <cellStyle name="Input cel new 3 4 2 5 5 2" xfId="15666" xr:uid="{00000000-0005-0000-0000-000052000000}"/>
    <cellStyle name="Input cel new 3 4 2 5 5 2 2" xfId="20254" xr:uid="{00000000-0005-0000-0000-000052000000}"/>
    <cellStyle name="Input cel new 3 4 2 5 5 3" xfId="6567" xr:uid="{00000000-0005-0000-0000-000052000000}"/>
    <cellStyle name="Input cel new 3 4 2 5 6" xfId="1989" xr:uid="{00000000-0005-0000-0000-000052000000}"/>
    <cellStyle name="Input cel new 3 4 2 5 6 2" xfId="16843" xr:uid="{00000000-0005-0000-0000-000052000000}"/>
    <cellStyle name="Input cel new 3 4 2 5 7" xfId="11519" xr:uid="{00000000-0005-0000-0000-000052000000}"/>
    <cellStyle name="Input cel new 3 4 2 5 7 2" xfId="7132" xr:uid="{00000000-0005-0000-0000-000052000000}"/>
    <cellStyle name="Input cel new 3 4 2 5 8" xfId="9007" xr:uid="{00000000-0005-0000-0000-000052000000}"/>
    <cellStyle name="Input cel new 3 4 2 6" xfId="892" xr:uid="{00000000-0005-0000-0000-000052000000}"/>
    <cellStyle name="Input cel new 3 4 2 6 2" xfId="3692" xr:uid="{00000000-0005-0000-0000-000052000000}"/>
    <cellStyle name="Input cel new 3 4 2 6 2 2" xfId="13956" xr:uid="{00000000-0005-0000-0000-000052000000}"/>
    <cellStyle name="Input cel new 3 4 2 6 2 2 2" xfId="18546" xr:uid="{00000000-0005-0000-0000-000052000000}"/>
    <cellStyle name="Input cel new 3 4 2 6 2 3" xfId="10181" xr:uid="{00000000-0005-0000-0000-000052000000}"/>
    <cellStyle name="Input cel new 3 4 2 6 3" xfId="5116" xr:uid="{00000000-0005-0000-0000-000052000000}"/>
    <cellStyle name="Input cel new 3 4 2 6 3 2" xfId="15366" xr:uid="{00000000-0005-0000-0000-000052000000}"/>
    <cellStyle name="Input cel new 3 4 2 6 3 2 2" xfId="19955" xr:uid="{00000000-0005-0000-0000-000052000000}"/>
    <cellStyle name="Input cel new 3 4 2 6 3 3" xfId="7172" xr:uid="{00000000-0005-0000-0000-000052000000}"/>
    <cellStyle name="Input cel new 3 4 2 6 4" xfId="2530" xr:uid="{00000000-0005-0000-0000-000052000000}"/>
    <cellStyle name="Input cel new 3 4 2 6 4 2" xfId="17384" xr:uid="{00000000-0005-0000-0000-000052000000}"/>
    <cellStyle name="Input cel new 3 4 2 6 5" xfId="11221" xr:uid="{00000000-0005-0000-0000-000052000000}"/>
    <cellStyle name="Input cel new 3 4 2 6 5 2" xfId="12229" xr:uid="{00000000-0005-0000-0000-000052000000}"/>
    <cellStyle name="Input cel new 3 4 2 6 6" xfId="12723" xr:uid="{00000000-0005-0000-0000-000052000000}"/>
    <cellStyle name="Input cel new 3 4 2 7" xfId="841" xr:uid="{00000000-0005-0000-0000-000052000000}"/>
    <cellStyle name="Input cel new 3 4 2 7 2" xfId="3641" xr:uid="{00000000-0005-0000-0000-000052000000}"/>
    <cellStyle name="Input cel new 3 4 2 7 2 2" xfId="13905" xr:uid="{00000000-0005-0000-0000-000052000000}"/>
    <cellStyle name="Input cel new 3 4 2 7 2 2 2" xfId="18495" xr:uid="{00000000-0005-0000-0000-000052000000}"/>
    <cellStyle name="Input cel new 3 4 2 7 2 3" xfId="9766" xr:uid="{00000000-0005-0000-0000-000052000000}"/>
    <cellStyle name="Input cel new 3 4 2 7 3" xfId="5066" xr:uid="{00000000-0005-0000-0000-000052000000}"/>
    <cellStyle name="Input cel new 3 4 2 7 3 2" xfId="15319" xr:uid="{00000000-0005-0000-0000-000052000000}"/>
    <cellStyle name="Input cel new 3 4 2 7 3 2 2" xfId="19908" xr:uid="{00000000-0005-0000-0000-000052000000}"/>
    <cellStyle name="Input cel new 3 4 2 7 3 3" xfId="10375" xr:uid="{00000000-0005-0000-0000-000052000000}"/>
    <cellStyle name="Input cel new 3 4 2 7 4" xfId="2483" xr:uid="{00000000-0005-0000-0000-000052000000}"/>
    <cellStyle name="Input cel new 3 4 2 7 4 2" xfId="17337" xr:uid="{00000000-0005-0000-0000-000052000000}"/>
    <cellStyle name="Input cel new 3 4 2 7 5" xfId="11174" xr:uid="{00000000-0005-0000-0000-000052000000}"/>
    <cellStyle name="Input cel new 3 4 2 7 5 2" xfId="9966" xr:uid="{00000000-0005-0000-0000-000052000000}"/>
    <cellStyle name="Input cel new 3 4 2 7 6" xfId="6018" xr:uid="{00000000-0005-0000-0000-000052000000}"/>
    <cellStyle name="Input cel new 3 4 2 8" xfId="609" xr:uid="{00000000-0005-0000-0000-000052000000}"/>
    <cellStyle name="Input cel new 3 4 2 8 2" xfId="4834" xr:uid="{00000000-0005-0000-0000-000052000000}"/>
    <cellStyle name="Input cel new 3 4 2 8 2 2" xfId="15092" xr:uid="{00000000-0005-0000-0000-000052000000}"/>
    <cellStyle name="Input cel new 3 4 2 8 2 2 2" xfId="19681" xr:uid="{00000000-0005-0000-0000-000052000000}"/>
    <cellStyle name="Input cel new 3 4 2 8 2 3" xfId="10251" xr:uid="{00000000-0005-0000-0000-000052000000}"/>
    <cellStyle name="Input cel new 3 4 2 8 3" xfId="2256" xr:uid="{00000000-0005-0000-0000-000052000000}"/>
    <cellStyle name="Input cel new 3 4 2 8 3 2" xfId="17110" xr:uid="{00000000-0005-0000-0000-000052000000}"/>
    <cellStyle name="Input cel new 3 4 2 8 4" xfId="10952" xr:uid="{00000000-0005-0000-0000-000052000000}"/>
    <cellStyle name="Input cel new 3 4 2 8 4 2" xfId="6296" xr:uid="{00000000-0005-0000-0000-000052000000}"/>
    <cellStyle name="Input cel new 3 4 2 8 5" xfId="12815" xr:uid="{00000000-0005-0000-0000-000052000000}"/>
    <cellStyle name="Input cel new 3 4 2 9" xfId="3409" xr:uid="{00000000-0005-0000-0000-000052000000}"/>
    <cellStyle name="Input cel new 3 4 2 9 2" xfId="13673" xr:uid="{00000000-0005-0000-0000-000052000000}"/>
    <cellStyle name="Input cel new 3 4 2 9 2 2" xfId="18263" xr:uid="{00000000-0005-0000-0000-000052000000}"/>
    <cellStyle name="Input cel new 3 4 2 9 3" xfId="9287" xr:uid="{00000000-0005-0000-0000-000052000000}"/>
    <cellStyle name="Input cel new 3 4 3" xfId="379" xr:uid="{00000000-0005-0000-0000-000052000000}"/>
    <cellStyle name="Input cel new 3 4 3 2" xfId="475" xr:uid="{00000000-0005-0000-0000-000052000000}"/>
    <cellStyle name="Input cel new 3 4 3 2 2" xfId="1487" xr:uid="{00000000-0005-0000-0000-000052000000}"/>
    <cellStyle name="Input cel new 3 4 3 2 2 2" xfId="5708" xr:uid="{00000000-0005-0000-0000-000052000000}"/>
    <cellStyle name="Input cel new 3 4 3 2 2 2 2" xfId="15918" xr:uid="{00000000-0005-0000-0000-000052000000}"/>
    <cellStyle name="Input cel new 3 4 3 2 2 2 2 2" xfId="20506" xr:uid="{00000000-0005-0000-0000-000052000000}"/>
    <cellStyle name="Input cel new 3 4 3 2 2 2 3" xfId="12575" xr:uid="{00000000-0005-0000-0000-000052000000}"/>
    <cellStyle name="Input cel new 3 4 3 2 2 3" xfId="4296" xr:uid="{00000000-0005-0000-0000-000052000000}"/>
    <cellStyle name="Input cel new 3 4 3 2 2 3 2" xfId="19150" xr:uid="{00000000-0005-0000-0000-000052000000}"/>
    <cellStyle name="Input cel new 3 4 3 2 2 4" xfId="11770" xr:uid="{00000000-0005-0000-0000-000052000000}"/>
    <cellStyle name="Input cel new 3 4 3 2 2 4 2" xfId="16357" xr:uid="{00000000-0005-0000-0000-000052000000}"/>
    <cellStyle name="Input cel new 3 4 3 2 2 5" xfId="13451" xr:uid="{00000000-0005-0000-0000-000052000000}"/>
    <cellStyle name="Input cel new 3 4 3 2 3" xfId="4700" xr:uid="{00000000-0005-0000-0000-000052000000}"/>
    <cellStyle name="Input cel new 3 4 3 2 3 2" xfId="14960" xr:uid="{00000000-0005-0000-0000-000052000000}"/>
    <cellStyle name="Input cel new 3 4 3 2 3 2 2" xfId="19549" xr:uid="{00000000-0005-0000-0000-000052000000}"/>
    <cellStyle name="Input cel new 3 4 3 2 3 3" xfId="12737" xr:uid="{00000000-0005-0000-0000-000052000000}"/>
    <cellStyle name="Input cel new 3 4 3 2 4" xfId="10822" xr:uid="{00000000-0005-0000-0000-000052000000}"/>
    <cellStyle name="Input cel new 3 4 3 2 4 2" xfId="13489" xr:uid="{00000000-0005-0000-0000-000052000000}"/>
    <cellStyle name="Input cel new 3 4 3 2 5" xfId="9710" xr:uid="{00000000-0005-0000-0000-000052000000}"/>
    <cellStyle name="Input cel new 3 4 3 3" xfId="1075" xr:uid="{00000000-0005-0000-0000-000052000000}"/>
    <cellStyle name="Input cel new 3 4 3 3 2" xfId="3878" xr:uid="{00000000-0005-0000-0000-000052000000}"/>
    <cellStyle name="Input cel new 3 4 3 3 2 2" xfId="14142" xr:uid="{00000000-0005-0000-0000-000052000000}"/>
    <cellStyle name="Input cel new 3 4 3 3 2 2 2" xfId="18732" xr:uid="{00000000-0005-0000-0000-000052000000}"/>
    <cellStyle name="Input cel new 3 4 3 3 2 3" xfId="9655" xr:uid="{00000000-0005-0000-0000-000052000000}"/>
    <cellStyle name="Input cel new 3 4 3 3 3" xfId="5298" xr:uid="{00000000-0005-0000-0000-000052000000}"/>
    <cellStyle name="Input cel new 3 4 3 3 3 2" xfId="15533" xr:uid="{00000000-0005-0000-0000-000052000000}"/>
    <cellStyle name="Input cel new 3 4 3 3 3 2 2" xfId="20122" xr:uid="{00000000-0005-0000-0000-000052000000}"/>
    <cellStyle name="Input cel new 3 4 3 3 3 3" xfId="9714" xr:uid="{00000000-0005-0000-0000-000052000000}"/>
    <cellStyle name="Input cel new 3 4 3 3 4" xfId="2701" xr:uid="{00000000-0005-0000-0000-000052000000}"/>
    <cellStyle name="Input cel new 3 4 3 3 4 2" xfId="17555" xr:uid="{00000000-0005-0000-0000-000052000000}"/>
    <cellStyle name="Input cel new 3 4 3 3 5" xfId="11388" xr:uid="{00000000-0005-0000-0000-000052000000}"/>
    <cellStyle name="Input cel new 3 4 3 3 5 2" xfId="7930" xr:uid="{00000000-0005-0000-0000-000052000000}"/>
    <cellStyle name="Input cel new 3 4 3 3 6" xfId="9738" xr:uid="{00000000-0005-0000-0000-000052000000}"/>
    <cellStyle name="Input cel new 3 4 3 4" xfId="342" xr:uid="{00000000-0005-0000-0000-000052000000}"/>
    <cellStyle name="Input cel new 3 4 3 4 2" xfId="4588" xr:uid="{00000000-0005-0000-0000-000052000000}"/>
    <cellStyle name="Input cel new 3 4 3 4 2 2" xfId="14850" xr:uid="{00000000-0005-0000-0000-000052000000}"/>
    <cellStyle name="Input cel new 3 4 3 4 2 2 2" xfId="19439" xr:uid="{00000000-0005-0000-0000-000052000000}"/>
    <cellStyle name="Input cel new 3 4 3 4 2 3" xfId="8910" xr:uid="{00000000-0005-0000-0000-000052000000}"/>
    <cellStyle name="Input cel new 3 4 3 4 3" xfId="2173" xr:uid="{00000000-0005-0000-0000-000052000000}"/>
    <cellStyle name="Input cel new 3 4 3 4 3 2" xfId="17027" xr:uid="{00000000-0005-0000-0000-000052000000}"/>
    <cellStyle name="Input cel new 3 4 3 4 4" xfId="10696" xr:uid="{00000000-0005-0000-0000-000052000000}"/>
    <cellStyle name="Input cel new 3 4 3 4 4 2" xfId="6876" xr:uid="{00000000-0005-0000-0000-000052000000}"/>
    <cellStyle name="Input cel new 3 4 3 4 5" xfId="6922" xr:uid="{00000000-0005-0000-0000-000052000000}"/>
    <cellStyle name="Input cel new 3 4 3 5" xfId="3327" xr:uid="{00000000-0005-0000-0000-000052000000}"/>
    <cellStyle name="Input cel new 3 4 3 5 2" xfId="13591" xr:uid="{00000000-0005-0000-0000-000052000000}"/>
    <cellStyle name="Input cel new 3 4 3 5 2 2" xfId="18181" xr:uid="{00000000-0005-0000-0000-000052000000}"/>
    <cellStyle name="Input cel new 3 4 3 5 3" xfId="8157" xr:uid="{00000000-0005-0000-0000-000052000000}"/>
    <cellStyle name="Input cel new 3 4 3 6" xfId="4624" xr:uid="{00000000-0005-0000-0000-000052000000}"/>
    <cellStyle name="Input cel new 3 4 3 6 2" xfId="14886" xr:uid="{00000000-0005-0000-0000-000052000000}"/>
    <cellStyle name="Input cel new 3 4 3 6 2 2" xfId="19475" xr:uid="{00000000-0005-0000-0000-000052000000}"/>
    <cellStyle name="Input cel new 3 4 3 6 3" xfId="7903" xr:uid="{00000000-0005-0000-0000-000052000000}"/>
    <cellStyle name="Input cel new 3 4 3 7" xfId="9401" xr:uid="{00000000-0005-0000-0000-000052000000}"/>
    <cellStyle name="Input cel new 3 4 3 7 2" xfId="10243" xr:uid="{00000000-0005-0000-0000-000052000000}"/>
    <cellStyle name="Input cel new 3 4 3 8" xfId="10731" xr:uid="{00000000-0005-0000-0000-000052000000}"/>
    <cellStyle name="Input cel new 3 4 3 8 2" xfId="9979" xr:uid="{00000000-0005-0000-0000-000052000000}"/>
    <cellStyle name="Input cel new 3 4 3 9" xfId="7218" xr:uid="{00000000-0005-0000-0000-000052000000}"/>
    <cellStyle name="Input cel new 3 4 4" xfId="339" xr:uid="{00000000-0005-0000-0000-000052000000}"/>
    <cellStyle name="Input cel new 3 4 4 2" xfId="1492" xr:uid="{00000000-0005-0000-0000-000052000000}"/>
    <cellStyle name="Input cel new 3 4 4 2 2" xfId="5713" xr:uid="{00000000-0005-0000-0000-000052000000}"/>
    <cellStyle name="Input cel new 3 4 4 2 2 2" xfId="15922" xr:uid="{00000000-0005-0000-0000-000052000000}"/>
    <cellStyle name="Input cel new 3 4 4 2 2 2 2" xfId="20510" xr:uid="{00000000-0005-0000-0000-000052000000}"/>
    <cellStyle name="Input cel new 3 4 4 2 2 3" xfId="8884" xr:uid="{00000000-0005-0000-0000-000052000000}"/>
    <cellStyle name="Input cel new 3 4 4 2 3" xfId="4301" xr:uid="{00000000-0005-0000-0000-000052000000}"/>
    <cellStyle name="Input cel new 3 4 4 2 3 2" xfId="19155" xr:uid="{00000000-0005-0000-0000-000052000000}"/>
    <cellStyle name="Input cel new 3 4 4 2 4" xfId="11774" xr:uid="{00000000-0005-0000-0000-000052000000}"/>
    <cellStyle name="Input cel new 3 4 4 2 4 2" xfId="16361" xr:uid="{00000000-0005-0000-0000-000052000000}"/>
    <cellStyle name="Input cel new 3 4 4 2 5" xfId="6466" xr:uid="{00000000-0005-0000-0000-000052000000}"/>
    <cellStyle name="Input cel new 3 4 4 3" xfId="4585" xr:uid="{00000000-0005-0000-0000-000052000000}"/>
    <cellStyle name="Input cel new 3 4 4 3 2" xfId="14847" xr:uid="{00000000-0005-0000-0000-000052000000}"/>
    <cellStyle name="Input cel new 3 4 4 3 2 2" xfId="19436" xr:uid="{00000000-0005-0000-0000-000052000000}"/>
    <cellStyle name="Input cel new 3 4 4 3 3" xfId="10259" xr:uid="{00000000-0005-0000-0000-000052000000}"/>
    <cellStyle name="Input cel new 3 4 4 4" xfId="3080" xr:uid="{00000000-0005-0000-0000-000052000000}"/>
    <cellStyle name="Input cel new 3 4 4 4 2" xfId="17934" xr:uid="{00000000-0005-0000-0000-000052000000}"/>
    <cellStyle name="Input cel new 3 4 4 5" xfId="10693" xr:uid="{00000000-0005-0000-0000-000052000000}"/>
    <cellStyle name="Input cel new 3 4 4 5 2" xfId="9247" xr:uid="{00000000-0005-0000-0000-000052000000}"/>
    <cellStyle name="Input cel new 3 4 4 6" xfId="8424" xr:uid="{00000000-0005-0000-0000-000052000000}"/>
    <cellStyle name="Input cel new 3 4 5" xfId="322" xr:uid="{00000000-0005-0000-0000-000052000000}"/>
    <cellStyle name="Input cel new 3 4 5 2" xfId="3923" xr:uid="{00000000-0005-0000-0000-000052000000}"/>
    <cellStyle name="Input cel new 3 4 5 2 2" xfId="14187" xr:uid="{00000000-0005-0000-0000-000052000000}"/>
    <cellStyle name="Input cel new 3 4 5 2 2 2" xfId="18777" xr:uid="{00000000-0005-0000-0000-000052000000}"/>
    <cellStyle name="Input cel new 3 4 5 2 3" xfId="8779" xr:uid="{00000000-0005-0000-0000-000052000000}"/>
    <cellStyle name="Input cel new 3 4 5 3" xfId="4568" xr:uid="{00000000-0005-0000-0000-000052000000}"/>
    <cellStyle name="Input cel new 3 4 5 3 2" xfId="14830" xr:uid="{00000000-0005-0000-0000-000052000000}"/>
    <cellStyle name="Input cel new 3 4 5 3 2 2" xfId="19419" xr:uid="{00000000-0005-0000-0000-000052000000}"/>
    <cellStyle name="Input cel new 3 4 5 3 3" xfId="8318" xr:uid="{00000000-0005-0000-0000-000052000000}"/>
    <cellStyle name="Input cel new 3 4 5 4" xfId="2738" xr:uid="{00000000-0005-0000-0000-000052000000}"/>
    <cellStyle name="Input cel new 3 4 5 4 2" xfId="17592" xr:uid="{00000000-0005-0000-0000-000052000000}"/>
    <cellStyle name="Input cel new 3 4 5 5" xfId="10676" xr:uid="{00000000-0005-0000-0000-000052000000}"/>
    <cellStyle name="Input cel new 3 4 5 5 2" xfId="9005" xr:uid="{00000000-0005-0000-0000-000052000000}"/>
    <cellStyle name="Input cel new 3 4 5 6" xfId="9567" xr:uid="{00000000-0005-0000-0000-000052000000}"/>
    <cellStyle name="Input cel new 3 4 6" xfId="1813" xr:uid="{00000000-0005-0000-0000-000052000000}"/>
    <cellStyle name="Input cel new 3 4 6 2" xfId="12084" xr:uid="{00000000-0005-0000-0000-000052000000}"/>
    <cellStyle name="Input cel new 3 4 6 2 2" xfId="16669" xr:uid="{00000000-0005-0000-0000-000052000000}"/>
    <cellStyle name="Input cel new 3 4 6 3" xfId="10276" xr:uid="{00000000-0005-0000-0000-000052000000}"/>
    <cellStyle name="Input cel new 3 4 7" xfId="3298" xr:uid="{00000000-0005-0000-0000-000052000000}"/>
    <cellStyle name="Input cel new 3 4 7 2" xfId="13562" xr:uid="{00000000-0005-0000-0000-000052000000}"/>
    <cellStyle name="Input cel new 3 4 7 2 2" xfId="18152" xr:uid="{00000000-0005-0000-0000-000052000000}"/>
    <cellStyle name="Input cel new 3 4 7 3" xfId="7624" xr:uid="{00000000-0005-0000-0000-000052000000}"/>
    <cellStyle name="Input cel new 3 4 8" xfId="1755" xr:uid="{00000000-0005-0000-0000-000052000000}"/>
    <cellStyle name="Input cel new 3 4 8 2" xfId="12026" xr:uid="{00000000-0005-0000-0000-000052000000}"/>
    <cellStyle name="Input cel new 3 4 8 2 2" xfId="16612" xr:uid="{00000000-0005-0000-0000-000052000000}"/>
    <cellStyle name="Input cel new 3 4 8 3" xfId="6576" xr:uid="{00000000-0005-0000-0000-000052000000}"/>
    <cellStyle name="Input cel new 3 4 8 4" xfId="7030" xr:uid="{00000000-0005-0000-0000-000052000000}"/>
    <cellStyle name="Input cel new 3 4 9" xfId="1746" xr:uid="{00000000-0005-0000-0000-000052000000}"/>
    <cellStyle name="Input cel new 3 4 9 2" xfId="12017" xr:uid="{00000000-0005-0000-0000-000052000000}"/>
    <cellStyle name="Input cel new 3 4 9 3" xfId="16603" xr:uid="{00000000-0005-0000-0000-000052000000}"/>
    <cellStyle name="Input cel new 3 5" xfId="585" xr:uid="{00000000-0005-0000-0000-000069000000}"/>
    <cellStyle name="Input cel new 3 5 2" xfId="3385" xr:uid="{00000000-0005-0000-0000-000069000000}"/>
    <cellStyle name="Input cel new 3 5 2 2" xfId="13649" xr:uid="{00000000-0005-0000-0000-000069000000}"/>
    <cellStyle name="Input cel new 3 5 2 2 2" xfId="18239" xr:uid="{00000000-0005-0000-0000-000069000000}"/>
    <cellStyle name="Input cel new 3 5 2 3" xfId="6324" xr:uid="{00000000-0005-0000-0000-000069000000}"/>
    <cellStyle name="Input cel new 3 5 3" xfId="4810" xr:uid="{00000000-0005-0000-0000-000069000000}"/>
    <cellStyle name="Input cel new 3 5 3 2" xfId="15068" xr:uid="{00000000-0005-0000-0000-000069000000}"/>
    <cellStyle name="Input cel new 3 5 3 2 2" xfId="19657" xr:uid="{00000000-0005-0000-0000-000069000000}"/>
    <cellStyle name="Input cel new 3 5 3 3" xfId="6836" xr:uid="{00000000-0005-0000-0000-000069000000}"/>
    <cellStyle name="Input cel new 3 5 4" xfId="2232" xr:uid="{00000000-0005-0000-0000-000069000000}"/>
    <cellStyle name="Input cel new 3 5 4 2" xfId="17086" xr:uid="{00000000-0005-0000-0000-000069000000}"/>
    <cellStyle name="Input cel new 3 5 5" xfId="10929" xr:uid="{00000000-0005-0000-0000-000069000000}"/>
    <cellStyle name="Input cel new 3 5 5 2" xfId="9870" xr:uid="{00000000-0005-0000-0000-000069000000}"/>
    <cellStyle name="Input cel new 3 5 6" xfId="13360" xr:uid="{00000000-0005-0000-0000-000069000000}"/>
    <cellStyle name="Input cel new 3 6" xfId="813" xr:uid="{00000000-0005-0000-0000-00006A000000}"/>
    <cellStyle name="Input cel new 3 6 2" xfId="3613" xr:uid="{00000000-0005-0000-0000-00006A000000}"/>
    <cellStyle name="Input cel new 3 6 2 2" xfId="13877" xr:uid="{00000000-0005-0000-0000-00006A000000}"/>
    <cellStyle name="Input cel new 3 6 2 2 2" xfId="18467" xr:uid="{00000000-0005-0000-0000-00006A000000}"/>
    <cellStyle name="Input cel new 3 6 2 3" xfId="13168" xr:uid="{00000000-0005-0000-0000-00006A000000}"/>
    <cellStyle name="Input cel new 3 6 3" xfId="5038" xr:uid="{00000000-0005-0000-0000-00006A000000}"/>
    <cellStyle name="Input cel new 3 6 3 2" xfId="15293" xr:uid="{00000000-0005-0000-0000-00006A000000}"/>
    <cellStyle name="Input cel new 3 6 3 2 2" xfId="19882" xr:uid="{00000000-0005-0000-0000-00006A000000}"/>
    <cellStyle name="Input cel new 3 6 3 3" xfId="7185" xr:uid="{00000000-0005-0000-0000-00006A000000}"/>
    <cellStyle name="Input cel new 3 6 4" xfId="2457" xr:uid="{00000000-0005-0000-0000-00006A000000}"/>
    <cellStyle name="Input cel new 3 6 4 2" xfId="17311" xr:uid="{00000000-0005-0000-0000-00006A000000}"/>
    <cellStyle name="Input cel new 3 6 5" xfId="11148" xr:uid="{00000000-0005-0000-0000-00006A000000}"/>
    <cellStyle name="Input cel new 3 6 5 2" xfId="10281" xr:uid="{00000000-0005-0000-0000-00006A000000}"/>
    <cellStyle name="Input cel new 3 6 6" xfId="6046" xr:uid="{00000000-0005-0000-0000-00006A000000}"/>
    <cellStyle name="Input cel new 3 7" xfId="1769" xr:uid="{00000000-0005-0000-0000-00001F000000}"/>
    <cellStyle name="Input cel new 3 7 2" xfId="12040" xr:uid="{00000000-0005-0000-0000-00001F000000}"/>
    <cellStyle name="Input cel new 3 7 3" xfId="16626" xr:uid="{00000000-0005-0000-0000-00001F000000}"/>
    <cellStyle name="Input cel new 3 8" xfId="1732" xr:uid="{00000000-0005-0000-0000-00001F000000}"/>
    <cellStyle name="Input cel new 3 8 2" xfId="12004" xr:uid="{00000000-0005-0000-0000-00001F000000}"/>
    <cellStyle name="Input cel new 3 8 3" xfId="16590" xr:uid="{00000000-0005-0000-0000-00001F000000}"/>
    <cellStyle name="Input cel new 3 9" xfId="10604" xr:uid="{00000000-0005-0000-0000-00001F000000}"/>
    <cellStyle name="Input cel new 3 9 2" xfId="10406" xr:uid="{00000000-0005-0000-0000-00001F000000}"/>
    <cellStyle name="Input cel new 4" xfId="167" xr:uid="{00000000-0005-0000-0000-000021000000}"/>
    <cellStyle name="Input cel new 4 2" xfId="275" xr:uid="{00000000-0005-0000-0000-000057000000}"/>
    <cellStyle name="Input cel new 4 2 10" xfId="1792" xr:uid="{00000000-0005-0000-0000-000057000000}"/>
    <cellStyle name="Input cel new 4 2 10 2" xfId="12063" xr:uid="{00000000-0005-0000-0000-000057000000}"/>
    <cellStyle name="Input cel new 4 2 10 2 2" xfId="16648" xr:uid="{00000000-0005-0000-0000-000057000000}"/>
    <cellStyle name="Input cel new 4 2 10 3" xfId="10001" xr:uid="{00000000-0005-0000-0000-000057000000}"/>
    <cellStyle name="Input cel new 4 2 11" xfId="10638" xr:uid="{00000000-0005-0000-0000-000057000000}"/>
    <cellStyle name="Input cel new 4 2 11 2" xfId="8709" xr:uid="{00000000-0005-0000-0000-000057000000}"/>
    <cellStyle name="Input cel new 4 2 12" xfId="6201" xr:uid="{00000000-0005-0000-0000-000057000000}"/>
    <cellStyle name="Input cel new 4 2 2" xfId="411" xr:uid="{00000000-0005-0000-0000-000057000000}"/>
    <cellStyle name="Input cel new 4 2 2 10" xfId="1875" xr:uid="{00000000-0005-0000-0000-000057000000}"/>
    <cellStyle name="Input cel new 4 2 2 10 2" xfId="12146" xr:uid="{00000000-0005-0000-0000-000057000000}"/>
    <cellStyle name="Input cel new 4 2 2 10 2 2" xfId="16731" xr:uid="{00000000-0005-0000-0000-000057000000}"/>
    <cellStyle name="Input cel new 4 2 2 10 3" xfId="8417" xr:uid="{00000000-0005-0000-0000-000057000000}"/>
    <cellStyle name="Input cel new 4 2 2 11" xfId="4647" xr:uid="{00000000-0005-0000-0000-000057000000}"/>
    <cellStyle name="Input cel new 4 2 2 11 2" xfId="19496" xr:uid="{00000000-0005-0000-0000-000057000000}"/>
    <cellStyle name="Input cel new 4 2 2 12" xfId="10761" xr:uid="{00000000-0005-0000-0000-000057000000}"/>
    <cellStyle name="Input cel new 4 2 2 12 2" xfId="6458" xr:uid="{00000000-0005-0000-0000-000057000000}"/>
    <cellStyle name="Input cel new 4 2 2 13" xfId="6398" xr:uid="{00000000-0005-0000-0000-000057000000}"/>
    <cellStyle name="Input cel new 4 2 2 2" xfId="506" xr:uid="{00000000-0005-0000-0000-000057000000}"/>
    <cellStyle name="Input cel new 4 2 2 2 10" xfId="10017" xr:uid="{00000000-0005-0000-0000-000057000000}"/>
    <cellStyle name="Input cel new 4 2 2 2 2" xfId="1213" xr:uid="{00000000-0005-0000-0000-000057000000}"/>
    <cellStyle name="Input cel new 4 2 2 2 2 2" xfId="2821" xr:uid="{00000000-0005-0000-0000-000057000000}"/>
    <cellStyle name="Input cel new 4 2 2 2 2 2 2" xfId="13087" xr:uid="{00000000-0005-0000-0000-000057000000}"/>
    <cellStyle name="Input cel new 4 2 2 2 2 2 2 2" xfId="17675" xr:uid="{00000000-0005-0000-0000-000057000000}"/>
    <cellStyle name="Input cel new 4 2 2 2 2 2 3" xfId="6799" xr:uid="{00000000-0005-0000-0000-000057000000}"/>
    <cellStyle name="Input cel new 4 2 2 2 2 3" xfId="4021" xr:uid="{00000000-0005-0000-0000-000057000000}"/>
    <cellStyle name="Input cel new 4 2 2 2 2 3 2" xfId="14285" xr:uid="{00000000-0005-0000-0000-000057000000}"/>
    <cellStyle name="Input cel new 4 2 2 2 2 3 2 2" xfId="18875" xr:uid="{00000000-0005-0000-0000-000057000000}"/>
    <cellStyle name="Input cel new 4 2 2 2 2 3 3" xfId="6510" xr:uid="{00000000-0005-0000-0000-000057000000}"/>
    <cellStyle name="Input cel new 4 2 2 2 2 4" xfId="5435" xr:uid="{00000000-0005-0000-0000-000057000000}"/>
    <cellStyle name="Input cel new 4 2 2 2 2 4 2" xfId="15661" xr:uid="{00000000-0005-0000-0000-000057000000}"/>
    <cellStyle name="Input cel new 4 2 2 2 2 4 2 2" xfId="20249" xr:uid="{00000000-0005-0000-0000-000057000000}"/>
    <cellStyle name="Input cel new 4 2 2 2 2 4 3" xfId="9731" xr:uid="{00000000-0005-0000-0000-000057000000}"/>
    <cellStyle name="Input cel new 4 2 2 2 2 5" xfId="1984" xr:uid="{00000000-0005-0000-0000-000057000000}"/>
    <cellStyle name="Input cel new 4 2 2 2 2 5 2" xfId="12253" xr:uid="{00000000-0005-0000-0000-000057000000}"/>
    <cellStyle name="Input cel new 4 2 2 2 2 5 2 2" xfId="16838" xr:uid="{00000000-0005-0000-0000-000057000000}"/>
    <cellStyle name="Input cel new 4 2 2 2 2 5 3" xfId="9012" xr:uid="{00000000-0005-0000-0000-000057000000}"/>
    <cellStyle name="Input cel new 4 2 2 2 2 6" xfId="11514" xr:uid="{00000000-0005-0000-0000-000057000000}"/>
    <cellStyle name="Input cel new 4 2 2 2 2 6 2" xfId="8055" xr:uid="{00000000-0005-0000-0000-000057000000}"/>
    <cellStyle name="Input cel new 4 2 2 2 2 7" xfId="8535" xr:uid="{00000000-0005-0000-0000-000057000000}"/>
    <cellStyle name="Input cel new 4 2 2 2 3" xfId="1132" xr:uid="{00000000-0005-0000-0000-000057000000}"/>
    <cellStyle name="Input cel new 4 2 2 2 3 2" xfId="3938" xr:uid="{00000000-0005-0000-0000-000057000000}"/>
    <cellStyle name="Input cel new 4 2 2 2 3 2 2" xfId="14202" xr:uid="{00000000-0005-0000-0000-000057000000}"/>
    <cellStyle name="Input cel new 4 2 2 2 3 2 2 2" xfId="18792" xr:uid="{00000000-0005-0000-0000-000057000000}"/>
    <cellStyle name="Input cel new 4 2 2 2 3 2 3" xfId="13506" xr:uid="{00000000-0005-0000-0000-000057000000}"/>
    <cellStyle name="Input cel new 4 2 2 2 3 3" xfId="5354" xr:uid="{00000000-0005-0000-0000-000057000000}"/>
    <cellStyle name="Input cel new 4 2 2 2 3 3 2" xfId="15585" xr:uid="{00000000-0005-0000-0000-000057000000}"/>
    <cellStyle name="Input cel new 4 2 2 2 3 3 2 2" xfId="20174" xr:uid="{00000000-0005-0000-0000-000057000000}"/>
    <cellStyle name="Input cel new 4 2 2 2 3 3 3" xfId="12075" xr:uid="{00000000-0005-0000-0000-000057000000}"/>
    <cellStyle name="Input cel new 4 2 2 2 3 4" xfId="2753" xr:uid="{00000000-0005-0000-0000-000057000000}"/>
    <cellStyle name="Input cel new 4 2 2 2 3 4 2" xfId="17607" xr:uid="{00000000-0005-0000-0000-000057000000}"/>
    <cellStyle name="Input cel new 4 2 2 2 3 5" xfId="11439" xr:uid="{00000000-0005-0000-0000-000057000000}"/>
    <cellStyle name="Input cel new 4 2 2 2 3 5 2" xfId="8678" xr:uid="{00000000-0005-0000-0000-000057000000}"/>
    <cellStyle name="Input cel new 4 2 2 2 3 6" xfId="10422" xr:uid="{00000000-0005-0000-0000-000057000000}"/>
    <cellStyle name="Input cel new 4 2 2 2 4" xfId="1423" xr:uid="{00000000-0005-0000-0000-000057000000}"/>
    <cellStyle name="Input cel new 4 2 2 2 4 2" xfId="4232" xr:uid="{00000000-0005-0000-0000-000057000000}"/>
    <cellStyle name="Input cel new 4 2 2 2 4 2 2" xfId="14496" xr:uid="{00000000-0005-0000-0000-000057000000}"/>
    <cellStyle name="Input cel new 4 2 2 2 4 2 2 2" xfId="19086" xr:uid="{00000000-0005-0000-0000-000057000000}"/>
    <cellStyle name="Input cel new 4 2 2 2 4 2 3" xfId="7161" xr:uid="{00000000-0005-0000-0000-000057000000}"/>
    <cellStyle name="Input cel new 4 2 2 2 4 3" xfId="5644" xr:uid="{00000000-0005-0000-0000-000057000000}"/>
    <cellStyle name="Input cel new 4 2 2 2 4 3 2" xfId="15861" xr:uid="{00000000-0005-0000-0000-000057000000}"/>
    <cellStyle name="Input cel new 4 2 2 2 4 3 2 2" xfId="20449" xr:uid="{00000000-0005-0000-0000-000057000000}"/>
    <cellStyle name="Input cel new 4 2 2 2 4 3 3" xfId="9339" xr:uid="{00000000-0005-0000-0000-000057000000}"/>
    <cellStyle name="Input cel new 4 2 2 2 4 4" xfId="3025" xr:uid="{00000000-0005-0000-0000-000057000000}"/>
    <cellStyle name="Input cel new 4 2 2 2 4 4 2" xfId="17879" xr:uid="{00000000-0005-0000-0000-000057000000}"/>
    <cellStyle name="Input cel new 4 2 2 2 4 5" xfId="11712" xr:uid="{00000000-0005-0000-0000-000057000000}"/>
    <cellStyle name="Input cel new 4 2 2 2 4 5 2" xfId="16300" xr:uid="{00000000-0005-0000-0000-000057000000}"/>
    <cellStyle name="Input cel new 4 2 2 2 4 6" xfId="8963" xr:uid="{00000000-0005-0000-0000-000057000000}"/>
    <cellStyle name="Input cel new 4 2 2 2 5" xfId="958" xr:uid="{00000000-0005-0000-0000-000057000000}"/>
    <cellStyle name="Input cel new 4 2 2 2 5 2" xfId="3761" xr:uid="{00000000-0005-0000-0000-000057000000}"/>
    <cellStyle name="Input cel new 4 2 2 2 5 2 2" xfId="14025" xr:uid="{00000000-0005-0000-0000-000057000000}"/>
    <cellStyle name="Input cel new 4 2 2 2 5 2 2 2" xfId="18615" xr:uid="{00000000-0005-0000-0000-000057000000}"/>
    <cellStyle name="Input cel new 4 2 2 2 5 2 3" xfId="6484" xr:uid="{00000000-0005-0000-0000-000057000000}"/>
    <cellStyle name="Input cel new 4 2 2 2 5 3" xfId="5181" xr:uid="{00000000-0005-0000-0000-000057000000}"/>
    <cellStyle name="Input cel new 4 2 2 2 5 3 2" xfId="15424" xr:uid="{00000000-0005-0000-0000-000057000000}"/>
    <cellStyle name="Input cel new 4 2 2 2 5 3 2 2" xfId="20013" xr:uid="{00000000-0005-0000-0000-000057000000}"/>
    <cellStyle name="Input cel new 4 2 2 2 5 3 3" xfId="8125" xr:uid="{00000000-0005-0000-0000-000057000000}"/>
    <cellStyle name="Input cel new 4 2 2 2 5 4" xfId="2593" xr:uid="{00000000-0005-0000-0000-000057000000}"/>
    <cellStyle name="Input cel new 4 2 2 2 5 4 2" xfId="17447" xr:uid="{00000000-0005-0000-0000-000057000000}"/>
    <cellStyle name="Input cel new 4 2 2 2 5 5" xfId="11279" xr:uid="{00000000-0005-0000-0000-000057000000}"/>
    <cellStyle name="Input cel new 4 2 2 2 5 5 2" xfId="10032" xr:uid="{00000000-0005-0000-0000-000057000000}"/>
    <cellStyle name="Input cel new 4 2 2 2 5 6" xfId="6928" xr:uid="{00000000-0005-0000-0000-000057000000}"/>
    <cellStyle name="Input cel new 4 2 2 2 6" xfId="603" xr:uid="{00000000-0005-0000-0000-000057000000}"/>
    <cellStyle name="Input cel new 4 2 2 2 6 2" xfId="4828" xr:uid="{00000000-0005-0000-0000-000057000000}"/>
    <cellStyle name="Input cel new 4 2 2 2 6 2 2" xfId="15086" xr:uid="{00000000-0005-0000-0000-000057000000}"/>
    <cellStyle name="Input cel new 4 2 2 2 6 2 2 2" xfId="19675" xr:uid="{00000000-0005-0000-0000-000057000000}"/>
    <cellStyle name="Input cel new 4 2 2 2 6 2 3" xfId="6783" xr:uid="{00000000-0005-0000-0000-000057000000}"/>
    <cellStyle name="Input cel new 4 2 2 2 6 3" xfId="2250" xr:uid="{00000000-0005-0000-0000-000057000000}"/>
    <cellStyle name="Input cel new 4 2 2 2 6 3 2" xfId="17104" xr:uid="{00000000-0005-0000-0000-000057000000}"/>
    <cellStyle name="Input cel new 4 2 2 2 6 4" xfId="10947" xr:uid="{00000000-0005-0000-0000-000057000000}"/>
    <cellStyle name="Input cel new 4 2 2 2 6 4 2" xfId="7971" xr:uid="{00000000-0005-0000-0000-000057000000}"/>
    <cellStyle name="Input cel new 4 2 2 2 6 5" xfId="6413" xr:uid="{00000000-0005-0000-0000-000057000000}"/>
    <cellStyle name="Input cel new 4 2 2 2 7" xfId="3403" xr:uid="{00000000-0005-0000-0000-000057000000}"/>
    <cellStyle name="Input cel new 4 2 2 2 7 2" xfId="13667" xr:uid="{00000000-0005-0000-0000-000057000000}"/>
    <cellStyle name="Input cel new 4 2 2 2 7 2 2" xfId="18257" xr:uid="{00000000-0005-0000-0000-000057000000}"/>
    <cellStyle name="Input cel new 4 2 2 2 7 3" xfId="13237" xr:uid="{00000000-0005-0000-0000-000057000000}"/>
    <cellStyle name="Input cel new 4 2 2 2 8" xfId="4731" xr:uid="{00000000-0005-0000-0000-000057000000}"/>
    <cellStyle name="Input cel new 4 2 2 2 8 2" xfId="14991" xr:uid="{00000000-0005-0000-0000-000057000000}"/>
    <cellStyle name="Input cel new 4 2 2 2 8 2 2" xfId="19580" xr:uid="{00000000-0005-0000-0000-000057000000}"/>
    <cellStyle name="Input cel new 4 2 2 2 8 3" xfId="6798" xr:uid="{00000000-0005-0000-0000-000057000000}"/>
    <cellStyle name="Input cel new 4 2 2 2 9" xfId="10853" xr:uid="{00000000-0005-0000-0000-000057000000}"/>
    <cellStyle name="Input cel new 4 2 2 2 9 2" xfId="12893" xr:uid="{00000000-0005-0000-0000-000057000000}"/>
    <cellStyle name="Input cel new 4 2 2 3" xfId="651" xr:uid="{00000000-0005-0000-0000-000057000000}"/>
    <cellStyle name="Input cel new 4 2 2 3 10" xfId="13440" xr:uid="{00000000-0005-0000-0000-000057000000}"/>
    <cellStyle name="Input cel new 4 2 2 3 2" xfId="1564" xr:uid="{00000000-0005-0000-0000-000057000000}"/>
    <cellStyle name="Input cel new 4 2 2 3 2 2" xfId="4373" xr:uid="{00000000-0005-0000-0000-000057000000}"/>
    <cellStyle name="Input cel new 4 2 2 3 2 2 2" xfId="14637" xr:uid="{00000000-0005-0000-0000-000057000000}"/>
    <cellStyle name="Input cel new 4 2 2 3 2 2 2 2" xfId="19227" xr:uid="{00000000-0005-0000-0000-000057000000}"/>
    <cellStyle name="Input cel new 4 2 2 3 2 2 3" xfId="8907" xr:uid="{00000000-0005-0000-0000-000057000000}"/>
    <cellStyle name="Input cel new 4 2 2 3 2 3" xfId="5785" xr:uid="{00000000-0005-0000-0000-000057000000}"/>
    <cellStyle name="Input cel new 4 2 2 3 2 3 2" xfId="15992" xr:uid="{00000000-0005-0000-0000-000057000000}"/>
    <cellStyle name="Input cel new 4 2 2 3 2 3 2 2" xfId="20579" xr:uid="{00000000-0005-0000-0000-000057000000}"/>
    <cellStyle name="Input cel new 4 2 2 3 2 3 3" xfId="9462" xr:uid="{00000000-0005-0000-0000-000057000000}"/>
    <cellStyle name="Input cel new 4 2 2 3 2 4" xfId="3142" xr:uid="{00000000-0005-0000-0000-000057000000}"/>
    <cellStyle name="Input cel new 4 2 2 3 2 4 2" xfId="17996" xr:uid="{00000000-0005-0000-0000-000057000000}"/>
    <cellStyle name="Input cel new 4 2 2 3 2 5" xfId="11844" xr:uid="{00000000-0005-0000-0000-000057000000}"/>
    <cellStyle name="Input cel new 4 2 2 3 2 5 2" xfId="16430" xr:uid="{00000000-0005-0000-0000-000057000000}"/>
    <cellStyle name="Input cel new 4 2 2 3 2 6" xfId="9521" xr:uid="{00000000-0005-0000-0000-000057000000}"/>
    <cellStyle name="Input cel new 4 2 2 3 3" xfId="867" xr:uid="{00000000-0005-0000-0000-000057000000}"/>
    <cellStyle name="Input cel new 4 2 2 3 3 2" xfId="3667" xr:uid="{00000000-0005-0000-0000-000057000000}"/>
    <cellStyle name="Input cel new 4 2 2 3 3 2 2" xfId="13931" xr:uid="{00000000-0005-0000-0000-000057000000}"/>
    <cellStyle name="Input cel new 4 2 2 3 3 2 2 2" xfId="18521" xr:uid="{00000000-0005-0000-0000-000057000000}"/>
    <cellStyle name="Input cel new 4 2 2 3 3 2 3" xfId="6950" xr:uid="{00000000-0005-0000-0000-000057000000}"/>
    <cellStyle name="Input cel new 4 2 2 3 3 3" xfId="5091" xr:uid="{00000000-0005-0000-0000-000057000000}"/>
    <cellStyle name="Input cel new 4 2 2 3 3 3 2" xfId="15343" xr:uid="{00000000-0005-0000-0000-000057000000}"/>
    <cellStyle name="Input cel new 4 2 2 3 3 3 2 2" xfId="19932" xr:uid="{00000000-0005-0000-0000-000057000000}"/>
    <cellStyle name="Input cel new 4 2 2 3 3 3 3" xfId="13264" xr:uid="{00000000-0005-0000-0000-000057000000}"/>
    <cellStyle name="Input cel new 4 2 2 3 3 4" xfId="2508" xr:uid="{00000000-0005-0000-0000-000057000000}"/>
    <cellStyle name="Input cel new 4 2 2 3 3 4 2" xfId="17362" xr:uid="{00000000-0005-0000-0000-000057000000}"/>
    <cellStyle name="Input cel new 4 2 2 3 3 5" xfId="11198" xr:uid="{00000000-0005-0000-0000-000057000000}"/>
    <cellStyle name="Input cel new 4 2 2 3 3 5 2" xfId="7470" xr:uid="{00000000-0005-0000-0000-000057000000}"/>
    <cellStyle name="Input cel new 4 2 2 3 3 6" xfId="5972" xr:uid="{00000000-0005-0000-0000-000057000000}"/>
    <cellStyle name="Input cel new 4 2 2 3 4" xfId="1020" xr:uid="{00000000-0005-0000-0000-000057000000}"/>
    <cellStyle name="Input cel new 4 2 2 3 4 2" xfId="3823" xr:uid="{00000000-0005-0000-0000-000057000000}"/>
    <cellStyle name="Input cel new 4 2 2 3 4 2 2" xfId="14087" xr:uid="{00000000-0005-0000-0000-000057000000}"/>
    <cellStyle name="Input cel new 4 2 2 3 4 2 2 2" xfId="18677" xr:uid="{00000000-0005-0000-0000-000057000000}"/>
    <cellStyle name="Input cel new 4 2 2 3 4 2 3" xfId="13331" xr:uid="{00000000-0005-0000-0000-000057000000}"/>
    <cellStyle name="Input cel new 4 2 2 3 4 3" xfId="5243" xr:uid="{00000000-0005-0000-0000-000057000000}"/>
    <cellStyle name="Input cel new 4 2 2 3 4 3 2" xfId="15481" xr:uid="{00000000-0005-0000-0000-000057000000}"/>
    <cellStyle name="Input cel new 4 2 2 3 4 3 2 2" xfId="20070" xr:uid="{00000000-0005-0000-0000-000057000000}"/>
    <cellStyle name="Input cel new 4 2 2 3 4 3 3" xfId="8161" xr:uid="{00000000-0005-0000-0000-000057000000}"/>
    <cellStyle name="Input cel new 4 2 2 3 4 4" xfId="2649" xr:uid="{00000000-0005-0000-0000-000057000000}"/>
    <cellStyle name="Input cel new 4 2 2 3 4 4 2" xfId="17503" xr:uid="{00000000-0005-0000-0000-000057000000}"/>
    <cellStyle name="Input cel new 4 2 2 3 4 5" xfId="11336" xr:uid="{00000000-0005-0000-0000-000057000000}"/>
    <cellStyle name="Input cel new 4 2 2 3 4 5 2" xfId="13340" xr:uid="{00000000-0005-0000-0000-000057000000}"/>
    <cellStyle name="Input cel new 4 2 2 3 4 6" xfId="8108" xr:uid="{00000000-0005-0000-0000-000057000000}"/>
    <cellStyle name="Input cel new 4 2 2 3 5" xfId="2298" xr:uid="{00000000-0005-0000-0000-000057000000}"/>
    <cellStyle name="Input cel new 4 2 2 3 5 2" xfId="12566" xr:uid="{00000000-0005-0000-0000-000057000000}"/>
    <cellStyle name="Input cel new 4 2 2 3 5 2 2" xfId="17152" xr:uid="{00000000-0005-0000-0000-000057000000}"/>
    <cellStyle name="Input cel new 4 2 2 3 5 3" xfId="13536" xr:uid="{00000000-0005-0000-0000-000057000000}"/>
    <cellStyle name="Input cel new 4 2 2 3 6" xfId="3451" xr:uid="{00000000-0005-0000-0000-000057000000}"/>
    <cellStyle name="Input cel new 4 2 2 3 6 2" xfId="13715" xr:uid="{00000000-0005-0000-0000-000057000000}"/>
    <cellStyle name="Input cel new 4 2 2 3 6 2 2" xfId="18305" xr:uid="{00000000-0005-0000-0000-000057000000}"/>
    <cellStyle name="Input cel new 4 2 2 3 6 3" xfId="13290" xr:uid="{00000000-0005-0000-0000-000057000000}"/>
    <cellStyle name="Input cel new 4 2 2 3 7" xfId="4876" xr:uid="{00000000-0005-0000-0000-000057000000}"/>
    <cellStyle name="Input cel new 4 2 2 3 7 2" xfId="15134" xr:uid="{00000000-0005-0000-0000-000057000000}"/>
    <cellStyle name="Input cel new 4 2 2 3 7 2 2" xfId="19723" xr:uid="{00000000-0005-0000-0000-000057000000}"/>
    <cellStyle name="Input cel new 4 2 2 3 7 3" xfId="12540" xr:uid="{00000000-0005-0000-0000-000057000000}"/>
    <cellStyle name="Input cel new 4 2 2 3 8" xfId="2032" xr:uid="{00000000-0005-0000-0000-000057000000}"/>
    <cellStyle name="Input cel new 4 2 2 3 8 2" xfId="12301" xr:uid="{00000000-0005-0000-0000-000057000000}"/>
    <cellStyle name="Input cel new 4 2 2 3 8 2 2" xfId="16886" xr:uid="{00000000-0005-0000-0000-000057000000}"/>
    <cellStyle name="Input cel new 4 2 2 3 8 3" xfId="7430" xr:uid="{00000000-0005-0000-0000-000057000000}"/>
    <cellStyle name="Input cel new 4 2 2 3 9" xfId="10994" xr:uid="{00000000-0005-0000-0000-000057000000}"/>
    <cellStyle name="Input cel new 4 2 2 3 9 2" xfId="7525" xr:uid="{00000000-0005-0000-0000-000057000000}"/>
    <cellStyle name="Input cel new 4 2 2 4" xfId="715" xr:uid="{00000000-0005-0000-0000-000057000000}"/>
    <cellStyle name="Input cel new 4 2 2 4 2" xfId="1628" xr:uid="{00000000-0005-0000-0000-000057000000}"/>
    <cellStyle name="Input cel new 4 2 2 4 2 2" xfId="4437" xr:uid="{00000000-0005-0000-0000-000057000000}"/>
    <cellStyle name="Input cel new 4 2 2 4 2 2 2" xfId="14701" xr:uid="{00000000-0005-0000-0000-000057000000}"/>
    <cellStyle name="Input cel new 4 2 2 4 2 2 2 2" xfId="19291" xr:uid="{00000000-0005-0000-0000-000057000000}"/>
    <cellStyle name="Input cel new 4 2 2 4 2 2 3" xfId="13468" xr:uid="{00000000-0005-0000-0000-000057000000}"/>
    <cellStyle name="Input cel new 4 2 2 4 2 3" xfId="5849" xr:uid="{00000000-0005-0000-0000-000057000000}"/>
    <cellStyle name="Input cel new 4 2 2 4 2 3 2" xfId="16052" xr:uid="{00000000-0005-0000-0000-000057000000}"/>
    <cellStyle name="Input cel new 4 2 2 4 2 3 2 2" xfId="20639" xr:uid="{00000000-0005-0000-0000-000057000000}"/>
    <cellStyle name="Input cel new 4 2 2 4 2 3 3" xfId="13146" xr:uid="{00000000-0005-0000-0000-000057000000}"/>
    <cellStyle name="Input cel new 4 2 2 4 2 4" xfId="3202" xr:uid="{00000000-0005-0000-0000-000057000000}"/>
    <cellStyle name="Input cel new 4 2 2 4 2 4 2" xfId="18056" xr:uid="{00000000-0005-0000-0000-000057000000}"/>
    <cellStyle name="Input cel new 4 2 2 4 2 5" xfId="11904" xr:uid="{00000000-0005-0000-0000-000057000000}"/>
    <cellStyle name="Input cel new 4 2 2 4 2 5 2" xfId="16490" xr:uid="{00000000-0005-0000-0000-000057000000}"/>
    <cellStyle name="Input cel new 4 2 2 4 2 6" xfId="9654" xr:uid="{00000000-0005-0000-0000-000057000000}"/>
    <cellStyle name="Input cel new 4 2 2 4 3" xfId="1311" xr:uid="{00000000-0005-0000-0000-000057000000}"/>
    <cellStyle name="Input cel new 4 2 2 4 3 2" xfId="4120" xr:uid="{00000000-0005-0000-0000-000057000000}"/>
    <cellStyle name="Input cel new 4 2 2 4 3 2 2" xfId="14384" xr:uid="{00000000-0005-0000-0000-000057000000}"/>
    <cellStyle name="Input cel new 4 2 2 4 3 2 2 2" xfId="18974" xr:uid="{00000000-0005-0000-0000-000057000000}"/>
    <cellStyle name="Input cel new 4 2 2 4 3 2 3" xfId="8007" xr:uid="{00000000-0005-0000-0000-000057000000}"/>
    <cellStyle name="Input cel new 4 2 2 4 3 3" xfId="5533" xr:uid="{00000000-0005-0000-0000-000057000000}"/>
    <cellStyle name="Input cel new 4 2 2 4 3 3 2" xfId="15755" xr:uid="{00000000-0005-0000-0000-000057000000}"/>
    <cellStyle name="Input cel new 4 2 2 4 3 3 2 2" xfId="20343" xr:uid="{00000000-0005-0000-0000-000057000000}"/>
    <cellStyle name="Input cel new 4 2 2 4 3 3 3" xfId="13457" xr:uid="{00000000-0005-0000-0000-000057000000}"/>
    <cellStyle name="Input cel new 4 2 2 4 3 4" xfId="2918" xr:uid="{00000000-0005-0000-0000-000057000000}"/>
    <cellStyle name="Input cel new 4 2 2 4 3 4 2" xfId="17772" xr:uid="{00000000-0005-0000-0000-000057000000}"/>
    <cellStyle name="Input cel new 4 2 2 4 3 5" xfId="11606" xr:uid="{00000000-0005-0000-0000-000057000000}"/>
    <cellStyle name="Input cel new 4 2 2 4 3 5 2" xfId="16194" xr:uid="{00000000-0005-0000-0000-000057000000}"/>
    <cellStyle name="Input cel new 4 2 2 4 3 6" xfId="9061" xr:uid="{00000000-0005-0000-0000-000057000000}"/>
    <cellStyle name="Input cel new 4 2 2 4 4" xfId="2359" xr:uid="{00000000-0005-0000-0000-000057000000}"/>
    <cellStyle name="Input cel new 4 2 2 4 4 2" xfId="12627" xr:uid="{00000000-0005-0000-0000-000057000000}"/>
    <cellStyle name="Input cel new 4 2 2 4 4 2 2" xfId="17213" xr:uid="{00000000-0005-0000-0000-000057000000}"/>
    <cellStyle name="Input cel new 4 2 2 4 4 3" xfId="9394" xr:uid="{00000000-0005-0000-0000-000057000000}"/>
    <cellStyle name="Input cel new 4 2 2 4 5" xfId="3515" xr:uid="{00000000-0005-0000-0000-000057000000}"/>
    <cellStyle name="Input cel new 4 2 2 4 5 2" xfId="13779" xr:uid="{00000000-0005-0000-0000-000057000000}"/>
    <cellStyle name="Input cel new 4 2 2 4 5 2 2" xfId="18369" xr:uid="{00000000-0005-0000-0000-000057000000}"/>
    <cellStyle name="Input cel new 4 2 2 4 5 3" xfId="8854" xr:uid="{00000000-0005-0000-0000-000057000000}"/>
    <cellStyle name="Input cel new 4 2 2 4 6" xfId="4940" xr:uid="{00000000-0005-0000-0000-000057000000}"/>
    <cellStyle name="Input cel new 4 2 2 4 6 2" xfId="15195" xr:uid="{00000000-0005-0000-0000-000057000000}"/>
    <cellStyle name="Input cel new 4 2 2 4 6 2 2" xfId="19784" xr:uid="{00000000-0005-0000-0000-000057000000}"/>
    <cellStyle name="Input cel new 4 2 2 4 6 3" xfId="12906" xr:uid="{00000000-0005-0000-0000-000057000000}"/>
    <cellStyle name="Input cel new 4 2 2 4 7" xfId="2066" xr:uid="{00000000-0005-0000-0000-000057000000}"/>
    <cellStyle name="Input cel new 4 2 2 4 7 2" xfId="12335" xr:uid="{00000000-0005-0000-0000-000057000000}"/>
    <cellStyle name="Input cel new 4 2 2 4 7 2 2" xfId="16920" xr:uid="{00000000-0005-0000-0000-000057000000}"/>
    <cellStyle name="Input cel new 4 2 2 4 7 3" xfId="9774" xr:uid="{00000000-0005-0000-0000-000057000000}"/>
    <cellStyle name="Input cel new 4 2 2 4 8" xfId="11054" xr:uid="{00000000-0005-0000-0000-000057000000}"/>
    <cellStyle name="Input cel new 4 2 2 4 8 2" xfId="8028" xr:uid="{00000000-0005-0000-0000-000057000000}"/>
    <cellStyle name="Input cel new 4 2 2 4 9" xfId="7889" xr:uid="{00000000-0005-0000-0000-000057000000}"/>
    <cellStyle name="Input cel new 4 2 2 5" xfId="777" xr:uid="{00000000-0005-0000-0000-000057000000}"/>
    <cellStyle name="Input cel new 4 2 2 5 2" xfId="1690" xr:uid="{00000000-0005-0000-0000-000057000000}"/>
    <cellStyle name="Input cel new 4 2 2 5 2 2" xfId="4499" xr:uid="{00000000-0005-0000-0000-000057000000}"/>
    <cellStyle name="Input cel new 4 2 2 5 2 2 2" xfId="14763" xr:uid="{00000000-0005-0000-0000-000057000000}"/>
    <cellStyle name="Input cel new 4 2 2 5 2 2 2 2" xfId="19353" xr:uid="{00000000-0005-0000-0000-000057000000}"/>
    <cellStyle name="Input cel new 4 2 2 5 2 2 3" xfId="7335" xr:uid="{00000000-0005-0000-0000-000057000000}"/>
    <cellStyle name="Input cel new 4 2 2 5 2 3" xfId="5911" xr:uid="{00000000-0005-0000-0000-000057000000}"/>
    <cellStyle name="Input cel new 4 2 2 5 2 3 2" xfId="16111" xr:uid="{00000000-0005-0000-0000-000057000000}"/>
    <cellStyle name="Input cel new 4 2 2 5 2 3 2 2" xfId="20698" xr:uid="{00000000-0005-0000-0000-000057000000}"/>
    <cellStyle name="Input cel new 4 2 2 5 2 3 3" xfId="13180" xr:uid="{00000000-0005-0000-0000-000057000000}"/>
    <cellStyle name="Input cel new 4 2 2 5 2 4" xfId="3261" xr:uid="{00000000-0005-0000-0000-000057000000}"/>
    <cellStyle name="Input cel new 4 2 2 5 2 4 2" xfId="18115" xr:uid="{00000000-0005-0000-0000-000057000000}"/>
    <cellStyle name="Input cel new 4 2 2 5 2 5" xfId="11963" xr:uid="{00000000-0005-0000-0000-000057000000}"/>
    <cellStyle name="Input cel new 4 2 2 5 2 5 2" xfId="16549" xr:uid="{00000000-0005-0000-0000-000057000000}"/>
    <cellStyle name="Input cel new 4 2 2 5 2 6" xfId="9270" xr:uid="{00000000-0005-0000-0000-000057000000}"/>
    <cellStyle name="Input cel new 4 2 2 5 3" xfId="1368" xr:uid="{00000000-0005-0000-0000-000057000000}"/>
    <cellStyle name="Input cel new 4 2 2 5 3 2" xfId="4177" xr:uid="{00000000-0005-0000-0000-000057000000}"/>
    <cellStyle name="Input cel new 4 2 2 5 3 2 2" xfId="14441" xr:uid="{00000000-0005-0000-0000-000057000000}"/>
    <cellStyle name="Input cel new 4 2 2 5 3 2 2 2" xfId="19031" xr:uid="{00000000-0005-0000-0000-000057000000}"/>
    <cellStyle name="Input cel new 4 2 2 5 3 2 3" xfId="10384" xr:uid="{00000000-0005-0000-0000-000057000000}"/>
    <cellStyle name="Input cel new 4 2 2 5 3 3" xfId="5589" xr:uid="{00000000-0005-0000-0000-000057000000}"/>
    <cellStyle name="Input cel new 4 2 2 5 3 3 2" xfId="15808" xr:uid="{00000000-0005-0000-0000-000057000000}"/>
    <cellStyle name="Input cel new 4 2 2 5 3 3 2 2" xfId="20396" xr:uid="{00000000-0005-0000-0000-000057000000}"/>
    <cellStyle name="Input cel new 4 2 2 5 3 3 3" xfId="16154" xr:uid="{00000000-0005-0000-0000-000057000000}"/>
    <cellStyle name="Input cel new 4 2 2 5 3 4" xfId="2972" xr:uid="{00000000-0005-0000-0000-000057000000}"/>
    <cellStyle name="Input cel new 4 2 2 5 3 4 2" xfId="17826" xr:uid="{00000000-0005-0000-0000-000057000000}"/>
    <cellStyle name="Input cel new 4 2 2 5 3 5" xfId="11659" xr:uid="{00000000-0005-0000-0000-000057000000}"/>
    <cellStyle name="Input cel new 4 2 2 5 3 5 2" xfId="16247" xr:uid="{00000000-0005-0000-0000-000057000000}"/>
    <cellStyle name="Input cel new 4 2 2 5 3 6" xfId="10485" xr:uid="{00000000-0005-0000-0000-000057000000}"/>
    <cellStyle name="Input cel new 4 2 2 5 4" xfId="2421" xr:uid="{00000000-0005-0000-0000-000057000000}"/>
    <cellStyle name="Input cel new 4 2 2 5 4 2" xfId="12689" xr:uid="{00000000-0005-0000-0000-000057000000}"/>
    <cellStyle name="Input cel new 4 2 2 5 4 2 2" xfId="17275" xr:uid="{00000000-0005-0000-0000-000057000000}"/>
    <cellStyle name="Input cel new 4 2 2 5 4 3" xfId="7580" xr:uid="{00000000-0005-0000-0000-000057000000}"/>
    <cellStyle name="Input cel new 4 2 2 5 5" xfId="3577" xr:uid="{00000000-0005-0000-0000-000057000000}"/>
    <cellStyle name="Input cel new 4 2 2 5 5 2" xfId="13841" xr:uid="{00000000-0005-0000-0000-000057000000}"/>
    <cellStyle name="Input cel new 4 2 2 5 5 2 2" xfId="18431" xr:uid="{00000000-0005-0000-0000-000057000000}"/>
    <cellStyle name="Input cel new 4 2 2 5 5 3" xfId="6589" xr:uid="{00000000-0005-0000-0000-000057000000}"/>
    <cellStyle name="Input cel new 4 2 2 5 6" xfId="5002" xr:uid="{00000000-0005-0000-0000-000057000000}"/>
    <cellStyle name="Input cel new 4 2 2 5 6 2" xfId="15257" xr:uid="{00000000-0005-0000-0000-000057000000}"/>
    <cellStyle name="Input cel new 4 2 2 5 6 2 2" xfId="19846" xr:uid="{00000000-0005-0000-0000-000057000000}"/>
    <cellStyle name="Input cel new 4 2 2 5 6 3" xfId="6743" xr:uid="{00000000-0005-0000-0000-000057000000}"/>
    <cellStyle name="Input cel new 4 2 2 5 7" xfId="2125" xr:uid="{00000000-0005-0000-0000-000057000000}"/>
    <cellStyle name="Input cel new 4 2 2 5 7 2" xfId="12394" xr:uid="{00000000-0005-0000-0000-000057000000}"/>
    <cellStyle name="Input cel new 4 2 2 5 7 2 2" xfId="16979" xr:uid="{00000000-0005-0000-0000-000057000000}"/>
    <cellStyle name="Input cel new 4 2 2 5 7 3" xfId="8273" xr:uid="{00000000-0005-0000-0000-000057000000}"/>
    <cellStyle name="Input cel new 4 2 2 5 8" xfId="11113" xr:uid="{00000000-0005-0000-0000-000057000000}"/>
    <cellStyle name="Input cel new 4 2 2 5 8 2" xfId="12991" xr:uid="{00000000-0005-0000-0000-000057000000}"/>
    <cellStyle name="Input cel new 4 2 2 5 9" xfId="7023" xr:uid="{00000000-0005-0000-0000-000057000000}"/>
    <cellStyle name="Input cel new 4 2 2 6" xfId="1194" xr:uid="{00000000-0005-0000-0000-000057000000}"/>
    <cellStyle name="Input cel new 4 2 2 6 2" xfId="2802" xr:uid="{00000000-0005-0000-0000-000057000000}"/>
    <cellStyle name="Input cel new 4 2 2 6 2 2" xfId="13068" xr:uid="{00000000-0005-0000-0000-000057000000}"/>
    <cellStyle name="Input cel new 4 2 2 6 2 2 2" xfId="17656" xr:uid="{00000000-0005-0000-0000-000057000000}"/>
    <cellStyle name="Input cel new 4 2 2 6 2 3" xfId="6264" xr:uid="{00000000-0005-0000-0000-000057000000}"/>
    <cellStyle name="Input cel new 4 2 2 6 3" xfId="4002" xr:uid="{00000000-0005-0000-0000-000057000000}"/>
    <cellStyle name="Input cel new 4 2 2 6 3 2" xfId="14266" xr:uid="{00000000-0005-0000-0000-000057000000}"/>
    <cellStyle name="Input cel new 4 2 2 6 3 2 2" xfId="18856" xr:uid="{00000000-0005-0000-0000-000057000000}"/>
    <cellStyle name="Input cel new 4 2 2 6 3 3" xfId="9015" xr:uid="{00000000-0005-0000-0000-000057000000}"/>
    <cellStyle name="Input cel new 4 2 2 6 4" xfId="5416" xr:uid="{00000000-0005-0000-0000-000057000000}"/>
    <cellStyle name="Input cel new 4 2 2 6 4 2" xfId="15642" xr:uid="{00000000-0005-0000-0000-000057000000}"/>
    <cellStyle name="Input cel new 4 2 2 6 4 2 2" xfId="20230" xr:uid="{00000000-0005-0000-0000-000057000000}"/>
    <cellStyle name="Input cel new 4 2 2 6 4 3" xfId="12738" xr:uid="{00000000-0005-0000-0000-000057000000}"/>
    <cellStyle name="Input cel new 4 2 2 6 5" xfId="1965" xr:uid="{00000000-0005-0000-0000-000057000000}"/>
    <cellStyle name="Input cel new 4 2 2 6 5 2" xfId="16819" xr:uid="{00000000-0005-0000-0000-000057000000}"/>
    <cellStyle name="Input cel new 4 2 2 6 6" xfId="11495" xr:uid="{00000000-0005-0000-0000-000057000000}"/>
    <cellStyle name="Input cel new 4 2 2 6 6 2" xfId="10246" xr:uid="{00000000-0005-0000-0000-000057000000}"/>
    <cellStyle name="Input cel new 4 2 2 6 7" xfId="9104" xr:uid="{00000000-0005-0000-0000-000057000000}"/>
    <cellStyle name="Input cel new 4 2 2 7" xfId="913" xr:uid="{00000000-0005-0000-0000-000057000000}"/>
    <cellStyle name="Input cel new 4 2 2 7 2" xfId="3715" xr:uid="{00000000-0005-0000-0000-000057000000}"/>
    <cellStyle name="Input cel new 4 2 2 7 2 2" xfId="13979" xr:uid="{00000000-0005-0000-0000-000057000000}"/>
    <cellStyle name="Input cel new 4 2 2 7 2 2 2" xfId="18569" xr:uid="{00000000-0005-0000-0000-000057000000}"/>
    <cellStyle name="Input cel new 4 2 2 7 2 3" xfId="9154" xr:uid="{00000000-0005-0000-0000-000057000000}"/>
    <cellStyle name="Input cel new 4 2 2 7 3" xfId="5136" xr:uid="{00000000-0005-0000-0000-000057000000}"/>
    <cellStyle name="Input cel new 4 2 2 7 3 2" xfId="15383" xr:uid="{00000000-0005-0000-0000-000057000000}"/>
    <cellStyle name="Input cel new 4 2 2 7 3 2 2" xfId="19972" xr:uid="{00000000-0005-0000-0000-000057000000}"/>
    <cellStyle name="Input cel new 4 2 2 7 3 3" xfId="12546" xr:uid="{00000000-0005-0000-0000-000057000000}"/>
    <cellStyle name="Input cel new 4 2 2 7 4" xfId="2551" xr:uid="{00000000-0005-0000-0000-000057000000}"/>
    <cellStyle name="Input cel new 4 2 2 7 4 2" xfId="17405" xr:uid="{00000000-0005-0000-0000-000057000000}"/>
    <cellStyle name="Input cel new 4 2 2 7 5" xfId="11238" xr:uid="{00000000-0005-0000-0000-000057000000}"/>
    <cellStyle name="Input cel new 4 2 2 7 5 2" xfId="6537" xr:uid="{00000000-0005-0000-0000-000057000000}"/>
    <cellStyle name="Input cel new 4 2 2 7 6" xfId="7079" xr:uid="{00000000-0005-0000-0000-000057000000}"/>
    <cellStyle name="Input cel new 4 2 2 8" xfId="343" xr:uid="{00000000-0005-0000-0000-000057000000}"/>
    <cellStyle name="Input cel new 4 2 2 8 2" xfId="4589" xr:uid="{00000000-0005-0000-0000-000057000000}"/>
    <cellStyle name="Input cel new 4 2 2 8 2 2" xfId="14851" xr:uid="{00000000-0005-0000-0000-000057000000}"/>
    <cellStyle name="Input cel new 4 2 2 8 2 2 2" xfId="19440" xr:uid="{00000000-0005-0000-0000-000057000000}"/>
    <cellStyle name="Input cel new 4 2 2 8 2 3" xfId="7750" xr:uid="{00000000-0005-0000-0000-000057000000}"/>
    <cellStyle name="Input cel new 4 2 2 8 3" xfId="2227" xr:uid="{00000000-0005-0000-0000-000057000000}"/>
    <cellStyle name="Input cel new 4 2 2 8 3 2" xfId="17081" xr:uid="{00000000-0005-0000-0000-000057000000}"/>
    <cellStyle name="Input cel new 4 2 2 8 4" xfId="10697" xr:uid="{00000000-0005-0000-0000-000057000000}"/>
    <cellStyle name="Input cel new 4 2 2 8 4 2" xfId="8329" xr:uid="{00000000-0005-0000-0000-000057000000}"/>
    <cellStyle name="Input cel new 4 2 2 8 5" xfId="7080" xr:uid="{00000000-0005-0000-0000-000057000000}"/>
    <cellStyle name="Input cel new 4 2 2 9" xfId="3380" xr:uid="{00000000-0005-0000-0000-000057000000}"/>
    <cellStyle name="Input cel new 4 2 2 9 2" xfId="13644" xr:uid="{00000000-0005-0000-0000-000057000000}"/>
    <cellStyle name="Input cel new 4 2 2 9 2 2" xfId="18234" xr:uid="{00000000-0005-0000-0000-000057000000}"/>
    <cellStyle name="Input cel new 4 2 2 9 3" xfId="6841" xr:uid="{00000000-0005-0000-0000-000057000000}"/>
    <cellStyle name="Input cel new 4 2 3" xfId="453" xr:uid="{00000000-0005-0000-0000-000057000000}"/>
    <cellStyle name="Input cel new 4 2 3 10" xfId="3362" xr:uid="{00000000-0005-0000-0000-000057000000}"/>
    <cellStyle name="Input cel new 4 2 3 10 2" xfId="13626" xr:uid="{00000000-0005-0000-0000-000057000000}"/>
    <cellStyle name="Input cel new 4 2 3 10 2 2" xfId="18216" xr:uid="{00000000-0005-0000-0000-000057000000}"/>
    <cellStyle name="Input cel new 4 2 3 10 3" xfId="9569" xr:uid="{00000000-0005-0000-0000-000057000000}"/>
    <cellStyle name="Input cel new 4 2 3 11" xfId="1857" xr:uid="{00000000-0005-0000-0000-000057000000}"/>
    <cellStyle name="Input cel new 4 2 3 11 2" xfId="12128" xr:uid="{00000000-0005-0000-0000-000057000000}"/>
    <cellStyle name="Input cel new 4 2 3 11 2 2" xfId="16713" xr:uid="{00000000-0005-0000-0000-000057000000}"/>
    <cellStyle name="Input cel new 4 2 3 11 3" xfId="6610" xr:uid="{00000000-0005-0000-0000-000057000000}"/>
    <cellStyle name="Input cel new 4 2 3 12" xfId="4680" xr:uid="{00000000-0005-0000-0000-000057000000}"/>
    <cellStyle name="Input cel new 4 2 3 12 2" xfId="19529" xr:uid="{00000000-0005-0000-0000-000057000000}"/>
    <cellStyle name="Input cel new 4 2 3 13" xfId="10801" xr:uid="{00000000-0005-0000-0000-000057000000}"/>
    <cellStyle name="Input cel new 4 2 3 13 2" xfId="9734" xr:uid="{00000000-0005-0000-0000-000057000000}"/>
    <cellStyle name="Input cel new 4 2 3 14" xfId="8488" xr:uid="{00000000-0005-0000-0000-000057000000}"/>
    <cellStyle name="Input cel new 4 2 3 2" xfId="547" xr:uid="{00000000-0005-0000-0000-000057000000}"/>
    <cellStyle name="Input cel new 4 2 3 2 2" xfId="1244" xr:uid="{00000000-0005-0000-0000-000057000000}"/>
    <cellStyle name="Input cel new 4 2 3 2 2 2" xfId="1547" xr:uid="{00000000-0005-0000-0000-000057000000}"/>
    <cellStyle name="Input cel new 4 2 3 2 2 2 2" xfId="4356" xr:uid="{00000000-0005-0000-0000-000057000000}"/>
    <cellStyle name="Input cel new 4 2 3 2 2 2 2 2" xfId="14620" xr:uid="{00000000-0005-0000-0000-000057000000}"/>
    <cellStyle name="Input cel new 4 2 3 2 2 2 2 2 2" xfId="19210" xr:uid="{00000000-0005-0000-0000-000057000000}"/>
    <cellStyle name="Input cel new 4 2 3 2 2 2 2 3" xfId="9260" xr:uid="{00000000-0005-0000-0000-000057000000}"/>
    <cellStyle name="Input cel new 4 2 3 2 2 2 3" xfId="5768" xr:uid="{00000000-0005-0000-0000-000057000000}"/>
    <cellStyle name="Input cel new 4 2 3 2 2 2 3 2" xfId="15975" xr:uid="{00000000-0005-0000-0000-000057000000}"/>
    <cellStyle name="Input cel new 4 2 3 2 2 2 3 2 2" xfId="20562" xr:uid="{00000000-0005-0000-0000-000057000000}"/>
    <cellStyle name="Input cel new 4 2 3 2 2 2 3 3" xfId="10476" xr:uid="{00000000-0005-0000-0000-000057000000}"/>
    <cellStyle name="Input cel new 4 2 3 2 2 2 4" xfId="3125" xr:uid="{00000000-0005-0000-0000-000057000000}"/>
    <cellStyle name="Input cel new 4 2 3 2 2 2 4 2" xfId="17979" xr:uid="{00000000-0005-0000-0000-000057000000}"/>
    <cellStyle name="Input cel new 4 2 3 2 2 2 5" xfId="11827" xr:uid="{00000000-0005-0000-0000-000057000000}"/>
    <cellStyle name="Input cel new 4 2 3 2 2 2 5 2" xfId="16413" xr:uid="{00000000-0005-0000-0000-000057000000}"/>
    <cellStyle name="Input cel new 4 2 3 2 2 2 6" xfId="10113" xr:uid="{00000000-0005-0000-0000-000057000000}"/>
    <cellStyle name="Input cel new 4 2 3 2 2 3" xfId="2852" xr:uid="{00000000-0005-0000-0000-000057000000}"/>
    <cellStyle name="Input cel new 4 2 3 2 2 3 2" xfId="13118" xr:uid="{00000000-0005-0000-0000-000057000000}"/>
    <cellStyle name="Input cel new 4 2 3 2 2 3 2 2" xfId="17706" xr:uid="{00000000-0005-0000-0000-000057000000}"/>
    <cellStyle name="Input cel new 4 2 3 2 2 3 3" xfId="12979" xr:uid="{00000000-0005-0000-0000-000057000000}"/>
    <cellStyle name="Input cel new 4 2 3 2 2 4" xfId="4052" xr:uid="{00000000-0005-0000-0000-000057000000}"/>
    <cellStyle name="Input cel new 4 2 3 2 2 4 2" xfId="14316" xr:uid="{00000000-0005-0000-0000-000057000000}"/>
    <cellStyle name="Input cel new 4 2 3 2 2 4 2 2" xfId="18906" xr:uid="{00000000-0005-0000-0000-000057000000}"/>
    <cellStyle name="Input cel new 4 2 3 2 2 4 3" xfId="12282" xr:uid="{00000000-0005-0000-0000-000057000000}"/>
    <cellStyle name="Input cel new 4 2 3 2 2 5" xfId="5466" xr:uid="{00000000-0005-0000-0000-000057000000}"/>
    <cellStyle name="Input cel new 4 2 3 2 2 5 2" xfId="15691" xr:uid="{00000000-0005-0000-0000-000057000000}"/>
    <cellStyle name="Input cel new 4 2 3 2 2 5 2 2" xfId="20279" xr:uid="{00000000-0005-0000-0000-000057000000}"/>
    <cellStyle name="Input cel new 4 2 3 2 2 5 3" xfId="7911" xr:uid="{00000000-0005-0000-0000-000057000000}"/>
    <cellStyle name="Input cel new 4 2 3 2 2 6" xfId="2015" xr:uid="{00000000-0005-0000-0000-000057000000}"/>
    <cellStyle name="Input cel new 4 2 3 2 2 6 2" xfId="16869" xr:uid="{00000000-0005-0000-0000-000057000000}"/>
    <cellStyle name="Input cel new 4 2 3 2 2 7" xfId="11544" xr:uid="{00000000-0005-0000-0000-000057000000}"/>
    <cellStyle name="Input cel new 4 2 3 2 2 7 2" xfId="8749" xr:uid="{00000000-0005-0000-0000-000057000000}"/>
    <cellStyle name="Input cel new 4 2 3 2 2 8" xfId="8687" xr:uid="{00000000-0005-0000-0000-000057000000}"/>
    <cellStyle name="Input cel new 4 2 3 2 3" xfId="1462" xr:uid="{00000000-0005-0000-0000-000057000000}"/>
    <cellStyle name="Input cel new 4 2 3 2 3 2" xfId="4271" xr:uid="{00000000-0005-0000-0000-000057000000}"/>
    <cellStyle name="Input cel new 4 2 3 2 3 2 2" xfId="14535" xr:uid="{00000000-0005-0000-0000-000057000000}"/>
    <cellStyle name="Input cel new 4 2 3 2 3 2 2 2" xfId="19125" xr:uid="{00000000-0005-0000-0000-000057000000}"/>
    <cellStyle name="Input cel new 4 2 3 2 3 2 3" xfId="12877" xr:uid="{00000000-0005-0000-0000-000057000000}"/>
    <cellStyle name="Input cel new 4 2 3 2 3 3" xfId="5683" xr:uid="{00000000-0005-0000-0000-000057000000}"/>
    <cellStyle name="Input cel new 4 2 3 2 3 3 2" xfId="15897" xr:uid="{00000000-0005-0000-0000-000057000000}"/>
    <cellStyle name="Input cel new 4 2 3 2 3 3 2 2" xfId="20485" xr:uid="{00000000-0005-0000-0000-000057000000}"/>
    <cellStyle name="Input cel new 4 2 3 2 3 3 3" xfId="7273" xr:uid="{00000000-0005-0000-0000-000057000000}"/>
    <cellStyle name="Input cel new 4 2 3 2 3 4" xfId="3061" xr:uid="{00000000-0005-0000-0000-000057000000}"/>
    <cellStyle name="Input cel new 4 2 3 2 3 4 2" xfId="17915" xr:uid="{00000000-0005-0000-0000-000057000000}"/>
    <cellStyle name="Input cel new 4 2 3 2 3 5" xfId="11749" xr:uid="{00000000-0005-0000-0000-000057000000}"/>
    <cellStyle name="Input cel new 4 2 3 2 3 5 2" xfId="16336" xr:uid="{00000000-0005-0000-0000-000057000000}"/>
    <cellStyle name="Input cel new 4 2 3 2 3 6" xfId="8870" xr:uid="{00000000-0005-0000-0000-000057000000}"/>
    <cellStyle name="Input cel new 4 2 3 2 4" xfId="1003" xr:uid="{00000000-0005-0000-0000-000057000000}"/>
    <cellStyle name="Input cel new 4 2 3 2 4 2" xfId="3806" xr:uid="{00000000-0005-0000-0000-000057000000}"/>
    <cellStyle name="Input cel new 4 2 3 2 4 2 2" xfId="14070" xr:uid="{00000000-0005-0000-0000-000057000000}"/>
    <cellStyle name="Input cel new 4 2 3 2 4 2 2 2" xfId="18660" xr:uid="{00000000-0005-0000-0000-000057000000}"/>
    <cellStyle name="Input cel new 4 2 3 2 4 2 3" xfId="6215" xr:uid="{00000000-0005-0000-0000-000057000000}"/>
    <cellStyle name="Input cel new 4 2 3 2 4 3" xfId="5226" xr:uid="{00000000-0005-0000-0000-000057000000}"/>
    <cellStyle name="Input cel new 4 2 3 2 4 3 2" xfId="15464" xr:uid="{00000000-0005-0000-0000-000057000000}"/>
    <cellStyle name="Input cel new 4 2 3 2 4 3 2 2" xfId="20053" xr:uid="{00000000-0005-0000-0000-000057000000}"/>
    <cellStyle name="Input cel new 4 2 3 2 4 3 3" xfId="10110" xr:uid="{00000000-0005-0000-0000-000057000000}"/>
    <cellStyle name="Input cel new 4 2 3 2 4 4" xfId="2632" xr:uid="{00000000-0005-0000-0000-000057000000}"/>
    <cellStyle name="Input cel new 4 2 3 2 4 4 2" xfId="17486" xr:uid="{00000000-0005-0000-0000-000057000000}"/>
    <cellStyle name="Input cel new 4 2 3 2 4 5" xfId="11319" xr:uid="{00000000-0005-0000-0000-000057000000}"/>
    <cellStyle name="Input cel new 4 2 3 2 4 5 2" xfId="6148" xr:uid="{00000000-0005-0000-0000-000057000000}"/>
    <cellStyle name="Input cel new 4 2 3 2 4 6" xfId="7358" xr:uid="{00000000-0005-0000-0000-000057000000}"/>
    <cellStyle name="Input cel new 4 2 3 2 5" xfId="634" xr:uid="{00000000-0005-0000-0000-000057000000}"/>
    <cellStyle name="Input cel new 4 2 3 2 5 2" xfId="4859" xr:uid="{00000000-0005-0000-0000-000057000000}"/>
    <cellStyle name="Input cel new 4 2 3 2 5 2 2" xfId="15117" xr:uid="{00000000-0005-0000-0000-000057000000}"/>
    <cellStyle name="Input cel new 4 2 3 2 5 2 2 2" xfId="19706" xr:uid="{00000000-0005-0000-0000-000057000000}"/>
    <cellStyle name="Input cel new 4 2 3 2 5 2 3" xfId="12909" xr:uid="{00000000-0005-0000-0000-000057000000}"/>
    <cellStyle name="Input cel new 4 2 3 2 5 3" xfId="2281" xr:uid="{00000000-0005-0000-0000-000057000000}"/>
    <cellStyle name="Input cel new 4 2 3 2 5 3 2" xfId="17135" xr:uid="{00000000-0005-0000-0000-000057000000}"/>
    <cellStyle name="Input cel new 4 2 3 2 5 4" xfId="10977" xr:uid="{00000000-0005-0000-0000-000057000000}"/>
    <cellStyle name="Input cel new 4 2 3 2 5 4 2" xfId="7083" xr:uid="{00000000-0005-0000-0000-000057000000}"/>
    <cellStyle name="Input cel new 4 2 3 2 5 5" xfId="13123" xr:uid="{00000000-0005-0000-0000-000057000000}"/>
    <cellStyle name="Input cel new 4 2 3 2 6" xfId="3434" xr:uid="{00000000-0005-0000-0000-000057000000}"/>
    <cellStyle name="Input cel new 4 2 3 2 6 2" xfId="13698" xr:uid="{00000000-0005-0000-0000-000057000000}"/>
    <cellStyle name="Input cel new 4 2 3 2 6 2 2" xfId="18288" xr:uid="{00000000-0005-0000-0000-000057000000}"/>
    <cellStyle name="Input cel new 4 2 3 2 6 3" xfId="10150" xr:uid="{00000000-0005-0000-0000-000057000000}"/>
    <cellStyle name="Input cel new 4 2 3 2 7" xfId="4772" xr:uid="{00000000-0005-0000-0000-000057000000}"/>
    <cellStyle name="Input cel new 4 2 3 2 7 2" xfId="15031" xr:uid="{00000000-0005-0000-0000-000057000000}"/>
    <cellStyle name="Input cel new 4 2 3 2 7 2 2" xfId="19620" xr:uid="{00000000-0005-0000-0000-000057000000}"/>
    <cellStyle name="Input cel new 4 2 3 2 7 3" xfId="8251" xr:uid="{00000000-0005-0000-0000-000057000000}"/>
    <cellStyle name="Input cel new 4 2 3 2 8" xfId="10893" xr:uid="{00000000-0005-0000-0000-000057000000}"/>
    <cellStyle name="Input cel new 4 2 3 2 8 2" xfId="10554" xr:uid="{00000000-0005-0000-0000-000057000000}"/>
    <cellStyle name="Input cel new 4 2 3 2 9" xfId="9954" xr:uid="{00000000-0005-0000-0000-000057000000}"/>
    <cellStyle name="Input cel new 4 2 3 3" xfId="683" xr:uid="{00000000-0005-0000-0000-000057000000}"/>
    <cellStyle name="Input cel new 4 2 3 3 10" xfId="8927" xr:uid="{00000000-0005-0000-0000-000057000000}"/>
    <cellStyle name="Input cel new 4 2 3 3 2" xfId="1282" xr:uid="{00000000-0005-0000-0000-000057000000}"/>
    <cellStyle name="Input cel new 4 2 3 3 2 2" xfId="4091" xr:uid="{00000000-0005-0000-0000-000057000000}"/>
    <cellStyle name="Input cel new 4 2 3 3 2 2 2" xfId="14355" xr:uid="{00000000-0005-0000-0000-000057000000}"/>
    <cellStyle name="Input cel new 4 2 3 3 2 2 2 2" xfId="18945" xr:uid="{00000000-0005-0000-0000-000057000000}"/>
    <cellStyle name="Input cel new 4 2 3 3 2 2 3" xfId="6540" xr:uid="{00000000-0005-0000-0000-000057000000}"/>
    <cellStyle name="Input cel new 4 2 3 3 2 3" xfId="5504" xr:uid="{00000000-0005-0000-0000-000057000000}"/>
    <cellStyle name="Input cel new 4 2 3 3 2 3 2" xfId="15727" xr:uid="{00000000-0005-0000-0000-000057000000}"/>
    <cellStyle name="Input cel new 4 2 3 3 2 3 2 2" xfId="20315" xr:uid="{00000000-0005-0000-0000-000057000000}"/>
    <cellStyle name="Input cel new 4 2 3 3 2 3 3" xfId="9776" xr:uid="{00000000-0005-0000-0000-000057000000}"/>
    <cellStyle name="Input cel new 4 2 3 3 2 4" xfId="2889" xr:uid="{00000000-0005-0000-0000-000057000000}"/>
    <cellStyle name="Input cel new 4 2 3 3 2 4 2" xfId="17743" xr:uid="{00000000-0005-0000-0000-000057000000}"/>
    <cellStyle name="Input cel new 4 2 3 3 2 5" xfId="11579" xr:uid="{00000000-0005-0000-0000-000057000000}"/>
    <cellStyle name="Input cel new 4 2 3 3 2 5 2" xfId="16167" xr:uid="{00000000-0005-0000-0000-000057000000}"/>
    <cellStyle name="Input cel new 4 2 3 3 2 6" xfId="13541" xr:uid="{00000000-0005-0000-0000-000057000000}"/>
    <cellStyle name="Input cel new 4 2 3 3 3" xfId="1596" xr:uid="{00000000-0005-0000-0000-000057000000}"/>
    <cellStyle name="Input cel new 4 2 3 3 3 2" xfId="4405" xr:uid="{00000000-0005-0000-0000-000057000000}"/>
    <cellStyle name="Input cel new 4 2 3 3 3 2 2" xfId="14669" xr:uid="{00000000-0005-0000-0000-000057000000}"/>
    <cellStyle name="Input cel new 4 2 3 3 3 2 2 2" xfId="19259" xr:uid="{00000000-0005-0000-0000-000057000000}"/>
    <cellStyle name="Input cel new 4 2 3 3 3 2 3" xfId="9378" xr:uid="{00000000-0005-0000-0000-000057000000}"/>
    <cellStyle name="Input cel new 4 2 3 3 3 3" xfId="5817" xr:uid="{00000000-0005-0000-0000-000057000000}"/>
    <cellStyle name="Input cel new 4 2 3 3 3 3 2" xfId="16022" xr:uid="{00000000-0005-0000-0000-000057000000}"/>
    <cellStyle name="Input cel new 4 2 3 3 3 3 2 2" xfId="20609" xr:uid="{00000000-0005-0000-0000-000057000000}"/>
    <cellStyle name="Input cel new 4 2 3 3 3 3 3" xfId="9008" xr:uid="{00000000-0005-0000-0000-000057000000}"/>
    <cellStyle name="Input cel new 4 2 3 3 3 4" xfId="3172" xr:uid="{00000000-0005-0000-0000-000057000000}"/>
    <cellStyle name="Input cel new 4 2 3 3 3 4 2" xfId="18026" xr:uid="{00000000-0005-0000-0000-000057000000}"/>
    <cellStyle name="Input cel new 4 2 3 3 3 5" xfId="11874" xr:uid="{00000000-0005-0000-0000-000057000000}"/>
    <cellStyle name="Input cel new 4 2 3 3 3 5 2" xfId="16460" xr:uid="{00000000-0005-0000-0000-000057000000}"/>
    <cellStyle name="Input cel new 4 2 3 3 3 6" xfId="9545" xr:uid="{00000000-0005-0000-0000-000057000000}"/>
    <cellStyle name="Input cel new 4 2 3 3 4" xfId="1063" xr:uid="{00000000-0005-0000-0000-000057000000}"/>
    <cellStyle name="Input cel new 4 2 3 3 4 2" xfId="3866" xr:uid="{00000000-0005-0000-0000-000057000000}"/>
    <cellStyle name="Input cel new 4 2 3 3 4 2 2" xfId="14130" xr:uid="{00000000-0005-0000-0000-000057000000}"/>
    <cellStyle name="Input cel new 4 2 3 3 4 2 2 2" xfId="18720" xr:uid="{00000000-0005-0000-0000-000057000000}"/>
    <cellStyle name="Input cel new 4 2 3 3 4 2 3" xfId="6984" xr:uid="{00000000-0005-0000-0000-000057000000}"/>
    <cellStyle name="Input cel new 4 2 3 3 4 3" xfId="5286" xr:uid="{00000000-0005-0000-0000-000057000000}"/>
    <cellStyle name="Input cel new 4 2 3 3 4 3 2" xfId="15522" xr:uid="{00000000-0005-0000-0000-000057000000}"/>
    <cellStyle name="Input cel new 4 2 3 3 4 3 2 2" xfId="20111" xr:uid="{00000000-0005-0000-0000-000057000000}"/>
    <cellStyle name="Input cel new 4 2 3 3 4 3 3" xfId="10042" xr:uid="{00000000-0005-0000-0000-000057000000}"/>
    <cellStyle name="Input cel new 4 2 3 3 4 4" xfId="2690" xr:uid="{00000000-0005-0000-0000-000057000000}"/>
    <cellStyle name="Input cel new 4 2 3 3 4 4 2" xfId="17544" xr:uid="{00000000-0005-0000-0000-000057000000}"/>
    <cellStyle name="Input cel new 4 2 3 3 4 5" xfId="11377" xr:uid="{00000000-0005-0000-0000-000057000000}"/>
    <cellStyle name="Input cel new 4 2 3 3 4 5 2" xfId="13279" xr:uid="{00000000-0005-0000-0000-000057000000}"/>
    <cellStyle name="Input cel new 4 2 3 3 4 6" xfId="9761" xr:uid="{00000000-0005-0000-0000-000057000000}"/>
    <cellStyle name="Input cel new 4 2 3 3 5" xfId="2329" xr:uid="{00000000-0005-0000-0000-000057000000}"/>
    <cellStyle name="Input cel new 4 2 3 3 5 2" xfId="12597" xr:uid="{00000000-0005-0000-0000-000057000000}"/>
    <cellStyle name="Input cel new 4 2 3 3 5 2 2" xfId="17183" xr:uid="{00000000-0005-0000-0000-000057000000}"/>
    <cellStyle name="Input cel new 4 2 3 3 5 3" xfId="8887" xr:uid="{00000000-0005-0000-0000-000057000000}"/>
    <cellStyle name="Input cel new 4 2 3 3 6" xfId="3483" xr:uid="{00000000-0005-0000-0000-000057000000}"/>
    <cellStyle name="Input cel new 4 2 3 3 6 2" xfId="13747" xr:uid="{00000000-0005-0000-0000-000057000000}"/>
    <cellStyle name="Input cel new 4 2 3 3 6 2 2" xfId="18337" xr:uid="{00000000-0005-0000-0000-000057000000}"/>
    <cellStyle name="Input cel new 4 2 3 3 6 3" xfId="10388" xr:uid="{00000000-0005-0000-0000-000057000000}"/>
    <cellStyle name="Input cel new 4 2 3 3 7" xfId="4908" xr:uid="{00000000-0005-0000-0000-000057000000}"/>
    <cellStyle name="Input cel new 4 2 3 3 7 2" xfId="15165" xr:uid="{00000000-0005-0000-0000-000057000000}"/>
    <cellStyle name="Input cel new 4 2 3 3 7 2 2" xfId="19754" xr:uid="{00000000-0005-0000-0000-000057000000}"/>
    <cellStyle name="Input cel new 4 2 3 3 7 3" xfId="7650" xr:uid="{00000000-0005-0000-0000-000057000000}"/>
    <cellStyle name="Input cel new 4 2 3 3 8" xfId="2049" xr:uid="{00000000-0005-0000-0000-000057000000}"/>
    <cellStyle name="Input cel new 4 2 3 3 8 2" xfId="12318" xr:uid="{00000000-0005-0000-0000-000057000000}"/>
    <cellStyle name="Input cel new 4 2 3 3 8 2 2" xfId="16903" xr:uid="{00000000-0005-0000-0000-000057000000}"/>
    <cellStyle name="Input cel new 4 2 3 3 8 3" xfId="9346" xr:uid="{00000000-0005-0000-0000-000057000000}"/>
    <cellStyle name="Input cel new 4 2 3 3 9" xfId="11024" xr:uid="{00000000-0005-0000-0000-000057000000}"/>
    <cellStyle name="Input cel new 4 2 3 3 9 2" xfId="6561" xr:uid="{00000000-0005-0000-0000-000057000000}"/>
    <cellStyle name="Input cel new 4 2 3 4" xfId="747" xr:uid="{00000000-0005-0000-0000-000057000000}"/>
    <cellStyle name="Input cel new 4 2 3 4 2" xfId="1660" xr:uid="{00000000-0005-0000-0000-000057000000}"/>
    <cellStyle name="Input cel new 4 2 3 4 2 2" xfId="4469" xr:uid="{00000000-0005-0000-0000-000057000000}"/>
    <cellStyle name="Input cel new 4 2 3 4 2 2 2" xfId="14733" xr:uid="{00000000-0005-0000-0000-000057000000}"/>
    <cellStyle name="Input cel new 4 2 3 4 2 2 2 2" xfId="19323" xr:uid="{00000000-0005-0000-0000-000057000000}"/>
    <cellStyle name="Input cel new 4 2 3 4 2 2 3" xfId="10313" xr:uid="{00000000-0005-0000-0000-000057000000}"/>
    <cellStyle name="Input cel new 4 2 3 4 2 3" xfId="5881" xr:uid="{00000000-0005-0000-0000-000057000000}"/>
    <cellStyle name="Input cel new 4 2 3 4 2 3 2" xfId="16082" xr:uid="{00000000-0005-0000-0000-000057000000}"/>
    <cellStyle name="Input cel new 4 2 3 4 2 3 2 2" xfId="20669" xr:uid="{00000000-0005-0000-0000-000057000000}"/>
    <cellStyle name="Input cel new 4 2 3 4 2 3 3" xfId="8237" xr:uid="{00000000-0005-0000-0000-000057000000}"/>
    <cellStyle name="Input cel new 4 2 3 4 2 4" xfId="3232" xr:uid="{00000000-0005-0000-0000-000057000000}"/>
    <cellStyle name="Input cel new 4 2 3 4 2 4 2" xfId="18086" xr:uid="{00000000-0005-0000-0000-000057000000}"/>
    <cellStyle name="Input cel new 4 2 3 4 2 5" xfId="11934" xr:uid="{00000000-0005-0000-0000-000057000000}"/>
    <cellStyle name="Input cel new 4 2 3 4 2 5 2" xfId="16520" xr:uid="{00000000-0005-0000-0000-000057000000}"/>
    <cellStyle name="Input cel new 4 2 3 4 2 6" xfId="8014" xr:uid="{00000000-0005-0000-0000-000057000000}"/>
    <cellStyle name="Input cel new 4 2 3 4 3" xfId="1343" xr:uid="{00000000-0005-0000-0000-000057000000}"/>
    <cellStyle name="Input cel new 4 2 3 4 3 2" xfId="4152" xr:uid="{00000000-0005-0000-0000-000057000000}"/>
    <cellStyle name="Input cel new 4 2 3 4 3 2 2" xfId="14416" xr:uid="{00000000-0005-0000-0000-000057000000}"/>
    <cellStyle name="Input cel new 4 2 3 4 3 2 2 2" xfId="19006" xr:uid="{00000000-0005-0000-0000-000057000000}"/>
    <cellStyle name="Input cel new 4 2 3 4 3 2 3" xfId="8467" xr:uid="{00000000-0005-0000-0000-000057000000}"/>
    <cellStyle name="Input cel new 4 2 3 4 3 3" xfId="5565" xr:uid="{00000000-0005-0000-0000-000057000000}"/>
    <cellStyle name="Input cel new 4 2 3 4 3 3 2" xfId="15785" xr:uid="{00000000-0005-0000-0000-000057000000}"/>
    <cellStyle name="Input cel new 4 2 3 4 3 3 2 2" xfId="20373" xr:uid="{00000000-0005-0000-0000-000057000000}"/>
    <cellStyle name="Input cel new 4 2 3 4 3 3 3" xfId="10027" xr:uid="{00000000-0005-0000-0000-000057000000}"/>
    <cellStyle name="Input cel new 4 2 3 4 3 4" xfId="2948" xr:uid="{00000000-0005-0000-0000-000057000000}"/>
    <cellStyle name="Input cel new 4 2 3 4 3 4 2" xfId="17802" xr:uid="{00000000-0005-0000-0000-000057000000}"/>
    <cellStyle name="Input cel new 4 2 3 4 3 5" xfId="11636" xr:uid="{00000000-0005-0000-0000-000057000000}"/>
    <cellStyle name="Input cel new 4 2 3 4 3 5 2" xfId="16224" xr:uid="{00000000-0005-0000-0000-000057000000}"/>
    <cellStyle name="Input cel new 4 2 3 4 3 6" xfId="12876" xr:uid="{00000000-0005-0000-0000-000057000000}"/>
    <cellStyle name="Input cel new 4 2 3 4 4" xfId="2391" xr:uid="{00000000-0005-0000-0000-000057000000}"/>
    <cellStyle name="Input cel new 4 2 3 4 4 2" xfId="12659" xr:uid="{00000000-0005-0000-0000-000057000000}"/>
    <cellStyle name="Input cel new 4 2 3 4 4 2 2" xfId="17245" xr:uid="{00000000-0005-0000-0000-000057000000}"/>
    <cellStyle name="Input cel new 4 2 3 4 4 3" xfId="13458" xr:uid="{00000000-0005-0000-0000-000057000000}"/>
    <cellStyle name="Input cel new 4 2 3 4 5" xfId="3547" xr:uid="{00000000-0005-0000-0000-000057000000}"/>
    <cellStyle name="Input cel new 4 2 3 4 5 2" xfId="13811" xr:uid="{00000000-0005-0000-0000-000057000000}"/>
    <cellStyle name="Input cel new 4 2 3 4 5 2 2" xfId="18401" xr:uid="{00000000-0005-0000-0000-000057000000}"/>
    <cellStyle name="Input cel new 4 2 3 4 5 3" xfId="6496" xr:uid="{00000000-0005-0000-0000-000057000000}"/>
    <cellStyle name="Input cel new 4 2 3 4 6" xfId="4972" xr:uid="{00000000-0005-0000-0000-000057000000}"/>
    <cellStyle name="Input cel new 4 2 3 4 6 2" xfId="15227" xr:uid="{00000000-0005-0000-0000-000057000000}"/>
    <cellStyle name="Input cel new 4 2 3 4 6 2 2" xfId="19816" xr:uid="{00000000-0005-0000-0000-000057000000}"/>
    <cellStyle name="Input cel new 4 2 3 4 6 3" xfId="9126" xr:uid="{00000000-0005-0000-0000-000057000000}"/>
    <cellStyle name="Input cel new 4 2 3 4 7" xfId="2096" xr:uid="{00000000-0005-0000-0000-000057000000}"/>
    <cellStyle name="Input cel new 4 2 3 4 7 2" xfId="12365" xr:uid="{00000000-0005-0000-0000-000057000000}"/>
    <cellStyle name="Input cel new 4 2 3 4 7 2 2" xfId="16950" xr:uid="{00000000-0005-0000-0000-000057000000}"/>
    <cellStyle name="Input cel new 4 2 3 4 7 3" xfId="7215" xr:uid="{00000000-0005-0000-0000-000057000000}"/>
    <cellStyle name="Input cel new 4 2 3 4 8" xfId="11084" xr:uid="{00000000-0005-0000-0000-000057000000}"/>
    <cellStyle name="Input cel new 4 2 3 4 8 2" xfId="7806" xr:uid="{00000000-0005-0000-0000-000057000000}"/>
    <cellStyle name="Input cel new 4 2 3 4 9" xfId="12805" xr:uid="{00000000-0005-0000-0000-000057000000}"/>
    <cellStyle name="Input cel new 4 2 3 5" xfId="808" xr:uid="{00000000-0005-0000-0000-000057000000}"/>
    <cellStyle name="Input cel new 4 2 3 5 2" xfId="1721" xr:uid="{00000000-0005-0000-0000-000057000000}"/>
    <cellStyle name="Input cel new 4 2 3 5 2 2" xfId="4530" xr:uid="{00000000-0005-0000-0000-000057000000}"/>
    <cellStyle name="Input cel new 4 2 3 5 2 2 2" xfId="14794" xr:uid="{00000000-0005-0000-0000-000057000000}"/>
    <cellStyle name="Input cel new 4 2 3 5 2 2 2 2" xfId="19384" xr:uid="{00000000-0005-0000-0000-000057000000}"/>
    <cellStyle name="Input cel new 4 2 3 5 2 2 3" xfId="8583" xr:uid="{00000000-0005-0000-0000-000057000000}"/>
    <cellStyle name="Input cel new 4 2 3 5 2 3" xfId="5942" xr:uid="{00000000-0005-0000-0000-000057000000}"/>
    <cellStyle name="Input cel new 4 2 3 5 2 3 2" xfId="16141" xr:uid="{00000000-0005-0000-0000-000057000000}"/>
    <cellStyle name="Input cel new 4 2 3 5 2 3 2 2" xfId="20728" xr:uid="{00000000-0005-0000-0000-000057000000}"/>
    <cellStyle name="Input cel new 4 2 3 5 2 3 3" xfId="13161" xr:uid="{00000000-0005-0000-0000-000057000000}"/>
    <cellStyle name="Input cel new 4 2 3 5 2 4" xfId="3291" xr:uid="{00000000-0005-0000-0000-000057000000}"/>
    <cellStyle name="Input cel new 4 2 3 5 2 4 2" xfId="18145" xr:uid="{00000000-0005-0000-0000-000057000000}"/>
    <cellStyle name="Input cel new 4 2 3 5 2 5" xfId="11993" xr:uid="{00000000-0005-0000-0000-000057000000}"/>
    <cellStyle name="Input cel new 4 2 3 5 2 5 2" xfId="16579" xr:uid="{00000000-0005-0000-0000-000057000000}"/>
    <cellStyle name="Input cel new 4 2 3 5 2 6" xfId="9778" xr:uid="{00000000-0005-0000-0000-000057000000}"/>
    <cellStyle name="Input cel new 4 2 3 5 3" xfId="1399" xr:uid="{00000000-0005-0000-0000-000057000000}"/>
    <cellStyle name="Input cel new 4 2 3 5 3 2" xfId="4208" xr:uid="{00000000-0005-0000-0000-000057000000}"/>
    <cellStyle name="Input cel new 4 2 3 5 3 2 2" xfId="14472" xr:uid="{00000000-0005-0000-0000-000057000000}"/>
    <cellStyle name="Input cel new 4 2 3 5 3 2 2 2" xfId="19062" xr:uid="{00000000-0005-0000-0000-000057000000}"/>
    <cellStyle name="Input cel new 4 2 3 5 3 2 3" xfId="9002" xr:uid="{00000000-0005-0000-0000-000057000000}"/>
    <cellStyle name="Input cel new 4 2 3 5 3 3" xfId="5620" xr:uid="{00000000-0005-0000-0000-000057000000}"/>
    <cellStyle name="Input cel new 4 2 3 5 3 3 2" xfId="15838" xr:uid="{00000000-0005-0000-0000-000057000000}"/>
    <cellStyle name="Input cel new 4 2 3 5 3 3 2 2" xfId="20426" xr:uid="{00000000-0005-0000-0000-000057000000}"/>
    <cellStyle name="Input cel new 4 2 3 5 3 3 3" xfId="6172" xr:uid="{00000000-0005-0000-0000-000057000000}"/>
    <cellStyle name="Input cel new 4 2 3 5 3 4" xfId="3002" xr:uid="{00000000-0005-0000-0000-000057000000}"/>
    <cellStyle name="Input cel new 4 2 3 5 3 4 2" xfId="17856" xr:uid="{00000000-0005-0000-0000-000057000000}"/>
    <cellStyle name="Input cel new 4 2 3 5 3 5" xfId="11689" xr:uid="{00000000-0005-0000-0000-000057000000}"/>
    <cellStyle name="Input cel new 4 2 3 5 3 5 2" xfId="16277" xr:uid="{00000000-0005-0000-0000-000057000000}"/>
    <cellStyle name="Input cel new 4 2 3 5 3 6" xfId="12216" xr:uid="{00000000-0005-0000-0000-000057000000}"/>
    <cellStyle name="Input cel new 4 2 3 5 4" xfId="2452" xr:uid="{00000000-0005-0000-0000-000057000000}"/>
    <cellStyle name="Input cel new 4 2 3 5 4 2" xfId="12720" xr:uid="{00000000-0005-0000-0000-000057000000}"/>
    <cellStyle name="Input cel new 4 2 3 5 4 2 2" xfId="17306" xr:uid="{00000000-0005-0000-0000-000057000000}"/>
    <cellStyle name="Input cel new 4 2 3 5 4 3" xfId="6051" xr:uid="{00000000-0005-0000-0000-000057000000}"/>
    <cellStyle name="Input cel new 4 2 3 5 5" xfId="3608" xr:uid="{00000000-0005-0000-0000-000057000000}"/>
    <cellStyle name="Input cel new 4 2 3 5 5 2" xfId="13872" xr:uid="{00000000-0005-0000-0000-000057000000}"/>
    <cellStyle name="Input cel new 4 2 3 5 5 2 2" xfId="18462" xr:uid="{00000000-0005-0000-0000-000057000000}"/>
    <cellStyle name="Input cel new 4 2 3 5 5 3" xfId="7421" xr:uid="{00000000-0005-0000-0000-000057000000}"/>
    <cellStyle name="Input cel new 4 2 3 5 6" xfId="5033" xr:uid="{00000000-0005-0000-0000-000057000000}"/>
    <cellStyle name="Input cel new 4 2 3 5 6 2" xfId="15288" xr:uid="{00000000-0005-0000-0000-000057000000}"/>
    <cellStyle name="Input cel new 4 2 3 5 6 2 2" xfId="19877" xr:uid="{00000000-0005-0000-0000-000057000000}"/>
    <cellStyle name="Input cel new 4 2 3 5 6 3" xfId="10410" xr:uid="{00000000-0005-0000-0000-000057000000}"/>
    <cellStyle name="Input cel new 4 2 3 5 7" xfId="2155" xr:uid="{00000000-0005-0000-0000-000057000000}"/>
    <cellStyle name="Input cel new 4 2 3 5 7 2" xfId="12424" xr:uid="{00000000-0005-0000-0000-000057000000}"/>
    <cellStyle name="Input cel new 4 2 3 5 7 2 2" xfId="17009" xr:uid="{00000000-0005-0000-0000-000057000000}"/>
    <cellStyle name="Input cel new 4 2 3 5 7 3" xfId="6521" xr:uid="{00000000-0005-0000-0000-000057000000}"/>
    <cellStyle name="Input cel new 4 2 3 5 8" xfId="11143" xr:uid="{00000000-0005-0000-0000-000057000000}"/>
    <cellStyle name="Input cel new 4 2 3 5 8 2" xfId="9733" xr:uid="{00000000-0005-0000-0000-000057000000}"/>
    <cellStyle name="Input cel new 4 2 3 5 9" xfId="7410" xr:uid="{00000000-0005-0000-0000-000057000000}"/>
    <cellStyle name="Input cel new 4 2 3 6" xfId="1176" xr:uid="{00000000-0005-0000-0000-000057000000}"/>
    <cellStyle name="Input cel new 4 2 3 6 2" xfId="2785" xr:uid="{00000000-0005-0000-0000-000057000000}"/>
    <cellStyle name="Input cel new 4 2 3 6 2 2" xfId="13051" xr:uid="{00000000-0005-0000-0000-000057000000}"/>
    <cellStyle name="Input cel new 4 2 3 6 2 2 2" xfId="17639" xr:uid="{00000000-0005-0000-0000-000057000000}"/>
    <cellStyle name="Input cel new 4 2 3 6 2 3" xfId="8057" xr:uid="{00000000-0005-0000-0000-000057000000}"/>
    <cellStyle name="Input cel new 4 2 3 6 3" xfId="3984" xr:uid="{00000000-0005-0000-0000-000057000000}"/>
    <cellStyle name="Input cel new 4 2 3 6 3 2" xfId="14248" xr:uid="{00000000-0005-0000-0000-000057000000}"/>
    <cellStyle name="Input cel new 4 2 3 6 3 2 2" xfId="18838" xr:uid="{00000000-0005-0000-0000-000057000000}"/>
    <cellStyle name="Input cel new 4 2 3 6 3 3" xfId="9762" xr:uid="{00000000-0005-0000-0000-000057000000}"/>
    <cellStyle name="Input cel new 4 2 3 6 4" xfId="5398" xr:uid="{00000000-0005-0000-0000-000057000000}"/>
    <cellStyle name="Input cel new 4 2 3 6 4 2" xfId="15624" xr:uid="{00000000-0005-0000-0000-000057000000}"/>
    <cellStyle name="Input cel new 4 2 3 6 4 2 2" xfId="20212" xr:uid="{00000000-0005-0000-0000-000057000000}"/>
    <cellStyle name="Input cel new 4 2 3 6 4 3" xfId="7414" xr:uid="{00000000-0005-0000-0000-000057000000}"/>
    <cellStyle name="Input cel new 4 2 3 6 5" xfId="1947" xr:uid="{00000000-0005-0000-0000-000057000000}"/>
    <cellStyle name="Input cel new 4 2 3 6 5 2" xfId="16801" xr:uid="{00000000-0005-0000-0000-000057000000}"/>
    <cellStyle name="Input cel new 4 2 3 6 6" xfId="11477" xr:uid="{00000000-0005-0000-0000-000057000000}"/>
    <cellStyle name="Input cel new 4 2 3 6 6 2" xfId="8227" xr:uid="{00000000-0005-0000-0000-000057000000}"/>
    <cellStyle name="Input cel new 4 2 3 6 7" xfId="8205" xr:uid="{00000000-0005-0000-0000-000057000000}"/>
    <cellStyle name="Input cel new 4 2 3 7" xfId="857" xr:uid="{00000000-0005-0000-0000-000057000000}"/>
    <cellStyle name="Input cel new 4 2 3 7 2" xfId="3657" xr:uid="{00000000-0005-0000-0000-000057000000}"/>
    <cellStyle name="Input cel new 4 2 3 7 2 2" xfId="13921" xr:uid="{00000000-0005-0000-0000-000057000000}"/>
    <cellStyle name="Input cel new 4 2 3 7 2 2 2" xfId="18511" xr:uid="{00000000-0005-0000-0000-000057000000}"/>
    <cellStyle name="Input cel new 4 2 3 7 2 3" xfId="13270" xr:uid="{00000000-0005-0000-0000-000057000000}"/>
    <cellStyle name="Input cel new 4 2 3 7 3" xfId="5081" xr:uid="{00000000-0005-0000-0000-000057000000}"/>
    <cellStyle name="Input cel new 4 2 3 7 3 2" xfId="15334" xr:uid="{00000000-0005-0000-0000-000057000000}"/>
    <cellStyle name="Input cel new 4 2 3 7 3 2 2" xfId="19923" xr:uid="{00000000-0005-0000-0000-000057000000}"/>
    <cellStyle name="Input cel new 4 2 3 7 3 3" xfId="7441" xr:uid="{00000000-0005-0000-0000-000057000000}"/>
    <cellStyle name="Input cel new 4 2 3 7 4" xfId="2499" xr:uid="{00000000-0005-0000-0000-000057000000}"/>
    <cellStyle name="Input cel new 4 2 3 7 4 2" xfId="17353" xr:uid="{00000000-0005-0000-0000-000057000000}"/>
    <cellStyle name="Input cel new 4 2 3 7 5" xfId="11189" xr:uid="{00000000-0005-0000-0000-000057000000}"/>
    <cellStyle name="Input cel new 4 2 3 7 5 2" xfId="6443" xr:uid="{00000000-0005-0000-0000-000057000000}"/>
    <cellStyle name="Input cel new 4 2 3 7 6" xfId="16152" xr:uid="{00000000-0005-0000-0000-000057000000}"/>
    <cellStyle name="Input cel new 4 2 3 8" xfId="832" xr:uid="{00000000-0005-0000-0000-000057000000}"/>
    <cellStyle name="Input cel new 4 2 3 8 2" xfId="3632" xr:uid="{00000000-0005-0000-0000-000057000000}"/>
    <cellStyle name="Input cel new 4 2 3 8 2 2" xfId="13896" xr:uid="{00000000-0005-0000-0000-000057000000}"/>
    <cellStyle name="Input cel new 4 2 3 8 2 2 2" xfId="18486" xr:uid="{00000000-0005-0000-0000-000057000000}"/>
    <cellStyle name="Input cel new 4 2 3 8 2 3" xfId="14171" xr:uid="{00000000-0005-0000-0000-000057000000}"/>
    <cellStyle name="Input cel new 4 2 3 8 3" xfId="5057" xr:uid="{00000000-0005-0000-0000-000057000000}"/>
    <cellStyle name="Input cel new 4 2 3 8 3 2" xfId="15311" xr:uid="{00000000-0005-0000-0000-000057000000}"/>
    <cellStyle name="Input cel new 4 2 3 8 3 2 2" xfId="19900" xr:uid="{00000000-0005-0000-0000-000057000000}"/>
    <cellStyle name="Input cel new 4 2 3 8 3 3" xfId="12928" xr:uid="{00000000-0005-0000-0000-000057000000}"/>
    <cellStyle name="Input cel new 4 2 3 8 4" xfId="2475" xr:uid="{00000000-0005-0000-0000-000057000000}"/>
    <cellStyle name="Input cel new 4 2 3 8 4 2" xfId="17329" xr:uid="{00000000-0005-0000-0000-000057000000}"/>
    <cellStyle name="Input cel new 4 2 3 8 5" xfId="11166" xr:uid="{00000000-0005-0000-0000-000057000000}"/>
    <cellStyle name="Input cel new 4 2 3 8 5 2" xfId="9251" xr:uid="{00000000-0005-0000-0000-000057000000}"/>
    <cellStyle name="Input cel new 4 2 3 8 6" xfId="6027" xr:uid="{00000000-0005-0000-0000-000057000000}"/>
    <cellStyle name="Input cel new 4 2 3 9" xfId="367" xr:uid="{00000000-0005-0000-0000-000057000000}"/>
    <cellStyle name="Input cel new 4 2 3 9 2" xfId="4613" xr:uid="{00000000-0005-0000-0000-000057000000}"/>
    <cellStyle name="Input cel new 4 2 3 9 2 2" xfId="14875" xr:uid="{00000000-0005-0000-0000-000057000000}"/>
    <cellStyle name="Input cel new 4 2 3 9 2 2 2" xfId="19464" xr:uid="{00000000-0005-0000-0000-000057000000}"/>
    <cellStyle name="Input cel new 4 2 3 9 2 3" xfId="7573" xr:uid="{00000000-0005-0000-0000-000057000000}"/>
    <cellStyle name="Input cel new 4 2 3 9 3" xfId="2209" xr:uid="{00000000-0005-0000-0000-000057000000}"/>
    <cellStyle name="Input cel new 4 2 3 9 3 2" xfId="17063" xr:uid="{00000000-0005-0000-0000-000057000000}"/>
    <cellStyle name="Input cel new 4 2 3 9 4" xfId="10720" xr:uid="{00000000-0005-0000-0000-000057000000}"/>
    <cellStyle name="Input cel new 4 2 3 9 4 2" xfId="9357" xr:uid="{00000000-0005-0000-0000-000057000000}"/>
    <cellStyle name="Input cel new 4 2 3 9 5" xfId="9495" xr:uid="{00000000-0005-0000-0000-000057000000}"/>
    <cellStyle name="Input cel new 4 2 4" xfId="428" xr:uid="{00000000-0005-0000-0000-000057000000}"/>
    <cellStyle name="Input cel new 4 2 4 2" xfId="523" xr:uid="{00000000-0005-0000-0000-000057000000}"/>
    <cellStyle name="Input cel new 4 2 4 2 2" xfId="1158" xr:uid="{00000000-0005-0000-0000-000057000000}"/>
    <cellStyle name="Input cel new 4 2 4 2 2 2" xfId="5380" xr:uid="{00000000-0005-0000-0000-000057000000}"/>
    <cellStyle name="Input cel new 4 2 4 2 2 2 2" xfId="15606" xr:uid="{00000000-0005-0000-0000-000057000000}"/>
    <cellStyle name="Input cel new 4 2 4 2 2 2 2 2" xfId="20195" xr:uid="{00000000-0005-0000-0000-000057000000}"/>
    <cellStyle name="Input cel new 4 2 4 2 2 2 3" xfId="7184" xr:uid="{00000000-0005-0000-0000-000057000000}"/>
    <cellStyle name="Input cel new 4 2 4 2 2 3" xfId="3966" xr:uid="{00000000-0005-0000-0000-000057000000}"/>
    <cellStyle name="Input cel new 4 2 4 2 2 3 2" xfId="18820" xr:uid="{00000000-0005-0000-0000-000057000000}"/>
    <cellStyle name="Input cel new 4 2 4 2 2 4" xfId="11460" xr:uid="{00000000-0005-0000-0000-000057000000}"/>
    <cellStyle name="Input cel new 4 2 4 2 2 4 2" xfId="9901" xr:uid="{00000000-0005-0000-0000-000057000000}"/>
    <cellStyle name="Input cel new 4 2 4 2 2 5" xfId="8163" xr:uid="{00000000-0005-0000-0000-000057000000}"/>
    <cellStyle name="Input cel new 4 2 4 2 3" xfId="4748" xr:uid="{00000000-0005-0000-0000-000057000000}"/>
    <cellStyle name="Input cel new 4 2 4 2 3 2" xfId="15008" xr:uid="{00000000-0005-0000-0000-000057000000}"/>
    <cellStyle name="Input cel new 4 2 4 2 3 2 2" xfId="19597" xr:uid="{00000000-0005-0000-0000-000057000000}"/>
    <cellStyle name="Input cel new 4 2 4 2 3 3" xfId="8957" xr:uid="{00000000-0005-0000-0000-000057000000}"/>
    <cellStyle name="Input cel new 4 2 4 2 4" xfId="10870" xr:uid="{00000000-0005-0000-0000-000057000000}"/>
    <cellStyle name="Input cel new 4 2 4 2 4 2" xfId="6318" xr:uid="{00000000-0005-0000-0000-000057000000}"/>
    <cellStyle name="Input cel new 4 2 4 2 5" xfId="8975" xr:uid="{00000000-0005-0000-0000-000057000000}"/>
    <cellStyle name="Input cel new 4 2 4 3" xfId="1402" xr:uid="{00000000-0005-0000-0000-000057000000}"/>
    <cellStyle name="Input cel new 4 2 4 3 2" xfId="4211" xr:uid="{00000000-0005-0000-0000-000057000000}"/>
    <cellStyle name="Input cel new 4 2 4 3 2 2" xfId="14475" xr:uid="{00000000-0005-0000-0000-000057000000}"/>
    <cellStyle name="Input cel new 4 2 4 3 2 2 2" xfId="19065" xr:uid="{00000000-0005-0000-0000-000057000000}"/>
    <cellStyle name="Input cel new 4 2 4 3 2 3" xfId="10576" xr:uid="{00000000-0005-0000-0000-000057000000}"/>
    <cellStyle name="Input cel new 4 2 4 3 3" xfId="5623" xr:uid="{00000000-0005-0000-0000-000057000000}"/>
    <cellStyle name="Input cel new 4 2 4 3 3 2" xfId="15841" xr:uid="{00000000-0005-0000-0000-000057000000}"/>
    <cellStyle name="Input cel new 4 2 4 3 3 2 2" xfId="20429" xr:uid="{00000000-0005-0000-0000-000057000000}"/>
    <cellStyle name="Input cel new 4 2 4 3 3 3" xfId="6128" xr:uid="{00000000-0005-0000-0000-000057000000}"/>
    <cellStyle name="Input cel new 4 2 4 3 4" xfId="3005" xr:uid="{00000000-0005-0000-0000-000057000000}"/>
    <cellStyle name="Input cel new 4 2 4 3 4 2" xfId="17859" xr:uid="{00000000-0005-0000-0000-000057000000}"/>
    <cellStyle name="Input cel new 4 2 4 3 5" xfId="11692" xr:uid="{00000000-0005-0000-0000-000057000000}"/>
    <cellStyle name="Input cel new 4 2 4 3 5 2" xfId="16280" xr:uid="{00000000-0005-0000-0000-000057000000}"/>
    <cellStyle name="Input cel new 4 2 4 3 6" xfId="7643" xr:uid="{00000000-0005-0000-0000-000057000000}"/>
    <cellStyle name="Input cel new 4 2 4 4" xfId="555" xr:uid="{00000000-0005-0000-0000-000057000000}"/>
    <cellStyle name="Input cel new 4 2 4 4 2" xfId="4780" xr:uid="{00000000-0005-0000-0000-000057000000}"/>
    <cellStyle name="Input cel new 4 2 4 4 2 2" xfId="15038" xr:uid="{00000000-0005-0000-0000-000057000000}"/>
    <cellStyle name="Input cel new 4 2 4 4 2 2 2" xfId="19627" xr:uid="{00000000-0005-0000-0000-000057000000}"/>
    <cellStyle name="Input cel new 4 2 4 4 2 3" xfId="13321" xr:uid="{00000000-0005-0000-0000-000057000000}"/>
    <cellStyle name="Input cel new 4 2 4 4 3" xfId="2185" xr:uid="{00000000-0005-0000-0000-000057000000}"/>
    <cellStyle name="Input cel new 4 2 4 4 3 2" xfId="17039" xr:uid="{00000000-0005-0000-0000-000057000000}"/>
    <cellStyle name="Input cel new 4 2 4 4 4" xfId="10899" xr:uid="{00000000-0005-0000-0000-000057000000}"/>
    <cellStyle name="Input cel new 4 2 4 4 4 2" xfId="8364" xr:uid="{00000000-0005-0000-0000-000057000000}"/>
    <cellStyle name="Input cel new 4 2 4 4 5" xfId="6862" xr:uid="{00000000-0005-0000-0000-000057000000}"/>
    <cellStyle name="Input cel new 4 2 4 5" xfId="3339" xr:uid="{00000000-0005-0000-0000-000057000000}"/>
    <cellStyle name="Input cel new 4 2 4 5 2" xfId="13603" xr:uid="{00000000-0005-0000-0000-000057000000}"/>
    <cellStyle name="Input cel new 4 2 4 5 2 2" xfId="18193" xr:uid="{00000000-0005-0000-0000-000057000000}"/>
    <cellStyle name="Input cel new 4 2 4 5 3" xfId="9258" xr:uid="{00000000-0005-0000-0000-000057000000}"/>
    <cellStyle name="Input cel new 4 2 4 6" xfId="1926" xr:uid="{00000000-0005-0000-0000-000057000000}"/>
    <cellStyle name="Input cel new 4 2 4 6 2" xfId="12195" xr:uid="{00000000-0005-0000-0000-000057000000}"/>
    <cellStyle name="Input cel new 4 2 4 6 2 2" xfId="16780" xr:uid="{00000000-0005-0000-0000-000057000000}"/>
    <cellStyle name="Input cel new 4 2 4 6 3" xfId="8825" xr:uid="{00000000-0005-0000-0000-000057000000}"/>
    <cellStyle name="Input cel new 4 2 4 7" xfId="9425" xr:uid="{00000000-0005-0000-0000-000057000000}"/>
    <cellStyle name="Input cel new 4 2 4 7 2" xfId="7032" xr:uid="{00000000-0005-0000-0000-000057000000}"/>
    <cellStyle name="Input cel new 4 2 4 8" xfId="10777" xr:uid="{00000000-0005-0000-0000-000057000000}"/>
    <cellStyle name="Input cel new 4 2 4 8 2" xfId="10065" xr:uid="{00000000-0005-0000-0000-000057000000}"/>
    <cellStyle name="Input cel new 4 2 4 9" xfId="9661" xr:uid="{00000000-0005-0000-0000-000057000000}"/>
    <cellStyle name="Input cel new 4 2 5" xfId="469" xr:uid="{00000000-0005-0000-0000-000057000000}"/>
    <cellStyle name="Input cel new 4 2 5 10" xfId="7489" xr:uid="{00000000-0005-0000-0000-000057000000}"/>
    <cellStyle name="Input cel new 4 2 5 2" xfId="1293" xr:uid="{00000000-0005-0000-0000-000057000000}"/>
    <cellStyle name="Input cel new 4 2 5 2 2" xfId="1610" xr:uid="{00000000-0005-0000-0000-000057000000}"/>
    <cellStyle name="Input cel new 4 2 5 2 2 2" xfId="4419" xr:uid="{00000000-0005-0000-0000-000057000000}"/>
    <cellStyle name="Input cel new 4 2 5 2 2 2 2" xfId="14683" xr:uid="{00000000-0005-0000-0000-000057000000}"/>
    <cellStyle name="Input cel new 4 2 5 2 2 2 2 2" xfId="19273" xr:uid="{00000000-0005-0000-0000-000057000000}"/>
    <cellStyle name="Input cel new 4 2 5 2 2 2 3" xfId="7266" xr:uid="{00000000-0005-0000-0000-000057000000}"/>
    <cellStyle name="Input cel new 4 2 5 2 2 3" xfId="5831" xr:uid="{00000000-0005-0000-0000-000057000000}"/>
    <cellStyle name="Input cel new 4 2 5 2 2 3 2" xfId="16035" xr:uid="{00000000-0005-0000-0000-000057000000}"/>
    <cellStyle name="Input cel new 4 2 5 2 2 3 2 2" xfId="20622" xr:uid="{00000000-0005-0000-0000-000057000000}"/>
    <cellStyle name="Input cel new 4 2 5 2 2 3 3" xfId="7793" xr:uid="{00000000-0005-0000-0000-000057000000}"/>
    <cellStyle name="Input cel new 4 2 5 2 2 4" xfId="3185" xr:uid="{00000000-0005-0000-0000-000057000000}"/>
    <cellStyle name="Input cel new 4 2 5 2 2 4 2" xfId="18039" xr:uid="{00000000-0005-0000-0000-000057000000}"/>
    <cellStyle name="Input cel new 4 2 5 2 2 5" xfId="11887" xr:uid="{00000000-0005-0000-0000-000057000000}"/>
    <cellStyle name="Input cel new 4 2 5 2 2 5 2" xfId="16473" xr:uid="{00000000-0005-0000-0000-000057000000}"/>
    <cellStyle name="Input cel new 4 2 5 2 2 6" xfId="13376" xr:uid="{00000000-0005-0000-0000-000057000000}"/>
    <cellStyle name="Input cel new 4 2 5 2 3" xfId="4102" xr:uid="{00000000-0005-0000-0000-000057000000}"/>
    <cellStyle name="Input cel new 4 2 5 2 3 2" xfId="14366" xr:uid="{00000000-0005-0000-0000-000057000000}"/>
    <cellStyle name="Input cel new 4 2 5 2 3 2 2" xfId="18956" xr:uid="{00000000-0005-0000-0000-000057000000}"/>
    <cellStyle name="Input cel new 4 2 5 2 3 3" xfId="9227" xr:uid="{00000000-0005-0000-0000-000057000000}"/>
    <cellStyle name="Input cel new 4 2 5 2 4" xfId="5515" xr:uid="{00000000-0005-0000-0000-000057000000}"/>
    <cellStyle name="Input cel new 4 2 5 2 4 2" xfId="15738" xr:uid="{00000000-0005-0000-0000-000057000000}"/>
    <cellStyle name="Input cel new 4 2 5 2 4 2 2" xfId="20326" xr:uid="{00000000-0005-0000-0000-000057000000}"/>
    <cellStyle name="Input cel new 4 2 5 2 4 3" xfId="7255" xr:uid="{00000000-0005-0000-0000-000057000000}"/>
    <cellStyle name="Input cel new 4 2 5 2 5" xfId="2900" xr:uid="{00000000-0005-0000-0000-000057000000}"/>
    <cellStyle name="Input cel new 4 2 5 2 5 2" xfId="17754" xr:uid="{00000000-0005-0000-0000-000057000000}"/>
    <cellStyle name="Input cel new 4 2 5 2 6" xfId="11589" xr:uid="{00000000-0005-0000-0000-000057000000}"/>
    <cellStyle name="Input cel new 4 2 5 2 6 2" xfId="16177" xr:uid="{00000000-0005-0000-0000-000057000000}"/>
    <cellStyle name="Input cel new 4 2 5 2 7" xfId="8949" xr:uid="{00000000-0005-0000-0000-000057000000}"/>
    <cellStyle name="Input cel new 4 2 5 3" xfId="1066" xr:uid="{00000000-0005-0000-0000-000057000000}"/>
    <cellStyle name="Input cel new 4 2 5 3 2" xfId="3869" xr:uid="{00000000-0005-0000-0000-000057000000}"/>
    <cellStyle name="Input cel new 4 2 5 3 2 2" xfId="14133" xr:uid="{00000000-0005-0000-0000-000057000000}"/>
    <cellStyle name="Input cel new 4 2 5 3 2 2 2" xfId="18723" xr:uid="{00000000-0005-0000-0000-000057000000}"/>
    <cellStyle name="Input cel new 4 2 5 3 2 3" xfId="13244" xr:uid="{00000000-0005-0000-0000-000057000000}"/>
    <cellStyle name="Input cel new 4 2 5 3 3" xfId="5289" xr:uid="{00000000-0005-0000-0000-000057000000}"/>
    <cellStyle name="Input cel new 4 2 5 3 3 2" xfId="15525" xr:uid="{00000000-0005-0000-0000-000057000000}"/>
    <cellStyle name="Input cel new 4 2 5 3 3 2 2" xfId="20114" xr:uid="{00000000-0005-0000-0000-000057000000}"/>
    <cellStyle name="Input cel new 4 2 5 3 3 3" xfId="12256" xr:uid="{00000000-0005-0000-0000-000057000000}"/>
    <cellStyle name="Input cel new 4 2 5 3 4" xfId="2693" xr:uid="{00000000-0005-0000-0000-000057000000}"/>
    <cellStyle name="Input cel new 4 2 5 3 4 2" xfId="17547" xr:uid="{00000000-0005-0000-0000-000057000000}"/>
    <cellStyle name="Input cel new 4 2 5 3 5" xfId="11380" xr:uid="{00000000-0005-0000-0000-000057000000}"/>
    <cellStyle name="Input cel new 4 2 5 3 5 2" xfId="7868" xr:uid="{00000000-0005-0000-0000-000057000000}"/>
    <cellStyle name="Input cel new 4 2 5 3 6" xfId="12831" xr:uid="{00000000-0005-0000-0000-000057000000}"/>
    <cellStyle name="Input cel new 4 2 5 4" xfId="939" xr:uid="{00000000-0005-0000-0000-000057000000}"/>
    <cellStyle name="Input cel new 4 2 5 4 2" xfId="3741" xr:uid="{00000000-0005-0000-0000-000057000000}"/>
    <cellStyle name="Input cel new 4 2 5 4 2 2" xfId="14005" xr:uid="{00000000-0005-0000-0000-000057000000}"/>
    <cellStyle name="Input cel new 4 2 5 4 2 2 2" xfId="18595" xr:uid="{00000000-0005-0000-0000-000057000000}"/>
    <cellStyle name="Input cel new 4 2 5 4 2 3" xfId="10261" xr:uid="{00000000-0005-0000-0000-000057000000}"/>
    <cellStyle name="Input cel new 4 2 5 4 3" xfId="5162" xr:uid="{00000000-0005-0000-0000-000057000000}"/>
    <cellStyle name="Input cel new 4 2 5 4 3 2" xfId="15406" xr:uid="{00000000-0005-0000-0000-000057000000}"/>
    <cellStyle name="Input cel new 4 2 5 4 3 2 2" xfId="19995" xr:uid="{00000000-0005-0000-0000-000057000000}"/>
    <cellStyle name="Input cel new 4 2 5 4 3 3" xfId="9821" xr:uid="{00000000-0005-0000-0000-000057000000}"/>
    <cellStyle name="Input cel new 4 2 5 4 4" xfId="2573" xr:uid="{00000000-0005-0000-0000-000057000000}"/>
    <cellStyle name="Input cel new 4 2 5 4 4 2" xfId="17427" xr:uid="{00000000-0005-0000-0000-000057000000}"/>
    <cellStyle name="Input cel new 4 2 5 4 5" xfId="11261" xr:uid="{00000000-0005-0000-0000-000057000000}"/>
    <cellStyle name="Input cel new 4 2 5 4 5 2" xfId="10437" xr:uid="{00000000-0005-0000-0000-000057000000}"/>
    <cellStyle name="Input cel new 4 2 5 4 6" xfId="7690" xr:uid="{00000000-0005-0000-0000-000057000000}"/>
    <cellStyle name="Input cel new 4 2 5 5" xfId="697" xr:uid="{00000000-0005-0000-0000-000057000000}"/>
    <cellStyle name="Input cel new 4 2 5 5 2" xfId="4922" xr:uid="{00000000-0005-0000-0000-000057000000}"/>
    <cellStyle name="Input cel new 4 2 5 5 2 2" xfId="15178" xr:uid="{00000000-0005-0000-0000-000057000000}"/>
    <cellStyle name="Input cel new 4 2 5 5 2 2 2" xfId="19767" xr:uid="{00000000-0005-0000-0000-000057000000}"/>
    <cellStyle name="Input cel new 4 2 5 5 2 3" xfId="12811" xr:uid="{00000000-0005-0000-0000-000057000000}"/>
    <cellStyle name="Input cel new 4 2 5 5 3" xfId="2342" xr:uid="{00000000-0005-0000-0000-000057000000}"/>
    <cellStyle name="Input cel new 4 2 5 5 3 2" xfId="17196" xr:uid="{00000000-0005-0000-0000-000057000000}"/>
    <cellStyle name="Input cel new 4 2 5 5 4" xfId="11037" xr:uid="{00000000-0005-0000-0000-000057000000}"/>
    <cellStyle name="Input cel new 4 2 5 5 4 2" xfId="6501" xr:uid="{00000000-0005-0000-0000-000057000000}"/>
    <cellStyle name="Input cel new 4 2 5 5 5" xfId="8621" xr:uid="{00000000-0005-0000-0000-000057000000}"/>
    <cellStyle name="Input cel new 4 2 5 6" xfId="3497" xr:uid="{00000000-0005-0000-0000-000057000000}"/>
    <cellStyle name="Input cel new 4 2 5 6 2" xfId="13761" xr:uid="{00000000-0005-0000-0000-000057000000}"/>
    <cellStyle name="Input cel new 4 2 5 6 2 2" xfId="18351" xr:uid="{00000000-0005-0000-0000-000057000000}"/>
    <cellStyle name="Input cel new 4 2 5 6 3" xfId="10385" xr:uid="{00000000-0005-0000-0000-000057000000}"/>
    <cellStyle name="Input cel new 4 2 5 7" xfId="4694" xr:uid="{00000000-0005-0000-0000-000057000000}"/>
    <cellStyle name="Input cel new 4 2 5 7 2" xfId="14954" xr:uid="{00000000-0005-0000-0000-000057000000}"/>
    <cellStyle name="Input cel new 4 2 5 7 2 2" xfId="19543" xr:uid="{00000000-0005-0000-0000-000057000000}"/>
    <cellStyle name="Input cel new 4 2 5 7 3" xfId="6531" xr:uid="{00000000-0005-0000-0000-000057000000}"/>
    <cellStyle name="Input cel new 4 2 5 8" xfId="9440" xr:uid="{00000000-0005-0000-0000-000057000000}"/>
    <cellStyle name="Input cel new 4 2 5 8 2" xfId="7623" xr:uid="{00000000-0005-0000-0000-000057000000}"/>
    <cellStyle name="Input cel new 4 2 5 9" xfId="10816" xr:uid="{00000000-0005-0000-0000-000057000000}"/>
    <cellStyle name="Input cel new 4 2 5 9 2" xfId="8394" xr:uid="{00000000-0005-0000-0000-000057000000}"/>
    <cellStyle name="Input cel new 4 2 6" xfId="760" xr:uid="{00000000-0005-0000-0000-000057000000}"/>
    <cellStyle name="Input cel new 4 2 6 2" xfId="1673" xr:uid="{00000000-0005-0000-0000-000057000000}"/>
    <cellStyle name="Input cel new 4 2 6 2 2" xfId="4482" xr:uid="{00000000-0005-0000-0000-000057000000}"/>
    <cellStyle name="Input cel new 4 2 6 2 2 2" xfId="14746" xr:uid="{00000000-0005-0000-0000-000057000000}"/>
    <cellStyle name="Input cel new 4 2 6 2 2 2 2" xfId="19336" xr:uid="{00000000-0005-0000-0000-000057000000}"/>
    <cellStyle name="Input cel new 4 2 6 2 2 3" xfId="14908" xr:uid="{00000000-0005-0000-0000-000057000000}"/>
    <cellStyle name="Input cel new 4 2 6 2 3" xfId="5894" xr:uid="{00000000-0005-0000-0000-000057000000}"/>
    <cellStyle name="Input cel new 4 2 6 2 3 2" xfId="16094" xr:uid="{00000000-0005-0000-0000-000057000000}"/>
    <cellStyle name="Input cel new 4 2 6 2 3 2 2" xfId="20681" xr:uid="{00000000-0005-0000-0000-000057000000}"/>
    <cellStyle name="Input cel new 4 2 6 2 3 3" xfId="9706" xr:uid="{00000000-0005-0000-0000-000057000000}"/>
    <cellStyle name="Input cel new 4 2 6 2 4" xfId="3244" xr:uid="{00000000-0005-0000-0000-000057000000}"/>
    <cellStyle name="Input cel new 4 2 6 2 4 2" xfId="18098" xr:uid="{00000000-0005-0000-0000-000057000000}"/>
    <cellStyle name="Input cel new 4 2 6 2 5" xfId="11946" xr:uid="{00000000-0005-0000-0000-000057000000}"/>
    <cellStyle name="Input cel new 4 2 6 2 5 2" xfId="16532" xr:uid="{00000000-0005-0000-0000-000057000000}"/>
    <cellStyle name="Input cel new 4 2 6 2 6" xfId="8767" xr:uid="{00000000-0005-0000-0000-000057000000}"/>
    <cellStyle name="Input cel new 4 2 6 3" xfId="975" xr:uid="{00000000-0005-0000-0000-000057000000}"/>
    <cellStyle name="Input cel new 4 2 6 3 2" xfId="3778" xr:uid="{00000000-0005-0000-0000-000057000000}"/>
    <cellStyle name="Input cel new 4 2 6 3 2 2" xfId="14042" xr:uid="{00000000-0005-0000-0000-000057000000}"/>
    <cellStyle name="Input cel new 4 2 6 3 2 2 2" xfId="18632" xr:uid="{00000000-0005-0000-0000-000057000000}"/>
    <cellStyle name="Input cel new 4 2 6 3 2 3" xfId="6306" xr:uid="{00000000-0005-0000-0000-000057000000}"/>
    <cellStyle name="Input cel new 4 2 6 3 3" xfId="5198" xr:uid="{00000000-0005-0000-0000-000057000000}"/>
    <cellStyle name="Input cel new 4 2 6 3 3 2" xfId="15439" xr:uid="{00000000-0005-0000-0000-000057000000}"/>
    <cellStyle name="Input cel new 4 2 6 3 3 2 2" xfId="20028" xr:uid="{00000000-0005-0000-0000-000057000000}"/>
    <cellStyle name="Input cel new 4 2 6 3 3 3" xfId="8308" xr:uid="{00000000-0005-0000-0000-000057000000}"/>
    <cellStyle name="Input cel new 4 2 6 3 4" xfId="2608" xr:uid="{00000000-0005-0000-0000-000057000000}"/>
    <cellStyle name="Input cel new 4 2 6 3 4 2" xfId="17462" xr:uid="{00000000-0005-0000-0000-000057000000}"/>
    <cellStyle name="Input cel new 4 2 6 3 5" xfId="11294" xr:uid="{00000000-0005-0000-0000-000057000000}"/>
    <cellStyle name="Input cel new 4 2 6 3 5 2" xfId="6295" xr:uid="{00000000-0005-0000-0000-000057000000}"/>
    <cellStyle name="Input cel new 4 2 6 3 6" xfId="12936" xr:uid="{00000000-0005-0000-0000-000057000000}"/>
    <cellStyle name="Input cel new 4 2 6 4" xfId="2404" xr:uid="{00000000-0005-0000-0000-000057000000}"/>
    <cellStyle name="Input cel new 4 2 6 4 2" xfId="12672" xr:uid="{00000000-0005-0000-0000-000057000000}"/>
    <cellStyle name="Input cel new 4 2 6 4 2 2" xfId="17258" xr:uid="{00000000-0005-0000-0000-000057000000}"/>
    <cellStyle name="Input cel new 4 2 6 4 3" xfId="13398" xr:uid="{00000000-0005-0000-0000-000057000000}"/>
    <cellStyle name="Input cel new 4 2 6 5" xfId="3560" xr:uid="{00000000-0005-0000-0000-000057000000}"/>
    <cellStyle name="Input cel new 4 2 6 5 2" xfId="13824" xr:uid="{00000000-0005-0000-0000-000057000000}"/>
    <cellStyle name="Input cel new 4 2 6 5 2 2" xfId="18414" xr:uid="{00000000-0005-0000-0000-000057000000}"/>
    <cellStyle name="Input cel new 4 2 6 5 3" xfId="7863" xr:uid="{00000000-0005-0000-0000-000057000000}"/>
    <cellStyle name="Input cel new 4 2 6 6" xfId="4985" xr:uid="{00000000-0005-0000-0000-000057000000}"/>
    <cellStyle name="Input cel new 4 2 6 6 2" xfId="15240" xr:uid="{00000000-0005-0000-0000-000057000000}"/>
    <cellStyle name="Input cel new 4 2 6 6 2 2" xfId="19829" xr:uid="{00000000-0005-0000-0000-000057000000}"/>
    <cellStyle name="Input cel new 4 2 6 6 3" xfId="9812" xr:uid="{00000000-0005-0000-0000-000057000000}"/>
    <cellStyle name="Input cel new 4 2 6 7" xfId="2108" xr:uid="{00000000-0005-0000-0000-000057000000}"/>
    <cellStyle name="Input cel new 4 2 6 7 2" xfId="12377" xr:uid="{00000000-0005-0000-0000-000057000000}"/>
    <cellStyle name="Input cel new 4 2 6 7 2 2" xfId="16962" xr:uid="{00000000-0005-0000-0000-000057000000}"/>
    <cellStyle name="Input cel new 4 2 6 7 3" xfId="9597" xr:uid="{00000000-0005-0000-0000-000057000000}"/>
    <cellStyle name="Input cel new 4 2 6 8" xfId="11096" xr:uid="{00000000-0005-0000-0000-000057000000}"/>
    <cellStyle name="Input cel new 4 2 6 8 2" xfId="9884" xr:uid="{00000000-0005-0000-0000-000057000000}"/>
    <cellStyle name="Input cel new 4 2 6 9" xfId="9515" xr:uid="{00000000-0005-0000-0000-000057000000}"/>
    <cellStyle name="Input cel new 4 2 7" xfId="855" xr:uid="{00000000-0005-0000-0000-000057000000}"/>
    <cellStyle name="Input cel new 4 2 7 2" xfId="1025" xr:uid="{00000000-0005-0000-0000-000057000000}"/>
    <cellStyle name="Input cel new 4 2 7 2 2" xfId="3828" xr:uid="{00000000-0005-0000-0000-000057000000}"/>
    <cellStyle name="Input cel new 4 2 7 2 2 2" xfId="14092" xr:uid="{00000000-0005-0000-0000-000057000000}"/>
    <cellStyle name="Input cel new 4 2 7 2 2 2 2" xfId="18682" xr:uid="{00000000-0005-0000-0000-000057000000}"/>
    <cellStyle name="Input cel new 4 2 7 2 2 3" xfId="6410" xr:uid="{00000000-0005-0000-0000-000057000000}"/>
    <cellStyle name="Input cel new 4 2 7 2 3" xfId="5248" xr:uid="{00000000-0005-0000-0000-000057000000}"/>
    <cellStyle name="Input cel new 4 2 7 2 3 2" xfId="15486" xr:uid="{00000000-0005-0000-0000-000057000000}"/>
    <cellStyle name="Input cel new 4 2 7 2 3 2 2" xfId="20075" xr:uid="{00000000-0005-0000-0000-000057000000}"/>
    <cellStyle name="Input cel new 4 2 7 2 3 3" xfId="7402" xr:uid="{00000000-0005-0000-0000-000057000000}"/>
    <cellStyle name="Input cel new 4 2 7 2 4" xfId="2654" xr:uid="{00000000-0005-0000-0000-000057000000}"/>
    <cellStyle name="Input cel new 4 2 7 2 4 2" xfId="17508" xr:uid="{00000000-0005-0000-0000-000057000000}"/>
    <cellStyle name="Input cel new 4 2 7 2 5" xfId="11341" xr:uid="{00000000-0005-0000-0000-000057000000}"/>
    <cellStyle name="Input cel new 4 2 7 2 5 2" xfId="9372" xr:uid="{00000000-0005-0000-0000-000057000000}"/>
    <cellStyle name="Input cel new 4 2 7 2 6" xfId="9628" xr:uid="{00000000-0005-0000-0000-000057000000}"/>
    <cellStyle name="Input cel new 4 2 7 3" xfId="2497" xr:uid="{00000000-0005-0000-0000-000057000000}"/>
    <cellStyle name="Input cel new 4 2 7 3 2" xfId="12765" xr:uid="{00000000-0005-0000-0000-000057000000}"/>
    <cellStyle name="Input cel new 4 2 7 3 2 2" xfId="17351" xr:uid="{00000000-0005-0000-0000-000057000000}"/>
    <cellStyle name="Input cel new 4 2 7 3 3" xfId="10606" xr:uid="{00000000-0005-0000-0000-000057000000}"/>
    <cellStyle name="Input cel new 4 2 7 4" xfId="3655" xr:uid="{00000000-0005-0000-0000-000057000000}"/>
    <cellStyle name="Input cel new 4 2 7 4 2" xfId="13919" xr:uid="{00000000-0005-0000-0000-000057000000}"/>
    <cellStyle name="Input cel new 4 2 7 4 2 2" xfId="18509" xr:uid="{00000000-0005-0000-0000-000057000000}"/>
    <cellStyle name="Input cel new 4 2 7 4 3" xfId="8462" xr:uid="{00000000-0005-0000-0000-000057000000}"/>
    <cellStyle name="Input cel new 4 2 7 5" xfId="5079" xr:uid="{00000000-0005-0000-0000-000057000000}"/>
    <cellStyle name="Input cel new 4 2 7 5 2" xfId="15332" xr:uid="{00000000-0005-0000-0000-000057000000}"/>
    <cellStyle name="Input cel new 4 2 7 5 2 2" xfId="19921" xr:uid="{00000000-0005-0000-0000-000057000000}"/>
    <cellStyle name="Input cel new 4 2 7 5 3" xfId="9880" xr:uid="{00000000-0005-0000-0000-000057000000}"/>
    <cellStyle name="Input cel new 4 2 7 6" xfId="1817" xr:uid="{00000000-0005-0000-0000-000057000000}"/>
    <cellStyle name="Input cel new 4 2 7 6 2" xfId="16673" xr:uid="{00000000-0005-0000-0000-000057000000}"/>
    <cellStyle name="Input cel new 4 2 7 7" xfId="11187" xr:uid="{00000000-0005-0000-0000-000057000000}"/>
    <cellStyle name="Input cel new 4 2 7 7 2" xfId="8031" xr:uid="{00000000-0005-0000-0000-000057000000}"/>
    <cellStyle name="Input cel new 4 2 7 8" xfId="9305" xr:uid="{00000000-0005-0000-0000-000057000000}"/>
    <cellStyle name="Input cel new 4 2 8" xfId="296" xr:uid="{00000000-0005-0000-0000-000057000000}"/>
    <cellStyle name="Input cel new 4 2 8 2" xfId="4542" xr:uid="{00000000-0005-0000-0000-000057000000}"/>
    <cellStyle name="Input cel new 4 2 8 2 2" xfId="14805" xr:uid="{00000000-0005-0000-0000-000057000000}"/>
    <cellStyle name="Input cel new 4 2 8 2 2 2" xfId="19395" xr:uid="{00000000-0005-0000-0000-000057000000}"/>
    <cellStyle name="Input cel new 4 2 8 2 3" xfId="6985" xr:uid="{00000000-0005-0000-0000-000057000000}"/>
    <cellStyle name="Input cel new 4 2 8 3" xfId="1819" xr:uid="{00000000-0005-0000-0000-000057000000}"/>
    <cellStyle name="Input cel new 4 2 8 3 2" xfId="16675" xr:uid="{00000000-0005-0000-0000-000057000000}"/>
    <cellStyle name="Input cel new 4 2 8 4" xfId="10652" xr:uid="{00000000-0005-0000-0000-000057000000}"/>
    <cellStyle name="Input cel new 4 2 8 4 2" xfId="7522" xr:uid="{00000000-0005-0000-0000-000057000000}"/>
    <cellStyle name="Input cel new 4 2 8 5" xfId="6559" xr:uid="{00000000-0005-0000-0000-000057000000}"/>
    <cellStyle name="Input cel new 4 2 9" xfId="1935" xr:uid="{00000000-0005-0000-0000-000057000000}"/>
    <cellStyle name="Input cel new 4 2 9 2" xfId="12204" xr:uid="{00000000-0005-0000-0000-000057000000}"/>
    <cellStyle name="Input cel new 4 2 9 2 2" xfId="16789" xr:uid="{00000000-0005-0000-0000-000057000000}"/>
    <cellStyle name="Input cel new 4 2 9 3" xfId="9341" xr:uid="{00000000-0005-0000-0000-000057000000}"/>
    <cellStyle name="Input cel new 4 3" xfId="231" xr:uid="{00000000-0005-0000-0000-000056000000}"/>
    <cellStyle name="Input cel new 4 3 10" xfId="10621" xr:uid="{00000000-0005-0000-0000-000056000000}"/>
    <cellStyle name="Input cel new 4 3 10 2" xfId="12992" xr:uid="{00000000-0005-0000-0000-000056000000}"/>
    <cellStyle name="Input cel new 4 3 2" xfId="435" xr:uid="{00000000-0005-0000-0000-000056000000}"/>
    <cellStyle name="Input cel new 4 3 2 10" xfId="1910" xr:uid="{00000000-0005-0000-0000-000056000000}"/>
    <cellStyle name="Input cel new 4 3 2 10 2" xfId="12179" xr:uid="{00000000-0005-0000-0000-000056000000}"/>
    <cellStyle name="Input cel new 4 3 2 10 2 2" xfId="16764" xr:uid="{00000000-0005-0000-0000-000056000000}"/>
    <cellStyle name="Input cel new 4 3 2 10 3" xfId="12777" xr:uid="{00000000-0005-0000-0000-000056000000}"/>
    <cellStyle name="Input cel new 4 3 2 11" xfId="4666" xr:uid="{00000000-0005-0000-0000-000056000000}"/>
    <cellStyle name="Input cel new 4 3 2 11 2" xfId="19515" xr:uid="{00000000-0005-0000-0000-000056000000}"/>
    <cellStyle name="Input cel new 4 3 2 12" xfId="10784" xr:uid="{00000000-0005-0000-0000-000056000000}"/>
    <cellStyle name="Input cel new 4 3 2 12 2" xfId="6228" xr:uid="{00000000-0005-0000-0000-000056000000}"/>
    <cellStyle name="Input cel new 4 3 2 13" xfId="6094" xr:uid="{00000000-0005-0000-0000-000056000000}"/>
    <cellStyle name="Input cel new 4 3 2 2" xfId="530" xr:uid="{00000000-0005-0000-0000-000056000000}"/>
    <cellStyle name="Input cel new 4 3 2 2 10" xfId="6200" xr:uid="{00000000-0005-0000-0000-000056000000}"/>
    <cellStyle name="Input cel new 4 3 2 2 2" xfId="1267" xr:uid="{00000000-0005-0000-0000-000056000000}"/>
    <cellStyle name="Input cel new 4 3 2 2 2 2" xfId="1581" xr:uid="{00000000-0005-0000-0000-000056000000}"/>
    <cellStyle name="Input cel new 4 3 2 2 2 2 2" xfId="4390" xr:uid="{00000000-0005-0000-0000-000056000000}"/>
    <cellStyle name="Input cel new 4 3 2 2 2 2 2 2" xfId="14654" xr:uid="{00000000-0005-0000-0000-000056000000}"/>
    <cellStyle name="Input cel new 4 3 2 2 2 2 2 2 2" xfId="19244" xr:uid="{00000000-0005-0000-0000-000056000000}"/>
    <cellStyle name="Input cel new 4 3 2 2 2 2 2 3" xfId="10144" xr:uid="{00000000-0005-0000-0000-000056000000}"/>
    <cellStyle name="Input cel new 4 3 2 2 2 2 3" xfId="5802" xr:uid="{00000000-0005-0000-0000-000056000000}"/>
    <cellStyle name="Input cel new 4 3 2 2 2 2 3 2" xfId="16008" xr:uid="{00000000-0005-0000-0000-000056000000}"/>
    <cellStyle name="Input cel new 4 3 2 2 2 2 3 2 2" xfId="20595" xr:uid="{00000000-0005-0000-0000-000056000000}"/>
    <cellStyle name="Input cel new 4 3 2 2 2 2 3 3" xfId="12987" xr:uid="{00000000-0005-0000-0000-000056000000}"/>
    <cellStyle name="Input cel new 4 3 2 2 2 2 4" xfId="3158" xr:uid="{00000000-0005-0000-0000-000056000000}"/>
    <cellStyle name="Input cel new 4 3 2 2 2 2 4 2" xfId="18012" xr:uid="{00000000-0005-0000-0000-000056000000}"/>
    <cellStyle name="Input cel new 4 3 2 2 2 2 5" xfId="11860" xr:uid="{00000000-0005-0000-0000-000056000000}"/>
    <cellStyle name="Input cel new 4 3 2 2 2 2 5 2" xfId="16446" xr:uid="{00000000-0005-0000-0000-000056000000}"/>
    <cellStyle name="Input cel new 4 3 2 2 2 2 6" xfId="12442" xr:uid="{00000000-0005-0000-0000-000056000000}"/>
    <cellStyle name="Input cel new 4 3 2 2 2 3" xfId="4076" xr:uid="{00000000-0005-0000-0000-000056000000}"/>
    <cellStyle name="Input cel new 4 3 2 2 2 3 2" xfId="14340" xr:uid="{00000000-0005-0000-0000-000056000000}"/>
    <cellStyle name="Input cel new 4 3 2 2 2 3 2 2" xfId="18930" xr:uid="{00000000-0005-0000-0000-000056000000}"/>
    <cellStyle name="Input cel new 4 3 2 2 2 3 3" xfId="8819" xr:uid="{00000000-0005-0000-0000-000056000000}"/>
    <cellStyle name="Input cel new 4 3 2 2 2 4" xfId="5489" xr:uid="{00000000-0005-0000-0000-000056000000}"/>
    <cellStyle name="Input cel new 4 3 2 2 2 4 2" xfId="15712" xr:uid="{00000000-0005-0000-0000-000056000000}"/>
    <cellStyle name="Input cel new 4 3 2 2 2 4 2 2" xfId="20300" xr:uid="{00000000-0005-0000-0000-000056000000}"/>
    <cellStyle name="Input cel new 4 3 2 2 2 4 3" xfId="12279" xr:uid="{00000000-0005-0000-0000-000056000000}"/>
    <cellStyle name="Input cel new 4 3 2 2 2 5" xfId="2874" xr:uid="{00000000-0005-0000-0000-000056000000}"/>
    <cellStyle name="Input cel new 4 3 2 2 2 5 2" xfId="17728" xr:uid="{00000000-0005-0000-0000-000056000000}"/>
    <cellStyle name="Input cel new 4 3 2 2 2 6" xfId="11565" xr:uid="{00000000-0005-0000-0000-000056000000}"/>
    <cellStyle name="Input cel new 4 3 2 2 2 6 2" xfId="6138" xr:uid="{00000000-0005-0000-0000-000056000000}"/>
    <cellStyle name="Input cel new 4 3 2 2 2 7" xfId="8856" xr:uid="{00000000-0005-0000-0000-000056000000}"/>
    <cellStyle name="Input cel new 4 3 2 2 3" xfId="1447" xr:uid="{00000000-0005-0000-0000-000056000000}"/>
    <cellStyle name="Input cel new 4 3 2 2 3 2" xfId="4256" xr:uid="{00000000-0005-0000-0000-000056000000}"/>
    <cellStyle name="Input cel new 4 3 2 2 3 2 2" xfId="14520" xr:uid="{00000000-0005-0000-0000-000056000000}"/>
    <cellStyle name="Input cel new 4 3 2 2 3 2 2 2" xfId="19110" xr:uid="{00000000-0005-0000-0000-000056000000}"/>
    <cellStyle name="Input cel new 4 3 2 2 3 2 3" xfId="9512" xr:uid="{00000000-0005-0000-0000-000056000000}"/>
    <cellStyle name="Input cel new 4 3 2 2 3 3" xfId="5668" xr:uid="{00000000-0005-0000-0000-000056000000}"/>
    <cellStyle name="Input cel new 4 3 2 2 3 3 2" xfId="15883" xr:uid="{00000000-0005-0000-0000-000056000000}"/>
    <cellStyle name="Input cel new 4 3 2 2 3 3 2 2" xfId="20471" xr:uid="{00000000-0005-0000-0000-000056000000}"/>
    <cellStyle name="Input cel new 4 3 2 2 3 3 3" xfId="10045" xr:uid="{00000000-0005-0000-0000-000056000000}"/>
    <cellStyle name="Input cel new 4 3 2 2 3 4" xfId="3047" xr:uid="{00000000-0005-0000-0000-000056000000}"/>
    <cellStyle name="Input cel new 4 3 2 2 3 4 2" xfId="17901" xr:uid="{00000000-0005-0000-0000-000056000000}"/>
    <cellStyle name="Input cel new 4 3 2 2 3 5" xfId="11735" xr:uid="{00000000-0005-0000-0000-000056000000}"/>
    <cellStyle name="Input cel new 4 3 2 2 3 5 2" xfId="16322" xr:uid="{00000000-0005-0000-0000-000056000000}"/>
    <cellStyle name="Input cel new 4 3 2 2 3 6" xfId="6700" xr:uid="{00000000-0005-0000-0000-000056000000}"/>
    <cellStyle name="Input cel new 4 3 2 2 4" xfId="1047" xr:uid="{00000000-0005-0000-0000-000056000000}"/>
    <cellStyle name="Input cel new 4 3 2 2 4 2" xfId="3850" xr:uid="{00000000-0005-0000-0000-000056000000}"/>
    <cellStyle name="Input cel new 4 3 2 2 4 2 2" xfId="14114" xr:uid="{00000000-0005-0000-0000-000056000000}"/>
    <cellStyle name="Input cel new 4 3 2 2 4 2 2 2" xfId="18704" xr:uid="{00000000-0005-0000-0000-000056000000}"/>
    <cellStyle name="Input cel new 4 3 2 2 4 2 3" xfId="8532" xr:uid="{00000000-0005-0000-0000-000056000000}"/>
    <cellStyle name="Input cel new 4 3 2 2 4 3" xfId="5270" xr:uid="{00000000-0005-0000-0000-000056000000}"/>
    <cellStyle name="Input cel new 4 3 2 2 4 3 2" xfId="15506" xr:uid="{00000000-0005-0000-0000-000056000000}"/>
    <cellStyle name="Input cel new 4 3 2 2 4 3 2 2" xfId="20095" xr:uid="{00000000-0005-0000-0000-000056000000}"/>
    <cellStyle name="Input cel new 4 3 2 2 4 3 3" xfId="10366" xr:uid="{00000000-0005-0000-0000-000056000000}"/>
    <cellStyle name="Input cel new 4 3 2 2 4 4" xfId="2674" xr:uid="{00000000-0005-0000-0000-000056000000}"/>
    <cellStyle name="Input cel new 4 3 2 2 4 4 2" xfId="17528" xr:uid="{00000000-0005-0000-0000-000056000000}"/>
    <cellStyle name="Input cel new 4 3 2 2 4 5" xfId="11361" xr:uid="{00000000-0005-0000-0000-000056000000}"/>
    <cellStyle name="Input cel new 4 3 2 2 4 5 2" xfId="8539" xr:uid="{00000000-0005-0000-0000-000056000000}"/>
    <cellStyle name="Input cel new 4 3 2 2 4 6" xfId="9518" xr:uid="{00000000-0005-0000-0000-000056000000}"/>
    <cellStyle name="Input cel new 4 3 2 2 5" xfId="668" xr:uid="{00000000-0005-0000-0000-000056000000}"/>
    <cellStyle name="Input cel new 4 3 2 2 5 2" xfId="4893" xr:uid="{00000000-0005-0000-0000-000056000000}"/>
    <cellStyle name="Input cel new 4 3 2 2 5 2 2" xfId="15151" xr:uid="{00000000-0005-0000-0000-000056000000}"/>
    <cellStyle name="Input cel new 4 3 2 2 5 2 2 2" xfId="19740" xr:uid="{00000000-0005-0000-0000-000056000000}"/>
    <cellStyle name="Input cel new 4 3 2 2 5 2 3" xfId="6420" xr:uid="{00000000-0005-0000-0000-000056000000}"/>
    <cellStyle name="Input cel new 4 3 2 2 5 3" xfId="2315" xr:uid="{00000000-0005-0000-0000-000056000000}"/>
    <cellStyle name="Input cel new 4 3 2 2 5 3 2" xfId="17169" xr:uid="{00000000-0005-0000-0000-000056000000}"/>
    <cellStyle name="Input cel new 4 3 2 2 5 4" xfId="11010" xr:uid="{00000000-0005-0000-0000-000056000000}"/>
    <cellStyle name="Input cel new 4 3 2 2 5 4 2" xfId="7988" xr:uid="{00000000-0005-0000-0000-000056000000}"/>
    <cellStyle name="Input cel new 4 3 2 2 5 5" xfId="6493" xr:uid="{00000000-0005-0000-0000-000056000000}"/>
    <cellStyle name="Input cel new 4 3 2 2 6" xfId="3468" xr:uid="{00000000-0005-0000-0000-000056000000}"/>
    <cellStyle name="Input cel new 4 3 2 2 6 2" xfId="13732" xr:uid="{00000000-0005-0000-0000-000056000000}"/>
    <cellStyle name="Input cel new 4 3 2 2 6 2 2" xfId="18322" xr:uid="{00000000-0005-0000-0000-000056000000}"/>
    <cellStyle name="Input cel new 4 3 2 2 6 3" xfId="6395" xr:uid="{00000000-0005-0000-0000-000056000000}"/>
    <cellStyle name="Input cel new 4 3 2 2 7" xfId="4755" xr:uid="{00000000-0005-0000-0000-000056000000}"/>
    <cellStyle name="Input cel new 4 3 2 2 7 2" xfId="15015" xr:uid="{00000000-0005-0000-0000-000056000000}"/>
    <cellStyle name="Input cel new 4 3 2 2 7 2 2" xfId="19604" xr:uid="{00000000-0005-0000-0000-000056000000}"/>
    <cellStyle name="Input cel new 4 3 2 2 7 3" xfId="14930" xr:uid="{00000000-0005-0000-0000-000056000000}"/>
    <cellStyle name="Input cel new 4 3 2 2 8" xfId="9481" xr:uid="{00000000-0005-0000-0000-000056000000}"/>
    <cellStyle name="Input cel new 4 3 2 2 8 2" xfId="9253" xr:uid="{00000000-0005-0000-0000-000056000000}"/>
    <cellStyle name="Input cel new 4 3 2 2 9" xfId="10877" xr:uid="{00000000-0005-0000-0000-000056000000}"/>
    <cellStyle name="Input cel new 4 3 2 2 9 2" xfId="8556" xr:uid="{00000000-0005-0000-0000-000056000000}"/>
    <cellStyle name="Input cel new 4 3 2 3" xfId="732" xr:uid="{00000000-0005-0000-0000-000056000000}"/>
    <cellStyle name="Input cel new 4 3 2 3 2" xfId="1645" xr:uid="{00000000-0005-0000-0000-000056000000}"/>
    <cellStyle name="Input cel new 4 3 2 3 2 2" xfId="4454" xr:uid="{00000000-0005-0000-0000-000056000000}"/>
    <cellStyle name="Input cel new 4 3 2 3 2 2 2" xfId="14718" xr:uid="{00000000-0005-0000-0000-000056000000}"/>
    <cellStyle name="Input cel new 4 3 2 3 2 2 2 2" xfId="19308" xr:uid="{00000000-0005-0000-0000-000056000000}"/>
    <cellStyle name="Input cel new 4 3 2 3 2 2 3" xfId="13408" xr:uid="{00000000-0005-0000-0000-000056000000}"/>
    <cellStyle name="Input cel new 4 3 2 3 2 3" xfId="5866" xr:uid="{00000000-0005-0000-0000-000056000000}"/>
    <cellStyle name="Input cel new 4 3 2 3 2 3 2" xfId="16068" xr:uid="{00000000-0005-0000-0000-000056000000}"/>
    <cellStyle name="Input cel new 4 3 2 3 2 3 2 2" xfId="20655" xr:uid="{00000000-0005-0000-0000-000056000000}"/>
    <cellStyle name="Input cel new 4 3 2 3 2 3 3" xfId="7469" xr:uid="{00000000-0005-0000-0000-000056000000}"/>
    <cellStyle name="Input cel new 4 3 2 3 2 4" xfId="3218" xr:uid="{00000000-0005-0000-0000-000056000000}"/>
    <cellStyle name="Input cel new 4 3 2 3 2 4 2" xfId="18072" xr:uid="{00000000-0005-0000-0000-000056000000}"/>
    <cellStyle name="Input cel new 4 3 2 3 2 5" xfId="11920" xr:uid="{00000000-0005-0000-0000-000056000000}"/>
    <cellStyle name="Input cel new 4 3 2 3 2 5 2" xfId="16506" xr:uid="{00000000-0005-0000-0000-000056000000}"/>
    <cellStyle name="Input cel new 4 3 2 3 2 6" xfId="7151" xr:uid="{00000000-0005-0000-0000-000056000000}"/>
    <cellStyle name="Input cel new 4 3 2 3 3" xfId="1328" xr:uid="{00000000-0005-0000-0000-000056000000}"/>
    <cellStyle name="Input cel new 4 3 2 3 3 2" xfId="4137" xr:uid="{00000000-0005-0000-0000-000056000000}"/>
    <cellStyle name="Input cel new 4 3 2 3 3 2 2" xfId="14401" xr:uid="{00000000-0005-0000-0000-000056000000}"/>
    <cellStyle name="Input cel new 4 3 2 3 3 2 2 2" xfId="18991" xr:uid="{00000000-0005-0000-0000-000056000000}"/>
    <cellStyle name="Input cel new 4 3 2 3 3 2 3" xfId="8761" xr:uid="{00000000-0005-0000-0000-000056000000}"/>
    <cellStyle name="Input cel new 4 3 2 3 3 3" xfId="5550" xr:uid="{00000000-0005-0000-0000-000056000000}"/>
    <cellStyle name="Input cel new 4 3 2 3 3 3 2" xfId="15771" xr:uid="{00000000-0005-0000-0000-000056000000}"/>
    <cellStyle name="Input cel new 4 3 2 3 3 3 2 2" xfId="20359" xr:uid="{00000000-0005-0000-0000-000056000000}"/>
    <cellStyle name="Input cel new 4 3 2 3 3 3 3" xfId="6276" xr:uid="{00000000-0005-0000-0000-000056000000}"/>
    <cellStyle name="Input cel new 4 3 2 3 3 4" xfId="2934" xr:uid="{00000000-0005-0000-0000-000056000000}"/>
    <cellStyle name="Input cel new 4 3 2 3 3 4 2" xfId="17788" xr:uid="{00000000-0005-0000-0000-000056000000}"/>
    <cellStyle name="Input cel new 4 3 2 3 3 5" xfId="11622" xr:uid="{00000000-0005-0000-0000-000056000000}"/>
    <cellStyle name="Input cel new 4 3 2 3 3 5 2" xfId="16210" xr:uid="{00000000-0005-0000-0000-000056000000}"/>
    <cellStyle name="Input cel new 4 3 2 3 3 6" xfId="9333" xr:uid="{00000000-0005-0000-0000-000056000000}"/>
    <cellStyle name="Input cel new 4 3 2 3 4" xfId="2376" xr:uid="{00000000-0005-0000-0000-000056000000}"/>
    <cellStyle name="Input cel new 4 3 2 3 4 2" xfId="12644" xr:uid="{00000000-0005-0000-0000-000056000000}"/>
    <cellStyle name="Input cel new 4 3 2 3 4 2 2" xfId="17230" xr:uid="{00000000-0005-0000-0000-000056000000}"/>
    <cellStyle name="Input cel new 4 3 2 3 4 3" xfId="8978" xr:uid="{00000000-0005-0000-0000-000056000000}"/>
    <cellStyle name="Input cel new 4 3 2 3 5" xfId="3532" xr:uid="{00000000-0005-0000-0000-000056000000}"/>
    <cellStyle name="Input cel new 4 3 2 3 5 2" xfId="13796" xr:uid="{00000000-0005-0000-0000-000056000000}"/>
    <cellStyle name="Input cel new 4 3 2 3 5 2 2" xfId="18386" xr:uid="{00000000-0005-0000-0000-000056000000}"/>
    <cellStyle name="Input cel new 4 3 2 3 5 3" xfId="9302" xr:uid="{00000000-0005-0000-0000-000056000000}"/>
    <cellStyle name="Input cel new 4 3 2 3 6" xfId="4957" xr:uid="{00000000-0005-0000-0000-000056000000}"/>
    <cellStyle name="Input cel new 4 3 2 3 6 2" xfId="15212" xr:uid="{00000000-0005-0000-0000-000056000000}"/>
    <cellStyle name="Input cel new 4 3 2 3 6 2 2" xfId="19801" xr:uid="{00000000-0005-0000-0000-000056000000}"/>
    <cellStyle name="Input cel new 4 3 2 3 6 3" xfId="7427" xr:uid="{00000000-0005-0000-0000-000056000000}"/>
    <cellStyle name="Input cel new 4 3 2 3 7" xfId="2082" xr:uid="{00000000-0005-0000-0000-000056000000}"/>
    <cellStyle name="Input cel new 4 3 2 3 7 2" xfId="12351" xr:uid="{00000000-0005-0000-0000-000056000000}"/>
    <cellStyle name="Input cel new 4 3 2 3 7 2 2" xfId="16936" xr:uid="{00000000-0005-0000-0000-000056000000}"/>
    <cellStyle name="Input cel new 4 3 2 3 7 3" xfId="6987" xr:uid="{00000000-0005-0000-0000-000056000000}"/>
    <cellStyle name="Input cel new 4 3 2 3 8" xfId="11070" xr:uid="{00000000-0005-0000-0000-000056000000}"/>
    <cellStyle name="Input cel new 4 3 2 3 8 2" xfId="8714" xr:uid="{00000000-0005-0000-0000-000056000000}"/>
    <cellStyle name="Input cel new 4 3 2 3 9" xfId="6288" xr:uid="{00000000-0005-0000-0000-000056000000}"/>
    <cellStyle name="Input cel new 4 3 2 4" xfId="794" xr:uid="{00000000-0005-0000-0000-000056000000}"/>
    <cellStyle name="Input cel new 4 3 2 4 2" xfId="1707" xr:uid="{00000000-0005-0000-0000-000056000000}"/>
    <cellStyle name="Input cel new 4 3 2 4 2 2" xfId="4516" xr:uid="{00000000-0005-0000-0000-000056000000}"/>
    <cellStyle name="Input cel new 4 3 2 4 2 2 2" xfId="14780" xr:uid="{00000000-0005-0000-0000-000056000000}"/>
    <cellStyle name="Input cel new 4 3 2 4 2 2 2 2" xfId="19370" xr:uid="{00000000-0005-0000-0000-000056000000}"/>
    <cellStyle name="Input cel new 4 3 2 4 2 2 3" xfId="14568" xr:uid="{00000000-0005-0000-0000-000056000000}"/>
    <cellStyle name="Input cel new 4 3 2 4 2 3" xfId="5928" xr:uid="{00000000-0005-0000-0000-000056000000}"/>
    <cellStyle name="Input cel new 4 3 2 4 2 3 2" xfId="16127" xr:uid="{00000000-0005-0000-0000-000056000000}"/>
    <cellStyle name="Input cel new 4 3 2 4 2 3 2 2" xfId="20714" xr:uid="{00000000-0005-0000-0000-000056000000}"/>
    <cellStyle name="Input cel new 4 3 2 4 2 3 3" xfId="13403" xr:uid="{00000000-0005-0000-0000-000056000000}"/>
    <cellStyle name="Input cel new 4 3 2 4 2 4" xfId="3277" xr:uid="{00000000-0005-0000-0000-000056000000}"/>
    <cellStyle name="Input cel new 4 3 2 4 2 4 2" xfId="18131" xr:uid="{00000000-0005-0000-0000-000056000000}"/>
    <cellStyle name="Input cel new 4 3 2 4 2 5" xfId="11979" xr:uid="{00000000-0005-0000-0000-000056000000}"/>
    <cellStyle name="Input cel new 4 3 2 4 2 5 2" xfId="16565" xr:uid="{00000000-0005-0000-0000-000056000000}"/>
    <cellStyle name="Input cel new 4 3 2 4 2 6" xfId="10189" xr:uid="{00000000-0005-0000-0000-000056000000}"/>
    <cellStyle name="Input cel new 4 3 2 4 3" xfId="1385" xr:uid="{00000000-0005-0000-0000-000056000000}"/>
    <cellStyle name="Input cel new 4 3 2 4 3 2" xfId="4194" xr:uid="{00000000-0005-0000-0000-000056000000}"/>
    <cellStyle name="Input cel new 4 3 2 4 3 2 2" xfId="14458" xr:uid="{00000000-0005-0000-0000-000056000000}"/>
    <cellStyle name="Input cel new 4 3 2 4 3 2 2 2" xfId="19048" xr:uid="{00000000-0005-0000-0000-000056000000}"/>
    <cellStyle name="Input cel new 4 3 2 4 3 2 3" xfId="10128" xr:uid="{00000000-0005-0000-0000-000056000000}"/>
    <cellStyle name="Input cel new 4 3 2 4 3 3" xfId="5606" xr:uid="{00000000-0005-0000-0000-000056000000}"/>
    <cellStyle name="Input cel new 4 3 2 4 3 3 2" xfId="15824" xr:uid="{00000000-0005-0000-0000-000056000000}"/>
    <cellStyle name="Input cel new 4 3 2 4 3 3 2 2" xfId="20412" xr:uid="{00000000-0005-0000-0000-000056000000}"/>
    <cellStyle name="Input cel new 4 3 2 4 3 3 3" xfId="6121" xr:uid="{00000000-0005-0000-0000-000056000000}"/>
    <cellStyle name="Input cel new 4 3 2 4 3 4" xfId="2988" xr:uid="{00000000-0005-0000-0000-000056000000}"/>
    <cellStyle name="Input cel new 4 3 2 4 3 4 2" xfId="17842" xr:uid="{00000000-0005-0000-0000-000056000000}"/>
    <cellStyle name="Input cel new 4 3 2 4 3 5" xfId="11675" xr:uid="{00000000-0005-0000-0000-000056000000}"/>
    <cellStyle name="Input cel new 4 3 2 4 3 5 2" xfId="16263" xr:uid="{00000000-0005-0000-0000-000056000000}"/>
    <cellStyle name="Input cel new 4 3 2 4 3 6" xfId="8786" xr:uid="{00000000-0005-0000-0000-000056000000}"/>
    <cellStyle name="Input cel new 4 3 2 4 4" xfId="2438" xr:uid="{00000000-0005-0000-0000-000056000000}"/>
    <cellStyle name="Input cel new 4 3 2 4 4 2" xfId="12706" xr:uid="{00000000-0005-0000-0000-000056000000}"/>
    <cellStyle name="Input cel new 4 3 2 4 4 2 2" xfId="17292" xr:uid="{00000000-0005-0000-0000-000056000000}"/>
    <cellStyle name="Input cel new 4 3 2 4 4 3" xfId="6285" xr:uid="{00000000-0005-0000-0000-000056000000}"/>
    <cellStyle name="Input cel new 4 3 2 4 5" xfId="3594" xr:uid="{00000000-0005-0000-0000-000056000000}"/>
    <cellStyle name="Input cel new 4 3 2 4 5 2" xfId="13858" xr:uid="{00000000-0005-0000-0000-000056000000}"/>
    <cellStyle name="Input cel new 4 3 2 4 5 2 2" xfId="18448" xr:uid="{00000000-0005-0000-0000-000056000000}"/>
    <cellStyle name="Input cel new 4 3 2 4 5 3" xfId="7455" xr:uid="{00000000-0005-0000-0000-000056000000}"/>
    <cellStyle name="Input cel new 4 3 2 4 6" xfId="5019" xr:uid="{00000000-0005-0000-0000-000056000000}"/>
    <cellStyle name="Input cel new 4 3 2 4 6 2" xfId="15274" xr:uid="{00000000-0005-0000-0000-000056000000}"/>
    <cellStyle name="Input cel new 4 3 2 4 6 2 2" xfId="19863" xr:uid="{00000000-0005-0000-0000-000056000000}"/>
    <cellStyle name="Input cel new 4 3 2 4 6 3" xfId="7508" xr:uid="{00000000-0005-0000-0000-000056000000}"/>
    <cellStyle name="Input cel new 4 3 2 4 7" xfId="2141" xr:uid="{00000000-0005-0000-0000-000056000000}"/>
    <cellStyle name="Input cel new 4 3 2 4 7 2" xfId="12410" xr:uid="{00000000-0005-0000-0000-000056000000}"/>
    <cellStyle name="Input cel new 4 3 2 4 7 2 2" xfId="16995" xr:uid="{00000000-0005-0000-0000-000056000000}"/>
    <cellStyle name="Input cel new 4 3 2 4 7 3" xfId="7362" xr:uid="{00000000-0005-0000-0000-000056000000}"/>
    <cellStyle name="Input cel new 4 3 2 4 8" xfId="11129" xr:uid="{00000000-0005-0000-0000-000056000000}"/>
    <cellStyle name="Input cel new 4 3 2 4 8 2" xfId="7051" xr:uid="{00000000-0005-0000-0000-000056000000}"/>
    <cellStyle name="Input cel new 4 3 2 4 9" xfId="8562" xr:uid="{00000000-0005-0000-0000-000056000000}"/>
    <cellStyle name="Input cel new 4 3 2 5" xfId="1230" xr:uid="{00000000-0005-0000-0000-000056000000}"/>
    <cellStyle name="Input cel new 4 3 2 5 2" xfId="1541" xr:uid="{00000000-0005-0000-0000-000056000000}"/>
    <cellStyle name="Input cel new 4 3 2 5 2 2" xfId="4350" xr:uid="{00000000-0005-0000-0000-000056000000}"/>
    <cellStyle name="Input cel new 4 3 2 5 2 2 2" xfId="14614" xr:uid="{00000000-0005-0000-0000-000056000000}"/>
    <cellStyle name="Input cel new 4 3 2 5 2 2 2 2" xfId="19204" xr:uid="{00000000-0005-0000-0000-000056000000}"/>
    <cellStyle name="Input cel new 4 3 2 5 2 2 3" xfId="13215" xr:uid="{00000000-0005-0000-0000-000056000000}"/>
    <cellStyle name="Input cel new 4 3 2 5 2 3" xfId="5762" xr:uid="{00000000-0005-0000-0000-000056000000}"/>
    <cellStyle name="Input cel new 4 3 2 5 2 3 2" xfId="15969" xr:uid="{00000000-0005-0000-0000-000056000000}"/>
    <cellStyle name="Input cel new 4 3 2 5 2 3 2 2" xfId="20556" xr:uid="{00000000-0005-0000-0000-000056000000}"/>
    <cellStyle name="Input cel new 4 3 2 5 2 3 3" xfId="7180" xr:uid="{00000000-0005-0000-0000-000056000000}"/>
    <cellStyle name="Input cel new 4 3 2 5 2 4" xfId="3119" xr:uid="{00000000-0005-0000-0000-000056000000}"/>
    <cellStyle name="Input cel new 4 3 2 5 2 4 2" xfId="17973" xr:uid="{00000000-0005-0000-0000-000056000000}"/>
    <cellStyle name="Input cel new 4 3 2 5 2 5" xfId="11821" xr:uid="{00000000-0005-0000-0000-000056000000}"/>
    <cellStyle name="Input cel new 4 3 2 5 2 5 2" xfId="16407" xr:uid="{00000000-0005-0000-0000-000056000000}"/>
    <cellStyle name="Input cel new 4 3 2 5 2 6" xfId="9039" xr:uid="{00000000-0005-0000-0000-000056000000}"/>
    <cellStyle name="Input cel new 4 3 2 5 3" xfId="2838" xr:uid="{00000000-0005-0000-0000-000056000000}"/>
    <cellStyle name="Input cel new 4 3 2 5 3 2" xfId="13104" xr:uid="{00000000-0005-0000-0000-000056000000}"/>
    <cellStyle name="Input cel new 4 3 2 5 3 2 2" xfId="17692" xr:uid="{00000000-0005-0000-0000-000056000000}"/>
    <cellStyle name="Input cel new 4 3 2 5 3 3" xfId="9325" xr:uid="{00000000-0005-0000-0000-000056000000}"/>
    <cellStyle name="Input cel new 4 3 2 5 4" xfId="4038" xr:uid="{00000000-0005-0000-0000-000056000000}"/>
    <cellStyle name="Input cel new 4 3 2 5 4 2" xfId="14302" xr:uid="{00000000-0005-0000-0000-000056000000}"/>
    <cellStyle name="Input cel new 4 3 2 5 4 2 2" xfId="18892" xr:uid="{00000000-0005-0000-0000-000056000000}"/>
    <cellStyle name="Input cel new 4 3 2 5 4 3" xfId="6449" xr:uid="{00000000-0005-0000-0000-000056000000}"/>
    <cellStyle name="Input cel new 4 3 2 5 5" xfId="5452" xr:uid="{00000000-0005-0000-0000-000056000000}"/>
    <cellStyle name="Input cel new 4 3 2 5 5 2" xfId="15677" xr:uid="{00000000-0005-0000-0000-000056000000}"/>
    <cellStyle name="Input cel new 4 3 2 5 5 2 2" xfId="20265" xr:uid="{00000000-0005-0000-0000-000056000000}"/>
    <cellStyle name="Input cel new 4 3 2 5 5 3" xfId="9254" xr:uid="{00000000-0005-0000-0000-000056000000}"/>
    <cellStyle name="Input cel new 4 3 2 5 6" xfId="2000" xr:uid="{00000000-0005-0000-0000-000056000000}"/>
    <cellStyle name="Input cel new 4 3 2 5 6 2" xfId="16854" xr:uid="{00000000-0005-0000-0000-000056000000}"/>
    <cellStyle name="Input cel new 4 3 2 5 7" xfId="11530" xr:uid="{00000000-0005-0000-0000-000056000000}"/>
    <cellStyle name="Input cel new 4 3 2 5 7 2" xfId="8250" xr:uid="{00000000-0005-0000-0000-000056000000}"/>
    <cellStyle name="Input cel new 4 3 2 5 8" xfId="13204" xr:uid="{00000000-0005-0000-0000-000056000000}"/>
    <cellStyle name="Input cel new 4 3 2 6" xfId="854" xr:uid="{00000000-0005-0000-0000-000056000000}"/>
    <cellStyle name="Input cel new 4 3 2 6 2" xfId="3654" xr:uid="{00000000-0005-0000-0000-000056000000}"/>
    <cellStyle name="Input cel new 4 3 2 6 2 2" xfId="13918" xr:uid="{00000000-0005-0000-0000-000056000000}"/>
    <cellStyle name="Input cel new 4 3 2 6 2 2 2" xfId="18508" xr:uid="{00000000-0005-0000-0000-000056000000}"/>
    <cellStyle name="Input cel new 4 3 2 6 2 3" xfId="7009" xr:uid="{00000000-0005-0000-0000-000056000000}"/>
    <cellStyle name="Input cel new 4 3 2 6 3" xfId="5078" xr:uid="{00000000-0005-0000-0000-000056000000}"/>
    <cellStyle name="Input cel new 4 3 2 6 3 2" xfId="15331" xr:uid="{00000000-0005-0000-0000-000056000000}"/>
    <cellStyle name="Input cel new 4 3 2 6 3 2 2" xfId="19920" xr:uid="{00000000-0005-0000-0000-000056000000}"/>
    <cellStyle name="Input cel new 4 3 2 6 3 3" xfId="12864" xr:uid="{00000000-0005-0000-0000-000056000000}"/>
    <cellStyle name="Input cel new 4 3 2 6 4" xfId="2496" xr:uid="{00000000-0005-0000-0000-000056000000}"/>
    <cellStyle name="Input cel new 4 3 2 6 4 2" xfId="17350" xr:uid="{00000000-0005-0000-0000-000056000000}"/>
    <cellStyle name="Input cel new 4 3 2 6 5" xfId="11186" xr:uid="{00000000-0005-0000-0000-000056000000}"/>
    <cellStyle name="Input cel new 4 3 2 6 5 2" xfId="9191" xr:uid="{00000000-0005-0000-0000-000056000000}"/>
    <cellStyle name="Input cel new 4 3 2 6 6" xfId="5969" xr:uid="{00000000-0005-0000-0000-000056000000}"/>
    <cellStyle name="Input cel new 4 3 2 7" xfId="923" xr:uid="{00000000-0005-0000-0000-000056000000}"/>
    <cellStyle name="Input cel new 4 3 2 7 2" xfId="3725" xr:uid="{00000000-0005-0000-0000-000056000000}"/>
    <cellStyle name="Input cel new 4 3 2 7 2 2" xfId="13989" xr:uid="{00000000-0005-0000-0000-000056000000}"/>
    <cellStyle name="Input cel new 4 3 2 7 2 2 2" xfId="18579" xr:uid="{00000000-0005-0000-0000-000056000000}"/>
    <cellStyle name="Input cel new 4 3 2 7 2 3" xfId="9343" xr:uid="{00000000-0005-0000-0000-000056000000}"/>
    <cellStyle name="Input cel new 4 3 2 7 3" xfId="5146" xr:uid="{00000000-0005-0000-0000-000056000000}"/>
    <cellStyle name="Input cel new 4 3 2 7 3 2" xfId="15392" xr:uid="{00000000-0005-0000-0000-000056000000}"/>
    <cellStyle name="Input cel new 4 3 2 7 3 2 2" xfId="19981" xr:uid="{00000000-0005-0000-0000-000056000000}"/>
    <cellStyle name="Input cel new 4 3 2 7 3 3" xfId="7897" xr:uid="{00000000-0005-0000-0000-000056000000}"/>
    <cellStyle name="Input cel new 4 3 2 7 4" xfId="2560" xr:uid="{00000000-0005-0000-0000-000056000000}"/>
    <cellStyle name="Input cel new 4 3 2 7 4 2" xfId="17414" xr:uid="{00000000-0005-0000-0000-000056000000}"/>
    <cellStyle name="Input cel new 4 3 2 7 5" xfId="11247" xr:uid="{00000000-0005-0000-0000-000056000000}"/>
    <cellStyle name="Input cel new 4 3 2 7 5 2" xfId="13462" xr:uid="{00000000-0005-0000-0000-000056000000}"/>
    <cellStyle name="Input cel new 4 3 2 7 6" xfId="6245" xr:uid="{00000000-0005-0000-0000-000056000000}"/>
    <cellStyle name="Input cel new 4 3 2 8" xfId="620" xr:uid="{00000000-0005-0000-0000-000056000000}"/>
    <cellStyle name="Input cel new 4 3 2 8 2" xfId="4845" xr:uid="{00000000-0005-0000-0000-000056000000}"/>
    <cellStyle name="Input cel new 4 3 2 8 2 2" xfId="15103" xr:uid="{00000000-0005-0000-0000-000056000000}"/>
    <cellStyle name="Input cel new 4 3 2 8 2 2 2" xfId="19692" xr:uid="{00000000-0005-0000-0000-000056000000}"/>
    <cellStyle name="Input cel new 4 3 2 8 2 3" xfId="7198" xr:uid="{00000000-0005-0000-0000-000056000000}"/>
    <cellStyle name="Input cel new 4 3 2 8 3" xfId="2267" xr:uid="{00000000-0005-0000-0000-000056000000}"/>
    <cellStyle name="Input cel new 4 3 2 8 3 2" xfId="17121" xr:uid="{00000000-0005-0000-0000-000056000000}"/>
    <cellStyle name="Input cel new 4 3 2 8 4" xfId="10963" xr:uid="{00000000-0005-0000-0000-000056000000}"/>
    <cellStyle name="Input cel new 4 3 2 8 4 2" xfId="13126" xr:uid="{00000000-0005-0000-0000-000056000000}"/>
    <cellStyle name="Input cel new 4 3 2 8 5" xfId="8806" xr:uid="{00000000-0005-0000-0000-000056000000}"/>
    <cellStyle name="Input cel new 4 3 2 9" xfId="3420" xr:uid="{00000000-0005-0000-0000-000056000000}"/>
    <cellStyle name="Input cel new 4 3 2 9 2" xfId="13684" xr:uid="{00000000-0005-0000-0000-000056000000}"/>
    <cellStyle name="Input cel new 4 3 2 9 2 2" xfId="18274" xr:uid="{00000000-0005-0000-0000-000056000000}"/>
    <cellStyle name="Input cel new 4 3 2 9 3" xfId="13466" xr:uid="{00000000-0005-0000-0000-000056000000}"/>
    <cellStyle name="Input cel new 4 3 3" xfId="385" xr:uid="{00000000-0005-0000-0000-000056000000}"/>
    <cellStyle name="Input cel new 4 3 3 2" xfId="480" xr:uid="{00000000-0005-0000-0000-000056000000}"/>
    <cellStyle name="Input cel new 4 3 3 2 2" xfId="1502" xr:uid="{00000000-0005-0000-0000-000056000000}"/>
    <cellStyle name="Input cel new 4 3 3 2 2 2" xfId="5723" xr:uid="{00000000-0005-0000-0000-000056000000}"/>
    <cellStyle name="Input cel new 4 3 3 2 2 2 2" xfId="15932" xr:uid="{00000000-0005-0000-0000-000056000000}"/>
    <cellStyle name="Input cel new 4 3 3 2 2 2 2 2" xfId="20519" xr:uid="{00000000-0005-0000-0000-000056000000}"/>
    <cellStyle name="Input cel new 4 3 3 2 2 2 3" xfId="6362" xr:uid="{00000000-0005-0000-0000-000056000000}"/>
    <cellStyle name="Input cel new 4 3 3 2 2 3" xfId="4311" xr:uid="{00000000-0005-0000-0000-000056000000}"/>
    <cellStyle name="Input cel new 4 3 3 2 2 3 2" xfId="19165" xr:uid="{00000000-0005-0000-0000-000056000000}"/>
    <cellStyle name="Input cel new 4 3 3 2 2 4" xfId="11784" xr:uid="{00000000-0005-0000-0000-000056000000}"/>
    <cellStyle name="Input cel new 4 3 3 2 2 4 2" xfId="16370" xr:uid="{00000000-0005-0000-0000-000056000000}"/>
    <cellStyle name="Input cel new 4 3 3 2 2 5" xfId="9453" xr:uid="{00000000-0005-0000-0000-000056000000}"/>
    <cellStyle name="Input cel new 4 3 3 2 3" xfId="4705" xr:uid="{00000000-0005-0000-0000-000056000000}"/>
    <cellStyle name="Input cel new 4 3 3 2 3 2" xfId="14965" xr:uid="{00000000-0005-0000-0000-000056000000}"/>
    <cellStyle name="Input cel new 4 3 3 2 3 2 2" xfId="19554" xr:uid="{00000000-0005-0000-0000-000056000000}"/>
    <cellStyle name="Input cel new 4 3 3 2 3 3" xfId="9790" xr:uid="{00000000-0005-0000-0000-000056000000}"/>
    <cellStyle name="Input cel new 4 3 3 2 4" xfId="10827" xr:uid="{00000000-0005-0000-0000-000056000000}"/>
    <cellStyle name="Input cel new 4 3 3 2 4 2" xfId="9611" xr:uid="{00000000-0005-0000-0000-000056000000}"/>
    <cellStyle name="Input cel new 4 3 3 2 5" xfId="8371" xr:uid="{00000000-0005-0000-0000-000056000000}"/>
    <cellStyle name="Input cel new 4 3 3 3" xfId="1087" xr:uid="{00000000-0005-0000-0000-000056000000}"/>
    <cellStyle name="Input cel new 4 3 3 3 2" xfId="3890" xr:uid="{00000000-0005-0000-0000-000056000000}"/>
    <cellStyle name="Input cel new 4 3 3 3 2 2" xfId="14154" xr:uid="{00000000-0005-0000-0000-000056000000}"/>
    <cellStyle name="Input cel new 4 3 3 3 2 2 2" xfId="18744" xr:uid="{00000000-0005-0000-0000-000056000000}"/>
    <cellStyle name="Input cel new 4 3 3 3 2 3" xfId="6488" xr:uid="{00000000-0005-0000-0000-000056000000}"/>
    <cellStyle name="Input cel new 4 3 3 3 3" xfId="5310" xr:uid="{00000000-0005-0000-0000-000056000000}"/>
    <cellStyle name="Input cel new 4 3 3 3 3 2" xfId="15544" xr:uid="{00000000-0005-0000-0000-000056000000}"/>
    <cellStyle name="Input cel new 4 3 3 3 3 2 2" xfId="20133" xr:uid="{00000000-0005-0000-0000-000056000000}"/>
    <cellStyle name="Input cel new 4 3 3 3 3 3" xfId="6545" xr:uid="{00000000-0005-0000-0000-000056000000}"/>
    <cellStyle name="Input cel new 4 3 3 3 4" xfId="2711" xr:uid="{00000000-0005-0000-0000-000056000000}"/>
    <cellStyle name="Input cel new 4 3 3 3 4 2" xfId="17565" xr:uid="{00000000-0005-0000-0000-000056000000}"/>
    <cellStyle name="Input cel new 4 3 3 3 5" xfId="11399" xr:uid="{00000000-0005-0000-0000-000056000000}"/>
    <cellStyle name="Input cel new 4 3 3 3 5 2" xfId="9999" xr:uid="{00000000-0005-0000-0000-000056000000}"/>
    <cellStyle name="Input cel new 4 3 3 3 6" xfId="6569" xr:uid="{00000000-0005-0000-0000-000056000000}"/>
    <cellStyle name="Input cel new 4 3 3 4" xfId="374" xr:uid="{00000000-0005-0000-0000-000056000000}"/>
    <cellStyle name="Input cel new 4 3 3 4 2" xfId="4620" xr:uid="{00000000-0005-0000-0000-000056000000}"/>
    <cellStyle name="Input cel new 4 3 3 4 2 2" xfId="14882" xr:uid="{00000000-0005-0000-0000-000056000000}"/>
    <cellStyle name="Input cel new 4 3 3 4 2 2 2" xfId="19471" xr:uid="{00000000-0005-0000-0000-000056000000}"/>
    <cellStyle name="Input cel new 4 3 3 4 2 3" xfId="6955" xr:uid="{00000000-0005-0000-0000-000056000000}"/>
    <cellStyle name="Input cel new 4 3 3 4 3" xfId="2196" xr:uid="{00000000-0005-0000-0000-000056000000}"/>
    <cellStyle name="Input cel new 4 3 3 4 3 2" xfId="17050" xr:uid="{00000000-0005-0000-0000-000056000000}"/>
    <cellStyle name="Input cel new 4 3 3 4 4" xfId="10726" xr:uid="{00000000-0005-0000-0000-000056000000}"/>
    <cellStyle name="Input cel new 4 3 3 4 4 2" xfId="12073" xr:uid="{00000000-0005-0000-0000-000056000000}"/>
    <cellStyle name="Input cel new 4 3 3 4 5" xfId="8604" xr:uid="{00000000-0005-0000-0000-000056000000}"/>
    <cellStyle name="Input cel new 4 3 3 5" xfId="3349" xr:uid="{00000000-0005-0000-0000-000056000000}"/>
    <cellStyle name="Input cel new 4 3 3 5 2" xfId="13613" xr:uid="{00000000-0005-0000-0000-000056000000}"/>
    <cellStyle name="Input cel new 4 3 3 5 2 2" xfId="18203" xr:uid="{00000000-0005-0000-0000-000056000000}"/>
    <cellStyle name="Input cel new 4 3 3 5 3" xfId="7535" xr:uid="{00000000-0005-0000-0000-000056000000}"/>
    <cellStyle name="Input cel new 4 3 3 6" xfId="4630" xr:uid="{00000000-0005-0000-0000-000056000000}"/>
    <cellStyle name="Input cel new 4 3 3 6 2" xfId="14891" xr:uid="{00000000-0005-0000-0000-000056000000}"/>
    <cellStyle name="Input cel new 4 3 3 6 2 2" xfId="19480" xr:uid="{00000000-0005-0000-0000-000056000000}"/>
    <cellStyle name="Input cel new 4 3 3 6 3" xfId="8625" xr:uid="{00000000-0005-0000-0000-000056000000}"/>
    <cellStyle name="Input cel new 4 3 3 7" xfId="9406" xr:uid="{00000000-0005-0000-0000-000056000000}"/>
    <cellStyle name="Input cel new 4 3 3 7 2" xfId="8105" xr:uid="{00000000-0005-0000-0000-000056000000}"/>
    <cellStyle name="Input cel new 4 3 3 8" xfId="10736" xr:uid="{00000000-0005-0000-0000-000056000000}"/>
    <cellStyle name="Input cel new 4 3 3 8 2" xfId="6954" xr:uid="{00000000-0005-0000-0000-000056000000}"/>
    <cellStyle name="Input cel new 4 3 3 9" xfId="9723" xr:uid="{00000000-0005-0000-0000-000056000000}"/>
    <cellStyle name="Input cel new 4 3 4" xfId="353" xr:uid="{00000000-0005-0000-0000-000056000000}"/>
    <cellStyle name="Input cel new 4 3 4 2" xfId="1488" xr:uid="{00000000-0005-0000-0000-000056000000}"/>
    <cellStyle name="Input cel new 4 3 4 2 2" xfId="5709" xr:uid="{00000000-0005-0000-0000-000056000000}"/>
    <cellStyle name="Input cel new 4 3 4 2 2 2" xfId="15919" xr:uid="{00000000-0005-0000-0000-000056000000}"/>
    <cellStyle name="Input cel new 4 3 4 2 2 2 2" xfId="20507" xr:uid="{00000000-0005-0000-0000-000056000000}"/>
    <cellStyle name="Input cel new 4 3 4 2 2 3" xfId="9596" xr:uid="{00000000-0005-0000-0000-000056000000}"/>
    <cellStyle name="Input cel new 4 3 4 2 3" xfId="4297" xr:uid="{00000000-0005-0000-0000-000056000000}"/>
    <cellStyle name="Input cel new 4 3 4 2 3 2" xfId="19151" xr:uid="{00000000-0005-0000-0000-000056000000}"/>
    <cellStyle name="Input cel new 4 3 4 2 4" xfId="11771" xr:uid="{00000000-0005-0000-0000-000056000000}"/>
    <cellStyle name="Input cel new 4 3 4 2 4 2" xfId="16358" xr:uid="{00000000-0005-0000-0000-000056000000}"/>
    <cellStyle name="Input cel new 4 3 4 2 5" xfId="10486" xr:uid="{00000000-0005-0000-0000-000056000000}"/>
    <cellStyle name="Input cel new 4 3 4 3" xfId="4599" xr:uid="{00000000-0005-0000-0000-000056000000}"/>
    <cellStyle name="Input cel new 4 3 4 3 2" xfId="14861" xr:uid="{00000000-0005-0000-0000-000056000000}"/>
    <cellStyle name="Input cel new 4 3 4 3 2 2" xfId="19450" xr:uid="{00000000-0005-0000-0000-000056000000}"/>
    <cellStyle name="Input cel new 4 3 4 3 3" xfId="6978" xr:uid="{00000000-0005-0000-0000-000056000000}"/>
    <cellStyle name="Input cel new 4 3 4 4" xfId="3077" xr:uid="{00000000-0005-0000-0000-000056000000}"/>
    <cellStyle name="Input cel new 4 3 4 4 2" xfId="17931" xr:uid="{00000000-0005-0000-0000-000056000000}"/>
    <cellStyle name="Input cel new 4 3 4 5" xfId="10707" xr:uid="{00000000-0005-0000-0000-000056000000}"/>
    <cellStyle name="Input cel new 4 3 4 5 2" xfId="9063" xr:uid="{00000000-0005-0000-0000-000056000000}"/>
    <cellStyle name="Input cel new 4 3 4 6" xfId="9459" xr:uid="{00000000-0005-0000-0000-000056000000}"/>
    <cellStyle name="Input cel new 4 3 5" xfId="287" xr:uid="{00000000-0005-0000-0000-000056000000}"/>
    <cellStyle name="Input cel new 4 3 5 2" xfId="3714" xr:uid="{00000000-0005-0000-0000-000056000000}"/>
    <cellStyle name="Input cel new 4 3 5 2 2" xfId="13978" xr:uid="{00000000-0005-0000-0000-000056000000}"/>
    <cellStyle name="Input cel new 4 3 5 2 2 2" xfId="18568" xr:uid="{00000000-0005-0000-0000-000056000000}"/>
    <cellStyle name="Input cel new 4 3 5 2 3" xfId="10427" xr:uid="{00000000-0005-0000-0000-000056000000}"/>
    <cellStyle name="Input cel new 4 3 5 3" xfId="4533" xr:uid="{00000000-0005-0000-0000-000056000000}"/>
    <cellStyle name="Input cel new 4 3 5 3 2" xfId="14797" xr:uid="{00000000-0005-0000-0000-000056000000}"/>
    <cellStyle name="Input cel new 4 3 5 3 2 2" xfId="19387" xr:uid="{00000000-0005-0000-0000-000056000000}"/>
    <cellStyle name="Input cel new 4 3 5 3 3" xfId="10120" xr:uid="{00000000-0005-0000-0000-000056000000}"/>
    <cellStyle name="Input cel new 4 3 5 4" xfId="2550" xr:uid="{00000000-0005-0000-0000-000056000000}"/>
    <cellStyle name="Input cel new 4 3 5 4 2" xfId="17404" xr:uid="{00000000-0005-0000-0000-000056000000}"/>
    <cellStyle name="Input cel new 4 3 5 5" xfId="10644" xr:uid="{00000000-0005-0000-0000-000056000000}"/>
    <cellStyle name="Input cel new 4 3 5 5 2" xfId="7920" xr:uid="{00000000-0005-0000-0000-000056000000}"/>
    <cellStyle name="Input cel new 4 3 5 6" xfId="9519" xr:uid="{00000000-0005-0000-0000-000056000000}"/>
    <cellStyle name="Input cel new 4 3 6" xfId="2177" xr:uid="{00000000-0005-0000-0000-000056000000}"/>
    <cellStyle name="Input cel new 4 3 6 2" xfId="12446" xr:uid="{00000000-0005-0000-0000-000056000000}"/>
    <cellStyle name="Input cel new 4 3 6 2 2" xfId="17031" xr:uid="{00000000-0005-0000-0000-000056000000}"/>
    <cellStyle name="Input cel new 4 3 6 3" xfId="10211" xr:uid="{00000000-0005-0000-0000-000056000000}"/>
    <cellStyle name="Input cel new 4 3 7" xfId="3331" xr:uid="{00000000-0005-0000-0000-000056000000}"/>
    <cellStyle name="Input cel new 4 3 7 2" xfId="13595" xr:uid="{00000000-0005-0000-0000-000056000000}"/>
    <cellStyle name="Input cel new 4 3 7 2 2" xfId="18185" xr:uid="{00000000-0005-0000-0000-000056000000}"/>
    <cellStyle name="Input cel new 4 3 7 3" xfId="8400" xr:uid="{00000000-0005-0000-0000-000056000000}"/>
    <cellStyle name="Input cel new 4 3 8" xfId="1768" xr:uid="{00000000-0005-0000-0000-000056000000}"/>
    <cellStyle name="Input cel new 4 3 8 2" xfId="12039" xr:uid="{00000000-0005-0000-0000-000056000000}"/>
    <cellStyle name="Input cel new 4 3 8 2 2" xfId="16625" xr:uid="{00000000-0005-0000-0000-000056000000}"/>
    <cellStyle name="Input cel new 4 3 8 3" xfId="6404" xr:uid="{00000000-0005-0000-0000-000056000000}"/>
    <cellStyle name="Input cel new 4 3 8 4" xfId="12883" xr:uid="{00000000-0005-0000-0000-000056000000}"/>
    <cellStyle name="Input cel new 4 3 9" xfId="1748" xr:uid="{00000000-0005-0000-0000-000056000000}"/>
    <cellStyle name="Input cel new 4 3 9 2" xfId="12019" xr:uid="{00000000-0005-0000-0000-000056000000}"/>
    <cellStyle name="Input cel new 4 3 9 3" xfId="16605" xr:uid="{00000000-0005-0000-0000-000056000000}"/>
    <cellStyle name="Input cel new 4 4" xfId="814" xr:uid="{00000000-0005-0000-0000-00006F000000}"/>
    <cellStyle name="Input cel new 4 4 2" xfId="3614" xr:uid="{00000000-0005-0000-0000-00006F000000}"/>
    <cellStyle name="Input cel new 4 4 2 2" xfId="13878" xr:uid="{00000000-0005-0000-0000-00006F000000}"/>
    <cellStyle name="Input cel new 4 4 2 2 2" xfId="18468" xr:uid="{00000000-0005-0000-0000-00006F000000}"/>
    <cellStyle name="Input cel new 4 4 2 3" xfId="10192" xr:uid="{00000000-0005-0000-0000-00006F000000}"/>
    <cellStyle name="Input cel new 4 4 3" xfId="5039" xr:uid="{00000000-0005-0000-0000-00006F000000}"/>
    <cellStyle name="Input cel new 4 4 3 2" xfId="15294" xr:uid="{00000000-0005-0000-0000-00006F000000}"/>
    <cellStyle name="Input cel new 4 4 3 2 2" xfId="19883" xr:uid="{00000000-0005-0000-0000-00006F000000}"/>
    <cellStyle name="Input cel new 4 4 3 3" xfId="12872" xr:uid="{00000000-0005-0000-0000-00006F000000}"/>
    <cellStyle name="Input cel new 4 4 4" xfId="2458" xr:uid="{00000000-0005-0000-0000-00006F000000}"/>
    <cellStyle name="Input cel new 4 4 4 2" xfId="17312" xr:uid="{00000000-0005-0000-0000-00006F000000}"/>
    <cellStyle name="Input cel new 4 4 5" xfId="11149" xr:uid="{00000000-0005-0000-0000-00006F000000}"/>
    <cellStyle name="Input cel new 4 4 5 2" xfId="9009" xr:uid="{00000000-0005-0000-0000-00006F000000}"/>
    <cellStyle name="Input cel new 4 4 6" xfId="6045" xr:uid="{00000000-0005-0000-0000-00006F000000}"/>
    <cellStyle name="Input cel new 4 5" xfId="1770" xr:uid="{00000000-0005-0000-0000-000021000000}"/>
    <cellStyle name="Input cel new 4 5 2" xfId="12041" xr:uid="{00000000-0005-0000-0000-000021000000}"/>
    <cellStyle name="Input cel new 4 5 3" xfId="16627" xr:uid="{00000000-0005-0000-0000-000021000000}"/>
    <cellStyle name="Input cel new 4 6" xfId="1734" xr:uid="{00000000-0005-0000-0000-000021000000}"/>
    <cellStyle name="Input cel new 4 6 2" xfId="12006" xr:uid="{00000000-0005-0000-0000-000021000000}"/>
    <cellStyle name="Input cel new 4 6 3" xfId="16592" xr:uid="{00000000-0005-0000-0000-000021000000}"/>
    <cellStyle name="Input cel new 4 7" xfId="10608" xr:uid="{00000000-0005-0000-0000-000021000000}"/>
    <cellStyle name="Input cel new 4 7 2" xfId="6349" xr:uid="{00000000-0005-0000-0000-000021000000}"/>
    <cellStyle name="Input cel new 5" xfId="272" xr:uid="{00000000-0005-0000-0000-000058000000}"/>
    <cellStyle name="Input cel new 5 10" xfId="1789" xr:uid="{00000000-0005-0000-0000-000058000000}"/>
    <cellStyle name="Input cel new 5 10 2" xfId="12060" xr:uid="{00000000-0005-0000-0000-000058000000}"/>
    <cellStyle name="Input cel new 5 10 2 2" xfId="16645" xr:uid="{00000000-0005-0000-0000-000058000000}"/>
    <cellStyle name="Input cel new 5 10 3" xfId="8501" xr:uid="{00000000-0005-0000-0000-000058000000}"/>
    <cellStyle name="Input cel new 5 11" xfId="10635" xr:uid="{00000000-0005-0000-0000-000058000000}"/>
    <cellStyle name="Input cel new 5 11 2" xfId="6599" xr:uid="{00000000-0005-0000-0000-000058000000}"/>
    <cellStyle name="Input cel new 5 12" xfId="6006" xr:uid="{00000000-0005-0000-0000-000058000000}"/>
    <cellStyle name="Input cel new 5 2" xfId="392" xr:uid="{00000000-0005-0000-0000-000058000000}"/>
    <cellStyle name="Input cel new 5 2 10" xfId="1863" xr:uid="{00000000-0005-0000-0000-000058000000}"/>
    <cellStyle name="Input cel new 5 2 10 2" xfId="12134" xr:uid="{00000000-0005-0000-0000-000058000000}"/>
    <cellStyle name="Input cel new 5 2 10 2 2" xfId="16719" xr:uid="{00000000-0005-0000-0000-000058000000}"/>
    <cellStyle name="Input cel new 5 2 10 3" xfId="7063" xr:uid="{00000000-0005-0000-0000-000058000000}"/>
    <cellStyle name="Input cel new 5 2 11" xfId="4633" xr:uid="{00000000-0005-0000-0000-000058000000}"/>
    <cellStyle name="Input cel new 5 2 11 2" xfId="19483" xr:uid="{00000000-0005-0000-0000-000058000000}"/>
    <cellStyle name="Input cel new 5 2 12" xfId="10743" xr:uid="{00000000-0005-0000-0000-000058000000}"/>
    <cellStyle name="Input cel new 5 2 12 2" xfId="13501" xr:uid="{00000000-0005-0000-0000-000058000000}"/>
    <cellStyle name="Input cel new 5 2 13" xfId="10359" xr:uid="{00000000-0005-0000-0000-000058000000}"/>
    <cellStyle name="Input cel new 5 2 2" xfId="487" xr:uid="{00000000-0005-0000-0000-000058000000}"/>
    <cellStyle name="Input cel new 5 2 2 10" xfId="12441" xr:uid="{00000000-0005-0000-0000-000058000000}"/>
    <cellStyle name="Input cel new 5 2 2 2" xfId="1201" xr:uid="{00000000-0005-0000-0000-000058000000}"/>
    <cellStyle name="Input cel new 5 2 2 2 2" xfId="2809" xr:uid="{00000000-0005-0000-0000-000058000000}"/>
    <cellStyle name="Input cel new 5 2 2 2 2 2" xfId="13075" xr:uid="{00000000-0005-0000-0000-000058000000}"/>
    <cellStyle name="Input cel new 5 2 2 2 2 2 2" xfId="17663" xr:uid="{00000000-0005-0000-0000-000058000000}"/>
    <cellStyle name="Input cel new 5 2 2 2 2 3" xfId="9865" xr:uid="{00000000-0005-0000-0000-000058000000}"/>
    <cellStyle name="Input cel new 5 2 2 2 3" xfId="4009" xr:uid="{00000000-0005-0000-0000-000058000000}"/>
    <cellStyle name="Input cel new 5 2 2 2 3 2" xfId="14273" xr:uid="{00000000-0005-0000-0000-000058000000}"/>
    <cellStyle name="Input cel new 5 2 2 2 3 2 2" xfId="18863" xr:uid="{00000000-0005-0000-0000-000058000000}"/>
    <cellStyle name="Input cel new 5 2 2 2 3 3" xfId="9678" xr:uid="{00000000-0005-0000-0000-000058000000}"/>
    <cellStyle name="Input cel new 5 2 2 2 4" xfId="5423" xr:uid="{00000000-0005-0000-0000-000058000000}"/>
    <cellStyle name="Input cel new 5 2 2 2 4 2" xfId="15649" xr:uid="{00000000-0005-0000-0000-000058000000}"/>
    <cellStyle name="Input cel new 5 2 2 2 4 2 2" xfId="20237" xr:uid="{00000000-0005-0000-0000-000058000000}"/>
    <cellStyle name="Input cel new 5 2 2 2 4 3" xfId="9752" xr:uid="{00000000-0005-0000-0000-000058000000}"/>
    <cellStyle name="Input cel new 5 2 2 2 5" xfId="1972" xr:uid="{00000000-0005-0000-0000-000058000000}"/>
    <cellStyle name="Input cel new 5 2 2 2 5 2" xfId="12241" xr:uid="{00000000-0005-0000-0000-000058000000}"/>
    <cellStyle name="Input cel new 5 2 2 2 5 2 2" xfId="16826" xr:uid="{00000000-0005-0000-0000-000058000000}"/>
    <cellStyle name="Input cel new 5 2 2 2 5 3" xfId="7344" xr:uid="{00000000-0005-0000-0000-000058000000}"/>
    <cellStyle name="Input cel new 5 2 2 2 6" xfId="11502" xr:uid="{00000000-0005-0000-0000-000058000000}"/>
    <cellStyle name="Input cel new 5 2 2 2 6 2" xfId="6528" xr:uid="{00000000-0005-0000-0000-000058000000}"/>
    <cellStyle name="Input cel new 5 2 2 2 7" xfId="6823" xr:uid="{00000000-0005-0000-0000-000058000000}"/>
    <cellStyle name="Input cel new 5 2 2 3" xfId="1120" xr:uid="{00000000-0005-0000-0000-000058000000}"/>
    <cellStyle name="Input cel new 5 2 2 3 2" xfId="3926" xr:uid="{00000000-0005-0000-0000-000058000000}"/>
    <cellStyle name="Input cel new 5 2 2 3 2 2" xfId="14190" xr:uid="{00000000-0005-0000-0000-000058000000}"/>
    <cellStyle name="Input cel new 5 2 2 3 2 2 2" xfId="18780" xr:uid="{00000000-0005-0000-0000-000058000000}"/>
    <cellStyle name="Input cel new 5 2 2 3 2 3" xfId="10000" xr:uid="{00000000-0005-0000-0000-000058000000}"/>
    <cellStyle name="Input cel new 5 2 2 3 3" xfId="5342" xr:uid="{00000000-0005-0000-0000-000058000000}"/>
    <cellStyle name="Input cel new 5 2 2 3 3 2" xfId="15573" xr:uid="{00000000-0005-0000-0000-000058000000}"/>
    <cellStyle name="Input cel new 5 2 2 3 3 2 2" xfId="20162" xr:uid="{00000000-0005-0000-0000-000058000000}"/>
    <cellStyle name="Input cel new 5 2 2 3 3 3" xfId="14913" xr:uid="{00000000-0005-0000-0000-000058000000}"/>
    <cellStyle name="Input cel new 5 2 2 3 4" xfId="2741" xr:uid="{00000000-0005-0000-0000-000058000000}"/>
    <cellStyle name="Input cel new 5 2 2 3 4 2" xfId="17595" xr:uid="{00000000-0005-0000-0000-000058000000}"/>
    <cellStyle name="Input cel new 5 2 2 3 5" xfId="11427" xr:uid="{00000000-0005-0000-0000-000058000000}"/>
    <cellStyle name="Input cel new 5 2 2 3 5 2" xfId="7785" xr:uid="{00000000-0005-0000-0000-000058000000}"/>
    <cellStyle name="Input cel new 5 2 2 3 6" xfId="9913" xr:uid="{00000000-0005-0000-0000-000058000000}"/>
    <cellStyle name="Input cel new 5 2 2 4" xfId="1420" xr:uid="{00000000-0005-0000-0000-000058000000}"/>
    <cellStyle name="Input cel new 5 2 2 4 2" xfId="4229" xr:uid="{00000000-0005-0000-0000-000058000000}"/>
    <cellStyle name="Input cel new 5 2 2 4 2 2" xfId="14493" xr:uid="{00000000-0005-0000-0000-000058000000}"/>
    <cellStyle name="Input cel new 5 2 2 4 2 2 2" xfId="19083" xr:uid="{00000000-0005-0000-0000-000058000000}"/>
    <cellStyle name="Input cel new 5 2 2 4 2 3" xfId="8326" xr:uid="{00000000-0005-0000-0000-000058000000}"/>
    <cellStyle name="Input cel new 5 2 2 4 3" xfId="5641" xr:uid="{00000000-0005-0000-0000-000058000000}"/>
    <cellStyle name="Input cel new 5 2 2 4 3 2" xfId="15858" xr:uid="{00000000-0005-0000-0000-000058000000}"/>
    <cellStyle name="Input cel new 5 2 2 4 3 2 2" xfId="20446" xr:uid="{00000000-0005-0000-0000-000058000000}"/>
    <cellStyle name="Input cel new 5 2 2 4 3 3" xfId="6674" xr:uid="{00000000-0005-0000-0000-000058000000}"/>
    <cellStyle name="Input cel new 5 2 2 4 4" xfId="3022" xr:uid="{00000000-0005-0000-0000-000058000000}"/>
    <cellStyle name="Input cel new 5 2 2 4 4 2" xfId="17876" xr:uid="{00000000-0005-0000-0000-000058000000}"/>
    <cellStyle name="Input cel new 5 2 2 4 5" xfId="11709" xr:uid="{00000000-0005-0000-0000-000058000000}"/>
    <cellStyle name="Input cel new 5 2 2 4 5 2" xfId="16297" xr:uid="{00000000-0005-0000-0000-000058000000}"/>
    <cellStyle name="Input cel new 5 2 2 4 6" xfId="7236" xr:uid="{00000000-0005-0000-0000-000058000000}"/>
    <cellStyle name="Input cel new 5 2 2 5" xfId="946" xr:uid="{00000000-0005-0000-0000-000058000000}"/>
    <cellStyle name="Input cel new 5 2 2 5 2" xfId="3749" xr:uid="{00000000-0005-0000-0000-000058000000}"/>
    <cellStyle name="Input cel new 5 2 2 5 2 2" xfId="14013" xr:uid="{00000000-0005-0000-0000-000058000000}"/>
    <cellStyle name="Input cel new 5 2 2 5 2 2 2" xfId="18603" xr:uid="{00000000-0005-0000-0000-000058000000}"/>
    <cellStyle name="Input cel new 5 2 2 5 2 3" xfId="9650" xr:uid="{00000000-0005-0000-0000-000058000000}"/>
    <cellStyle name="Input cel new 5 2 2 5 3" xfId="5169" xr:uid="{00000000-0005-0000-0000-000058000000}"/>
    <cellStyle name="Input cel new 5 2 2 5 3 2" xfId="15412" xr:uid="{00000000-0005-0000-0000-000058000000}"/>
    <cellStyle name="Input cel new 5 2 2 5 3 2 2" xfId="20001" xr:uid="{00000000-0005-0000-0000-000058000000}"/>
    <cellStyle name="Input cel new 5 2 2 5 3 3" xfId="6788" xr:uid="{00000000-0005-0000-0000-000058000000}"/>
    <cellStyle name="Input cel new 5 2 2 5 4" xfId="2581" xr:uid="{00000000-0005-0000-0000-000058000000}"/>
    <cellStyle name="Input cel new 5 2 2 5 4 2" xfId="17435" xr:uid="{00000000-0005-0000-0000-000058000000}"/>
    <cellStyle name="Input cel new 5 2 2 5 5" xfId="11267" xr:uid="{00000000-0005-0000-0000-000058000000}"/>
    <cellStyle name="Input cel new 5 2 2 5 5 2" xfId="12514" xr:uid="{00000000-0005-0000-0000-000058000000}"/>
    <cellStyle name="Input cel new 5 2 2 5 6" xfId="8440" xr:uid="{00000000-0005-0000-0000-000058000000}"/>
    <cellStyle name="Input cel new 5 2 2 6" xfId="591" xr:uid="{00000000-0005-0000-0000-000058000000}"/>
    <cellStyle name="Input cel new 5 2 2 6 2" xfId="4816" xr:uid="{00000000-0005-0000-0000-000058000000}"/>
    <cellStyle name="Input cel new 5 2 2 6 2 2" xfId="15074" xr:uid="{00000000-0005-0000-0000-000058000000}"/>
    <cellStyle name="Input cel new 5 2 2 6 2 2 2" xfId="19663" xr:uid="{00000000-0005-0000-0000-000058000000}"/>
    <cellStyle name="Input cel new 5 2 2 6 2 3" xfId="8233" xr:uid="{00000000-0005-0000-0000-000058000000}"/>
    <cellStyle name="Input cel new 5 2 2 6 3" xfId="2238" xr:uid="{00000000-0005-0000-0000-000058000000}"/>
    <cellStyle name="Input cel new 5 2 2 6 3 2" xfId="17092" xr:uid="{00000000-0005-0000-0000-000058000000}"/>
    <cellStyle name="Input cel new 5 2 2 6 4" xfId="10935" xr:uid="{00000000-0005-0000-0000-000058000000}"/>
    <cellStyle name="Input cel new 5 2 2 6 4 2" xfId="7544" xr:uid="{00000000-0005-0000-0000-000058000000}"/>
    <cellStyle name="Input cel new 5 2 2 6 5" xfId="8249" xr:uid="{00000000-0005-0000-0000-000058000000}"/>
    <cellStyle name="Input cel new 5 2 2 7" xfId="3391" xr:uid="{00000000-0005-0000-0000-000058000000}"/>
    <cellStyle name="Input cel new 5 2 2 7 2" xfId="13655" xr:uid="{00000000-0005-0000-0000-000058000000}"/>
    <cellStyle name="Input cel new 5 2 2 7 2 2" xfId="18245" xr:uid="{00000000-0005-0000-0000-000058000000}"/>
    <cellStyle name="Input cel new 5 2 2 7 3" xfId="9815" xr:uid="{00000000-0005-0000-0000-000058000000}"/>
    <cellStyle name="Input cel new 5 2 2 8" xfId="4712" xr:uid="{00000000-0005-0000-0000-000058000000}"/>
    <cellStyle name="Input cel new 5 2 2 8 2" xfId="14972" xr:uid="{00000000-0005-0000-0000-000058000000}"/>
    <cellStyle name="Input cel new 5 2 2 8 2 2" xfId="19561" xr:uid="{00000000-0005-0000-0000-000058000000}"/>
    <cellStyle name="Input cel new 5 2 2 8 3" xfId="9864" xr:uid="{00000000-0005-0000-0000-000058000000}"/>
    <cellStyle name="Input cel new 5 2 2 9" xfId="10834" xr:uid="{00000000-0005-0000-0000-000058000000}"/>
    <cellStyle name="Input cel new 5 2 2 9 2" xfId="7529" xr:uid="{00000000-0005-0000-0000-000058000000}"/>
    <cellStyle name="Input cel new 5 2 3" xfId="639" xr:uid="{00000000-0005-0000-0000-000058000000}"/>
    <cellStyle name="Input cel new 5 2 3 10" xfId="6058" xr:uid="{00000000-0005-0000-0000-000058000000}"/>
    <cellStyle name="Input cel new 5 2 3 2" xfId="1552" xr:uid="{00000000-0005-0000-0000-000058000000}"/>
    <cellStyle name="Input cel new 5 2 3 2 2" xfId="4361" xr:uid="{00000000-0005-0000-0000-000058000000}"/>
    <cellStyle name="Input cel new 5 2 3 2 2 2" xfId="14625" xr:uid="{00000000-0005-0000-0000-000058000000}"/>
    <cellStyle name="Input cel new 5 2 3 2 2 2 2" xfId="19215" xr:uid="{00000000-0005-0000-0000-000058000000}"/>
    <cellStyle name="Input cel new 5 2 3 2 2 3" xfId="8342" xr:uid="{00000000-0005-0000-0000-000058000000}"/>
    <cellStyle name="Input cel new 5 2 3 2 3" xfId="5773" xr:uid="{00000000-0005-0000-0000-000058000000}"/>
    <cellStyle name="Input cel new 5 2 3 2 3 2" xfId="15980" xr:uid="{00000000-0005-0000-0000-000058000000}"/>
    <cellStyle name="Input cel new 5 2 3 2 3 2 2" xfId="20567" xr:uid="{00000000-0005-0000-0000-000058000000}"/>
    <cellStyle name="Input cel new 5 2 3 2 3 3" xfId="8186" xr:uid="{00000000-0005-0000-0000-000058000000}"/>
    <cellStyle name="Input cel new 5 2 3 2 4" xfId="3130" xr:uid="{00000000-0005-0000-0000-000058000000}"/>
    <cellStyle name="Input cel new 5 2 3 2 4 2" xfId="17984" xr:uid="{00000000-0005-0000-0000-000058000000}"/>
    <cellStyle name="Input cel new 5 2 3 2 5" xfId="11832" xr:uid="{00000000-0005-0000-0000-000058000000}"/>
    <cellStyle name="Input cel new 5 2 3 2 5 2" xfId="16418" xr:uid="{00000000-0005-0000-0000-000058000000}"/>
    <cellStyle name="Input cel new 5 2 3 2 6" xfId="6353" xr:uid="{00000000-0005-0000-0000-000058000000}"/>
    <cellStyle name="Input cel new 5 2 3 3" xfId="1435" xr:uid="{00000000-0005-0000-0000-000058000000}"/>
    <cellStyle name="Input cel new 5 2 3 3 2" xfId="4244" xr:uid="{00000000-0005-0000-0000-000058000000}"/>
    <cellStyle name="Input cel new 5 2 3 3 2 2" xfId="14508" xr:uid="{00000000-0005-0000-0000-000058000000}"/>
    <cellStyle name="Input cel new 5 2 3 3 2 2 2" xfId="19098" xr:uid="{00000000-0005-0000-0000-000058000000}"/>
    <cellStyle name="Input cel new 5 2 3 3 2 3" xfId="13422" xr:uid="{00000000-0005-0000-0000-000058000000}"/>
    <cellStyle name="Input cel new 5 2 3 3 3" xfId="5656" xr:uid="{00000000-0005-0000-0000-000058000000}"/>
    <cellStyle name="Input cel new 5 2 3 3 3 2" xfId="15871" xr:uid="{00000000-0005-0000-0000-000058000000}"/>
    <cellStyle name="Input cel new 5 2 3 3 3 2 2" xfId="20459" xr:uid="{00000000-0005-0000-0000-000058000000}"/>
    <cellStyle name="Input cel new 5 2 3 3 3 3" xfId="12528" xr:uid="{00000000-0005-0000-0000-000058000000}"/>
    <cellStyle name="Input cel new 5 2 3 3 4" xfId="3035" xr:uid="{00000000-0005-0000-0000-000058000000}"/>
    <cellStyle name="Input cel new 5 2 3 3 4 2" xfId="17889" xr:uid="{00000000-0005-0000-0000-000058000000}"/>
    <cellStyle name="Input cel new 5 2 3 3 5" xfId="11723" xr:uid="{00000000-0005-0000-0000-000058000000}"/>
    <cellStyle name="Input cel new 5 2 3 3 5 2" xfId="16310" xr:uid="{00000000-0005-0000-0000-000058000000}"/>
    <cellStyle name="Input cel new 5 2 3 3 6" xfId="9974" xr:uid="{00000000-0005-0000-0000-000058000000}"/>
    <cellStyle name="Input cel new 5 2 3 4" xfId="1008" xr:uid="{00000000-0005-0000-0000-000058000000}"/>
    <cellStyle name="Input cel new 5 2 3 4 2" xfId="3811" xr:uid="{00000000-0005-0000-0000-000058000000}"/>
    <cellStyle name="Input cel new 5 2 3 4 2 2" xfId="14075" xr:uid="{00000000-0005-0000-0000-000058000000}"/>
    <cellStyle name="Input cel new 5 2 3 4 2 2 2" xfId="18665" xr:uid="{00000000-0005-0000-0000-000058000000}"/>
    <cellStyle name="Input cel new 5 2 3 4 2 3" xfId="8464" xr:uid="{00000000-0005-0000-0000-000058000000}"/>
    <cellStyle name="Input cel new 5 2 3 4 3" xfId="5231" xr:uid="{00000000-0005-0000-0000-000058000000}"/>
    <cellStyle name="Input cel new 5 2 3 4 3 2" xfId="15469" xr:uid="{00000000-0005-0000-0000-000058000000}"/>
    <cellStyle name="Input cel new 5 2 3 4 3 2 2" xfId="20058" xr:uid="{00000000-0005-0000-0000-000058000000}"/>
    <cellStyle name="Input cel new 5 2 3 4 3 3" xfId="10407" xr:uid="{00000000-0005-0000-0000-000058000000}"/>
    <cellStyle name="Input cel new 5 2 3 4 4" xfId="2637" xr:uid="{00000000-0005-0000-0000-000058000000}"/>
    <cellStyle name="Input cel new 5 2 3 4 4 2" xfId="17491" xr:uid="{00000000-0005-0000-0000-000058000000}"/>
    <cellStyle name="Input cel new 5 2 3 4 5" xfId="11324" xr:uid="{00000000-0005-0000-0000-000058000000}"/>
    <cellStyle name="Input cel new 5 2 3 4 5 2" xfId="6133" xr:uid="{00000000-0005-0000-0000-000058000000}"/>
    <cellStyle name="Input cel new 5 2 3 4 6" xfId="6581" xr:uid="{00000000-0005-0000-0000-000058000000}"/>
    <cellStyle name="Input cel new 5 2 3 5" xfId="2286" xr:uid="{00000000-0005-0000-0000-000058000000}"/>
    <cellStyle name="Input cel new 5 2 3 5 2" xfId="12554" xr:uid="{00000000-0005-0000-0000-000058000000}"/>
    <cellStyle name="Input cel new 5 2 3 5 2 2" xfId="17140" xr:uid="{00000000-0005-0000-0000-000058000000}"/>
    <cellStyle name="Input cel new 5 2 3 5 3" xfId="10018" xr:uid="{00000000-0005-0000-0000-000058000000}"/>
    <cellStyle name="Input cel new 5 2 3 6" xfId="3439" xr:uid="{00000000-0005-0000-0000-000058000000}"/>
    <cellStyle name="Input cel new 5 2 3 6 2" xfId="13703" xr:uid="{00000000-0005-0000-0000-000058000000}"/>
    <cellStyle name="Input cel new 5 2 3 6 2 2" xfId="18293" xr:uid="{00000000-0005-0000-0000-000058000000}"/>
    <cellStyle name="Input cel new 5 2 3 6 3" xfId="9168" xr:uid="{00000000-0005-0000-0000-000058000000}"/>
    <cellStyle name="Input cel new 5 2 3 7" xfId="4864" xr:uid="{00000000-0005-0000-0000-000058000000}"/>
    <cellStyle name="Input cel new 5 2 3 7 2" xfId="15122" xr:uid="{00000000-0005-0000-0000-000058000000}"/>
    <cellStyle name="Input cel new 5 2 3 7 2 2" xfId="19711" xr:uid="{00000000-0005-0000-0000-000058000000}"/>
    <cellStyle name="Input cel new 5 2 3 7 3" xfId="7906" xr:uid="{00000000-0005-0000-0000-000058000000}"/>
    <cellStyle name="Input cel new 5 2 3 8" xfId="2020" xr:uid="{00000000-0005-0000-0000-000058000000}"/>
    <cellStyle name="Input cel new 5 2 3 8 2" xfId="12289" xr:uid="{00000000-0005-0000-0000-000058000000}"/>
    <cellStyle name="Input cel new 5 2 3 8 2 2" xfId="16874" xr:uid="{00000000-0005-0000-0000-000058000000}"/>
    <cellStyle name="Input cel new 5 2 3 8 3" xfId="10434" xr:uid="{00000000-0005-0000-0000-000058000000}"/>
    <cellStyle name="Input cel new 5 2 3 9" xfId="10982" xr:uid="{00000000-0005-0000-0000-000058000000}"/>
    <cellStyle name="Input cel new 5 2 3 9 2" xfId="9488" xr:uid="{00000000-0005-0000-0000-000058000000}"/>
    <cellStyle name="Input cel new 5 2 4" xfId="703" xr:uid="{00000000-0005-0000-0000-000058000000}"/>
    <cellStyle name="Input cel new 5 2 4 2" xfId="1616" xr:uid="{00000000-0005-0000-0000-000058000000}"/>
    <cellStyle name="Input cel new 5 2 4 2 2" xfId="4425" xr:uid="{00000000-0005-0000-0000-000058000000}"/>
    <cellStyle name="Input cel new 5 2 4 2 2 2" xfId="14689" xr:uid="{00000000-0005-0000-0000-000058000000}"/>
    <cellStyle name="Input cel new 5 2 4 2 2 2 2" xfId="19279" xr:uid="{00000000-0005-0000-0000-000058000000}"/>
    <cellStyle name="Input cel new 5 2 4 2 2 3" xfId="10562" xr:uid="{00000000-0005-0000-0000-000058000000}"/>
    <cellStyle name="Input cel new 5 2 4 2 3" xfId="5837" xr:uid="{00000000-0005-0000-0000-000058000000}"/>
    <cellStyle name="Input cel new 5 2 4 2 3 2" xfId="16040" xr:uid="{00000000-0005-0000-0000-000058000000}"/>
    <cellStyle name="Input cel new 5 2 4 2 3 2 2" xfId="20627" xr:uid="{00000000-0005-0000-0000-000058000000}"/>
    <cellStyle name="Input cel new 5 2 4 2 3 3" xfId="9609" xr:uid="{00000000-0005-0000-0000-000058000000}"/>
    <cellStyle name="Input cel new 5 2 4 2 4" xfId="3190" xr:uid="{00000000-0005-0000-0000-000058000000}"/>
    <cellStyle name="Input cel new 5 2 4 2 4 2" xfId="18044" xr:uid="{00000000-0005-0000-0000-000058000000}"/>
    <cellStyle name="Input cel new 5 2 4 2 5" xfId="11892" xr:uid="{00000000-0005-0000-0000-000058000000}"/>
    <cellStyle name="Input cel new 5 2 4 2 5 2" xfId="16478" xr:uid="{00000000-0005-0000-0000-000058000000}"/>
    <cellStyle name="Input cel new 5 2 4 2 6" xfId="6983" xr:uid="{00000000-0005-0000-0000-000058000000}"/>
    <cellStyle name="Input cel new 5 2 4 3" xfId="1299" xr:uid="{00000000-0005-0000-0000-000058000000}"/>
    <cellStyle name="Input cel new 5 2 4 3 2" xfId="4108" xr:uid="{00000000-0005-0000-0000-000058000000}"/>
    <cellStyle name="Input cel new 5 2 4 3 2 2" xfId="14372" xr:uid="{00000000-0005-0000-0000-000058000000}"/>
    <cellStyle name="Input cel new 5 2 4 3 2 2 2" xfId="18962" xr:uid="{00000000-0005-0000-0000-000058000000}"/>
    <cellStyle name="Input cel new 5 2 4 3 2 3" xfId="7144" xr:uid="{00000000-0005-0000-0000-000058000000}"/>
    <cellStyle name="Input cel new 5 2 4 3 3" xfId="5521" xr:uid="{00000000-0005-0000-0000-000058000000}"/>
    <cellStyle name="Input cel new 5 2 4 3 3 2" xfId="15743" xr:uid="{00000000-0005-0000-0000-000058000000}"/>
    <cellStyle name="Input cel new 5 2 4 3 3 2 2" xfId="20331" xr:uid="{00000000-0005-0000-0000-000058000000}"/>
    <cellStyle name="Input cel new 5 2 4 3 3 3" xfId="10551" xr:uid="{00000000-0005-0000-0000-000058000000}"/>
    <cellStyle name="Input cel new 5 2 4 3 4" xfId="2906" xr:uid="{00000000-0005-0000-0000-000058000000}"/>
    <cellStyle name="Input cel new 5 2 4 3 4 2" xfId="17760" xr:uid="{00000000-0005-0000-0000-000058000000}"/>
    <cellStyle name="Input cel new 5 2 4 3 5" xfId="11594" xr:uid="{00000000-0005-0000-0000-000058000000}"/>
    <cellStyle name="Input cel new 5 2 4 3 5 2" xfId="16182" xr:uid="{00000000-0005-0000-0000-000058000000}"/>
    <cellStyle name="Input cel new 5 2 4 3 6" xfId="6498" xr:uid="{00000000-0005-0000-0000-000058000000}"/>
    <cellStyle name="Input cel new 5 2 4 4" xfId="2347" xr:uid="{00000000-0005-0000-0000-000058000000}"/>
    <cellStyle name="Input cel new 5 2 4 4 2" xfId="12615" xr:uid="{00000000-0005-0000-0000-000058000000}"/>
    <cellStyle name="Input cel new 5 2 4 4 2 2" xfId="17201" xr:uid="{00000000-0005-0000-0000-000058000000}"/>
    <cellStyle name="Input cel new 5 2 4 4 3" xfId="12264" xr:uid="{00000000-0005-0000-0000-000058000000}"/>
    <cellStyle name="Input cel new 5 2 4 5" xfId="3503" xr:uid="{00000000-0005-0000-0000-000058000000}"/>
    <cellStyle name="Input cel new 5 2 4 5 2" xfId="13767" xr:uid="{00000000-0005-0000-0000-000058000000}"/>
    <cellStyle name="Input cel new 5 2 4 5 2 2" xfId="18357" xr:uid="{00000000-0005-0000-0000-000058000000}"/>
    <cellStyle name="Input cel new 5 2 4 5 3" xfId="9554" xr:uid="{00000000-0005-0000-0000-000058000000}"/>
    <cellStyle name="Input cel new 5 2 4 6" xfId="4928" xr:uid="{00000000-0005-0000-0000-000058000000}"/>
    <cellStyle name="Input cel new 5 2 4 6 2" xfId="15183" xr:uid="{00000000-0005-0000-0000-000058000000}"/>
    <cellStyle name="Input cel new 5 2 4 6 2 2" xfId="19772" xr:uid="{00000000-0005-0000-0000-000058000000}"/>
    <cellStyle name="Input cel new 5 2 4 6 3" xfId="10196" xr:uid="{00000000-0005-0000-0000-000058000000}"/>
    <cellStyle name="Input cel new 5 2 4 7" xfId="2054" xr:uid="{00000000-0005-0000-0000-000058000000}"/>
    <cellStyle name="Input cel new 5 2 4 7 2" xfId="12323" xr:uid="{00000000-0005-0000-0000-000058000000}"/>
    <cellStyle name="Input cel new 5 2 4 7 2 2" xfId="16908" xr:uid="{00000000-0005-0000-0000-000058000000}"/>
    <cellStyle name="Input cel new 5 2 4 7 3" xfId="10361" xr:uid="{00000000-0005-0000-0000-000058000000}"/>
    <cellStyle name="Input cel new 5 2 4 8" xfId="11042" xr:uid="{00000000-0005-0000-0000-000058000000}"/>
    <cellStyle name="Input cel new 5 2 4 8 2" xfId="7165" xr:uid="{00000000-0005-0000-0000-000058000000}"/>
    <cellStyle name="Input cel new 5 2 4 9" xfId="6711" xr:uid="{00000000-0005-0000-0000-000058000000}"/>
    <cellStyle name="Input cel new 5 2 5" xfId="765" xr:uid="{00000000-0005-0000-0000-000058000000}"/>
    <cellStyle name="Input cel new 5 2 5 2" xfId="1678" xr:uid="{00000000-0005-0000-0000-000058000000}"/>
    <cellStyle name="Input cel new 5 2 5 2 2" xfId="4487" xr:uid="{00000000-0005-0000-0000-000058000000}"/>
    <cellStyle name="Input cel new 5 2 5 2 2 2" xfId="14751" xr:uid="{00000000-0005-0000-0000-000058000000}"/>
    <cellStyle name="Input cel new 5 2 5 2 2 2 2" xfId="19341" xr:uid="{00000000-0005-0000-0000-000058000000}"/>
    <cellStyle name="Input cel new 5 2 5 2 2 3" xfId="6116" xr:uid="{00000000-0005-0000-0000-000058000000}"/>
    <cellStyle name="Input cel new 5 2 5 2 3" xfId="5899" xr:uid="{00000000-0005-0000-0000-000058000000}"/>
    <cellStyle name="Input cel new 5 2 5 2 3 2" xfId="16099" xr:uid="{00000000-0005-0000-0000-000058000000}"/>
    <cellStyle name="Input cel new 5 2 5 2 3 2 2" xfId="20686" xr:uid="{00000000-0005-0000-0000-000058000000}"/>
    <cellStyle name="Input cel new 5 2 5 2 3 3" xfId="10255" xr:uid="{00000000-0005-0000-0000-000058000000}"/>
    <cellStyle name="Input cel new 5 2 5 2 4" xfId="3249" xr:uid="{00000000-0005-0000-0000-000058000000}"/>
    <cellStyle name="Input cel new 5 2 5 2 4 2" xfId="18103" xr:uid="{00000000-0005-0000-0000-000058000000}"/>
    <cellStyle name="Input cel new 5 2 5 2 5" xfId="11951" xr:uid="{00000000-0005-0000-0000-000058000000}"/>
    <cellStyle name="Input cel new 5 2 5 2 5 2" xfId="16537" xr:uid="{00000000-0005-0000-0000-000058000000}"/>
    <cellStyle name="Input cel new 5 2 5 2 6" xfId="7374" xr:uid="{00000000-0005-0000-0000-000058000000}"/>
    <cellStyle name="Input cel new 5 2 5 3" xfId="1356" xr:uid="{00000000-0005-0000-0000-000058000000}"/>
    <cellStyle name="Input cel new 5 2 5 3 2" xfId="4165" xr:uid="{00000000-0005-0000-0000-000058000000}"/>
    <cellStyle name="Input cel new 5 2 5 3 2 2" xfId="14429" xr:uid="{00000000-0005-0000-0000-000058000000}"/>
    <cellStyle name="Input cel new 5 2 5 3 2 2 2" xfId="19019" xr:uid="{00000000-0005-0000-0000-000058000000}"/>
    <cellStyle name="Input cel new 5 2 5 3 2 3" xfId="6402" xr:uid="{00000000-0005-0000-0000-000058000000}"/>
    <cellStyle name="Input cel new 5 2 5 3 3" xfId="5577" xr:uid="{00000000-0005-0000-0000-000058000000}"/>
    <cellStyle name="Input cel new 5 2 5 3 3 2" xfId="15796" xr:uid="{00000000-0005-0000-0000-000058000000}"/>
    <cellStyle name="Input cel new 5 2 5 3 3 2 2" xfId="20384" xr:uid="{00000000-0005-0000-0000-000058000000}"/>
    <cellStyle name="Input cel new 5 2 5 3 3 3" xfId="6343" xr:uid="{00000000-0005-0000-0000-000058000000}"/>
    <cellStyle name="Input cel new 5 2 5 3 4" xfId="2960" xr:uid="{00000000-0005-0000-0000-000058000000}"/>
    <cellStyle name="Input cel new 5 2 5 3 4 2" xfId="17814" xr:uid="{00000000-0005-0000-0000-000058000000}"/>
    <cellStyle name="Input cel new 5 2 5 3 5" xfId="11647" xr:uid="{00000000-0005-0000-0000-000058000000}"/>
    <cellStyle name="Input cel new 5 2 5 3 5 2" xfId="16235" xr:uid="{00000000-0005-0000-0000-000058000000}"/>
    <cellStyle name="Input cel new 5 2 5 3 6" xfId="12841" xr:uid="{00000000-0005-0000-0000-000058000000}"/>
    <cellStyle name="Input cel new 5 2 5 4" xfId="2409" xr:uid="{00000000-0005-0000-0000-000058000000}"/>
    <cellStyle name="Input cel new 5 2 5 4 2" xfId="12677" xr:uid="{00000000-0005-0000-0000-000058000000}"/>
    <cellStyle name="Input cel new 5 2 5 4 2 2" xfId="17263" xr:uid="{00000000-0005-0000-0000-000058000000}"/>
    <cellStyle name="Input cel new 5 2 5 4 3" xfId="6708" xr:uid="{00000000-0005-0000-0000-000058000000}"/>
    <cellStyle name="Input cel new 5 2 5 5" xfId="3565" xr:uid="{00000000-0005-0000-0000-000058000000}"/>
    <cellStyle name="Input cel new 5 2 5 5 2" xfId="13829" xr:uid="{00000000-0005-0000-0000-000058000000}"/>
    <cellStyle name="Input cel new 5 2 5 5 2 2" xfId="18419" xr:uid="{00000000-0005-0000-0000-000058000000}"/>
    <cellStyle name="Input cel new 5 2 5 5 3" xfId="10456" xr:uid="{00000000-0005-0000-0000-000058000000}"/>
    <cellStyle name="Input cel new 5 2 5 6" xfId="4990" xr:uid="{00000000-0005-0000-0000-000058000000}"/>
    <cellStyle name="Input cel new 5 2 5 6 2" xfId="15245" xr:uid="{00000000-0005-0000-0000-000058000000}"/>
    <cellStyle name="Input cel new 5 2 5 6 2 2" xfId="19834" xr:uid="{00000000-0005-0000-0000-000058000000}"/>
    <cellStyle name="Input cel new 5 2 5 6 3" xfId="8726" xr:uid="{00000000-0005-0000-0000-000058000000}"/>
    <cellStyle name="Input cel new 5 2 5 7" xfId="2113" xr:uid="{00000000-0005-0000-0000-000058000000}"/>
    <cellStyle name="Input cel new 5 2 5 7 2" xfId="12382" xr:uid="{00000000-0005-0000-0000-000058000000}"/>
    <cellStyle name="Input cel new 5 2 5 7 2 2" xfId="16967" xr:uid="{00000000-0005-0000-0000-000058000000}"/>
    <cellStyle name="Input cel new 5 2 5 7 3" xfId="7725" xr:uid="{00000000-0005-0000-0000-000058000000}"/>
    <cellStyle name="Input cel new 5 2 5 8" xfId="11101" xr:uid="{00000000-0005-0000-0000-000058000000}"/>
    <cellStyle name="Input cel new 5 2 5 8 2" xfId="9204" xr:uid="{00000000-0005-0000-0000-000058000000}"/>
    <cellStyle name="Input cel new 5 2 5 9" xfId="10064" xr:uid="{00000000-0005-0000-0000-000058000000}"/>
    <cellStyle name="Input cel new 5 2 6" xfId="1182" xr:uid="{00000000-0005-0000-0000-000058000000}"/>
    <cellStyle name="Input cel new 5 2 6 2" xfId="2790" xr:uid="{00000000-0005-0000-0000-000058000000}"/>
    <cellStyle name="Input cel new 5 2 6 2 2" xfId="13056" xr:uid="{00000000-0005-0000-0000-000058000000}"/>
    <cellStyle name="Input cel new 5 2 6 2 2 2" xfId="17644" xr:uid="{00000000-0005-0000-0000-000058000000}"/>
    <cellStyle name="Input cel new 5 2 6 2 3" xfId="12905" xr:uid="{00000000-0005-0000-0000-000058000000}"/>
    <cellStyle name="Input cel new 5 2 6 3" xfId="3990" xr:uid="{00000000-0005-0000-0000-000058000000}"/>
    <cellStyle name="Input cel new 5 2 6 3 2" xfId="14254" xr:uid="{00000000-0005-0000-0000-000058000000}"/>
    <cellStyle name="Input cel new 5 2 6 3 2 2" xfId="18844" xr:uid="{00000000-0005-0000-0000-000058000000}"/>
    <cellStyle name="Input cel new 5 2 6 3 3" xfId="7356" xr:uid="{00000000-0005-0000-0000-000058000000}"/>
    <cellStyle name="Input cel new 5 2 6 4" xfId="5404" xr:uid="{00000000-0005-0000-0000-000058000000}"/>
    <cellStyle name="Input cel new 5 2 6 4 2" xfId="15630" xr:uid="{00000000-0005-0000-0000-000058000000}"/>
    <cellStyle name="Input cel new 5 2 6 4 2 2" xfId="20218" xr:uid="{00000000-0005-0000-0000-000058000000}"/>
    <cellStyle name="Input cel new 5 2 6 4 3" xfId="14238" xr:uid="{00000000-0005-0000-0000-000058000000}"/>
    <cellStyle name="Input cel new 5 2 6 5" xfId="1953" xr:uid="{00000000-0005-0000-0000-000058000000}"/>
    <cellStyle name="Input cel new 5 2 6 5 2" xfId="16807" xr:uid="{00000000-0005-0000-0000-000058000000}"/>
    <cellStyle name="Input cel new 5 2 6 6" xfId="11483" xr:uid="{00000000-0005-0000-0000-000058000000}"/>
    <cellStyle name="Input cel new 5 2 6 6 2" xfId="8517" xr:uid="{00000000-0005-0000-0000-000058000000}"/>
    <cellStyle name="Input cel new 5 2 6 7" xfId="8498" xr:uid="{00000000-0005-0000-0000-000058000000}"/>
    <cellStyle name="Input cel new 5 2 7" xfId="907" xr:uid="{00000000-0005-0000-0000-000058000000}"/>
    <cellStyle name="Input cel new 5 2 7 2" xfId="3708" xr:uid="{00000000-0005-0000-0000-000058000000}"/>
    <cellStyle name="Input cel new 5 2 7 2 2" xfId="13972" xr:uid="{00000000-0005-0000-0000-000058000000}"/>
    <cellStyle name="Input cel new 5 2 7 2 2 2" xfId="18562" xr:uid="{00000000-0005-0000-0000-000058000000}"/>
    <cellStyle name="Input cel new 5 2 7 2 3" xfId="7918" xr:uid="{00000000-0005-0000-0000-000058000000}"/>
    <cellStyle name="Input cel new 5 2 7 3" xfId="5131" xr:uid="{00000000-0005-0000-0000-000058000000}"/>
    <cellStyle name="Input cel new 5 2 7 3 2" xfId="15378" xr:uid="{00000000-0005-0000-0000-000058000000}"/>
    <cellStyle name="Input cel new 5 2 7 3 2 2" xfId="19967" xr:uid="{00000000-0005-0000-0000-000058000000}"/>
    <cellStyle name="Input cel new 5 2 7 3 3" xfId="8035" xr:uid="{00000000-0005-0000-0000-000058000000}"/>
    <cellStyle name="Input cel new 5 2 7 4" xfId="2544" xr:uid="{00000000-0005-0000-0000-000058000000}"/>
    <cellStyle name="Input cel new 5 2 7 4 2" xfId="17398" xr:uid="{00000000-0005-0000-0000-000058000000}"/>
    <cellStyle name="Input cel new 5 2 7 5" xfId="11233" xr:uid="{00000000-0005-0000-0000-000058000000}"/>
    <cellStyle name="Input cel new 5 2 7 5 2" xfId="7822" xr:uid="{00000000-0005-0000-0000-000058000000}"/>
    <cellStyle name="Input cel new 5 2 7 6" xfId="14059" xr:uid="{00000000-0005-0000-0000-000058000000}"/>
    <cellStyle name="Input cel new 5 2 8" xfId="357" xr:uid="{00000000-0005-0000-0000-000058000000}"/>
    <cellStyle name="Input cel new 5 2 8 2" xfId="4603" xr:uid="{00000000-0005-0000-0000-000058000000}"/>
    <cellStyle name="Input cel new 5 2 8 2 2" xfId="14865" xr:uid="{00000000-0005-0000-0000-000058000000}"/>
    <cellStyle name="Input cel new 5 2 8 2 2 2" xfId="19454" xr:uid="{00000000-0005-0000-0000-000058000000}"/>
    <cellStyle name="Input cel new 5 2 8 2 3" xfId="12092" xr:uid="{00000000-0005-0000-0000-000058000000}"/>
    <cellStyle name="Input cel new 5 2 8 3" xfId="2215" xr:uid="{00000000-0005-0000-0000-000058000000}"/>
    <cellStyle name="Input cel new 5 2 8 3 2" xfId="17069" xr:uid="{00000000-0005-0000-0000-000058000000}"/>
    <cellStyle name="Input cel new 5 2 8 4" xfId="10711" xr:uid="{00000000-0005-0000-0000-000058000000}"/>
    <cellStyle name="Input cel new 5 2 8 4 2" xfId="9187" xr:uid="{00000000-0005-0000-0000-000058000000}"/>
    <cellStyle name="Input cel new 5 2 8 5" xfId="12107" xr:uid="{00000000-0005-0000-0000-000058000000}"/>
    <cellStyle name="Input cel new 5 2 9" xfId="3368" xr:uid="{00000000-0005-0000-0000-000058000000}"/>
    <cellStyle name="Input cel new 5 2 9 2" xfId="13632" xr:uid="{00000000-0005-0000-0000-000058000000}"/>
    <cellStyle name="Input cel new 5 2 9 2 2" xfId="18222" xr:uid="{00000000-0005-0000-0000-000058000000}"/>
    <cellStyle name="Input cel new 5 2 9 3" xfId="13326" xr:uid="{00000000-0005-0000-0000-000058000000}"/>
    <cellStyle name="Input cel new 5 3" xfId="450" xr:uid="{00000000-0005-0000-0000-000058000000}"/>
    <cellStyle name="Input cel new 5 3 10" xfId="3359" xr:uid="{00000000-0005-0000-0000-000058000000}"/>
    <cellStyle name="Input cel new 5 3 10 2" xfId="13623" xr:uid="{00000000-0005-0000-0000-000058000000}"/>
    <cellStyle name="Input cel new 5 3 10 2 2" xfId="18213" xr:uid="{00000000-0005-0000-0000-000058000000}"/>
    <cellStyle name="Input cel new 5 3 10 3" xfId="6699" xr:uid="{00000000-0005-0000-0000-000058000000}"/>
    <cellStyle name="Input cel new 5 3 11" xfId="1854" xr:uid="{00000000-0005-0000-0000-000058000000}"/>
    <cellStyle name="Input cel new 5 3 11 2" xfId="12125" xr:uid="{00000000-0005-0000-0000-000058000000}"/>
    <cellStyle name="Input cel new 5 3 11 2 2" xfId="16710" xr:uid="{00000000-0005-0000-0000-000058000000}"/>
    <cellStyle name="Input cel new 5 3 11 3" xfId="6828" xr:uid="{00000000-0005-0000-0000-000058000000}"/>
    <cellStyle name="Input cel new 5 3 12" xfId="4677" xr:uid="{00000000-0005-0000-0000-000058000000}"/>
    <cellStyle name="Input cel new 5 3 12 2" xfId="19526" xr:uid="{00000000-0005-0000-0000-000058000000}"/>
    <cellStyle name="Input cel new 5 3 13" xfId="10798" xr:uid="{00000000-0005-0000-0000-000058000000}"/>
    <cellStyle name="Input cel new 5 3 13 2" xfId="8796" xr:uid="{00000000-0005-0000-0000-000058000000}"/>
    <cellStyle name="Input cel new 5 3 14" xfId="7041" xr:uid="{00000000-0005-0000-0000-000058000000}"/>
    <cellStyle name="Input cel new 5 3 2" xfId="544" xr:uid="{00000000-0005-0000-0000-000058000000}"/>
    <cellStyle name="Input cel new 5 3 2 2" xfId="1241" xr:uid="{00000000-0005-0000-0000-000058000000}"/>
    <cellStyle name="Input cel new 5 3 2 2 2" xfId="1544" xr:uid="{00000000-0005-0000-0000-000058000000}"/>
    <cellStyle name="Input cel new 5 3 2 2 2 2" xfId="4353" xr:uid="{00000000-0005-0000-0000-000058000000}"/>
    <cellStyle name="Input cel new 5 3 2 2 2 2 2" xfId="14617" xr:uid="{00000000-0005-0000-0000-000058000000}"/>
    <cellStyle name="Input cel new 5 3 2 2 2 2 2 2" xfId="19207" xr:uid="{00000000-0005-0000-0000-000058000000}"/>
    <cellStyle name="Input cel new 5 3 2 2 2 2 3" xfId="7803" xr:uid="{00000000-0005-0000-0000-000058000000}"/>
    <cellStyle name="Input cel new 5 3 2 2 2 3" xfId="5765" xr:uid="{00000000-0005-0000-0000-000058000000}"/>
    <cellStyle name="Input cel new 5 3 2 2 2 3 2" xfId="15972" xr:uid="{00000000-0005-0000-0000-000058000000}"/>
    <cellStyle name="Input cel new 5 3 2 2 2 3 2 2" xfId="20559" xr:uid="{00000000-0005-0000-0000-000058000000}"/>
    <cellStyle name="Input cel new 5 3 2 2 2 3 3" xfId="8605" xr:uid="{00000000-0005-0000-0000-000058000000}"/>
    <cellStyle name="Input cel new 5 3 2 2 2 4" xfId="3122" xr:uid="{00000000-0005-0000-0000-000058000000}"/>
    <cellStyle name="Input cel new 5 3 2 2 2 4 2" xfId="17976" xr:uid="{00000000-0005-0000-0000-000058000000}"/>
    <cellStyle name="Input cel new 5 3 2 2 2 5" xfId="11824" xr:uid="{00000000-0005-0000-0000-000058000000}"/>
    <cellStyle name="Input cel new 5 3 2 2 2 5 2" xfId="16410" xr:uid="{00000000-0005-0000-0000-000058000000}"/>
    <cellStyle name="Input cel new 5 3 2 2 2 6" xfId="10037" xr:uid="{00000000-0005-0000-0000-000058000000}"/>
    <cellStyle name="Input cel new 5 3 2 2 3" xfId="2849" xr:uid="{00000000-0005-0000-0000-000058000000}"/>
    <cellStyle name="Input cel new 5 3 2 2 3 2" xfId="13115" xr:uid="{00000000-0005-0000-0000-000058000000}"/>
    <cellStyle name="Input cel new 5 3 2 2 3 2 2" xfId="17703" xr:uid="{00000000-0005-0000-0000-000058000000}"/>
    <cellStyle name="Input cel new 5 3 2 2 3 3" xfId="12465" xr:uid="{00000000-0005-0000-0000-000058000000}"/>
    <cellStyle name="Input cel new 5 3 2 2 4" xfId="4049" xr:uid="{00000000-0005-0000-0000-000058000000}"/>
    <cellStyle name="Input cel new 5 3 2 2 4 2" xfId="14313" xr:uid="{00000000-0005-0000-0000-000058000000}"/>
    <cellStyle name="Input cel new 5 3 2 2 4 2 2" xfId="18903" xr:uid="{00000000-0005-0000-0000-000058000000}"/>
    <cellStyle name="Input cel new 5 3 2 2 4 3" xfId="10346" xr:uid="{00000000-0005-0000-0000-000058000000}"/>
    <cellStyle name="Input cel new 5 3 2 2 5" xfId="5463" xr:uid="{00000000-0005-0000-0000-000058000000}"/>
    <cellStyle name="Input cel new 5 3 2 2 5 2" xfId="15688" xr:uid="{00000000-0005-0000-0000-000058000000}"/>
    <cellStyle name="Input cel new 5 3 2 2 5 2 2" xfId="20276" xr:uid="{00000000-0005-0000-0000-000058000000}"/>
    <cellStyle name="Input cel new 5 3 2 2 5 3" xfId="13322" xr:uid="{00000000-0005-0000-0000-000058000000}"/>
    <cellStyle name="Input cel new 5 3 2 2 6" xfId="2012" xr:uid="{00000000-0005-0000-0000-000058000000}"/>
    <cellStyle name="Input cel new 5 3 2 2 6 2" xfId="16866" xr:uid="{00000000-0005-0000-0000-000058000000}"/>
    <cellStyle name="Input cel new 5 3 2 2 7" xfId="11541" xr:uid="{00000000-0005-0000-0000-000058000000}"/>
    <cellStyle name="Input cel new 5 3 2 2 7 2" xfId="7391" xr:uid="{00000000-0005-0000-0000-000058000000}"/>
    <cellStyle name="Input cel new 5 3 2 2 8" xfId="7166" xr:uid="{00000000-0005-0000-0000-000058000000}"/>
    <cellStyle name="Input cel new 5 3 2 3" xfId="1459" xr:uid="{00000000-0005-0000-0000-000058000000}"/>
    <cellStyle name="Input cel new 5 3 2 3 2" xfId="4268" xr:uid="{00000000-0005-0000-0000-000058000000}"/>
    <cellStyle name="Input cel new 5 3 2 3 2 2" xfId="14532" xr:uid="{00000000-0005-0000-0000-000058000000}"/>
    <cellStyle name="Input cel new 5 3 2 3 2 2 2" xfId="19122" xr:uid="{00000000-0005-0000-0000-000058000000}"/>
    <cellStyle name="Input cel new 5 3 2 3 2 3" xfId="6962" xr:uid="{00000000-0005-0000-0000-000058000000}"/>
    <cellStyle name="Input cel new 5 3 2 3 3" xfId="5680" xr:uid="{00000000-0005-0000-0000-000058000000}"/>
    <cellStyle name="Input cel new 5 3 2 3 3 2" xfId="15894" xr:uid="{00000000-0005-0000-0000-000058000000}"/>
    <cellStyle name="Input cel new 5 3 2 3 3 2 2" xfId="20482" xr:uid="{00000000-0005-0000-0000-000058000000}"/>
    <cellStyle name="Input cel new 5 3 2 3 3 3" xfId="9719" xr:uid="{00000000-0005-0000-0000-000058000000}"/>
    <cellStyle name="Input cel new 5 3 2 3 4" xfId="3058" xr:uid="{00000000-0005-0000-0000-000058000000}"/>
    <cellStyle name="Input cel new 5 3 2 3 4 2" xfId="17912" xr:uid="{00000000-0005-0000-0000-000058000000}"/>
    <cellStyle name="Input cel new 5 3 2 3 5" xfId="11746" xr:uid="{00000000-0005-0000-0000-000058000000}"/>
    <cellStyle name="Input cel new 5 3 2 3 5 2" xfId="16333" xr:uid="{00000000-0005-0000-0000-000058000000}"/>
    <cellStyle name="Input cel new 5 3 2 3 6" xfId="7916" xr:uid="{00000000-0005-0000-0000-000058000000}"/>
    <cellStyle name="Input cel new 5 3 2 4" xfId="1000" xr:uid="{00000000-0005-0000-0000-000058000000}"/>
    <cellStyle name="Input cel new 5 3 2 4 2" xfId="3803" xr:uid="{00000000-0005-0000-0000-000058000000}"/>
    <cellStyle name="Input cel new 5 3 2 4 2 2" xfId="14067" xr:uid="{00000000-0005-0000-0000-000058000000}"/>
    <cellStyle name="Input cel new 5 3 2 4 2 2 2" xfId="18657" xr:uid="{00000000-0005-0000-0000-000058000000}"/>
    <cellStyle name="Input cel new 5 3 2 4 2 3" xfId="6668" xr:uid="{00000000-0005-0000-0000-000058000000}"/>
    <cellStyle name="Input cel new 5 3 2 4 3" xfId="5223" xr:uid="{00000000-0005-0000-0000-000058000000}"/>
    <cellStyle name="Input cel new 5 3 2 4 3 2" xfId="15461" xr:uid="{00000000-0005-0000-0000-000058000000}"/>
    <cellStyle name="Input cel new 5 3 2 4 3 2 2" xfId="20050" xr:uid="{00000000-0005-0000-0000-000058000000}"/>
    <cellStyle name="Input cel new 5 3 2 4 3 3" xfId="10034" xr:uid="{00000000-0005-0000-0000-000058000000}"/>
    <cellStyle name="Input cel new 5 3 2 4 4" xfId="2629" xr:uid="{00000000-0005-0000-0000-000058000000}"/>
    <cellStyle name="Input cel new 5 3 2 4 4 2" xfId="17483" xr:uid="{00000000-0005-0000-0000-000058000000}"/>
    <cellStyle name="Input cel new 5 3 2 4 5" xfId="11316" xr:uid="{00000000-0005-0000-0000-000058000000}"/>
    <cellStyle name="Input cel new 5 3 2 4 5 2" xfId="6162" xr:uid="{00000000-0005-0000-0000-000058000000}"/>
    <cellStyle name="Input cel new 5 3 2 4 6" xfId="12072" xr:uid="{00000000-0005-0000-0000-000058000000}"/>
    <cellStyle name="Input cel new 5 3 2 5" xfId="631" xr:uid="{00000000-0005-0000-0000-000058000000}"/>
    <cellStyle name="Input cel new 5 3 2 5 2" xfId="4856" xr:uid="{00000000-0005-0000-0000-000058000000}"/>
    <cellStyle name="Input cel new 5 3 2 5 2 2" xfId="15114" xr:uid="{00000000-0005-0000-0000-000058000000}"/>
    <cellStyle name="Input cel new 5 3 2 5 2 2 2" xfId="19703" xr:uid="{00000000-0005-0000-0000-000058000000}"/>
    <cellStyle name="Input cel new 5 3 2 5 2 3" xfId="6850" xr:uid="{00000000-0005-0000-0000-000058000000}"/>
    <cellStyle name="Input cel new 5 3 2 5 3" xfId="2278" xr:uid="{00000000-0005-0000-0000-000058000000}"/>
    <cellStyle name="Input cel new 5 3 2 5 3 2" xfId="17132" xr:uid="{00000000-0005-0000-0000-000058000000}"/>
    <cellStyle name="Input cel new 5 3 2 5 4" xfId="10974" xr:uid="{00000000-0005-0000-0000-000058000000}"/>
    <cellStyle name="Input cel new 5 3 2 5 4 2" xfId="8248" xr:uid="{00000000-0005-0000-0000-000058000000}"/>
    <cellStyle name="Input cel new 5 3 2 5 5" xfId="9751" xr:uid="{00000000-0005-0000-0000-000058000000}"/>
    <cellStyle name="Input cel new 5 3 2 6" xfId="3431" xr:uid="{00000000-0005-0000-0000-000058000000}"/>
    <cellStyle name="Input cel new 5 3 2 6 2" xfId="13695" xr:uid="{00000000-0005-0000-0000-000058000000}"/>
    <cellStyle name="Input cel new 5 3 2 6 2 2" xfId="18285" xr:uid="{00000000-0005-0000-0000-000058000000}"/>
    <cellStyle name="Input cel new 5 3 2 6 3" xfId="8655" xr:uid="{00000000-0005-0000-0000-000058000000}"/>
    <cellStyle name="Input cel new 5 3 2 7" xfId="4769" xr:uid="{00000000-0005-0000-0000-000058000000}"/>
    <cellStyle name="Input cel new 5 3 2 7 2" xfId="15028" xr:uid="{00000000-0005-0000-0000-000058000000}"/>
    <cellStyle name="Input cel new 5 3 2 7 2 2" xfId="19617" xr:uid="{00000000-0005-0000-0000-000058000000}"/>
    <cellStyle name="Input cel new 5 3 2 7 3" xfId="7996" xr:uid="{00000000-0005-0000-0000-000058000000}"/>
    <cellStyle name="Input cel new 5 3 2 8" xfId="10890" xr:uid="{00000000-0005-0000-0000-000058000000}"/>
    <cellStyle name="Input cel new 5 3 2 8 2" xfId="8980" xr:uid="{00000000-0005-0000-0000-000058000000}"/>
    <cellStyle name="Input cel new 5 3 2 9" xfId="8323" xr:uid="{00000000-0005-0000-0000-000058000000}"/>
    <cellStyle name="Input cel new 5 3 3" xfId="680" xr:uid="{00000000-0005-0000-0000-000058000000}"/>
    <cellStyle name="Input cel new 5 3 3 10" xfId="7200" xr:uid="{00000000-0005-0000-0000-000058000000}"/>
    <cellStyle name="Input cel new 5 3 3 2" xfId="1279" xr:uid="{00000000-0005-0000-0000-000058000000}"/>
    <cellStyle name="Input cel new 5 3 3 2 2" xfId="4088" xr:uid="{00000000-0005-0000-0000-000058000000}"/>
    <cellStyle name="Input cel new 5 3 3 2 2 2" xfId="14352" xr:uid="{00000000-0005-0000-0000-000058000000}"/>
    <cellStyle name="Input cel new 5 3 3 2 2 2 2" xfId="18942" xr:uid="{00000000-0005-0000-0000-000058000000}"/>
    <cellStyle name="Input cel new 5 3 3 2 2 3" xfId="10559" xr:uid="{00000000-0005-0000-0000-000058000000}"/>
    <cellStyle name="Input cel new 5 3 3 2 3" xfId="5501" xr:uid="{00000000-0005-0000-0000-000058000000}"/>
    <cellStyle name="Input cel new 5 3 3 2 3 2" xfId="15724" xr:uid="{00000000-0005-0000-0000-000058000000}"/>
    <cellStyle name="Input cel new 5 3 3 2 3 2 2" xfId="20312" xr:uid="{00000000-0005-0000-0000-000058000000}"/>
    <cellStyle name="Input cel new 5 3 3 2 3 3" xfId="9344" xr:uid="{00000000-0005-0000-0000-000058000000}"/>
    <cellStyle name="Input cel new 5 3 3 2 4" xfId="2886" xr:uid="{00000000-0005-0000-0000-000058000000}"/>
    <cellStyle name="Input cel new 5 3 3 2 4 2" xfId="17740" xr:uid="{00000000-0005-0000-0000-000058000000}"/>
    <cellStyle name="Input cel new 5 3 3 2 5" xfId="11576" xr:uid="{00000000-0005-0000-0000-000058000000}"/>
    <cellStyle name="Input cel new 5 3 3 2 5 2" xfId="16164" xr:uid="{00000000-0005-0000-0000-000058000000}"/>
    <cellStyle name="Input cel new 5 3 3 2 6" xfId="10275" xr:uid="{00000000-0005-0000-0000-000058000000}"/>
    <cellStyle name="Input cel new 5 3 3 3" xfId="1593" xr:uid="{00000000-0005-0000-0000-000058000000}"/>
    <cellStyle name="Input cel new 5 3 3 3 2" xfId="4402" xr:uid="{00000000-0005-0000-0000-000058000000}"/>
    <cellStyle name="Input cel new 5 3 3 3 2 2" xfId="14666" xr:uid="{00000000-0005-0000-0000-000058000000}"/>
    <cellStyle name="Input cel new 5 3 3 3 2 2 2" xfId="19256" xr:uid="{00000000-0005-0000-0000-000058000000}"/>
    <cellStyle name="Input cel new 5 3 3 3 2 3" xfId="6326" xr:uid="{00000000-0005-0000-0000-000058000000}"/>
    <cellStyle name="Input cel new 5 3 3 3 3" xfId="5814" xr:uid="{00000000-0005-0000-0000-000058000000}"/>
    <cellStyle name="Input cel new 5 3 3 3 3 2" xfId="16019" xr:uid="{00000000-0005-0000-0000-000058000000}"/>
    <cellStyle name="Input cel new 5 3 3 3 3 2 2" xfId="20606" xr:uid="{00000000-0005-0000-0000-000058000000}"/>
    <cellStyle name="Input cel new 5 3 3 3 3 3" xfId="7286" xr:uid="{00000000-0005-0000-0000-000058000000}"/>
    <cellStyle name="Input cel new 5 3 3 3 4" xfId="3169" xr:uid="{00000000-0005-0000-0000-000058000000}"/>
    <cellStyle name="Input cel new 5 3 3 3 4 2" xfId="18023" xr:uid="{00000000-0005-0000-0000-000058000000}"/>
    <cellStyle name="Input cel new 5 3 3 3 5" xfId="11871" xr:uid="{00000000-0005-0000-0000-000058000000}"/>
    <cellStyle name="Input cel new 5 3 3 3 5 2" xfId="16457" xr:uid="{00000000-0005-0000-0000-000058000000}"/>
    <cellStyle name="Input cel new 5 3 3 3 6" xfId="6372" xr:uid="{00000000-0005-0000-0000-000058000000}"/>
    <cellStyle name="Input cel new 5 3 3 4" xfId="1060" xr:uid="{00000000-0005-0000-0000-000058000000}"/>
    <cellStyle name="Input cel new 5 3 3 4 2" xfId="3863" xr:uid="{00000000-0005-0000-0000-000058000000}"/>
    <cellStyle name="Input cel new 5 3 3 4 2 2" xfId="14127" xr:uid="{00000000-0005-0000-0000-000058000000}"/>
    <cellStyle name="Input cel new 5 3 3 4 2 2 2" xfId="18717" xr:uid="{00000000-0005-0000-0000-000058000000}"/>
    <cellStyle name="Input cel new 5 3 3 4 2 3" xfId="7979" xr:uid="{00000000-0005-0000-0000-000058000000}"/>
    <cellStyle name="Input cel new 5 3 3 4 3" xfId="5283" xr:uid="{00000000-0005-0000-0000-000058000000}"/>
    <cellStyle name="Input cel new 5 3 3 4 3 2" xfId="15519" xr:uid="{00000000-0005-0000-0000-000058000000}"/>
    <cellStyle name="Input cel new 5 3 3 4 3 2 2" xfId="20108" xr:uid="{00000000-0005-0000-0000-000058000000}"/>
    <cellStyle name="Input cel new 5 3 3 4 3 3" xfId="8909" xr:uid="{00000000-0005-0000-0000-000058000000}"/>
    <cellStyle name="Input cel new 5 3 3 4 4" xfId="2687" xr:uid="{00000000-0005-0000-0000-000058000000}"/>
    <cellStyle name="Input cel new 5 3 3 4 4 2" xfId="17541" xr:uid="{00000000-0005-0000-0000-000058000000}"/>
    <cellStyle name="Input cel new 5 3 3 4 5" xfId="11374" xr:uid="{00000000-0005-0000-0000-000058000000}"/>
    <cellStyle name="Input cel new 5 3 3 4 5 2" xfId="9826" xr:uid="{00000000-0005-0000-0000-000058000000}"/>
    <cellStyle name="Input cel new 5 3 3 4 6" xfId="9387" xr:uid="{00000000-0005-0000-0000-000058000000}"/>
    <cellStyle name="Input cel new 5 3 3 5" xfId="2326" xr:uid="{00000000-0005-0000-0000-000058000000}"/>
    <cellStyle name="Input cel new 5 3 3 5 2" xfId="12594" xr:uid="{00000000-0005-0000-0000-000058000000}"/>
    <cellStyle name="Input cel new 5 3 3 5 2 2" xfId="17180" xr:uid="{00000000-0005-0000-0000-000058000000}"/>
    <cellStyle name="Input cel new 5 3 3 5 3" xfId="7365" xr:uid="{00000000-0005-0000-0000-000058000000}"/>
    <cellStyle name="Input cel new 5 3 3 6" xfId="3480" xr:uid="{00000000-0005-0000-0000-000058000000}"/>
    <cellStyle name="Input cel new 5 3 3 6 2" xfId="13744" xr:uid="{00000000-0005-0000-0000-000058000000}"/>
    <cellStyle name="Input cel new 5 3 3 6 2 2" xfId="18334" xr:uid="{00000000-0005-0000-0000-000058000000}"/>
    <cellStyle name="Input cel new 5 3 3 6 3" xfId="13356" xr:uid="{00000000-0005-0000-0000-000058000000}"/>
    <cellStyle name="Input cel new 5 3 3 7" xfId="4905" xr:uid="{00000000-0005-0000-0000-000058000000}"/>
    <cellStyle name="Input cel new 5 3 3 7 2" xfId="15162" xr:uid="{00000000-0005-0000-0000-000058000000}"/>
    <cellStyle name="Input cel new 5 3 3 7 2 2" xfId="19751" xr:uid="{00000000-0005-0000-0000-000058000000}"/>
    <cellStyle name="Input cel new 5 3 3 7 3" xfId="12223" xr:uid="{00000000-0005-0000-0000-000058000000}"/>
    <cellStyle name="Input cel new 5 3 3 8" xfId="2046" xr:uid="{00000000-0005-0000-0000-000058000000}"/>
    <cellStyle name="Input cel new 5 3 3 8 2" xfId="12315" xr:uid="{00000000-0005-0000-0000-000058000000}"/>
    <cellStyle name="Input cel new 5 3 3 8 2 2" xfId="16900" xr:uid="{00000000-0005-0000-0000-000058000000}"/>
    <cellStyle name="Input cel new 5 3 3 8 3" xfId="8545" xr:uid="{00000000-0005-0000-0000-000058000000}"/>
    <cellStyle name="Input cel new 5 3 3 9" xfId="11021" xr:uid="{00000000-0005-0000-0000-000058000000}"/>
    <cellStyle name="Input cel new 5 3 3 9 2" xfId="10580" xr:uid="{00000000-0005-0000-0000-000058000000}"/>
    <cellStyle name="Input cel new 5 3 4" xfId="744" xr:uid="{00000000-0005-0000-0000-000058000000}"/>
    <cellStyle name="Input cel new 5 3 4 2" xfId="1657" xr:uid="{00000000-0005-0000-0000-000058000000}"/>
    <cellStyle name="Input cel new 5 3 4 2 2" xfId="4466" xr:uid="{00000000-0005-0000-0000-000058000000}"/>
    <cellStyle name="Input cel new 5 3 4 2 2 2" xfId="14730" xr:uid="{00000000-0005-0000-0000-000058000000}"/>
    <cellStyle name="Input cel new 5 3 4 2 2 2 2" xfId="19320" xr:uid="{00000000-0005-0000-0000-000058000000}"/>
    <cellStyle name="Input cel new 5 3 4 2 2 3" xfId="8600" xr:uid="{00000000-0005-0000-0000-000058000000}"/>
    <cellStyle name="Input cel new 5 3 4 2 3" xfId="5878" xr:uid="{00000000-0005-0000-0000-000058000000}"/>
    <cellStyle name="Input cel new 5 3 4 2 3 2" xfId="16079" xr:uid="{00000000-0005-0000-0000-000058000000}"/>
    <cellStyle name="Input cel new 5 3 4 2 3 2 2" xfId="20666" xr:uid="{00000000-0005-0000-0000-000058000000}"/>
    <cellStyle name="Input cel new 5 3 4 2 3 3" xfId="6639" xr:uid="{00000000-0005-0000-0000-000058000000}"/>
    <cellStyle name="Input cel new 5 3 4 2 4" xfId="3229" xr:uid="{00000000-0005-0000-0000-000058000000}"/>
    <cellStyle name="Input cel new 5 3 4 2 4 2" xfId="18083" xr:uid="{00000000-0005-0000-0000-000058000000}"/>
    <cellStyle name="Input cel new 5 3 4 2 5" xfId="11931" xr:uid="{00000000-0005-0000-0000-000058000000}"/>
    <cellStyle name="Input cel new 5 3 4 2 5 2" xfId="16517" xr:uid="{00000000-0005-0000-0000-000058000000}"/>
    <cellStyle name="Input cel new 5 3 4 2 6" xfId="13412" xr:uid="{00000000-0005-0000-0000-000058000000}"/>
    <cellStyle name="Input cel new 5 3 4 3" xfId="1340" xr:uid="{00000000-0005-0000-0000-000058000000}"/>
    <cellStyle name="Input cel new 5 3 4 3 2" xfId="4149" xr:uid="{00000000-0005-0000-0000-000058000000}"/>
    <cellStyle name="Input cel new 5 3 4 3 2 2" xfId="14413" xr:uid="{00000000-0005-0000-0000-000058000000}"/>
    <cellStyle name="Input cel new 5 3 4 3 2 2 2" xfId="19003" xr:uid="{00000000-0005-0000-0000-000058000000}"/>
    <cellStyle name="Input cel new 5 3 4 3 2 3" xfId="6211" xr:uid="{00000000-0005-0000-0000-000058000000}"/>
    <cellStyle name="Input cel new 5 3 4 3 3" xfId="5562" xr:uid="{00000000-0005-0000-0000-000058000000}"/>
    <cellStyle name="Input cel new 5 3 4 3 3 2" xfId="15782" xr:uid="{00000000-0005-0000-0000-000058000000}"/>
    <cellStyle name="Input cel new 5 3 4 3 3 2 2" xfId="20370" xr:uid="{00000000-0005-0000-0000-000058000000}"/>
    <cellStyle name="Input cel new 5 3 4 3 3 3" xfId="8543" xr:uid="{00000000-0005-0000-0000-000058000000}"/>
    <cellStyle name="Input cel new 5 3 4 3 4" xfId="2945" xr:uid="{00000000-0005-0000-0000-000058000000}"/>
    <cellStyle name="Input cel new 5 3 4 3 4 2" xfId="17799" xr:uid="{00000000-0005-0000-0000-000058000000}"/>
    <cellStyle name="Input cel new 5 3 4 3 5" xfId="11633" xr:uid="{00000000-0005-0000-0000-000058000000}"/>
    <cellStyle name="Input cel new 5 3 4 3 5 2" xfId="16221" xr:uid="{00000000-0005-0000-0000-000058000000}"/>
    <cellStyle name="Input cel new 5 3 4 3 6" xfId="6961" xr:uid="{00000000-0005-0000-0000-000058000000}"/>
    <cellStyle name="Input cel new 5 3 4 4" xfId="2388" xr:uid="{00000000-0005-0000-0000-000058000000}"/>
    <cellStyle name="Input cel new 5 3 4 4 2" xfId="12656" xr:uid="{00000000-0005-0000-0000-000058000000}"/>
    <cellStyle name="Input cel new 5 3 4 4 2 2" xfId="17242" xr:uid="{00000000-0005-0000-0000-000058000000}"/>
    <cellStyle name="Input cel new 5 3 4 4 3" xfId="10198" xr:uid="{00000000-0005-0000-0000-000058000000}"/>
    <cellStyle name="Input cel new 5 3 4 5" xfId="3544" xr:uid="{00000000-0005-0000-0000-000058000000}"/>
    <cellStyle name="Input cel new 5 3 4 5 2" xfId="13808" xr:uid="{00000000-0005-0000-0000-000058000000}"/>
    <cellStyle name="Input cel new 5 3 4 5 2 2" xfId="18398" xr:uid="{00000000-0005-0000-0000-000058000000}"/>
    <cellStyle name="Input cel new 5 3 4 5 3" xfId="10516" xr:uid="{00000000-0005-0000-0000-000058000000}"/>
    <cellStyle name="Input cel new 5 3 4 6" xfId="4969" xr:uid="{00000000-0005-0000-0000-000058000000}"/>
    <cellStyle name="Input cel new 5 3 4 6 2" xfId="15224" xr:uid="{00000000-0005-0000-0000-000058000000}"/>
    <cellStyle name="Input cel new 5 3 4 6 2 2" xfId="19813" xr:uid="{00000000-0005-0000-0000-000058000000}"/>
    <cellStyle name="Input cel new 5 3 4 6 3" xfId="7669" xr:uid="{00000000-0005-0000-0000-000058000000}"/>
    <cellStyle name="Input cel new 5 3 4 7" xfId="2093" xr:uid="{00000000-0005-0000-0000-000058000000}"/>
    <cellStyle name="Input cel new 5 3 4 7 2" xfId="12362" xr:uid="{00000000-0005-0000-0000-000058000000}"/>
    <cellStyle name="Input cel new 5 3 4 7 2 2" xfId="16947" xr:uid="{00000000-0005-0000-0000-000058000000}"/>
    <cellStyle name="Input cel new 5 3 4 7 3" xfId="9658" xr:uid="{00000000-0005-0000-0000-000058000000}"/>
    <cellStyle name="Input cel new 5 3 4 8" xfId="11081" xr:uid="{00000000-0005-0000-0000-000058000000}"/>
    <cellStyle name="Input cel new 5 3 4 8 2" xfId="13218" xr:uid="{00000000-0005-0000-0000-000058000000}"/>
    <cellStyle name="Input cel new 5 3 4 9" xfId="12105" xr:uid="{00000000-0005-0000-0000-000058000000}"/>
    <cellStyle name="Input cel new 5 3 5" xfId="805" xr:uid="{00000000-0005-0000-0000-000058000000}"/>
    <cellStyle name="Input cel new 5 3 5 2" xfId="1718" xr:uid="{00000000-0005-0000-0000-000058000000}"/>
    <cellStyle name="Input cel new 5 3 5 2 2" xfId="4527" xr:uid="{00000000-0005-0000-0000-000058000000}"/>
    <cellStyle name="Input cel new 5 3 5 2 2 2" xfId="14791" xr:uid="{00000000-0005-0000-0000-000058000000}"/>
    <cellStyle name="Input cel new 5 3 5 2 2 2 2" xfId="19381" xr:uid="{00000000-0005-0000-0000-000058000000}"/>
    <cellStyle name="Input cel new 5 3 5 2 2 3" xfId="7511" xr:uid="{00000000-0005-0000-0000-000058000000}"/>
    <cellStyle name="Input cel new 5 3 5 2 3" xfId="5939" xr:uid="{00000000-0005-0000-0000-000058000000}"/>
    <cellStyle name="Input cel new 5 3 5 2 3 2" xfId="16138" xr:uid="{00000000-0005-0000-0000-000058000000}"/>
    <cellStyle name="Input cel new 5 3 5 2 3 2 2" xfId="20725" xr:uid="{00000000-0005-0000-0000-000058000000}"/>
    <cellStyle name="Input cel new 5 3 5 2 3 3" xfId="9873" xr:uid="{00000000-0005-0000-0000-000058000000}"/>
    <cellStyle name="Input cel new 5 3 5 2 4" xfId="3288" xr:uid="{00000000-0005-0000-0000-000058000000}"/>
    <cellStyle name="Input cel new 5 3 5 2 4 2" xfId="18142" xr:uid="{00000000-0005-0000-0000-000058000000}"/>
    <cellStyle name="Input cel new 5 3 5 2 5" xfId="11990" xr:uid="{00000000-0005-0000-0000-000058000000}"/>
    <cellStyle name="Input cel new 5 3 5 2 5 2" xfId="16576" xr:uid="{00000000-0005-0000-0000-000058000000}"/>
    <cellStyle name="Input cel new 5 3 5 2 6" xfId="9501" xr:uid="{00000000-0005-0000-0000-000058000000}"/>
    <cellStyle name="Input cel new 5 3 5 3" xfId="1396" xr:uid="{00000000-0005-0000-0000-000058000000}"/>
    <cellStyle name="Input cel new 5 3 5 3 2" xfId="4205" xr:uid="{00000000-0005-0000-0000-000058000000}"/>
    <cellStyle name="Input cel new 5 3 5 3 2 2" xfId="14469" xr:uid="{00000000-0005-0000-0000-000058000000}"/>
    <cellStyle name="Input cel new 5 3 5 3 2 2 2" xfId="19059" xr:uid="{00000000-0005-0000-0000-000058000000}"/>
    <cellStyle name="Input cel new 5 3 5 3 2 3" xfId="7280" xr:uid="{00000000-0005-0000-0000-000058000000}"/>
    <cellStyle name="Input cel new 5 3 5 3 3" xfId="5617" xr:uid="{00000000-0005-0000-0000-000058000000}"/>
    <cellStyle name="Input cel new 5 3 5 3 3 2" xfId="15835" xr:uid="{00000000-0005-0000-0000-000058000000}"/>
    <cellStyle name="Input cel new 5 3 5 3 3 2 2" xfId="20423" xr:uid="{00000000-0005-0000-0000-000058000000}"/>
    <cellStyle name="Input cel new 5 3 5 3 3 3" xfId="5984" xr:uid="{00000000-0005-0000-0000-000058000000}"/>
    <cellStyle name="Input cel new 5 3 5 3 4" xfId="2999" xr:uid="{00000000-0005-0000-0000-000058000000}"/>
    <cellStyle name="Input cel new 5 3 5 3 4 2" xfId="17853" xr:uid="{00000000-0005-0000-0000-000058000000}"/>
    <cellStyle name="Input cel new 5 3 5 3 5" xfId="11686" xr:uid="{00000000-0005-0000-0000-000058000000}"/>
    <cellStyle name="Input cel new 5 3 5 3 5 2" xfId="16274" xr:uid="{00000000-0005-0000-0000-000058000000}"/>
    <cellStyle name="Input cel new 5 3 5 3 6" xfId="9787" xr:uid="{00000000-0005-0000-0000-000058000000}"/>
    <cellStyle name="Input cel new 5 3 5 4" xfId="2449" xr:uid="{00000000-0005-0000-0000-000058000000}"/>
    <cellStyle name="Input cel new 5 3 5 4 2" xfId="12717" xr:uid="{00000000-0005-0000-0000-000058000000}"/>
    <cellStyle name="Input cel new 5 3 5 4 2 2" xfId="17303" xr:uid="{00000000-0005-0000-0000-000058000000}"/>
    <cellStyle name="Input cel new 5 3 5 4 3" xfId="6054" xr:uid="{00000000-0005-0000-0000-000058000000}"/>
    <cellStyle name="Input cel new 5 3 5 5" xfId="3605" xr:uid="{00000000-0005-0000-0000-000058000000}"/>
    <cellStyle name="Input cel new 5 3 5 5 2" xfId="13869" xr:uid="{00000000-0005-0000-0000-000058000000}"/>
    <cellStyle name="Input cel new 5 3 5 5 2 2" xfId="18459" xr:uid="{00000000-0005-0000-0000-000058000000}"/>
    <cellStyle name="Input cel new 5 3 5 5 3" xfId="12843" xr:uid="{00000000-0005-0000-0000-000058000000}"/>
    <cellStyle name="Input cel new 5 3 5 6" xfId="5030" xr:uid="{00000000-0005-0000-0000-000058000000}"/>
    <cellStyle name="Input cel new 5 3 5 6 2" xfId="15285" xr:uid="{00000000-0005-0000-0000-000058000000}"/>
    <cellStyle name="Input cel new 5 3 5 6 2 2" xfId="19874" xr:uid="{00000000-0005-0000-0000-000058000000}"/>
    <cellStyle name="Input cel new 5 3 5 6 3" xfId="8844" xr:uid="{00000000-0005-0000-0000-000058000000}"/>
    <cellStyle name="Input cel new 5 3 5 7" xfId="2152" xr:uid="{00000000-0005-0000-0000-000058000000}"/>
    <cellStyle name="Input cel new 5 3 5 7 2" xfId="12421" xr:uid="{00000000-0005-0000-0000-000058000000}"/>
    <cellStyle name="Input cel new 5 3 5 7 2 2" xfId="17006" xr:uid="{00000000-0005-0000-0000-000058000000}"/>
    <cellStyle name="Input cel new 5 3 5 7 3" xfId="10540" xr:uid="{00000000-0005-0000-0000-000058000000}"/>
    <cellStyle name="Input cel new 5 3 5 8" xfId="11140" xr:uid="{00000000-0005-0000-0000-000058000000}"/>
    <cellStyle name="Input cel new 5 3 5 8 2" xfId="8795" xr:uid="{00000000-0005-0000-0000-000058000000}"/>
    <cellStyle name="Input cel new 5 3 5 9" xfId="10358" xr:uid="{00000000-0005-0000-0000-000058000000}"/>
    <cellStyle name="Input cel new 5 3 6" xfId="1173" xr:uid="{00000000-0005-0000-0000-000058000000}"/>
    <cellStyle name="Input cel new 5 3 6 2" xfId="2782" xr:uid="{00000000-0005-0000-0000-000058000000}"/>
    <cellStyle name="Input cel new 5 3 6 2 2" xfId="13048" xr:uid="{00000000-0005-0000-0000-000058000000}"/>
    <cellStyle name="Input cel new 5 3 6 2 2 2" xfId="17636" xr:uid="{00000000-0005-0000-0000-000058000000}"/>
    <cellStyle name="Input cel new 5 3 6 2 3" xfId="13455" xr:uid="{00000000-0005-0000-0000-000058000000}"/>
    <cellStyle name="Input cel new 5 3 6 3" xfId="3981" xr:uid="{00000000-0005-0000-0000-000058000000}"/>
    <cellStyle name="Input cel new 5 3 6 3 2" xfId="14245" xr:uid="{00000000-0005-0000-0000-000058000000}"/>
    <cellStyle name="Input cel new 5 3 6 3 2 2" xfId="18835" xr:uid="{00000000-0005-0000-0000-000058000000}"/>
    <cellStyle name="Input cel new 5 3 6 3 3" xfId="9334" xr:uid="{00000000-0005-0000-0000-000058000000}"/>
    <cellStyle name="Input cel new 5 3 6 4" xfId="5395" xr:uid="{00000000-0005-0000-0000-000058000000}"/>
    <cellStyle name="Input cel new 5 3 6 4 2" xfId="15621" xr:uid="{00000000-0005-0000-0000-000058000000}"/>
    <cellStyle name="Input cel new 5 3 6 4 2 2" xfId="20209" xr:uid="{00000000-0005-0000-0000-000058000000}"/>
    <cellStyle name="Input cel new 5 3 6 4 3" xfId="12836" xr:uid="{00000000-0005-0000-0000-000058000000}"/>
    <cellStyle name="Input cel new 5 3 6 5" xfId="1944" xr:uid="{00000000-0005-0000-0000-000058000000}"/>
    <cellStyle name="Input cel new 5 3 6 5 2" xfId="16798" xr:uid="{00000000-0005-0000-0000-000058000000}"/>
    <cellStyle name="Input cel new 5 3 6 6" xfId="11474" xr:uid="{00000000-0005-0000-0000-000058000000}"/>
    <cellStyle name="Input cel new 5 3 6 6 2" xfId="6607" xr:uid="{00000000-0005-0000-0000-000058000000}"/>
    <cellStyle name="Input cel new 5 3 6 7" xfId="7928" xr:uid="{00000000-0005-0000-0000-000058000000}"/>
    <cellStyle name="Input cel new 5 3 7" xfId="927" xr:uid="{00000000-0005-0000-0000-000058000000}"/>
    <cellStyle name="Input cel new 5 3 7 2" xfId="3729" xr:uid="{00000000-0005-0000-0000-000058000000}"/>
    <cellStyle name="Input cel new 5 3 7 2 2" xfId="13993" xr:uid="{00000000-0005-0000-0000-000058000000}"/>
    <cellStyle name="Input cel new 5 3 7 2 2 2" xfId="18583" xr:uid="{00000000-0005-0000-0000-000058000000}"/>
    <cellStyle name="Input cel new 5 3 7 2 3" xfId="8502" xr:uid="{00000000-0005-0000-0000-000058000000}"/>
    <cellStyle name="Input cel new 5 3 7 3" xfId="5150" xr:uid="{00000000-0005-0000-0000-000058000000}"/>
    <cellStyle name="Input cel new 5 3 7 3 2" xfId="15395" xr:uid="{00000000-0005-0000-0000-000058000000}"/>
    <cellStyle name="Input cel new 5 3 7 3 2 2" xfId="19984" xr:uid="{00000000-0005-0000-0000-000058000000}"/>
    <cellStyle name="Input cel new 5 3 7 3 3" xfId="7706" xr:uid="{00000000-0005-0000-0000-000058000000}"/>
    <cellStyle name="Input cel new 5 3 7 4" xfId="2563" xr:uid="{00000000-0005-0000-0000-000058000000}"/>
    <cellStyle name="Input cel new 5 3 7 4 2" xfId="17417" xr:uid="{00000000-0005-0000-0000-000058000000}"/>
    <cellStyle name="Input cel new 5 3 7 5" xfId="11250" xr:uid="{00000000-0005-0000-0000-000058000000}"/>
    <cellStyle name="Input cel new 5 3 7 5 2" xfId="8064" xr:uid="{00000000-0005-0000-0000-000058000000}"/>
    <cellStyle name="Input cel new 5 3 7 6" xfId="7109" xr:uid="{00000000-0005-0000-0000-000058000000}"/>
    <cellStyle name="Input cel new 5 3 8" xfId="829" xr:uid="{00000000-0005-0000-0000-000058000000}"/>
    <cellStyle name="Input cel new 5 3 8 2" xfId="3629" xr:uid="{00000000-0005-0000-0000-000058000000}"/>
    <cellStyle name="Input cel new 5 3 8 2 2" xfId="13893" xr:uid="{00000000-0005-0000-0000-000058000000}"/>
    <cellStyle name="Input cel new 5 3 8 2 2 2" xfId="18483" xr:uid="{00000000-0005-0000-0000-000058000000}"/>
    <cellStyle name="Input cel new 5 3 8 2 3" xfId="9022" xr:uid="{00000000-0005-0000-0000-000058000000}"/>
    <cellStyle name="Input cel new 5 3 8 3" xfId="5054" xr:uid="{00000000-0005-0000-0000-000058000000}"/>
    <cellStyle name="Input cel new 5 3 8 3 2" xfId="15308" xr:uid="{00000000-0005-0000-0000-000058000000}"/>
    <cellStyle name="Input cel new 5 3 8 3 2 2" xfId="19897" xr:uid="{00000000-0005-0000-0000-000058000000}"/>
    <cellStyle name="Input cel new 5 3 8 3 3" xfId="9855" xr:uid="{00000000-0005-0000-0000-000058000000}"/>
    <cellStyle name="Input cel new 5 3 8 4" xfId="2472" xr:uid="{00000000-0005-0000-0000-000058000000}"/>
    <cellStyle name="Input cel new 5 3 8 4 2" xfId="17326" xr:uid="{00000000-0005-0000-0000-000058000000}"/>
    <cellStyle name="Input cel new 5 3 8 5" xfId="11163" xr:uid="{00000000-0005-0000-0000-000058000000}"/>
    <cellStyle name="Input cel new 5 3 8 5 2" xfId="7794" xr:uid="{00000000-0005-0000-0000-000058000000}"/>
    <cellStyle name="Input cel new 5 3 8 6" xfId="6030" xr:uid="{00000000-0005-0000-0000-000058000000}"/>
    <cellStyle name="Input cel new 5 3 9" xfId="364" xr:uid="{00000000-0005-0000-0000-000058000000}"/>
    <cellStyle name="Input cel new 5 3 9 2" xfId="4610" xr:uid="{00000000-0005-0000-0000-000058000000}"/>
    <cellStyle name="Input cel new 5 3 9 2 2" xfId="14872" xr:uid="{00000000-0005-0000-0000-000058000000}"/>
    <cellStyle name="Input cel new 5 3 9 2 2 2" xfId="19461" xr:uid="{00000000-0005-0000-0000-000058000000}"/>
    <cellStyle name="Input cel new 5 3 9 2 3" xfId="12150" xr:uid="{00000000-0005-0000-0000-000058000000}"/>
    <cellStyle name="Input cel new 5 3 9 3" xfId="2206" xr:uid="{00000000-0005-0000-0000-000058000000}"/>
    <cellStyle name="Input cel new 5 3 9 3 2" xfId="17060" xr:uid="{00000000-0005-0000-0000-000058000000}"/>
    <cellStyle name="Input cel new 5 3 9 4" xfId="10718" xr:uid="{00000000-0005-0000-0000-000058000000}"/>
    <cellStyle name="Input cel new 5 3 9 4 2" xfId="6151" xr:uid="{00000000-0005-0000-0000-000058000000}"/>
    <cellStyle name="Input cel new 5 3 9 5" xfId="6277" xr:uid="{00000000-0005-0000-0000-000058000000}"/>
    <cellStyle name="Input cel new 5 4" xfId="389" xr:uid="{00000000-0005-0000-0000-000058000000}"/>
    <cellStyle name="Input cel new 5 4 2" xfId="484" xr:uid="{00000000-0005-0000-0000-000058000000}"/>
    <cellStyle name="Input cel new 5 4 2 2" xfId="1160" xr:uid="{00000000-0005-0000-0000-000058000000}"/>
    <cellStyle name="Input cel new 5 4 2 2 2" xfId="5382" xr:uid="{00000000-0005-0000-0000-000058000000}"/>
    <cellStyle name="Input cel new 5 4 2 2 2 2" xfId="15608" xr:uid="{00000000-0005-0000-0000-000058000000}"/>
    <cellStyle name="Input cel new 5 4 2 2 2 2 2" xfId="20197" xr:uid="{00000000-0005-0000-0000-000058000000}"/>
    <cellStyle name="Input cel new 5 4 2 2 2 3" xfId="9887" xr:uid="{00000000-0005-0000-0000-000058000000}"/>
    <cellStyle name="Input cel new 5 4 2 2 3" xfId="3968" xr:uid="{00000000-0005-0000-0000-000058000000}"/>
    <cellStyle name="Input cel new 5 4 2 2 3 2" xfId="18822" xr:uid="{00000000-0005-0000-0000-000058000000}"/>
    <cellStyle name="Input cel new 5 4 2 2 4" xfId="11462" xr:uid="{00000000-0005-0000-0000-000058000000}"/>
    <cellStyle name="Input cel new 5 4 2 2 4 2" xfId="7462" xr:uid="{00000000-0005-0000-0000-000058000000}"/>
    <cellStyle name="Input cel new 5 4 2 2 5" xfId="9399" xr:uid="{00000000-0005-0000-0000-000058000000}"/>
    <cellStyle name="Input cel new 5 4 2 3" xfId="4709" xr:uid="{00000000-0005-0000-0000-000058000000}"/>
    <cellStyle name="Input cel new 5 4 2 3 2" xfId="14969" xr:uid="{00000000-0005-0000-0000-000058000000}"/>
    <cellStyle name="Input cel new 5 4 2 3 2 2" xfId="19558" xr:uid="{00000000-0005-0000-0000-000058000000}"/>
    <cellStyle name="Input cel new 5 4 2 3 3" xfId="10070" xr:uid="{00000000-0005-0000-0000-000058000000}"/>
    <cellStyle name="Input cel new 5 4 2 4" xfId="10831" xr:uid="{00000000-0005-0000-0000-000058000000}"/>
    <cellStyle name="Input cel new 5 4 2 4 2" xfId="12951" xr:uid="{00000000-0005-0000-0000-000058000000}"/>
    <cellStyle name="Input cel new 5 4 2 5" xfId="13513" xr:uid="{00000000-0005-0000-0000-000058000000}"/>
    <cellStyle name="Input cel new 5 4 3" xfId="978" xr:uid="{00000000-0005-0000-0000-000058000000}"/>
    <cellStyle name="Input cel new 5 4 3 2" xfId="3781" xr:uid="{00000000-0005-0000-0000-000058000000}"/>
    <cellStyle name="Input cel new 5 4 3 2 2" xfId="14045" xr:uid="{00000000-0005-0000-0000-000058000000}"/>
    <cellStyle name="Input cel new 5 4 3 2 2 2" xfId="18635" xr:uid="{00000000-0005-0000-0000-000058000000}"/>
    <cellStyle name="Input cel new 5 4 3 2 3" xfId="12521" xr:uid="{00000000-0005-0000-0000-000058000000}"/>
    <cellStyle name="Input cel new 5 4 3 3" xfId="5201" xr:uid="{00000000-0005-0000-0000-000058000000}"/>
    <cellStyle name="Input cel new 5 4 3 3 2" xfId="15442" xr:uid="{00000000-0005-0000-0000-000058000000}"/>
    <cellStyle name="Input cel new 5 4 3 3 2 2" xfId="20031" xr:uid="{00000000-0005-0000-0000-000058000000}"/>
    <cellStyle name="Input cel new 5 4 3 3 3" xfId="9930" xr:uid="{00000000-0005-0000-0000-000058000000}"/>
    <cellStyle name="Input cel new 5 4 3 4" xfId="2611" xr:uid="{00000000-0005-0000-0000-000058000000}"/>
    <cellStyle name="Input cel new 5 4 3 4 2" xfId="17465" xr:uid="{00000000-0005-0000-0000-000058000000}"/>
    <cellStyle name="Input cel new 5 4 3 5" xfId="11297" xr:uid="{00000000-0005-0000-0000-000058000000}"/>
    <cellStyle name="Input cel new 5 4 3 5 2" xfId="6205" xr:uid="{00000000-0005-0000-0000-000058000000}"/>
    <cellStyle name="Input cel new 5 4 3 6" xfId="7514" xr:uid="{00000000-0005-0000-0000-000058000000}"/>
    <cellStyle name="Input cel new 5 4 4" xfId="582" xr:uid="{00000000-0005-0000-0000-000058000000}"/>
    <cellStyle name="Input cel new 5 4 4 2" xfId="4807" xr:uid="{00000000-0005-0000-0000-000058000000}"/>
    <cellStyle name="Input cel new 5 4 4 2 2" xfId="15065" xr:uid="{00000000-0005-0000-0000-000058000000}"/>
    <cellStyle name="Input cel new 5 4 4 2 2 2" xfId="19654" xr:uid="{00000000-0005-0000-0000-000058000000}"/>
    <cellStyle name="Input cel new 5 4 4 2 3" xfId="10137" xr:uid="{00000000-0005-0000-0000-000058000000}"/>
    <cellStyle name="Input cel new 5 4 4 3" xfId="2187" xr:uid="{00000000-0005-0000-0000-000058000000}"/>
    <cellStyle name="Input cel new 5 4 4 3 2" xfId="17041" xr:uid="{00000000-0005-0000-0000-000058000000}"/>
    <cellStyle name="Input cel new 5 4 4 4" xfId="10926" xr:uid="{00000000-0005-0000-0000-000058000000}"/>
    <cellStyle name="Input cel new 5 4 4 4 2" xfId="9532" xr:uid="{00000000-0005-0000-0000-000058000000}"/>
    <cellStyle name="Input cel new 5 4 4 5" xfId="12571" xr:uid="{00000000-0005-0000-0000-000058000000}"/>
    <cellStyle name="Input cel new 5 4 5" xfId="3341" xr:uid="{00000000-0005-0000-0000-000058000000}"/>
    <cellStyle name="Input cel new 5 4 5 2" xfId="13605" xr:uid="{00000000-0005-0000-0000-000058000000}"/>
    <cellStyle name="Input cel new 5 4 5 2 2" xfId="18195" xr:uid="{00000000-0005-0000-0000-000058000000}"/>
    <cellStyle name="Input cel new 5 4 5 3" xfId="6511" xr:uid="{00000000-0005-0000-0000-000058000000}"/>
    <cellStyle name="Input cel new 5 4 6" xfId="1928" xr:uid="{00000000-0005-0000-0000-000058000000}"/>
    <cellStyle name="Input cel new 5 4 6 2" xfId="12197" xr:uid="{00000000-0005-0000-0000-000058000000}"/>
    <cellStyle name="Input cel new 5 4 6 2 2" xfId="16782" xr:uid="{00000000-0005-0000-0000-000058000000}"/>
    <cellStyle name="Input cel new 5 4 6 3" xfId="13361" xr:uid="{00000000-0005-0000-0000-000058000000}"/>
    <cellStyle name="Input cel new 5 4 7" xfId="9410" xr:uid="{00000000-0005-0000-0000-000058000000}"/>
    <cellStyle name="Input cel new 5 4 7 2" xfId="12604" xr:uid="{00000000-0005-0000-0000-000058000000}"/>
    <cellStyle name="Input cel new 5 4 8" xfId="10740" xr:uid="{00000000-0005-0000-0000-000058000000}"/>
    <cellStyle name="Input cel new 5 4 8 2" xfId="10242" xr:uid="{00000000-0005-0000-0000-000058000000}"/>
    <cellStyle name="Input cel new 5 4 9" xfId="10514" xr:uid="{00000000-0005-0000-0000-000058000000}"/>
    <cellStyle name="Input cel new 5 5" xfId="466" xr:uid="{00000000-0005-0000-0000-000058000000}"/>
    <cellStyle name="Input cel new 5 5 10" xfId="12911" xr:uid="{00000000-0005-0000-0000-000058000000}"/>
    <cellStyle name="Input cel new 5 5 2" xfId="1290" xr:uid="{00000000-0005-0000-0000-000058000000}"/>
    <cellStyle name="Input cel new 5 5 2 2" xfId="1607" xr:uid="{00000000-0005-0000-0000-000058000000}"/>
    <cellStyle name="Input cel new 5 5 2 2 2" xfId="4416" xr:uid="{00000000-0005-0000-0000-000058000000}"/>
    <cellStyle name="Input cel new 5 5 2 2 2 2" xfId="14680" xr:uid="{00000000-0005-0000-0000-000058000000}"/>
    <cellStyle name="Input cel new 5 5 2 2 2 2 2" xfId="19270" xr:uid="{00000000-0005-0000-0000-000058000000}"/>
    <cellStyle name="Input cel new 5 5 2 2 2 3" xfId="9711" xr:uid="{00000000-0005-0000-0000-000058000000}"/>
    <cellStyle name="Input cel new 5 5 2 2 3" xfId="5828" xr:uid="{00000000-0005-0000-0000-000058000000}"/>
    <cellStyle name="Input cel new 5 5 2 2 3 2" xfId="16032" xr:uid="{00000000-0005-0000-0000-000058000000}"/>
    <cellStyle name="Input cel new 5 5 2 2 3 2 2" xfId="20619" xr:uid="{00000000-0005-0000-0000-000058000000}"/>
    <cellStyle name="Input cel new 5 5 2 2 3 3" xfId="13205" xr:uid="{00000000-0005-0000-0000-000058000000}"/>
    <cellStyle name="Input cel new 5 5 2 2 4" xfId="3182" xr:uid="{00000000-0005-0000-0000-000058000000}"/>
    <cellStyle name="Input cel new 5 5 2 2 4 2" xfId="18036" xr:uid="{00000000-0005-0000-0000-000058000000}"/>
    <cellStyle name="Input cel new 5 5 2 2 5" xfId="11884" xr:uid="{00000000-0005-0000-0000-000058000000}"/>
    <cellStyle name="Input cel new 5 5 2 2 5 2" xfId="16470" xr:uid="{00000000-0005-0000-0000-000058000000}"/>
    <cellStyle name="Input cel new 5 5 2 2 6" xfId="10118" xr:uid="{00000000-0005-0000-0000-000058000000}"/>
    <cellStyle name="Input cel new 5 5 2 3" xfId="4099" xr:uid="{00000000-0005-0000-0000-000058000000}"/>
    <cellStyle name="Input cel new 5 5 2 3 2" xfId="14363" xr:uid="{00000000-0005-0000-0000-000058000000}"/>
    <cellStyle name="Input cel new 5 5 2 3 2 2" xfId="18953" xr:uid="{00000000-0005-0000-0000-000058000000}"/>
    <cellStyle name="Input cel new 5 5 2 3 3" xfId="7770" xr:uid="{00000000-0005-0000-0000-000058000000}"/>
    <cellStyle name="Input cel new 5 5 2 4" xfId="5512" xr:uid="{00000000-0005-0000-0000-000058000000}"/>
    <cellStyle name="Input cel new 5 5 2 4 2" xfId="15735" xr:uid="{00000000-0005-0000-0000-000058000000}"/>
    <cellStyle name="Input cel new 5 5 2 4 2 2" xfId="20323" xr:uid="{00000000-0005-0000-0000-000058000000}"/>
    <cellStyle name="Input cel new 5 5 2 4 3" xfId="9700" xr:uid="{00000000-0005-0000-0000-000058000000}"/>
    <cellStyle name="Input cel new 5 5 2 5" xfId="2897" xr:uid="{00000000-0005-0000-0000-000058000000}"/>
    <cellStyle name="Input cel new 5 5 2 5 2" xfId="17751" xr:uid="{00000000-0005-0000-0000-000058000000}"/>
    <cellStyle name="Input cel new 5 5 2 6" xfId="11586" xr:uid="{00000000-0005-0000-0000-000058000000}"/>
    <cellStyle name="Input cel new 5 5 2 6 2" xfId="16174" xr:uid="{00000000-0005-0000-0000-000058000000}"/>
    <cellStyle name="Input cel new 5 5 2 7" xfId="7222" xr:uid="{00000000-0005-0000-0000-000058000000}"/>
    <cellStyle name="Input cel new 5 5 3" xfId="1417" xr:uid="{00000000-0005-0000-0000-000058000000}"/>
    <cellStyle name="Input cel new 5 5 3 2" xfId="4226" xr:uid="{00000000-0005-0000-0000-000058000000}"/>
    <cellStyle name="Input cel new 5 5 3 2 2" xfId="14490" xr:uid="{00000000-0005-0000-0000-000058000000}"/>
    <cellStyle name="Input cel new 5 5 3 2 2 2" xfId="19080" xr:uid="{00000000-0005-0000-0000-000058000000}"/>
    <cellStyle name="Input cel new 5 5 3 2 3" xfId="8084" xr:uid="{00000000-0005-0000-0000-000058000000}"/>
    <cellStyle name="Input cel new 5 5 3 3" xfId="5638" xr:uid="{00000000-0005-0000-0000-000058000000}"/>
    <cellStyle name="Input cel new 5 5 3 3 2" xfId="15855" xr:uid="{00000000-0005-0000-0000-000058000000}"/>
    <cellStyle name="Input cel new 5 5 3 3 2 2" xfId="20443" xr:uid="{00000000-0005-0000-0000-000058000000}"/>
    <cellStyle name="Input cel new 5 5 3 3 3" xfId="10371" xr:uid="{00000000-0005-0000-0000-000058000000}"/>
    <cellStyle name="Input cel new 5 5 3 4" xfId="3019" xr:uid="{00000000-0005-0000-0000-000058000000}"/>
    <cellStyle name="Input cel new 5 5 3 4 2" xfId="17873" xr:uid="{00000000-0005-0000-0000-000058000000}"/>
    <cellStyle name="Input cel new 5 5 3 5" xfId="11706" xr:uid="{00000000-0005-0000-0000-000058000000}"/>
    <cellStyle name="Input cel new 5 5 3 5 2" xfId="16294" xr:uid="{00000000-0005-0000-0000-000058000000}"/>
    <cellStyle name="Input cel new 5 5 3 6" xfId="9680" xr:uid="{00000000-0005-0000-0000-000058000000}"/>
    <cellStyle name="Input cel new 5 5 4" xfId="936" xr:uid="{00000000-0005-0000-0000-000058000000}"/>
    <cellStyle name="Input cel new 5 5 4 2" xfId="3738" xr:uid="{00000000-0005-0000-0000-000058000000}"/>
    <cellStyle name="Input cel new 5 5 4 2 2" xfId="14002" xr:uid="{00000000-0005-0000-0000-000058000000}"/>
    <cellStyle name="Input cel new 5 5 4 2 2 2" xfId="18592" xr:uid="{00000000-0005-0000-0000-000058000000}"/>
    <cellStyle name="Input cel new 5 5 4 2 3" xfId="8432" xr:uid="{00000000-0005-0000-0000-000058000000}"/>
    <cellStyle name="Input cel new 5 5 4 3" xfId="5159" xr:uid="{00000000-0005-0000-0000-000058000000}"/>
    <cellStyle name="Input cel new 5 5 4 3 2" xfId="15403" xr:uid="{00000000-0005-0000-0000-000058000000}"/>
    <cellStyle name="Input cel new 5 5 4 3 2 2" xfId="19992" xr:uid="{00000000-0005-0000-0000-000058000000}"/>
    <cellStyle name="Input cel new 5 5 4 3 3" xfId="9326" xr:uid="{00000000-0005-0000-0000-000058000000}"/>
    <cellStyle name="Input cel new 5 5 4 4" xfId="2570" xr:uid="{00000000-0005-0000-0000-000058000000}"/>
    <cellStyle name="Input cel new 5 5 4 4 2" xfId="17424" xr:uid="{00000000-0005-0000-0000-000058000000}"/>
    <cellStyle name="Input cel new 5 5 4 5" xfId="11258" xr:uid="{00000000-0005-0000-0000-000058000000}"/>
    <cellStyle name="Input cel new 5 5 4 5 2" xfId="8651" xr:uid="{00000000-0005-0000-0000-000058000000}"/>
    <cellStyle name="Input cel new 5 5 4 6" xfId="12263" xr:uid="{00000000-0005-0000-0000-000058000000}"/>
    <cellStyle name="Input cel new 5 5 5" xfId="694" xr:uid="{00000000-0005-0000-0000-000058000000}"/>
    <cellStyle name="Input cel new 5 5 5 2" xfId="4919" xr:uid="{00000000-0005-0000-0000-000058000000}"/>
    <cellStyle name="Input cel new 5 5 5 2 2" xfId="15175" xr:uid="{00000000-0005-0000-0000-000058000000}"/>
    <cellStyle name="Input cel new 5 5 5 2 2 2" xfId="19764" xr:uid="{00000000-0005-0000-0000-000058000000}"/>
    <cellStyle name="Input cel new 5 5 5 2 3" xfId="12427" xr:uid="{00000000-0005-0000-0000-000058000000}"/>
    <cellStyle name="Input cel new 5 5 5 3" xfId="2339" xr:uid="{00000000-0005-0000-0000-000058000000}"/>
    <cellStyle name="Input cel new 5 5 5 3 2" xfId="17193" xr:uid="{00000000-0005-0000-0000-000058000000}"/>
    <cellStyle name="Input cel new 5 5 5 4" xfId="11034" xr:uid="{00000000-0005-0000-0000-000058000000}"/>
    <cellStyle name="Input cel new 5 5 5 4 2" xfId="10521" xr:uid="{00000000-0005-0000-0000-000058000000}"/>
    <cellStyle name="Input cel new 5 5 5 5" xfId="7110" xr:uid="{00000000-0005-0000-0000-000058000000}"/>
    <cellStyle name="Input cel new 5 5 6" xfId="3494" xr:uid="{00000000-0005-0000-0000-000058000000}"/>
    <cellStyle name="Input cel new 5 5 6 2" xfId="13758" xr:uid="{00000000-0005-0000-0000-000058000000}"/>
    <cellStyle name="Input cel new 5 5 6 2 2" xfId="18348" xr:uid="{00000000-0005-0000-0000-000058000000}"/>
    <cellStyle name="Input cel new 5 5 6 3" xfId="7560" xr:uid="{00000000-0005-0000-0000-000058000000}"/>
    <cellStyle name="Input cel new 5 5 7" xfId="4691" xr:uid="{00000000-0005-0000-0000-000058000000}"/>
    <cellStyle name="Input cel new 5 5 7 2" xfId="14951" xr:uid="{00000000-0005-0000-0000-000058000000}"/>
    <cellStyle name="Input cel new 5 5 7 2 2" xfId="19540" xr:uid="{00000000-0005-0000-0000-000058000000}"/>
    <cellStyle name="Input cel new 5 5 7 3" xfId="10550" xr:uid="{00000000-0005-0000-0000-000058000000}"/>
    <cellStyle name="Input cel new 5 5 8" xfId="9437" xr:uid="{00000000-0005-0000-0000-000058000000}"/>
    <cellStyle name="Input cel new 5 5 8 2" xfId="10372" xr:uid="{00000000-0005-0000-0000-000058000000}"/>
    <cellStyle name="Input cel new 5 5 9" xfId="10813" xr:uid="{00000000-0005-0000-0000-000058000000}"/>
    <cellStyle name="Input cel new 5 5 9 2" xfId="6565" xr:uid="{00000000-0005-0000-0000-000058000000}"/>
    <cellStyle name="Input cel new 5 6" xfId="757" xr:uid="{00000000-0005-0000-0000-000058000000}"/>
    <cellStyle name="Input cel new 5 6 2" xfId="1670" xr:uid="{00000000-0005-0000-0000-000058000000}"/>
    <cellStyle name="Input cel new 5 6 2 2" xfId="4479" xr:uid="{00000000-0005-0000-0000-000058000000}"/>
    <cellStyle name="Input cel new 5 6 2 2 2" xfId="14743" xr:uid="{00000000-0005-0000-0000-000058000000}"/>
    <cellStyle name="Input cel new 5 6 2 2 2 2" xfId="19333" xr:uid="{00000000-0005-0000-0000-000058000000}"/>
    <cellStyle name="Input cel new 5 6 2 2 3" xfId="7681" xr:uid="{00000000-0005-0000-0000-000058000000}"/>
    <cellStyle name="Input cel new 5 6 2 3" xfId="5891" xr:uid="{00000000-0005-0000-0000-000058000000}"/>
    <cellStyle name="Input cel new 5 6 2 3 2" xfId="16091" xr:uid="{00000000-0005-0000-0000-000058000000}"/>
    <cellStyle name="Input cel new 5 6 2 3 2 2" xfId="20678" xr:uid="{00000000-0005-0000-0000-000058000000}"/>
    <cellStyle name="Input cel new 5 6 2 3 3" xfId="8817" xr:uid="{00000000-0005-0000-0000-000058000000}"/>
    <cellStyle name="Input cel new 5 6 2 4" xfId="3241" xr:uid="{00000000-0005-0000-0000-000058000000}"/>
    <cellStyle name="Input cel new 5 6 2 4 2" xfId="18095" xr:uid="{00000000-0005-0000-0000-000058000000}"/>
    <cellStyle name="Input cel new 5 6 2 5" xfId="11943" xr:uid="{00000000-0005-0000-0000-000058000000}"/>
    <cellStyle name="Input cel new 5 6 2 5 2" xfId="16529" xr:uid="{00000000-0005-0000-0000-000058000000}"/>
    <cellStyle name="Input cel new 5 6 2 6" xfId="6609" xr:uid="{00000000-0005-0000-0000-000058000000}"/>
    <cellStyle name="Input cel new 5 6 3" xfId="972" xr:uid="{00000000-0005-0000-0000-000058000000}"/>
    <cellStyle name="Input cel new 5 6 3 2" xfId="3775" xr:uid="{00000000-0005-0000-0000-000058000000}"/>
    <cellStyle name="Input cel new 5 6 3 2 2" xfId="14039" xr:uid="{00000000-0005-0000-0000-000058000000}"/>
    <cellStyle name="Input cel new 5 6 3 2 2 2" xfId="18629" xr:uid="{00000000-0005-0000-0000-000058000000}"/>
    <cellStyle name="Input cel new 5 6 3 2 3" xfId="10444" xr:uid="{00000000-0005-0000-0000-000058000000}"/>
    <cellStyle name="Input cel new 5 6 3 3" xfId="5195" xr:uid="{00000000-0005-0000-0000-000058000000}"/>
    <cellStyle name="Input cel new 5 6 3 3 2" xfId="15436" xr:uid="{00000000-0005-0000-0000-000058000000}"/>
    <cellStyle name="Input cel new 5 6 3 3 2 2" xfId="20025" xr:uid="{00000000-0005-0000-0000-000058000000}"/>
    <cellStyle name="Input cel new 5 6 3 3 3" xfId="6479" xr:uid="{00000000-0005-0000-0000-000058000000}"/>
    <cellStyle name="Input cel new 5 6 3 4" xfId="2605" xr:uid="{00000000-0005-0000-0000-000058000000}"/>
    <cellStyle name="Input cel new 5 6 3 4 2" xfId="17459" xr:uid="{00000000-0005-0000-0000-000058000000}"/>
    <cellStyle name="Input cel new 5 6 3 5" xfId="11291" xr:uid="{00000000-0005-0000-0000-000058000000}"/>
    <cellStyle name="Input cel new 5 6 3 5 2" xfId="6348" xr:uid="{00000000-0005-0000-0000-000058000000}"/>
    <cellStyle name="Input cel new 5 6 3 6" xfId="12577" xr:uid="{00000000-0005-0000-0000-000058000000}"/>
    <cellStyle name="Input cel new 5 6 4" xfId="2401" xr:uid="{00000000-0005-0000-0000-000058000000}"/>
    <cellStyle name="Input cel new 5 6 4 2" xfId="12669" xr:uid="{00000000-0005-0000-0000-000058000000}"/>
    <cellStyle name="Input cel new 5 6 4 2 2" xfId="17255" xr:uid="{00000000-0005-0000-0000-000058000000}"/>
    <cellStyle name="Input cel new 5 6 4 3" xfId="9924" xr:uid="{00000000-0005-0000-0000-000058000000}"/>
    <cellStyle name="Input cel new 5 6 5" xfId="3557" xr:uid="{00000000-0005-0000-0000-000058000000}"/>
    <cellStyle name="Input cel new 5 6 5 2" xfId="13821" xr:uid="{00000000-0005-0000-0000-000058000000}"/>
    <cellStyle name="Input cel new 5 6 5 2 2" xfId="18411" xr:uid="{00000000-0005-0000-0000-000058000000}"/>
    <cellStyle name="Input cel new 5 6 5 3" xfId="13274" xr:uid="{00000000-0005-0000-0000-000058000000}"/>
    <cellStyle name="Input cel new 5 6 6" xfId="4982" xr:uid="{00000000-0005-0000-0000-000058000000}"/>
    <cellStyle name="Input cel new 5 6 6 2" xfId="15237" xr:uid="{00000000-0005-0000-0000-000058000000}"/>
    <cellStyle name="Input cel new 5 6 6 2 2" xfId="19826" xr:uid="{00000000-0005-0000-0000-000058000000}"/>
    <cellStyle name="Input cel new 5 6 6 3" xfId="8164" xr:uid="{00000000-0005-0000-0000-000058000000}"/>
    <cellStyle name="Input cel new 5 6 7" xfId="2105" xr:uid="{00000000-0005-0000-0000-000058000000}"/>
    <cellStyle name="Input cel new 5 6 7 2" xfId="12374" xr:uid="{00000000-0005-0000-0000-000058000000}"/>
    <cellStyle name="Input cel new 5 6 7 2 2" xfId="16959" xr:uid="{00000000-0005-0000-0000-000058000000}"/>
    <cellStyle name="Input cel new 5 6 7 3" xfId="6867" xr:uid="{00000000-0005-0000-0000-000058000000}"/>
    <cellStyle name="Input cel new 5 6 8" xfId="11093" xr:uid="{00000000-0005-0000-0000-000058000000}"/>
    <cellStyle name="Input cel new 5 6 8 2" xfId="9623" xr:uid="{00000000-0005-0000-0000-000058000000}"/>
    <cellStyle name="Input cel new 5 6 9" xfId="9078" xr:uid="{00000000-0005-0000-0000-000058000000}"/>
    <cellStyle name="Input cel new 5 7" xfId="873" xr:uid="{00000000-0005-0000-0000-000058000000}"/>
    <cellStyle name="Input cel new 5 7 2" xfId="863" xr:uid="{00000000-0005-0000-0000-000058000000}"/>
    <cellStyle name="Input cel new 5 7 2 2" xfId="3663" xr:uid="{00000000-0005-0000-0000-000058000000}"/>
    <cellStyle name="Input cel new 5 7 2 2 2" xfId="13927" xr:uid="{00000000-0005-0000-0000-000058000000}"/>
    <cellStyle name="Input cel new 5 7 2 2 2 2" xfId="18517" xr:uid="{00000000-0005-0000-0000-000058000000}"/>
    <cellStyle name="Input cel new 5 7 2 2 3" xfId="9320" xr:uid="{00000000-0005-0000-0000-000058000000}"/>
    <cellStyle name="Input cel new 5 7 2 3" xfId="5087" xr:uid="{00000000-0005-0000-0000-000058000000}"/>
    <cellStyle name="Input cel new 5 7 2 3 2" xfId="15340" xr:uid="{00000000-0005-0000-0000-000058000000}"/>
    <cellStyle name="Input cel new 5 7 2 3 2 2" xfId="19929" xr:uid="{00000000-0005-0000-0000-000058000000}"/>
    <cellStyle name="Input cel new 5 7 2 3 3" xfId="9737" xr:uid="{00000000-0005-0000-0000-000058000000}"/>
    <cellStyle name="Input cel new 5 7 2 4" xfId="2505" xr:uid="{00000000-0005-0000-0000-000058000000}"/>
    <cellStyle name="Input cel new 5 7 2 4 2" xfId="17359" xr:uid="{00000000-0005-0000-0000-000058000000}"/>
    <cellStyle name="Input cel new 5 7 2 5" xfId="11195" xr:uid="{00000000-0005-0000-0000-000058000000}"/>
    <cellStyle name="Input cel new 5 7 2 5 2" xfId="12892" xr:uid="{00000000-0005-0000-0000-000058000000}"/>
    <cellStyle name="Input cel new 5 7 2 6" xfId="6219" xr:uid="{00000000-0005-0000-0000-000058000000}"/>
    <cellStyle name="Input cel new 5 7 3" xfId="2514" xr:uid="{00000000-0005-0000-0000-000058000000}"/>
    <cellStyle name="Input cel new 5 7 3 2" xfId="12782" xr:uid="{00000000-0005-0000-0000-000058000000}"/>
    <cellStyle name="Input cel new 5 7 3 2 2" xfId="17368" xr:uid="{00000000-0005-0000-0000-000058000000}"/>
    <cellStyle name="Input cel new 5 7 3 3" xfId="6178" xr:uid="{00000000-0005-0000-0000-000058000000}"/>
    <cellStyle name="Input cel new 5 7 4" xfId="3673" xr:uid="{00000000-0005-0000-0000-000058000000}"/>
    <cellStyle name="Input cel new 5 7 4 2" xfId="13937" xr:uid="{00000000-0005-0000-0000-000058000000}"/>
    <cellStyle name="Input cel new 5 7 4 2 2" xfId="18527" xr:uid="{00000000-0005-0000-0000-000058000000}"/>
    <cellStyle name="Input cel new 5 7 4 3" xfId="7804" xr:uid="{00000000-0005-0000-0000-000058000000}"/>
    <cellStyle name="Input cel new 5 7 5" xfId="5097" xr:uid="{00000000-0005-0000-0000-000058000000}"/>
    <cellStyle name="Input cel new 5 7 5 2" xfId="15349" xr:uid="{00000000-0005-0000-0000-000058000000}"/>
    <cellStyle name="Input cel new 5 7 5 2 2" xfId="19938" xr:uid="{00000000-0005-0000-0000-000058000000}"/>
    <cellStyle name="Input cel new 5 7 5 3" xfId="9314" xr:uid="{00000000-0005-0000-0000-000058000000}"/>
    <cellStyle name="Input cel new 5 7 6" xfId="1801" xr:uid="{00000000-0005-0000-0000-000058000000}"/>
    <cellStyle name="Input cel new 5 7 6 2" xfId="16657" xr:uid="{00000000-0005-0000-0000-000058000000}"/>
    <cellStyle name="Input cel new 5 7 7" xfId="11204" xr:uid="{00000000-0005-0000-0000-000058000000}"/>
    <cellStyle name="Input cel new 5 7 7 2" xfId="10135" xr:uid="{00000000-0005-0000-0000-000058000000}"/>
    <cellStyle name="Input cel new 5 7 8" xfId="9795" xr:uid="{00000000-0005-0000-0000-000058000000}"/>
    <cellStyle name="Input cel new 5 8" xfId="556" xr:uid="{00000000-0005-0000-0000-000058000000}"/>
    <cellStyle name="Input cel new 5 8 2" xfId="4781" xr:uid="{00000000-0005-0000-0000-000058000000}"/>
    <cellStyle name="Input cel new 5 8 2 2" xfId="15039" xr:uid="{00000000-0005-0000-0000-000058000000}"/>
    <cellStyle name="Input cel new 5 8 2 2 2" xfId="19628" xr:uid="{00000000-0005-0000-0000-000058000000}"/>
    <cellStyle name="Input cel new 5 8 2 3" xfId="10342" xr:uid="{00000000-0005-0000-0000-000058000000}"/>
    <cellStyle name="Input cel new 5 8 3" xfId="1886" xr:uid="{00000000-0005-0000-0000-000058000000}"/>
    <cellStyle name="Input cel new 5 8 3 2" xfId="16742" xr:uid="{00000000-0005-0000-0000-000058000000}"/>
    <cellStyle name="Input cel new 5 8 4" xfId="10900" xr:uid="{00000000-0005-0000-0000-000058000000}"/>
    <cellStyle name="Input cel new 5 8 4 2" xfId="7199" xr:uid="{00000000-0005-0000-0000-000058000000}"/>
    <cellStyle name="Input cel new 5 8 5" xfId="7193" xr:uid="{00000000-0005-0000-0000-000058000000}"/>
    <cellStyle name="Input cel new 5 9" xfId="1829" xr:uid="{00000000-0005-0000-0000-000058000000}"/>
    <cellStyle name="Input cel new 5 9 2" xfId="12100" xr:uid="{00000000-0005-0000-0000-000058000000}"/>
    <cellStyle name="Input cel new 5 9 2 2" xfId="16685" xr:uid="{00000000-0005-0000-0000-000058000000}"/>
    <cellStyle name="Input cel new 5 9 3" xfId="9605" xr:uid="{00000000-0005-0000-0000-000058000000}"/>
    <cellStyle name="Input cel new 6" xfId="210" xr:uid="{00000000-0005-0000-0000-00004D000000}"/>
    <cellStyle name="Input cel new 6 10" xfId="10617" xr:uid="{00000000-0005-0000-0000-00004D000000}"/>
    <cellStyle name="Input cel new 6 10 2" xfId="12750" xr:uid="{00000000-0005-0000-0000-00004D000000}"/>
    <cellStyle name="Input cel new 6 2" xfId="429" xr:uid="{00000000-0005-0000-0000-00004D000000}"/>
    <cellStyle name="Input cel new 6 2 10" xfId="1907" xr:uid="{00000000-0005-0000-0000-00004D000000}"/>
    <cellStyle name="Input cel new 6 2 10 2" xfId="12176" xr:uid="{00000000-0005-0000-0000-00004D000000}"/>
    <cellStyle name="Input cel new 6 2 10 2 2" xfId="16761" xr:uid="{00000000-0005-0000-0000-00004D000000}"/>
    <cellStyle name="Input cel new 6 2 10 3" xfId="12069" xr:uid="{00000000-0005-0000-0000-00004D000000}"/>
    <cellStyle name="Input cel new 6 2 11" xfId="4660" xr:uid="{00000000-0005-0000-0000-00004D000000}"/>
    <cellStyle name="Input cel new 6 2 11 2" xfId="19509" xr:uid="{00000000-0005-0000-0000-00004D000000}"/>
    <cellStyle name="Input cel new 6 2 12" xfId="10778" xr:uid="{00000000-0005-0000-0000-00004D000000}"/>
    <cellStyle name="Input cel new 6 2 12 2" xfId="8792" xr:uid="{00000000-0005-0000-0000-00004D000000}"/>
    <cellStyle name="Input cel new 6 2 13" xfId="6065" xr:uid="{00000000-0005-0000-0000-00004D000000}"/>
    <cellStyle name="Input cel new 6 2 2" xfId="524" xr:uid="{00000000-0005-0000-0000-00004D000000}"/>
    <cellStyle name="Input cel new 6 2 2 10" xfId="10475" xr:uid="{00000000-0005-0000-0000-00004D000000}"/>
    <cellStyle name="Input cel new 6 2 2 2" xfId="1261" xr:uid="{00000000-0005-0000-0000-00004D000000}"/>
    <cellStyle name="Input cel new 6 2 2 2 2" xfId="1575" xr:uid="{00000000-0005-0000-0000-00004D000000}"/>
    <cellStyle name="Input cel new 6 2 2 2 2 2" xfId="4384" xr:uid="{00000000-0005-0000-0000-00004D000000}"/>
    <cellStyle name="Input cel new 6 2 2 2 2 2 2" xfId="14648" xr:uid="{00000000-0005-0000-0000-00004D000000}"/>
    <cellStyle name="Input cel new 6 2 2 2 2 2 2 2" xfId="19238" xr:uid="{00000000-0005-0000-0000-00004D000000}"/>
    <cellStyle name="Input cel new 6 2 2 2 2 2 3" xfId="7479" xr:uid="{00000000-0005-0000-0000-00004D000000}"/>
    <cellStyle name="Input cel new 6 2 2 2 2 3" xfId="5796" xr:uid="{00000000-0005-0000-0000-00004D000000}"/>
    <cellStyle name="Input cel new 6 2 2 2 2 3 2" xfId="16002" xr:uid="{00000000-0005-0000-0000-00004D000000}"/>
    <cellStyle name="Input cel new 6 2 2 2 2 3 2 2" xfId="20589" xr:uid="{00000000-0005-0000-0000-00004D000000}"/>
    <cellStyle name="Input cel new 6 2 2 2 2 3 3" xfId="9359" xr:uid="{00000000-0005-0000-0000-00004D000000}"/>
    <cellStyle name="Input cel new 6 2 2 2 2 4" xfId="3152" xr:uid="{00000000-0005-0000-0000-00004D000000}"/>
    <cellStyle name="Input cel new 6 2 2 2 2 4 2" xfId="18006" xr:uid="{00000000-0005-0000-0000-00004D000000}"/>
    <cellStyle name="Input cel new 6 2 2 2 2 5" xfId="11854" xr:uid="{00000000-0005-0000-0000-00004D000000}"/>
    <cellStyle name="Input cel new 6 2 2 2 2 5 2" xfId="16440" xr:uid="{00000000-0005-0000-0000-00004D000000}"/>
    <cellStyle name="Input cel new 6 2 2 2 2 6" xfId="14565" xr:uid="{00000000-0005-0000-0000-00004D000000}"/>
    <cellStyle name="Input cel new 6 2 2 2 3" xfId="4070" xr:uid="{00000000-0005-0000-0000-00004D000000}"/>
    <cellStyle name="Input cel new 6 2 2 2 3 2" xfId="14334" xr:uid="{00000000-0005-0000-0000-00004D000000}"/>
    <cellStyle name="Input cel new 6 2 2 2 3 2 2" xfId="18924" xr:uid="{00000000-0005-0000-0000-00004D000000}"/>
    <cellStyle name="Input cel new 6 2 2 2 3 3" xfId="12754" xr:uid="{00000000-0005-0000-0000-00004D000000}"/>
    <cellStyle name="Input cel new 6 2 2 2 4" xfId="5483" xr:uid="{00000000-0005-0000-0000-00004D000000}"/>
    <cellStyle name="Input cel new 6 2 2 2 4 2" xfId="15706" xr:uid="{00000000-0005-0000-0000-00004D000000}"/>
    <cellStyle name="Input cel new 6 2 2 2 4 2 2" xfId="20294" xr:uid="{00000000-0005-0000-0000-00004D000000}"/>
    <cellStyle name="Input cel new 6 2 2 2 4 3" xfId="8634" xr:uid="{00000000-0005-0000-0000-00004D000000}"/>
    <cellStyle name="Input cel new 6 2 2 2 5" xfId="2868" xr:uid="{00000000-0005-0000-0000-00004D000000}"/>
    <cellStyle name="Input cel new 6 2 2 2 5 2" xfId="17722" xr:uid="{00000000-0005-0000-0000-00004D000000}"/>
    <cellStyle name="Input cel new 6 2 2 2 6" xfId="11559" xr:uid="{00000000-0005-0000-0000-00004D000000}"/>
    <cellStyle name="Input cel new 6 2 2 2 6 2" xfId="6432" xr:uid="{00000000-0005-0000-0000-00004D000000}"/>
    <cellStyle name="Input cel new 6 2 2 2 7" xfId="12764" xr:uid="{00000000-0005-0000-0000-00004D000000}"/>
    <cellStyle name="Input cel new 6 2 2 3" xfId="1412" xr:uid="{00000000-0005-0000-0000-00004D000000}"/>
    <cellStyle name="Input cel new 6 2 2 3 2" xfId="4221" xr:uid="{00000000-0005-0000-0000-00004D000000}"/>
    <cellStyle name="Input cel new 6 2 2 3 2 2" xfId="14485" xr:uid="{00000000-0005-0000-0000-00004D000000}"/>
    <cellStyle name="Input cel new 6 2 2 3 2 2 2" xfId="19075" xr:uid="{00000000-0005-0000-0000-00004D000000}"/>
    <cellStyle name="Input cel new 6 2 2 3 2 3" xfId="8948" xr:uid="{00000000-0005-0000-0000-00004D000000}"/>
    <cellStyle name="Input cel new 6 2 2 3 3" xfId="5633" xr:uid="{00000000-0005-0000-0000-00004D000000}"/>
    <cellStyle name="Input cel new 6 2 2 3 3 2" xfId="15850" xr:uid="{00000000-0005-0000-0000-00004D000000}"/>
    <cellStyle name="Input cel new 6 2 2 3 3 2 2" xfId="20438" xr:uid="{00000000-0005-0000-0000-00004D000000}"/>
    <cellStyle name="Input cel new 6 2 2 3 3 3" xfId="8727" xr:uid="{00000000-0005-0000-0000-00004D000000}"/>
    <cellStyle name="Input cel new 6 2 2 3 4" xfId="3014" xr:uid="{00000000-0005-0000-0000-00004D000000}"/>
    <cellStyle name="Input cel new 6 2 2 3 4 2" xfId="17868" xr:uid="{00000000-0005-0000-0000-00004D000000}"/>
    <cellStyle name="Input cel new 6 2 2 3 5" xfId="11701" xr:uid="{00000000-0005-0000-0000-00004D000000}"/>
    <cellStyle name="Input cel new 6 2 2 3 5 2" xfId="16289" xr:uid="{00000000-0005-0000-0000-00004D000000}"/>
    <cellStyle name="Input cel new 6 2 2 3 6" xfId="13555" xr:uid="{00000000-0005-0000-0000-00004D000000}"/>
    <cellStyle name="Input cel new 6 2 2 4" xfId="1041" xr:uid="{00000000-0005-0000-0000-00004D000000}"/>
    <cellStyle name="Input cel new 6 2 2 4 2" xfId="3844" xr:uid="{00000000-0005-0000-0000-00004D000000}"/>
    <cellStyle name="Input cel new 6 2 2 4 2 2" xfId="14108" xr:uid="{00000000-0005-0000-0000-00004D000000}"/>
    <cellStyle name="Input cel new 6 2 2 4 2 2 2" xfId="18698" xr:uid="{00000000-0005-0000-0000-00004D000000}"/>
    <cellStyle name="Input cel new 6 2 2 4 2 3" xfId="8270" xr:uid="{00000000-0005-0000-0000-00004D000000}"/>
    <cellStyle name="Input cel new 6 2 2 4 3" xfId="5264" xr:uid="{00000000-0005-0000-0000-00004D000000}"/>
    <cellStyle name="Input cel new 6 2 2 4 3 2" xfId="15500" xr:uid="{00000000-0005-0000-0000-00004D000000}"/>
    <cellStyle name="Input cel new 6 2 2 4 3 2 2" xfId="20089" xr:uid="{00000000-0005-0000-0000-00004D000000}"/>
    <cellStyle name="Input cel new 6 2 2 4 3 3" xfId="12971" xr:uid="{00000000-0005-0000-0000-00004D000000}"/>
    <cellStyle name="Input cel new 6 2 2 4 4" xfId="2668" xr:uid="{00000000-0005-0000-0000-00004D000000}"/>
    <cellStyle name="Input cel new 6 2 2 4 4 2" xfId="17522" xr:uid="{00000000-0005-0000-0000-00004D000000}"/>
    <cellStyle name="Input cel new 6 2 2 4 5" xfId="11355" xr:uid="{00000000-0005-0000-0000-00004D000000}"/>
    <cellStyle name="Input cel new 6 2 2 4 5 2" xfId="8169" xr:uid="{00000000-0005-0000-0000-00004D000000}"/>
    <cellStyle name="Input cel new 6 2 2 4 6" xfId="8049" xr:uid="{00000000-0005-0000-0000-00004D000000}"/>
    <cellStyle name="Input cel new 6 2 2 5" xfId="662" xr:uid="{00000000-0005-0000-0000-00004D000000}"/>
    <cellStyle name="Input cel new 6 2 2 5 2" xfId="4887" xr:uid="{00000000-0005-0000-0000-00004D000000}"/>
    <cellStyle name="Input cel new 6 2 2 5 2 2" xfId="15145" xr:uid="{00000000-0005-0000-0000-00004D000000}"/>
    <cellStyle name="Input cel new 6 2 2 5 2 2 2" xfId="19734" xr:uid="{00000000-0005-0000-0000-00004D000000}"/>
    <cellStyle name="Input cel new 6 2 2 5 2 3" xfId="8832" xr:uid="{00000000-0005-0000-0000-00004D000000}"/>
    <cellStyle name="Input cel new 6 2 2 5 3" xfId="2309" xr:uid="{00000000-0005-0000-0000-00004D000000}"/>
    <cellStyle name="Input cel new 6 2 2 5 3 2" xfId="17163" xr:uid="{00000000-0005-0000-0000-00004D000000}"/>
    <cellStyle name="Input cel new 6 2 2 5 4" xfId="11004" xr:uid="{00000000-0005-0000-0000-00004D000000}"/>
    <cellStyle name="Input cel new 6 2 2 5 4 2" xfId="10132" xr:uid="{00000000-0005-0000-0000-00004D000000}"/>
    <cellStyle name="Input cel new 6 2 2 5 5" xfId="8944" xr:uid="{00000000-0005-0000-0000-00004D000000}"/>
    <cellStyle name="Input cel new 6 2 2 6" xfId="3462" xr:uid="{00000000-0005-0000-0000-00004D000000}"/>
    <cellStyle name="Input cel new 6 2 2 6 2" xfId="13726" xr:uid="{00000000-0005-0000-0000-00004D000000}"/>
    <cellStyle name="Input cel new 6 2 2 6 2 2" xfId="18316" xr:uid="{00000000-0005-0000-0000-00004D000000}"/>
    <cellStyle name="Input cel new 6 2 2 6 3" xfId="7679" xr:uid="{00000000-0005-0000-0000-00004D000000}"/>
    <cellStyle name="Input cel new 6 2 2 7" xfId="4749" xr:uid="{00000000-0005-0000-0000-00004D000000}"/>
    <cellStyle name="Input cel new 6 2 2 7 2" xfId="15009" xr:uid="{00000000-0005-0000-0000-00004D000000}"/>
    <cellStyle name="Input cel new 6 2 2 7 2 2" xfId="19598" xr:uid="{00000000-0005-0000-0000-00004D000000}"/>
    <cellStyle name="Input cel new 6 2 2 7 3" xfId="12274" xr:uid="{00000000-0005-0000-0000-00004D000000}"/>
    <cellStyle name="Input cel new 6 2 2 8" xfId="9478" xr:uid="{00000000-0005-0000-0000-00004D000000}"/>
    <cellStyle name="Input cel new 6 2 2 8 2" xfId="7796" xr:uid="{00000000-0005-0000-0000-00004D000000}"/>
    <cellStyle name="Input cel new 6 2 2 9" xfId="10871" xr:uid="{00000000-0005-0000-0000-00004D000000}"/>
    <cellStyle name="Input cel new 6 2 2 9 2" xfId="8234" xr:uid="{00000000-0005-0000-0000-00004D000000}"/>
    <cellStyle name="Input cel new 6 2 3" xfId="726" xr:uid="{00000000-0005-0000-0000-00004D000000}"/>
    <cellStyle name="Input cel new 6 2 3 2" xfId="1639" xr:uid="{00000000-0005-0000-0000-00004D000000}"/>
    <cellStyle name="Input cel new 6 2 3 2 2" xfId="4448" xr:uid="{00000000-0005-0000-0000-00004D000000}"/>
    <cellStyle name="Input cel new 6 2 3 2 2 2" xfId="14712" xr:uid="{00000000-0005-0000-0000-00004D000000}"/>
    <cellStyle name="Input cel new 6 2 3 2 2 2 2" xfId="19302" xr:uid="{00000000-0005-0000-0000-00004D000000}"/>
    <cellStyle name="Input cel new 6 2 3 2 2 3" xfId="8657" xr:uid="{00000000-0005-0000-0000-00004D000000}"/>
    <cellStyle name="Input cel new 6 2 3 2 3" xfId="5860" xr:uid="{00000000-0005-0000-0000-00004D000000}"/>
    <cellStyle name="Input cel new 6 2 3 2 3 2" xfId="16062" xr:uid="{00000000-0005-0000-0000-00004D000000}"/>
    <cellStyle name="Input cel new 6 2 3 2 3 2 2" xfId="20649" xr:uid="{00000000-0005-0000-0000-00004D000000}"/>
    <cellStyle name="Input cel new 6 2 3 2 3 3" xfId="12541" xr:uid="{00000000-0005-0000-0000-00004D000000}"/>
    <cellStyle name="Input cel new 6 2 3 2 4" xfId="3212" xr:uid="{00000000-0005-0000-0000-00004D000000}"/>
    <cellStyle name="Input cel new 6 2 3 2 4 2" xfId="18066" xr:uid="{00000000-0005-0000-0000-00004D000000}"/>
    <cellStyle name="Input cel new 6 2 3 2 5" xfId="11914" xr:uid="{00000000-0005-0000-0000-00004D000000}"/>
    <cellStyle name="Input cel new 6 2 3 2 5 2" xfId="16500" xr:uid="{00000000-0005-0000-0000-00004D000000}"/>
    <cellStyle name="Input cel new 6 2 3 2 6" xfId="8074" xr:uid="{00000000-0005-0000-0000-00004D000000}"/>
    <cellStyle name="Input cel new 6 2 3 3" xfId="1322" xr:uid="{00000000-0005-0000-0000-00004D000000}"/>
    <cellStyle name="Input cel new 6 2 3 3 2" xfId="4131" xr:uid="{00000000-0005-0000-0000-00004D000000}"/>
    <cellStyle name="Input cel new 6 2 3 3 2 2" xfId="14395" xr:uid="{00000000-0005-0000-0000-00004D000000}"/>
    <cellStyle name="Input cel new 6 2 3 3 2 2 2" xfId="18985" xr:uid="{00000000-0005-0000-0000-00004D000000}"/>
    <cellStyle name="Input cel new 6 2 3 3 2 3" xfId="13289" xr:uid="{00000000-0005-0000-0000-00004D000000}"/>
    <cellStyle name="Input cel new 6 2 3 3 3" xfId="5544" xr:uid="{00000000-0005-0000-0000-00004D000000}"/>
    <cellStyle name="Input cel new 6 2 3 3 3 2" xfId="15765" xr:uid="{00000000-0005-0000-0000-00004D000000}"/>
    <cellStyle name="Input cel new 6 2 3 3 3 2 2" xfId="20353" xr:uid="{00000000-0005-0000-0000-00004D000000}"/>
    <cellStyle name="Input cel new 6 2 3 3 3 3" xfId="8646" xr:uid="{00000000-0005-0000-0000-00004D000000}"/>
    <cellStyle name="Input cel new 6 2 3 3 4" xfId="2928" xr:uid="{00000000-0005-0000-0000-00004D000000}"/>
    <cellStyle name="Input cel new 6 2 3 3 4 2" xfId="17782" xr:uid="{00000000-0005-0000-0000-00004D000000}"/>
    <cellStyle name="Input cel new 6 2 3 3 5" xfId="11616" xr:uid="{00000000-0005-0000-0000-00004D000000}"/>
    <cellStyle name="Input cel new 6 2 3 3 5 2" xfId="16204" xr:uid="{00000000-0005-0000-0000-00004D000000}"/>
    <cellStyle name="Input cel new 6 2 3 3 6" xfId="14926" xr:uid="{00000000-0005-0000-0000-00004D000000}"/>
    <cellStyle name="Input cel new 6 2 3 4" xfId="2370" xr:uid="{00000000-0005-0000-0000-00004D000000}"/>
    <cellStyle name="Input cel new 6 2 3 4 2" xfId="12638" xr:uid="{00000000-0005-0000-0000-00004D000000}"/>
    <cellStyle name="Input cel new 6 2 3 4 2 2" xfId="17224" xr:uid="{00000000-0005-0000-0000-00004D000000}"/>
    <cellStyle name="Input cel new 6 2 3 4 3" xfId="9701" xr:uid="{00000000-0005-0000-0000-00004D000000}"/>
    <cellStyle name="Input cel new 6 2 3 5" xfId="3526" xr:uid="{00000000-0005-0000-0000-00004D000000}"/>
    <cellStyle name="Input cel new 6 2 3 5 2" xfId="13790" xr:uid="{00000000-0005-0000-0000-00004D000000}"/>
    <cellStyle name="Input cel new 6 2 3 5 2 2" xfId="18380" xr:uid="{00000000-0005-0000-0000-00004D000000}"/>
    <cellStyle name="Input cel new 6 2 3 5 3" xfId="13252" xr:uid="{00000000-0005-0000-0000-00004D000000}"/>
    <cellStyle name="Input cel new 6 2 3 6" xfId="4951" xr:uid="{00000000-0005-0000-0000-00004D000000}"/>
    <cellStyle name="Input cel new 6 2 3 6 2" xfId="15206" xr:uid="{00000000-0005-0000-0000-00004D000000}"/>
    <cellStyle name="Input cel new 6 2 3 6 2 2" xfId="19795" xr:uid="{00000000-0005-0000-0000-00004D000000}"/>
    <cellStyle name="Input cel new 6 2 3 6 3" xfId="12508" xr:uid="{00000000-0005-0000-0000-00004D000000}"/>
    <cellStyle name="Input cel new 6 2 3 7" xfId="2076" xr:uid="{00000000-0005-0000-0000-00004D000000}"/>
    <cellStyle name="Input cel new 6 2 3 7 2" xfId="12345" xr:uid="{00000000-0005-0000-0000-00004D000000}"/>
    <cellStyle name="Input cel new 6 2 3 7 2 2" xfId="16930" xr:uid="{00000000-0005-0000-0000-00004D000000}"/>
    <cellStyle name="Input cel new 6 2 3 7 3" xfId="13380" xr:uid="{00000000-0005-0000-0000-00004D000000}"/>
    <cellStyle name="Input cel new 6 2 3 8" xfId="11064" xr:uid="{00000000-0005-0000-0000-00004D000000}"/>
    <cellStyle name="Input cel new 6 2 3 8 2" xfId="13162" xr:uid="{00000000-0005-0000-0000-00004D000000}"/>
    <cellStyle name="Input cel new 6 2 3 9" xfId="9131" xr:uid="{00000000-0005-0000-0000-00004D000000}"/>
    <cellStyle name="Input cel new 6 2 4" xfId="788" xr:uid="{00000000-0005-0000-0000-00004D000000}"/>
    <cellStyle name="Input cel new 6 2 4 2" xfId="1701" xr:uid="{00000000-0005-0000-0000-00004D000000}"/>
    <cellStyle name="Input cel new 6 2 4 2 2" xfId="4510" xr:uid="{00000000-0005-0000-0000-00004D000000}"/>
    <cellStyle name="Input cel new 6 2 4 2 2 2" xfId="14774" xr:uid="{00000000-0005-0000-0000-00004D000000}"/>
    <cellStyle name="Input cel new 6 2 4 2 2 2 2" xfId="19364" xr:uid="{00000000-0005-0000-0000-00004D000000}"/>
    <cellStyle name="Input cel new 6 2 4 2 2 3" xfId="7039" xr:uid="{00000000-0005-0000-0000-00004D000000}"/>
    <cellStyle name="Input cel new 6 2 4 2 3" xfId="5922" xr:uid="{00000000-0005-0000-0000-00004D000000}"/>
    <cellStyle name="Input cel new 6 2 4 2 3 2" xfId="16121" xr:uid="{00000000-0005-0000-0000-00004D000000}"/>
    <cellStyle name="Input cel new 6 2 4 2 3 2 2" xfId="20708" xr:uid="{00000000-0005-0000-0000-00004D000000}"/>
    <cellStyle name="Input cel new 6 2 4 2 3 3" xfId="8307" xr:uid="{00000000-0005-0000-0000-00004D000000}"/>
    <cellStyle name="Input cel new 6 2 4 2 4" xfId="3271" xr:uid="{00000000-0005-0000-0000-00004D000000}"/>
    <cellStyle name="Input cel new 6 2 4 2 4 2" xfId="18125" xr:uid="{00000000-0005-0000-0000-00004D000000}"/>
    <cellStyle name="Input cel new 6 2 4 2 5" xfId="11973" xr:uid="{00000000-0005-0000-0000-00004D000000}"/>
    <cellStyle name="Input cel new 6 2 4 2 5 2" xfId="16559" xr:uid="{00000000-0005-0000-0000-00004D000000}"/>
    <cellStyle name="Input cel new 6 2 4 2 6" xfId="7418" xr:uid="{00000000-0005-0000-0000-00004D000000}"/>
    <cellStyle name="Input cel new 6 2 4 3" xfId="1379" xr:uid="{00000000-0005-0000-0000-00004D000000}"/>
    <cellStyle name="Input cel new 6 2 4 3 2" xfId="4188" xr:uid="{00000000-0005-0000-0000-00004D000000}"/>
    <cellStyle name="Input cel new 6 2 4 3 2 2" xfId="14452" xr:uid="{00000000-0005-0000-0000-00004D000000}"/>
    <cellStyle name="Input cel new 6 2 4 3 2 2 2" xfId="19042" xr:uid="{00000000-0005-0000-0000-00004D000000}"/>
    <cellStyle name="Input cel new 6 2 4 3 2 3" xfId="7366" xr:uid="{00000000-0005-0000-0000-00004D000000}"/>
    <cellStyle name="Input cel new 6 2 4 3 3" xfId="5600" xr:uid="{00000000-0005-0000-0000-00004D000000}"/>
    <cellStyle name="Input cel new 6 2 4 3 3 2" xfId="15818" xr:uid="{00000000-0005-0000-0000-00004D000000}"/>
    <cellStyle name="Input cel new 6 2 4 3 3 2 2" xfId="20406" xr:uid="{00000000-0005-0000-0000-00004D000000}"/>
    <cellStyle name="Input cel new 6 2 4 3 3 3" xfId="5976" xr:uid="{00000000-0005-0000-0000-00004D000000}"/>
    <cellStyle name="Input cel new 6 2 4 3 4" xfId="2982" xr:uid="{00000000-0005-0000-0000-00004D000000}"/>
    <cellStyle name="Input cel new 6 2 4 3 4 2" xfId="17836" xr:uid="{00000000-0005-0000-0000-00004D000000}"/>
    <cellStyle name="Input cel new 6 2 4 3 5" xfId="11669" xr:uid="{00000000-0005-0000-0000-00004D000000}"/>
    <cellStyle name="Input cel new 6 2 4 3 5 2" xfId="16257" xr:uid="{00000000-0005-0000-0000-00004D000000}"/>
    <cellStyle name="Input cel new 6 2 4 3 6" xfId="10292" xr:uid="{00000000-0005-0000-0000-00004D000000}"/>
    <cellStyle name="Input cel new 6 2 4 4" xfId="2432" xr:uid="{00000000-0005-0000-0000-00004D000000}"/>
    <cellStyle name="Input cel new 6 2 4 4 2" xfId="12700" xr:uid="{00000000-0005-0000-0000-00004D000000}"/>
    <cellStyle name="Input cel new 6 2 4 4 2 2" xfId="17286" xr:uid="{00000000-0005-0000-0000-00004D000000}"/>
    <cellStyle name="Input cel new 6 2 4 4 3" xfId="9128" xr:uid="{00000000-0005-0000-0000-00004D000000}"/>
    <cellStyle name="Input cel new 6 2 4 5" xfId="3588" xr:uid="{00000000-0005-0000-0000-00004D000000}"/>
    <cellStyle name="Input cel new 6 2 4 5 2" xfId="13852" xr:uid="{00000000-0005-0000-0000-00004D000000}"/>
    <cellStyle name="Input cel new 6 2 4 5 2 2" xfId="18442" xr:uid="{00000000-0005-0000-0000-00004D000000}"/>
    <cellStyle name="Input cel new 6 2 4 5 3" xfId="6963" xr:uid="{00000000-0005-0000-0000-00004D000000}"/>
    <cellStyle name="Input cel new 6 2 4 6" xfId="5013" xr:uid="{00000000-0005-0000-0000-00004D000000}"/>
    <cellStyle name="Input cel new 6 2 4 6 2" xfId="15268" xr:uid="{00000000-0005-0000-0000-00004D000000}"/>
    <cellStyle name="Input cel new 6 2 4 6 2 2" xfId="19857" xr:uid="{00000000-0005-0000-0000-00004D000000}"/>
    <cellStyle name="Input cel new 6 2 4 6 3" xfId="12524" xr:uid="{00000000-0005-0000-0000-00004D000000}"/>
    <cellStyle name="Input cel new 6 2 4 7" xfId="2135" xr:uid="{00000000-0005-0000-0000-00004D000000}"/>
    <cellStyle name="Input cel new 6 2 4 7 2" xfId="12404" xr:uid="{00000000-0005-0000-0000-00004D000000}"/>
    <cellStyle name="Input cel new 6 2 4 7 2 2" xfId="16989" xr:uid="{00000000-0005-0000-0000-00004D000000}"/>
    <cellStyle name="Input cel new 6 2 4 7 3" xfId="10011" xr:uid="{00000000-0005-0000-0000-00004D000000}"/>
    <cellStyle name="Input cel new 6 2 4 8" xfId="11123" xr:uid="{00000000-0005-0000-0000-00004D000000}"/>
    <cellStyle name="Input cel new 6 2 4 8 2" xfId="9084" xr:uid="{00000000-0005-0000-0000-00004D000000}"/>
    <cellStyle name="Input cel new 6 2 4 9" xfId="8171" xr:uid="{00000000-0005-0000-0000-00004D000000}"/>
    <cellStyle name="Input cel new 6 2 5" xfId="1224" xr:uid="{00000000-0005-0000-0000-00004D000000}"/>
    <cellStyle name="Input cel new 6 2 5 2" xfId="1538" xr:uid="{00000000-0005-0000-0000-00004D000000}"/>
    <cellStyle name="Input cel new 6 2 5 2 2" xfId="4347" xr:uid="{00000000-0005-0000-0000-00004D000000}"/>
    <cellStyle name="Input cel new 6 2 5 2 2 2" xfId="14611" xr:uid="{00000000-0005-0000-0000-00004D000000}"/>
    <cellStyle name="Input cel new 6 2 5 2 2 2 2" xfId="19201" xr:uid="{00000000-0005-0000-0000-00004D000000}"/>
    <cellStyle name="Input cel new 6 2 5 2 2 3" xfId="6949" xr:uid="{00000000-0005-0000-0000-00004D000000}"/>
    <cellStyle name="Input cel new 6 2 5 2 3" xfId="5759" xr:uid="{00000000-0005-0000-0000-00004D000000}"/>
    <cellStyle name="Input cel new 6 2 5 2 3 2" xfId="15966" xr:uid="{00000000-0005-0000-0000-00004D000000}"/>
    <cellStyle name="Input cel new 6 2 5 2 3 2 2" xfId="20553" xr:uid="{00000000-0005-0000-0000-00004D000000}"/>
    <cellStyle name="Input cel new 6 2 5 2 3 3" xfId="8346" xr:uid="{00000000-0005-0000-0000-00004D000000}"/>
    <cellStyle name="Input cel new 6 2 5 2 4" xfId="3116" xr:uid="{00000000-0005-0000-0000-00004D000000}"/>
    <cellStyle name="Input cel new 6 2 5 2 4 2" xfId="17970" xr:uid="{00000000-0005-0000-0000-00004D000000}"/>
    <cellStyle name="Input cel new 6 2 5 2 5" xfId="11818" xr:uid="{00000000-0005-0000-0000-00004D000000}"/>
    <cellStyle name="Input cel new 6 2 5 2 5 2" xfId="16404" xr:uid="{00000000-0005-0000-0000-00004D000000}"/>
    <cellStyle name="Input cel new 6 2 5 2 6" xfId="7438" xr:uid="{00000000-0005-0000-0000-00004D000000}"/>
    <cellStyle name="Input cel new 6 2 5 3" xfId="2832" xr:uid="{00000000-0005-0000-0000-00004D000000}"/>
    <cellStyle name="Input cel new 6 2 5 3 2" xfId="13098" xr:uid="{00000000-0005-0000-0000-00004D000000}"/>
    <cellStyle name="Input cel new 6 2 5 3 2 2" xfId="17686" xr:uid="{00000000-0005-0000-0000-00004D000000}"/>
    <cellStyle name="Input cel new 6 2 5 3 3" xfId="9747" xr:uid="{00000000-0005-0000-0000-00004D000000}"/>
    <cellStyle name="Input cel new 6 2 5 4" xfId="4032" xr:uid="{00000000-0005-0000-0000-00004D000000}"/>
    <cellStyle name="Input cel new 6 2 5 4 2" xfId="14296" xr:uid="{00000000-0005-0000-0000-00004D000000}"/>
    <cellStyle name="Input cel new 6 2 5 4 2 2" xfId="18886" xr:uid="{00000000-0005-0000-0000-00004D000000}"/>
    <cellStyle name="Input cel new 6 2 5 4 3" xfId="9197" xr:uid="{00000000-0005-0000-0000-00004D000000}"/>
    <cellStyle name="Input cel new 6 2 5 5" xfId="5446" xr:uid="{00000000-0005-0000-0000-00004D000000}"/>
    <cellStyle name="Input cel new 6 2 5 5 2" xfId="15671" xr:uid="{00000000-0005-0000-0000-00004D000000}"/>
    <cellStyle name="Input cel new 6 2 5 5 2 2" xfId="20259" xr:uid="{00000000-0005-0000-0000-00004D000000}"/>
    <cellStyle name="Input cel new 6 2 5 5 3" xfId="13209" xr:uid="{00000000-0005-0000-0000-00004D000000}"/>
    <cellStyle name="Input cel new 6 2 5 6" xfId="1994" xr:uid="{00000000-0005-0000-0000-00004D000000}"/>
    <cellStyle name="Input cel new 6 2 5 6 2" xfId="16848" xr:uid="{00000000-0005-0000-0000-00004D000000}"/>
    <cellStyle name="Input cel new 6 2 5 7" xfId="11524" xr:uid="{00000000-0005-0000-0000-00004D000000}"/>
    <cellStyle name="Input cel new 6 2 5 7 2" xfId="13393" xr:uid="{00000000-0005-0000-0000-00004D000000}"/>
    <cellStyle name="Input cel new 6 2 5 8" xfId="8148" xr:uid="{00000000-0005-0000-0000-00004D000000}"/>
    <cellStyle name="Input cel new 6 2 6" xfId="1050" xr:uid="{00000000-0005-0000-0000-00004D000000}"/>
    <cellStyle name="Input cel new 6 2 6 2" xfId="3853" xr:uid="{00000000-0005-0000-0000-00004D000000}"/>
    <cellStyle name="Input cel new 6 2 6 2 2" xfId="14117" xr:uid="{00000000-0005-0000-0000-00004D000000}"/>
    <cellStyle name="Input cel new 6 2 6 2 2 2" xfId="18707" xr:uid="{00000000-0005-0000-0000-00004D000000}"/>
    <cellStyle name="Input cel new 6 2 6 2 3" xfId="10019" xr:uid="{00000000-0005-0000-0000-00004D000000}"/>
    <cellStyle name="Input cel new 6 2 6 3" xfId="5273" xr:uid="{00000000-0005-0000-0000-00004D000000}"/>
    <cellStyle name="Input cel new 6 2 6 3 2" xfId="15509" xr:uid="{00000000-0005-0000-0000-00004D000000}"/>
    <cellStyle name="Input cel new 6 2 6 3 2 2" xfId="20098" xr:uid="{00000000-0005-0000-0000-00004D000000}"/>
    <cellStyle name="Input cel new 6 2 6 3 3" xfId="6269" xr:uid="{00000000-0005-0000-0000-00004D000000}"/>
    <cellStyle name="Input cel new 6 2 6 4" xfId="2677" xr:uid="{00000000-0005-0000-0000-00004D000000}"/>
    <cellStyle name="Input cel new 6 2 6 4 2" xfId="17531" xr:uid="{00000000-0005-0000-0000-00004D000000}"/>
    <cellStyle name="Input cel new 6 2 6 5" xfId="11364" xr:uid="{00000000-0005-0000-0000-00004D000000}"/>
    <cellStyle name="Input cel new 6 2 6 5 2" xfId="10356" xr:uid="{00000000-0005-0000-0000-00004D000000}"/>
    <cellStyle name="Input cel new 6 2 6 6" xfId="9895" xr:uid="{00000000-0005-0000-0000-00004D000000}"/>
    <cellStyle name="Input cel new 6 2 7" xfId="903" xr:uid="{00000000-0005-0000-0000-00004D000000}"/>
    <cellStyle name="Input cel new 6 2 7 2" xfId="3704" xr:uid="{00000000-0005-0000-0000-00004D000000}"/>
    <cellStyle name="Input cel new 6 2 7 2 2" xfId="13968" xr:uid="{00000000-0005-0000-0000-00004D000000}"/>
    <cellStyle name="Input cel new 6 2 7 2 2 2" xfId="18558" xr:uid="{00000000-0005-0000-0000-00004D000000}"/>
    <cellStyle name="Input cel new 6 2 7 2 3" xfId="7480" xr:uid="{00000000-0005-0000-0000-00004D000000}"/>
    <cellStyle name="Input cel new 6 2 7 3" xfId="5127" xr:uid="{00000000-0005-0000-0000-00004D000000}"/>
    <cellStyle name="Input cel new 6 2 7 3 2" xfId="15374" xr:uid="{00000000-0005-0000-0000-00004D000000}"/>
    <cellStyle name="Input cel new 6 2 7 3 2 2" xfId="19963" xr:uid="{00000000-0005-0000-0000-00004D000000}"/>
    <cellStyle name="Input cel new 6 2 7 3 3" xfId="8902" xr:uid="{00000000-0005-0000-0000-00004D000000}"/>
    <cellStyle name="Input cel new 6 2 7 4" xfId="2540" xr:uid="{00000000-0005-0000-0000-00004D000000}"/>
    <cellStyle name="Input cel new 6 2 7 4 2" xfId="17394" xr:uid="{00000000-0005-0000-0000-00004D000000}"/>
    <cellStyle name="Input cel new 6 2 7 5" xfId="11229" xr:uid="{00000000-0005-0000-0000-00004D000000}"/>
    <cellStyle name="Input cel new 6 2 7 5 2" xfId="7260" xr:uid="{00000000-0005-0000-0000-00004D000000}"/>
    <cellStyle name="Input cel new 6 2 7 6" xfId="8542" xr:uid="{00000000-0005-0000-0000-00004D000000}"/>
    <cellStyle name="Input cel new 6 2 8" xfId="614" xr:uid="{00000000-0005-0000-0000-00004D000000}"/>
    <cellStyle name="Input cel new 6 2 8 2" xfId="4839" xr:uid="{00000000-0005-0000-0000-00004D000000}"/>
    <cellStyle name="Input cel new 6 2 8 2 2" xfId="15097" xr:uid="{00000000-0005-0000-0000-00004D000000}"/>
    <cellStyle name="Input cel new 6 2 8 2 2 2" xfId="19686" xr:uid="{00000000-0005-0000-0000-00004D000000}"/>
    <cellStyle name="Input cel new 6 2 8 2 3" xfId="9280" xr:uid="{00000000-0005-0000-0000-00004D000000}"/>
    <cellStyle name="Input cel new 6 2 8 3" xfId="2261" xr:uid="{00000000-0005-0000-0000-00004D000000}"/>
    <cellStyle name="Input cel new 6 2 8 3 2" xfId="17115" xr:uid="{00000000-0005-0000-0000-00004D000000}"/>
    <cellStyle name="Input cel new 6 2 8 4" xfId="10957" xr:uid="{00000000-0005-0000-0000-00004D000000}"/>
    <cellStyle name="Input cel new 6 2 8 4 2" xfId="8199" xr:uid="{00000000-0005-0000-0000-00004D000000}"/>
    <cellStyle name="Input cel new 6 2 8 5" xfId="10307" xr:uid="{00000000-0005-0000-0000-00004D000000}"/>
    <cellStyle name="Input cel new 6 2 9" xfId="3414" xr:uid="{00000000-0005-0000-0000-00004D000000}"/>
    <cellStyle name="Input cel new 6 2 9 2" xfId="13678" xr:uid="{00000000-0005-0000-0000-00004D000000}"/>
    <cellStyle name="Input cel new 6 2 9 2 2" xfId="18268" xr:uid="{00000000-0005-0000-0000-00004D000000}"/>
    <cellStyle name="Input cel new 6 2 9 3" xfId="8370" xr:uid="{00000000-0005-0000-0000-00004D000000}"/>
    <cellStyle name="Input cel new 6 3" xfId="381" xr:uid="{00000000-0005-0000-0000-00004D000000}"/>
    <cellStyle name="Input cel new 6 3 2" xfId="477" xr:uid="{00000000-0005-0000-0000-00004D000000}"/>
    <cellStyle name="Input cel new 6 3 2 2" xfId="1512" xr:uid="{00000000-0005-0000-0000-00004D000000}"/>
    <cellStyle name="Input cel new 6 3 2 2 2" xfId="5733" xr:uid="{00000000-0005-0000-0000-00004D000000}"/>
    <cellStyle name="Input cel new 6 3 2 2 2 2" xfId="15942" xr:uid="{00000000-0005-0000-0000-00004D000000}"/>
    <cellStyle name="Input cel new 6 3 2 2 2 2 2" xfId="20529" xr:uid="{00000000-0005-0000-0000-00004D000000}"/>
    <cellStyle name="Input cel new 6 3 2 2 2 3" xfId="9817" xr:uid="{00000000-0005-0000-0000-00004D000000}"/>
    <cellStyle name="Input cel new 6 3 2 2 3" xfId="4321" xr:uid="{00000000-0005-0000-0000-00004D000000}"/>
    <cellStyle name="Input cel new 6 3 2 2 3 2" xfId="19175" xr:uid="{00000000-0005-0000-0000-00004D000000}"/>
    <cellStyle name="Input cel new 6 3 2 2 4" xfId="11794" xr:uid="{00000000-0005-0000-0000-00004D000000}"/>
    <cellStyle name="Input cel new 6 3 2 2 4 2" xfId="16380" xr:uid="{00000000-0005-0000-0000-00004D000000}"/>
    <cellStyle name="Input cel new 6 3 2 2 5" xfId="9765" xr:uid="{00000000-0005-0000-0000-00004D000000}"/>
    <cellStyle name="Input cel new 6 3 2 3" xfId="4702" xr:uid="{00000000-0005-0000-0000-00004D000000}"/>
    <cellStyle name="Input cel new 6 3 2 3 2" xfId="14962" xr:uid="{00000000-0005-0000-0000-00004D000000}"/>
    <cellStyle name="Input cel new 6 3 2 3 2 2" xfId="19551" xr:uid="{00000000-0005-0000-0000-00004D000000}"/>
    <cellStyle name="Input cel new 6 3 2 3 3" xfId="8477" xr:uid="{00000000-0005-0000-0000-00004D000000}"/>
    <cellStyle name="Input cel new 6 3 2 4" xfId="10824" xr:uid="{00000000-0005-0000-0000-00004D000000}"/>
    <cellStyle name="Input cel new 6 3 2 4 2" xfId="9252" xr:uid="{00000000-0005-0000-0000-00004D000000}"/>
    <cellStyle name="Input cel new 6 3 2 5" xfId="6482" xr:uid="{00000000-0005-0000-0000-00004D000000}"/>
    <cellStyle name="Input cel new 6 3 3" xfId="1084" xr:uid="{00000000-0005-0000-0000-00004D000000}"/>
    <cellStyle name="Input cel new 6 3 3 2" xfId="3887" xr:uid="{00000000-0005-0000-0000-00004D000000}"/>
    <cellStyle name="Input cel new 6 3 3 2 2" xfId="14151" xr:uid="{00000000-0005-0000-0000-00004D000000}"/>
    <cellStyle name="Input cel new 6 3 3 2 2 2" xfId="18741" xr:uid="{00000000-0005-0000-0000-00004D000000}"/>
    <cellStyle name="Input cel new 6 3 3 2 3" xfId="10508" xr:uid="{00000000-0005-0000-0000-00004D000000}"/>
    <cellStyle name="Input cel new 6 3 3 3" xfId="5307" xr:uid="{00000000-0005-0000-0000-00004D000000}"/>
    <cellStyle name="Input cel new 6 3 3 3 2" xfId="15541" xr:uid="{00000000-0005-0000-0000-00004D000000}"/>
    <cellStyle name="Input cel new 6 3 3 3 2 2" xfId="20130" xr:uid="{00000000-0005-0000-0000-00004D000000}"/>
    <cellStyle name="Input cel new 6 3 3 3 3" xfId="10564" xr:uid="{00000000-0005-0000-0000-00004D000000}"/>
    <cellStyle name="Input cel new 6 3 3 4" xfId="2709" xr:uid="{00000000-0005-0000-0000-00004D000000}"/>
    <cellStyle name="Input cel new 6 3 3 4 2" xfId="17563" xr:uid="{00000000-0005-0000-0000-00004D000000}"/>
    <cellStyle name="Input cel new 6 3 3 5" xfId="11396" xr:uid="{00000000-0005-0000-0000-00004D000000}"/>
    <cellStyle name="Input cel new 6 3 3 5 2" xfId="8469" xr:uid="{00000000-0005-0000-0000-00004D000000}"/>
    <cellStyle name="Input cel new 6 3 3 6" xfId="10588" xr:uid="{00000000-0005-0000-0000-00004D000000}"/>
    <cellStyle name="Input cel new 6 3 4" xfId="583" xr:uid="{00000000-0005-0000-0000-00004D000000}"/>
    <cellStyle name="Input cel new 6 3 4 2" xfId="4808" xr:uid="{00000000-0005-0000-0000-00004D000000}"/>
    <cellStyle name="Input cel new 6 3 4 2 2" xfId="15066" xr:uid="{00000000-0005-0000-0000-00004D000000}"/>
    <cellStyle name="Input cel new 6 3 4 2 2 2" xfId="19655" xr:uid="{00000000-0005-0000-0000-00004D000000}"/>
    <cellStyle name="Input cel new 6 3 4 2 3" xfId="8864" xr:uid="{00000000-0005-0000-0000-00004D000000}"/>
    <cellStyle name="Input cel new 6 3 4 3" xfId="2230" xr:uid="{00000000-0005-0000-0000-00004D000000}"/>
    <cellStyle name="Input cel new 6 3 4 3 2" xfId="17084" xr:uid="{00000000-0005-0000-0000-00004D000000}"/>
    <cellStyle name="Input cel new 6 3 4 4" xfId="10927" xr:uid="{00000000-0005-0000-0000-00004D000000}"/>
    <cellStyle name="Input cel new 6 3 4 4 2" xfId="7092" xr:uid="{00000000-0005-0000-0000-00004D000000}"/>
    <cellStyle name="Input cel new 6 3 4 5" xfId="8824" xr:uid="{00000000-0005-0000-0000-00004D000000}"/>
    <cellStyle name="Input cel new 6 3 5" xfId="3383" xr:uid="{00000000-0005-0000-0000-00004D000000}"/>
    <cellStyle name="Input cel new 6 3 5 2" xfId="13647" xr:uid="{00000000-0005-0000-0000-00004D000000}"/>
    <cellStyle name="Input cel new 6 3 5 2 2" xfId="18237" xr:uid="{00000000-0005-0000-0000-00004D000000}"/>
    <cellStyle name="Input cel new 6 3 5 3" xfId="6647" xr:uid="{00000000-0005-0000-0000-00004D000000}"/>
    <cellStyle name="Input cel new 6 3 6" xfId="4626" xr:uid="{00000000-0005-0000-0000-00004D000000}"/>
    <cellStyle name="Input cel new 6 3 6 2" xfId="14888" xr:uid="{00000000-0005-0000-0000-00004D000000}"/>
    <cellStyle name="Input cel new 6 3 6 2 2" xfId="19477" xr:uid="{00000000-0005-0000-0000-00004D000000}"/>
    <cellStyle name="Input cel new 6 3 6 3" xfId="9557" xr:uid="{00000000-0005-0000-0000-00004D000000}"/>
    <cellStyle name="Input cel new 6 3 7" xfId="9403" xr:uid="{00000000-0005-0000-0000-00004D000000}"/>
    <cellStyle name="Input cel new 6 3 7 2" xfId="7808" xr:uid="{00000000-0005-0000-0000-00004D000000}"/>
    <cellStyle name="Input cel new 6 3 8" xfId="10733" xr:uid="{00000000-0005-0000-0000-00004D000000}"/>
    <cellStyle name="Input cel new 6 3 8 2" xfId="7541" xr:uid="{00000000-0005-0000-0000-00004D000000}"/>
    <cellStyle name="Input cel new 6 3 9" xfId="6075" xr:uid="{00000000-0005-0000-0000-00004D000000}"/>
    <cellStyle name="Input cel new 6 4" xfId="337" xr:uid="{00000000-0005-0000-0000-00004D000000}"/>
    <cellStyle name="Input cel new 6 4 2" xfId="992" xr:uid="{00000000-0005-0000-0000-00004D000000}"/>
    <cellStyle name="Input cel new 6 4 2 2" xfId="5215" xr:uid="{00000000-0005-0000-0000-00004D000000}"/>
    <cellStyle name="Input cel new 6 4 2 2 2" xfId="15453" xr:uid="{00000000-0005-0000-0000-00004D000000}"/>
    <cellStyle name="Input cel new 6 4 2 2 2 2" xfId="20042" xr:uid="{00000000-0005-0000-0000-00004D000000}"/>
    <cellStyle name="Input cel new 6 4 2 2 3" xfId="9874" xr:uid="{00000000-0005-0000-0000-00004D000000}"/>
    <cellStyle name="Input cel new 6 4 2 3" xfId="3795" xr:uid="{00000000-0005-0000-0000-00004D000000}"/>
    <cellStyle name="Input cel new 6 4 2 3 2" xfId="18649" xr:uid="{00000000-0005-0000-0000-00004D000000}"/>
    <cellStyle name="Input cel new 6 4 2 4" xfId="11308" xr:uid="{00000000-0005-0000-0000-00004D000000}"/>
    <cellStyle name="Input cel new 6 4 2 4 2" xfId="6140" xr:uid="{00000000-0005-0000-0000-00004D000000}"/>
    <cellStyle name="Input cel new 6 4 2 5" xfId="7605" xr:uid="{00000000-0005-0000-0000-00004D000000}"/>
    <cellStyle name="Input cel new 6 4 3" xfId="4583" xr:uid="{00000000-0005-0000-0000-00004D000000}"/>
    <cellStyle name="Input cel new 6 4 3 2" xfId="14845" xr:uid="{00000000-0005-0000-0000-00004D000000}"/>
    <cellStyle name="Input cel new 6 4 3 2 2" xfId="19434" xr:uid="{00000000-0005-0000-0000-00004D000000}"/>
    <cellStyle name="Input cel new 6 4 3 3" xfId="14920" xr:uid="{00000000-0005-0000-0000-00004D000000}"/>
    <cellStyle name="Input cel new 6 4 4" xfId="2621" xr:uid="{00000000-0005-0000-0000-00004D000000}"/>
    <cellStyle name="Input cel new 6 4 4 2" xfId="17475" xr:uid="{00000000-0005-0000-0000-00004D000000}"/>
    <cellStyle name="Input cel new 6 4 5" xfId="10691" xr:uid="{00000000-0005-0000-0000-00004D000000}"/>
    <cellStyle name="Input cel new 6 4 5 2" xfId="13484" xr:uid="{00000000-0005-0000-0000-00004D000000}"/>
    <cellStyle name="Input cel new 6 4 6" xfId="6080" xr:uid="{00000000-0005-0000-0000-00004D000000}"/>
    <cellStyle name="Input cel new 6 5" xfId="284" xr:uid="{00000000-0005-0000-0000-00004D000000}"/>
    <cellStyle name="Input cel new 6 5 2" xfId="3698" xr:uid="{00000000-0005-0000-0000-00004D000000}"/>
    <cellStyle name="Input cel new 6 5 2 2" xfId="13962" xr:uid="{00000000-0005-0000-0000-00004D000000}"/>
    <cellStyle name="Input cel new 6 5 2 2 2" xfId="18552" xr:uid="{00000000-0005-0000-0000-00004D000000}"/>
    <cellStyle name="Input cel new 6 5 2 3" xfId="12551" xr:uid="{00000000-0005-0000-0000-00004D000000}"/>
    <cellStyle name="Input cel new 6 5 3" xfId="1767" xr:uid="{00000000-0005-0000-0000-00004D000000}"/>
    <cellStyle name="Input cel new 6 5 3 2" xfId="12038" xr:uid="{00000000-0005-0000-0000-00004D000000}"/>
    <cellStyle name="Input cel new 6 5 3 2 2" xfId="16624" xr:uid="{00000000-0005-0000-0000-00004D000000}"/>
    <cellStyle name="Input cel new 6 5 3 3" xfId="8772" xr:uid="{00000000-0005-0000-0000-00004D000000}"/>
    <cellStyle name="Input cel new 6 5 4" xfId="2535" xr:uid="{00000000-0005-0000-0000-00004D000000}"/>
    <cellStyle name="Input cel new 6 5 4 2" xfId="17389" xr:uid="{00000000-0005-0000-0000-00004D000000}"/>
    <cellStyle name="Input cel new 6 5 5" xfId="10641" xr:uid="{00000000-0005-0000-0000-00004D000000}"/>
    <cellStyle name="Input cel new 6 5 5 2" xfId="14540" xr:uid="{00000000-0005-0000-0000-00004D000000}"/>
    <cellStyle name="Input cel new 6 5 6" xfId="8172" xr:uid="{00000000-0005-0000-0000-00004D000000}"/>
    <cellStyle name="Input cel new 6 6" xfId="2167" xr:uid="{00000000-0005-0000-0000-00004D000000}"/>
    <cellStyle name="Input cel new 6 6 2" xfId="12436" xr:uid="{00000000-0005-0000-0000-00004D000000}"/>
    <cellStyle name="Input cel new 6 6 2 2" xfId="17021" xr:uid="{00000000-0005-0000-0000-00004D000000}"/>
    <cellStyle name="Input cel new 6 6 3" xfId="13529" xr:uid="{00000000-0005-0000-0000-00004D000000}"/>
    <cellStyle name="Input cel new 6 7" xfId="3321" xr:uid="{00000000-0005-0000-0000-00004D000000}"/>
    <cellStyle name="Input cel new 6 7 2" xfId="13585" xr:uid="{00000000-0005-0000-0000-00004D000000}"/>
    <cellStyle name="Input cel new 6 7 2 2" xfId="18175" xr:uid="{00000000-0005-0000-0000-00004D000000}"/>
    <cellStyle name="Input cel new 6 7 3" xfId="10288" xr:uid="{00000000-0005-0000-0000-00004D000000}"/>
    <cellStyle name="Input cel new 6 8" xfId="1759" xr:uid="{00000000-0005-0000-0000-00004D000000}"/>
    <cellStyle name="Input cel new 6 8 2" xfId="12030" xr:uid="{00000000-0005-0000-0000-00004D000000}"/>
    <cellStyle name="Input cel new 6 8 2 2" xfId="16616" xr:uid="{00000000-0005-0000-0000-00004D000000}"/>
    <cellStyle name="Input cel new 6 8 3" xfId="6626" xr:uid="{00000000-0005-0000-0000-00004D000000}"/>
    <cellStyle name="Input cel new 6 8 4" xfId="8026" xr:uid="{00000000-0005-0000-0000-00004D000000}"/>
    <cellStyle name="Input cel new 6 9" xfId="1744" xr:uid="{00000000-0005-0000-0000-00004D000000}"/>
    <cellStyle name="Input cel new 6 9 2" xfId="12015" xr:uid="{00000000-0005-0000-0000-00004D000000}"/>
    <cellStyle name="Input cel new 6 9 3" xfId="16601" xr:uid="{00000000-0005-0000-0000-00004D000000}"/>
    <cellStyle name="Input cel new 7" xfId="313" xr:uid="{00000000-0005-0000-0000-000073000000}"/>
    <cellStyle name="Input cel new 7 2" xfId="3308" xr:uid="{00000000-0005-0000-0000-000073000000}"/>
    <cellStyle name="Input cel new 7 2 2" xfId="13572" xr:uid="{00000000-0005-0000-0000-000073000000}"/>
    <cellStyle name="Input cel new 7 2 2 2" xfId="18162" xr:uid="{00000000-0005-0000-0000-000073000000}"/>
    <cellStyle name="Input cel new 7 2 3" xfId="9814" xr:uid="{00000000-0005-0000-0000-000073000000}"/>
    <cellStyle name="Input cel new 7 3" xfId="4559" xr:uid="{00000000-0005-0000-0000-000073000000}"/>
    <cellStyle name="Input cel new 7 3 2" xfId="14822" xr:uid="{00000000-0005-0000-0000-000073000000}"/>
    <cellStyle name="Input cel new 7 3 2 2" xfId="19412" xr:uid="{00000000-0005-0000-0000-000073000000}"/>
    <cellStyle name="Input cel new 7 3 3" xfId="10214" xr:uid="{00000000-0005-0000-0000-000073000000}"/>
    <cellStyle name="Input cel new 7 4" xfId="1814" xr:uid="{00000000-0005-0000-0000-000073000000}"/>
    <cellStyle name="Input cel new 7 4 2" xfId="16670" xr:uid="{00000000-0005-0000-0000-000073000000}"/>
    <cellStyle name="Input cel new 7 5" xfId="10668" xr:uid="{00000000-0005-0000-0000-000073000000}"/>
    <cellStyle name="Input cel new 7 5 2" xfId="7987" xr:uid="{00000000-0005-0000-0000-000073000000}"/>
    <cellStyle name="Input cel new 7 6" xfId="9004" xr:uid="{00000000-0005-0000-0000-000073000000}"/>
    <cellStyle name="Input cel new 8" xfId="811" xr:uid="{00000000-0005-0000-0000-000074000000}"/>
    <cellStyle name="Input cel new 8 2" xfId="3611" xr:uid="{00000000-0005-0000-0000-000074000000}"/>
    <cellStyle name="Input cel new 8 2 2" xfId="13875" xr:uid="{00000000-0005-0000-0000-000074000000}"/>
    <cellStyle name="Input cel new 8 2 2 2" xfId="18465" xr:uid="{00000000-0005-0000-0000-000074000000}"/>
    <cellStyle name="Input cel new 8 2 3" xfId="9032" xr:uid="{00000000-0005-0000-0000-000074000000}"/>
    <cellStyle name="Input cel new 8 3" xfId="5036" xr:uid="{00000000-0005-0000-0000-000074000000}"/>
    <cellStyle name="Input cel new 8 3 2" xfId="15291" xr:uid="{00000000-0005-0000-0000-000074000000}"/>
    <cellStyle name="Input cel new 8 3 2 2" xfId="19880" xr:uid="{00000000-0005-0000-0000-000074000000}"/>
    <cellStyle name="Input cel new 8 3 3" xfId="12606" xr:uid="{00000000-0005-0000-0000-000074000000}"/>
    <cellStyle name="Input cel new 8 4" xfId="2455" xr:uid="{00000000-0005-0000-0000-000074000000}"/>
    <cellStyle name="Input cel new 8 4 2" xfId="17309" xr:uid="{00000000-0005-0000-0000-000074000000}"/>
    <cellStyle name="Input cel new 8 5" xfId="11146" xr:uid="{00000000-0005-0000-0000-000074000000}"/>
    <cellStyle name="Input cel new 8 5 2" xfId="7287" xr:uid="{00000000-0005-0000-0000-000074000000}"/>
    <cellStyle name="Input cel new 8 6" xfId="6048" xr:uid="{00000000-0005-0000-0000-000074000000}"/>
    <cellStyle name="Input cel new 9" xfId="1751" xr:uid="{00000000-0005-0000-0000-00001C000000}"/>
    <cellStyle name="Input cel new 9 2" xfId="12022" xr:uid="{00000000-0005-0000-0000-00001C000000}"/>
    <cellStyle name="Input cel new 9 3" xfId="16608" xr:uid="{00000000-0005-0000-0000-00001C000000}"/>
    <cellStyle name="Komma 2" xfId="26" xr:uid="{00000000-0005-0000-0000-000022000000}"/>
    <cellStyle name="KP_thin_border_dark_grey" xfId="245" xr:uid="{00000000-0005-0000-0000-00005A000000}"/>
    <cellStyle name="Linked Cell" xfId="180" builtinId="24" customBuiltin="1"/>
    <cellStyle name="Menu" xfId="27" xr:uid="{00000000-0005-0000-0000-000023000000}"/>
    <cellStyle name="Milliers [0]_Oilques" xfId="28" xr:uid="{00000000-0005-0000-0000-000024000000}"/>
    <cellStyle name="Milliers_Oilques" xfId="29" xr:uid="{00000000-0005-0000-0000-000025000000}"/>
    <cellStyle name="Monétaire [0]_Oilques" xfId="30" xr:uid="{00000000-0005-0000-0000-000026000000}"/>
    <cellStyle name="Monétaire_Oilques" xfId="31" xr:uid="{00000000-0005-0000-0000-000027000000}"/>
    <cellStyle name="Neutral 2" xfId="162" xr:uid="{00000000-0005-0000-0000-000028000000}"/>
    <cellStyle name="Neutral 3" xfId="216" xr:uid="{00000000-0005-0000-0000-00000B010000}"/>
    <cellStyle name="Normal" xfId="0" builtinId="0"/>
    <cellStyle name="Normal 10" xfId="150" xr:uid="{00000000-0005-0000-0000-00002A000000}"/>
    <cellStyle name="Normal 10 2" xfId="165" xr:uid="{00000000-0005-0000-0000-00002B000000}"/>
    <cellStyle name="Normal 10 3" xfId="246" xr:uid="{00000000-0005-0000-0000-000066000000}"/>
    <cellStyle name="Normal 11" xfId="156" xr:uid="{00000000-0005-0000-0000-00002C000000}"/>
    <cellStyle name="Normal 12" xfId="158" xr:uid="{00000000-0005-0000-0000-00002D000000}"/>
    <cellStyle name="Normal 13" xfId="159" xr:uid="{00000000-0005-0000-0000-00002E000000}"/>
    <cellStyle name="Normal 13 2" xfId="230" xr:uid="{00000000-0005-0000-0000-00006A000000}"/>
    <cellStyle name="Normal 13 3" xfId="215" xr:uid="{00000000-0005-0000-0000-000069000000}"/>
    <cellStyle name="Normal 14" xfId="224" xr:uid="{00000000-0005-0000-0000-00006B000000}"/>
    <cellStyle name="Normal 15" xfId="234" xr:uid="{00000000-0005-0000-0000-00006C000000}"/>
    <cellStyle name="Normal 15 2" xfId="1353" xr:uid="{00000000-0005-0000-0000-00006C000000}"/>
    <cellStyle name="Normal 15 3" xfId="908" xr:uid="{00000000-0005-0000-0000-000039000000}"/>
    <cellStyle name="Normal 16" xfId="235" xr:uid="{00000000-0005-0000-0000-00006D000000}"/>
    <cellStyle name="Normal 16 2" xfId="1117" xr:uid="{00000000-0005-0000-0000-00006D000000}"/>
    <cellStyle name="Normal 16 3" xfId="851" xr:uid="{00000000-0005-0000-0000-00003A000000}"/>
    <cellStyle name="Normal 17" xfId="223" xr:uid="{00000000-0005-0000-0000-00006E000000}"/>
    <cellStyle name="Normal 18" xfId="278" xr:uid="{00000000-0005-0000-0000-00006F000000}"/>
    <cellStyle name="Normal 19" xfId="280" xr:uid="{00000000-0005-0000-0000-000070000000}"/>
    <cellStyle name="Normal 2" xfId="3" xr:uid="{00000000-0005-0000-0000-00002F000000}"/>
    <cellStyle name="Normal 2 2" xfId="32" xr:uid="{00000000-0005-0000-0000-000030000000}"/>
    <cellStyle name="Normal 2 2 2" xfId="5956" xr:uid="{00000000-0005-0000-0000-00002F000000}"/>
    <cellStyle name="Normal 2 3" xfId="247" xr:uid="{00000000-0005-0000-0000-000073000000}"/>
    <cellStyle name="Normal 2 4" xfId="5946" xr:uid="{00000000-0005-0000-0000-000032000000}"/>
    <cellStyle name="Normal 2 4 2" xfId="16144" xr:uid="{00000000-0005-0000-0000-000032000000}"/>
    <cellStyle name="Normal 2 4 3" xfId="6720" xr:uid="{00000000-0005-0000-0000-00002F000000}"/>
    <cellStyle name="Normal 2 5" xfId="11782" xr:uid="{00000000-0005-0000-0000-000032000000}"/>
    <cellStyle name="Normal 20" xfId="281" xr:uid="{00000000-0005-0000-0000-000074000000}"/>
    <cellStyle name="Normal 21" xfId="282" xr:uid="{00000000-0005-0000-0000-000075000000}"/>
    <cellStyle name="Normal 22" xfId="283" xr:uid="{00000000-0005-0000-0000-000076000000}"/>
    <cellStyle name="Normal 23" xfId="248" xr:uid="{00000000-0005-0000-0000-000077000000}"/>
    <cellStyle name="Normal 24" xfId="5945" xr:uid="{00000000-0005-0000-0000-00004C170000}"/>
    <cellStyle name="Normal 25" xfId="5958" xr:uid="{00000000-0005-0000-0000-000055170000}"/>
    <cellStyle name="Normal 26" xfId="5959" xr:uid="{00000000-0005-0000-0000-000057170000}"/>
    <cellStyle name="Normal 27" xfId="5965" xr:uid="{00000000-0005-0000-0000-000059170000}"/>
    <cellStyle name="Normal 28" xfId="5970" xr:uid="{00000000-0005-0000-0000-00005B170000}"/>
    <cellStyle name="Normal 3" xfId="4" xr:uid="{00000000-0005-0000-0000-000031000000}"/>
    <cellStyle name="Normal 3 2" xfId="33" xr:uid="{00000000-0005-0000-0000-000032000000}"/>
    <cellStyle name="Normal 3 2 2" xfId="53" xr:uid="{00000000-0005-0000-0000-000033000000}"/>
    <cellStyle name="Normal 3 2 3" xfId="5955" xr:uid="{00000000-0005-0000-0000-000032000000}"/>
    <cellStyle name="Normal 3 3" xfId="54" xr:uid="{00000000-0005-0000-0000-000034000000}"/>
    <cellStyle name="Normal 3 4" xfId="5951" xr:uid="{00000000-0005-0000-0000-000036000000}"/>
    <cellStyle name="Normal 3 4 2" xfId="16146" xr:uid="{00000000-0005-0000-0000-000036000000}"/>
    <cellStyle name="Normal 3 4 3" xfId="6744" xr:uid="{00000000-0005-0000-0000-000032000000}"/>
    <cellStyle name="Normal 4" xfId="34" xr:uid="{00000000-0005-0000-0000-000035000000}"/>
    <cellStyle name="Normal 4 2" xfId="55" xr:uid="{00000000-0005-0000-0000-000036000000}"/>
    <cellStyle name="Normal 5" xfId="35" xr:uid="{00000000-0005-0000-0000-000037000000}"/>
    <cellStyle name="Normal 5 10" xfId="56" xr:uid="{00000000-0005-0000-0000-000038000000}"/>
    <cellStyle name="Normal 5 10 2" xfId="57" xr:uid="{00000000-0005-0000-0000-000039000000}"/>
    <cellStyle name="Normal 5 11" xfId="58" xr:uid="{00000000-0005-0000-0000-00003A000000}"/>
    <cellStyle name="Normal 5 11 2" xfId="59" xr:uid="{00000000-0005-0000-0000-00003B000000}"/>
    <cellStyle name="Normal 5 12" xfId="60" xr:uid="{00000000-0005-0000-0000-00003C000000}"/>
    <cellStyle name="Normal 5 12 2" xfId="61" xr:uid="{00000000-0005-0000-0000-00003D000000}"/>
    <cellStyle name="Normal 5 13" xfId="62" xr:uid="{00000000-0005-0000-0000-00003E000000}"/>
    <cellStyle name="Normal 5 13 2" xfId="63" xr:uid="{00000000-0005-0000-0000-00003F000000}"/>
    <cellStyle name="Normal 5 14" xfId="64" xr:uid="{00000000-0005-0000-0000-000040000000}"/>
    <cellStyle name="Normal 5 14 2" xfId="65" xr:uid="{00000000-0005-0000-0000-000041000000}"/>
    <cellStyle name="Normal 5 15" xfId="66" xr:uid="{00000000-0005-0000-0000-000042000000}"/>
    <cellStyle name="Normal 5 15 2" xfId="67" xr:uid="{00000000-0005-0000-0000-000043000000}"/>
    <cellStyle name="Normal 5 16" xfId="68" xr:uid="{00000000-0005-0000-0000-000044000000}"/>
    <cellStyle name="Normal 5 16 2" xfId="69" xr:uid="{00000000-0005-0000-0000-000045000000}"/>
    <cellStyle name="Normal 5 17" xfId="70" xr:uid="{00000000-0005-0000-0000-000046000000}"/>
    <cellStyle name="Normal 5 17 2" xfId="71" xr:uid="{00000000-0005-0000-0000-000047000000}"/>
    <cellStyle name="Normal 5 18" xfId="72" xr:uid="{00000000-0005-0000-0000-000048000000}"/>
    <cellStyle name="Normal 5 18 2" xfId="73" xr:uid="{00000000-0005-0000-0000-000049000000}"/>
    <cellStyle name="Normal 5 19" xfId="74" xr:uid="{00000000-0005-0000-0000-00004A000000}"/>
    <cellStyle name="Normal 5 19 2" xfId="75" xr:uid="{00000000-0005-0000-0000-00004B000000}"/>
    <cellStyle name="Normal 5 2" xfId="76" xr:uid="{00000000-0005-0000-0000-00004C000000}"/>
    <cellStyle name="Normal 5 2 2" xfId="77" xr:uid="{00000000-0005-0000-0000-00004D000000}"/>
    <cellStyle name="Normal 5 20" xfId="78" xr:uid="{00000000-0005-0000-0000-00004E000000}"/>
    <cellStyle name="Normal 5 20 2" xfId="79" xr:uid="{00000000-0005-0000-0000-00004F000000}"/>
    <cellStyle name="Normal 5 21" xfId="80" xr:uid="{00000000-0005-0000-0000-000050000000}"/>
    <cellStyle name="Normal 5 21 2" xfId="81" xr:uid="{00000000-0005-0000-0000-000051000000}"/>
    <cellStyle name="Normal 5 22" xfId="82" xr:uid="{00000000-0005-0000-0000-000052000000}"/>
    <cellStyle name="Normal 5 22 2" xfId="83" xr:uid="{00000000-0005-0000-0000-000053000000}"/>
    <cellStyle name="Normal 5 23" xfId="84" xr:uid="{00000000-0005-0000-0000-000054000000}"/>
    <cellStyle name="Normal 5 3" xfId="85" xr:uid="{00000000-0005-0000-0000-000055000000}"/>
    <cellStyle name="Normal 5 3 2" xfId="86" xr:uid="{00000000-0005-0000-0000-000056000000}"/>
    <cellStyle name="Normal 5 4" xfId="87" xr:uid="{00000000-0005-0000-0000-000057000000}"/>
    <cellStyle name="Normal 5 4 2" xfId="88" xr:uid="{00000000-0005-0000-0000-000058000000}"/>
    <cellStyle name="Normal 5 5" xfId="89" xr:uid="{00000000-0005-0000-0000-000059000000}"/>
    <cellStyle name="Normal 5 5 2" xfId="90" xr:uid="{00000000-0005-0000-0000-00005A000000}"/>
    <cellStyle name="Normal 5 6" xfId="91" xr:uid="{00000000-0005-0000-0000-00005B000000}"/>
    <cellStyle name="Normal 5 6 2" xfId="92" xr:uid="{00000000-0005-0000-0000-00005C000000}"/>
    <cellStyle name="Normal 5 7" xfId="93" xr:uid="{00000000-0005-0000-0000-00005D000000}"/>
    <cellStyle name="Normal 5 7 2" xfId="94" xr:uid="{00000000-0005-0000-0000-00005E000000}"/>
    <cellStyle name="Normal 5 8" xfId="95" xr:uid="{00000000-0005-0000-0000-00005F000000}"/>
    <cellStyle name="Normal 5 8 2" xfId="96" xr:uid="{00000000-0005-0000-0000-000060000000}"/>
    <cellStyle name="Normal 5 9" xfId="97" xr:uid="{00000000-0005-0000-0000-000061000000}"/>
    <cellStyle name="Normal 5 9 2" xfId="98" xr:uid="{00000000-0005-0000-0000-000062000000}"/>
    <cellStyle name="Normal 5_INTERIM BEREKENINGEN Landbouw" xfId="99" xr:uid="{00000000-0005-0000-0000-000063000000}"/>
    <cellStyle name="Normal 6" xfId="36" xr:uid="{00000000-0005-0000-0000-000064000000}"/>
    <cellStyle name="Normal 7" xfId="2" xr:uid="{00000000-0005-0000-0000-000065000000}"/>
    <cellStyle name="Normal 8" xfId="149" xr:uid="{00000000-0005-0000-0000-000066000000}"/>
    <cellStyle name="Normal 8 2" xfId="166" xr:uid="{00000000-0005-0000-0000-000067000000}"/>
    <cellStyle name="Normal 9" xfId="151" xr:uid="{00000000-0005-0000-0000-000068000000}"/>
    <cellStyle name="Normal GHG Numbers (0.00)" xfId="37" xr:uid="{00000000-0005-0000-0000-000069000000}"/>
    <cellStyle name="Normal GHG Numbers (0.00) 2" xfId="249" xr:uid="{00000000-0005-0000-0000-0000B1000000}"/>
    <cellStyle name="Normal GHG Numbers (0.00) 2 10" xfId="1919" xr:uid="{00000000-0005-0000-0000-0000AF000000}"/>
    <cellStyle name="Normal GHG Numbers (0.00) 2 10 2" xfId="12188" xr:uid="{00000000-0005-0000-0000-0000AF000000}"/>
    <cellStyle name="Normal GHG Numbers (0.00) 2 10 2 2" xfId="16773" xr:uid="{00000000-0005-0000-0000-0000AF000000}"/>
    <cellStyle name="Normal GHG Numbers (0.00) 2 10 3" xfId="7401" xr:uid="{00000000-0005-0000-0000-0000AF000000}"/>
    <cellStyle name="Normal GHG Numbers (0.00) 2 11" xfId="1763" xr:uid="{00000000-0005-0000-0000-0000B1000000}"/>
    <cellStyle name="Normal GHG Numbers (0.00) 2 11 2" xfId="12034" xr:uid="{00000000-0005-0000-0000-0000B1000000}"/>
    <cellStyle name="Normal GHG Numbers (0.00) 2 11 2 2" xfId="16620" xr:uid="{00000000-0005-0000-0000-0000B1000000}"/>
    <cellStyle name="Normal GHG Numbers (0.00) 2 11 3" xfId="6684" xr:uid="{00000000-0005-0000-0000-0000B1000000}"/>
    <cellStyle name="Normal GHG Numbers (0.00) 2 12" xfId="10625" xr:uid="{00000000-0005-0000-0000-0000B1000000}"/>
    <cellStyle name="Normal GHG Numbers (0.00) 2 12 2" xfId="13355" xr:uid="{00000000-0005-0000-0000-0000B1000000}"/>
    <cellStyle name="Normal GHG Numbers (0.00) 2 13" xfId="6515" xr:uid="{00000000-0005-0000-0000-0000B1000000}"/>
    <cellStyle name="Normal GHG Numbers (0.00) 2 2" xfId="395" xr:uid="{00000000-0005-0000-0000-0000AF000000}"/>
    <cellStyle name="Normal GHG Numbers (0.00) 2 2 10" xfId="1866" xr:uid="{00000000-0005-0000-0000-0000AF000000}"/>
    <cellStyle name="Normal GHG Numbers (0.00) 2 2 10 2" xfId="12137" xr:uid="{00000000-0005-0000-0000-0000AF000000}"/>
    <cellStyle name="Normal GHG Numbers (0.00) 2 2 10 2 2" xfId="16722" xr:uid="{00000000-0005-0000-0000-0000AF000000}"/>
    <cellStyle name="Normal GHG Numbers (0.00) 2 2 10 3" xfId="8512" xr:uid="{00000000-0005-0000-0000-0000AF000000}"/>
    <cellStyle name="Normal GHG Numbers (0.00) 2 2 11" xfId="4636" xr:uid="{00000000-0005-0000-0000-0000AF000000}"/>
    <cellStyle name="Normal GHG Numbers (0.00) 2 2 11 2" xfId="19486" xr:uid="{00000000-0005-0000-0000-0000AF000000}"/>
    <cellStyle name="Normal GHG Numbers (0.00) 2 2 12" xfId="10746" xr:uid="{00000000-0005-0000-0000-0000AF000000}"/>
    <cellStyle name="Normal GHG Numbers (0.00) 2 2 12 2" xfId="8104" xr:uid="{00000000-0005-0000-0000-0000AF000000}"/>
    <cellStyle name="Normal GHG Numbers (0.00) 2 2 13" xfId="7557" xr:uid="{00000000-0005-0000-0000-0000AF000000}"/>
    <cellStyle name="Normal GHG Numbers (0.00) 2 2 2" xfId="490" xr:uid="{00000000-0005-0000-0000-0000AF000000}"/>
    <cellStyle name="Normal GHG Numbers (0.00) 2 2 2 10" xfId="12733" xr:uid="{00000000-0005-0000-0000-0000AF000000}"/>
    <cellStyle name="Normal GHG Numbers (0.00) 2 2 2 2" xfId="1204" xr:uid="{00000000-0005-0000-0000-0000AF000000}"/>
    <cellStyle name="Normal GHG Numbers (0.00) 2 2 2 2 2" xfId="1521" xr:uid="{00000000-0005-0000-0000-0000AF000000}"/>
    <cellStyle name="Normal GHG Numbers (0.00) 2 2 2 2 2 2" xfId="4330" xr:uid="{00000000-0005-0000-0000-0000AF000000}"/>
    <cellStyle name="Normal GHG Numbers (0.00) 2 2 2 2 2 2 2" xfId="14594" xr:uid="{00000000-0005-0000-0000-0000AF000000}"/>
    <cellStyle name="Normal GHG Numbers (0.00) 2 2 2 2 2 2 2 2" xfId="19184" xr:uid="{00000000-0005-0000-0000-0000AF000000}"/>
    <cellStyle name="Normal GHG Numbers (0.00) 2 2 2 2 2 2 3" xfId="8804" xr:uid="{00000000-0005-0000-0000-0000AF000000}"/>
    <cellStyle name="Normal GHG Numbers (0.00) 2 2 2 2 2 3" xfId="5742" xr:uid="{00000000-0005-0000-0000-0000AF000000}"/>
    <cellStyle name="Normal GHG Numbers (0.00) 2 2 2 2 2 3 2" xfId="15951" xr:uid="{00000000-0005-0000-0000-0000AF000000}"/>
    <cellStyle name="Normal GHG Numbers (0.00) 2 2 2 2 2 3 2 2" xfId="20538" xr:uid="{00000000-0005-0000-0000-0000AF000000}"/>
    <cellStyle name="Normal GHG Numbers (0.00) 2 2 2 2 2 3 3" xfId="8745" xr:uid="{00000000-0005-0000-0000-0000AF000000}"/>
    <cellStyle name="Normal GHG Numbers (0.00) 2 2 2 2 2 4" xfId="3101" xr:uid="{00000000-0005-0000-0000-0000AF000000}"/>
    <cellStyle name="Normal GHG Numbers (0.00) 2 2 2 2 2 4 2" xfId="17955" xr:uid="{00000000-0005-0000-0000-0000AF000000}"/>
    <cellStyle name="Normal GHG Numbers (0.00) 2 2 2 2 2 5" xfId="11803" xr:uid="{00000000-0005-0000-0000-0000AF000000}"/>
    <cellStyle name="Normal GHG Numbers (0.00) 2 2 2 2 2 5 2" xfId="16389" xr:uid="{00000000-0005-0000-0000-0000AF000000}"/>
    <cellStyle name="Normal GHG Numbers (0.00) 2 2 2 2 2 6" xfId="12776" xr:uid="{00000000-0005-0000-0000-0000AF000000}"/>
    <cellStyle name="Normal GHG Numbers (0.00) 2 2 2 2 3" xfId="2812" xr:uid="{00000000-0005-0000-0000-0000AF000000}"/>
    <cellStyle name="Normal GHG Numbers (0.00) 2 2 2 2 3 2" xfId="13078" xr:uid="{00000000-0005-0000-0000-0000AF000000}"/>
    <cellStyle name="Normal GHG Numbers (0.00) 2 2 2 2 3 2 2" xfId="17666" xr:uid="{00000000-0005-0000-0000-0000AF000000}"/>
    <cellStyle name="Normal GHG Numbers (0.00) 2 2 2 2 3 3" xfId="13288" xr:uid="{00000000-0005-0000-0000-0000AF000000}"/>
    <cellStyle name="Normal GHG Numbers (0.00) 2 2 2 2 4" xfId="4012" xr:uid="{00000000-0005-0000-0000-0000AF000000}"/>
    <cellStyle name="Normal GHG Numbers (0.00) 2 2 2 2 4 2" xfId="14276" xr:uid="{00000000-0005-0000-0000-0000AF000000}"/>
    <cellStyle name="Normal GHG Numbers (0.00) 2 2 2 2 4 2 2" xfId="18866" xr:uid="{00000000-0005-0000-0000-0000AF000000}"/>
    <cellStyle name="Normal GHG Numbers (0.00) 2 2 2 2 4 3" xfId="7234" xr:uid="{00000000-0005-0000-0000-0000AF000000}"/>
    <cellStyle name="Normal GHG Numbers (0.00) 2 2 2 2 5" xfId="5426" xr:uid="{00000000-0005-0000-0000-0000AF000000}"/>
    <cellStyle name="Normal GHG Numbers (0.00) 2 2 2 2 5 2" xfId="15652" xr:uid="{00000000-0005-0000-0000-0000AF000000}"/>
    <cellStyle name="Normal GHG Numbers (0.00) 2 2 2 2 5 2 2" xfId="20240" xr:uid="{00000000-0005-0000-0000-0000AF000000}"/>
    <cellStyle name="Normal GHG Numbers (0.00) 2 2 2 2 5 3" xfId="13003" xr:uid="{00000000-0005-0000-0000-0000AF000000}"/>
    <cellStyle name="Normal GHG Numbers (0.00) 2 2 2 2 6" xfId="1975" xr:uid="{00000000-0005-0000-0000-0000AF000000}"/>
    <cellStyle name="Normal GHG Numbers (0.00) 2 2 2 2 6 2" xfId="12244" xr:uid="{00000000-0005-0000-0000-0000AF000000}"/>
    <cellStyle name="Normal GHG Numbers (0.00) 2 2 2 2 6 2 2" xfId="16829" xr:uid="{00000000-0005-0000-0000-0000AF000000}"/>
    <cellStyle name="Normal GHG Numbers (0.00) 2 2 2 2 6 3" xfId="8798" xr:uid="{00000000-0005-0000-0000-0000AF000000}"/>
    <cellStyle name="Normal GHG Numbers (0.00) 2 2 2 2 7" xfId="11505" xr:uid="{00000000-0005-0000-0000-0000AF000000}"/>
    <cellStyle name="Normal GHG Numbers (0.00) 2 2 2 2 7 2" xfId="8357" xr:uid="{00000000-0005-0000-0000-0000AF000000}"/>
    <cellStyle name="Normal GHG Numbers (0.00) 2 2 2 2 8" xfId="6605" xr:uid="{00000000-0005-0000-0000-0000AF000000}"/>
    <cellStyle name="Normal GHG Numbers (0.00) 2 2 2 3" xfId="1123" xr:uid="{00000000-0005-0000-0000-0000AF000000}"/>
    <cellStyle name="Normal GHG Numbers (0.00) 2 2 2 3 2" xfId="3929" xr:uid="{00000000-0005-0000-0000-0000AF000000}"/>
    <cellStyle name="Normal GHG Numbers (0.00) 2 2 2 3 2 2" xfId="14193" xr:uid="{00000000-0005-0000-0000-0000AF000000}"/>
    <cellStyle name="Normal GHG Numbers (0.00) 2 2 2 3 2 2 2" xfId="18783" xr:uid="{00000000-0005-0000-0000-0000AF000000}"/>
    <cellStyle name="Normal GHG Numbers (0.00) 2 2 2 3 2 3" xfId="6739" xr:uid="{00000000-0005-0000-0000-0000AF000000}"/>
    <cellStyle name="Normal GHG Numbers (0.00) 2 2 2 3 3" xfId="5345" xr:uid="{00000000-0005-0000-0000-0000AF000000}"/>
    <cellStyle name="Normal GHG Numbers (0.00) 2 2 2 3 3 2" xfId="15576" xr:uid="{00000000-0005-0000-0000-0000AF000000}"/>
    <cellStyle name="Normal GHG Numbers (0.00) 2 2 2 3 3 2 2" xfId="20165" xr:uid="{00000000-0005-0000-0000-0000AF000000}"/>
    <cellStyle name="Normal GHG Numbers (0.00) 2 2 2 3 3 3" xfId="6254" xr:uid="{00000000-0005-0000-0000-0000AF000000}"/>
    <cellStyle name="Normal GHG Numbers (0.00) 2 2 2 3 4" xfId="2744" xr:uid="{00000000-0005-0000-0000-0000AF000000}"/>
    <cellStyle name="Normal GHG Numbers (0.00) 2 2 2 3 4 2" xfId="17598" xr:uid="{00000000-0005-0000-0000-0000AF000000}"/>
    <cellStyle name="Normal GHG Numbers (0.00) 2 2 2 3 5" xfId="11430" xr:uid="{00000000-0005-0000-0000-0000AF000000}"/>
    <cellStyle name="Normal GHG Numbers (0.00) 2 2 2 3 5 2" xfId="9242" xr:uid="{00000000-0005-0000-0000-0000AF000000}"/>
    <cellStyle name="Normal GHG Numbers (0.00) 2 2 2 3 6" xfId="13324" xr:uid="{00000000-0005-0000-0000-0000AF000000}"/>
    <cellStyle name="Normal GHG Numbers (0.00) 2 2 2 4" xfId="1109" xr:uid="{00000000-0005-0000-0000-0000AF000000}"/>
    <cellStyle name="Normal GHG Numbers (0.00) 2 2 2 4 2" xfId="3915" xr:uid="{00000000-0005-0000-0000-0000AF000000}"/>
    <cellStyle name="Normal GHG Numbers (0.00) 2 2 2 4 2 2" xfId="14179" xr:uid="{00000000-0005-0000-0000-0000AF000000}"/>
    <cellStyle name="Normal GHG Numbers (0.00) 2 2 2 4 2 2 2" xfId="18769" xr:uid="{00000000-0005-0000-0000-0000AF000000}"/>
    <cellStyle name="Normal GHG Numbers (0.00) 2 2 2 4 2 3" xfId="6255" xr:uid="{00000000-0005-0000-0000-0000AF000000}"/>
    <cellStyle name="Normal GHG Numbers (0.00) 2 2 2 4 3" xfId="5332" xr:uid="{00000000-0005-0000-0000-0000AF000000}"/>
    <cellStyle name="Normal GHG Numbers (0.00) 2 2 2 4 3 2" xfId="15564" xr:uid="{00000000-0005-0000-0000-0000AF000000}"/>
    <cellStyle name="Normal GHG Numbers (0.00) 2 2 2 4 3 2 2" xfId="20153" xr:uid="{00000000-0005-0000-0000-0000AF000000}"/>
    <cellStyle name="Normal GHG Numbers (0.00) 2 2 2 4 3 3" xfId="7719" xr:uid="{00000000-0005-0000-0000-0000AF000000}"/>
    <cellStyle name="Normal GHG Numbers (0.00) 2 2 2 4 4" xfId="2731" xr:uid="{00000000-0005-0000-0000-0000AF000000}"/>
    <cellStyle name="Normal GHG Numbers (0.00) 2 2 2 4 4 2" xfId="17585" xr:uid="{00000000-0005-0000-0000-0000AF000000}"/>
    <cellStyle name="Normal GHG Numbers (0.00) 2 2 2 4 5" xfId="11418" xr:uid="{00000000-0005-0000-0000-0000AF000000}"/>
    <cellStyle name="Normal GHG Numbers (0.00) 2 2 2 4 5 2" xfId="8141" xr:uid="{00000000-0005-0000-0000-0000AF000000}"/>
    <cellStyle name="Normal GHG Numbers (0.00) 2 2 2 4 6" xfId="8036" xr:uid="{00000000-0005-0000-0000-0000AF000000}"/>
    <cellStyle name="Normal GHG Numbers (0.00) 2 2 2 5" xfId="949" xr:uid="{00000000-0005-0000-0000-0000AF000000}"/>
    <cellStyle name="Normal GHG Numbers (0.00) 2 2 2 5 2" xfId="3752" xr:uid="{00000000-0005-0000-0000-0000AF000000}"/>
    <cellStyle name="Normal GHG Numbers (0.00) 2 2 2 5 2 2" xfId="14016" xr:uid="{00000000-0005-0000-0000-0000AF000000}"/>
    <cellStyle name="Normal GHG Numbers (0.00) 2 2 2 5 2 2 2" xfId="18606" xr:uid="{00000000-0005-0000-0000-0000AF000000}"/>
    <cellStyle name="Normal GHG Numbers (0.00) 2 2 2 5 2 3" xfId="7208" xr:uid="{00000000-0005-0000-0000-0000AF000000}"/>
    <cellStyle name="Normal GHG Numbers (0.00) 2 2 2 5 3" xfId="5172" xr:uid="{00000000-0005-0000-0000-0000AF000000}"/>
    <cellStyle name="Normal GHG Numbers (0.00) 2 2 2 5 3 2" xfId="15415" xr:uid="{00000000-0005-0000-0000-0000AF000000}"/>
    <cellStyle name="Normal GHG Numbers (0.00) 2 2 2 5 3 2 2" xfId="20004" xr:uid="{00000000-0005-0000-0000-0000AF000000}"/>
    <cellStyle name="Normal GHG Numbers (0.00) 2 2 2 5 3 3" xfId="8427" xr:uid="{00000000-0005-0000-0000-0000AF000000}"/>
    <cellStyle name="Normal GHG Numbers (0.00) 2 2 2 5 4" xfId="2584" xr:uid="{00000000-0005-0000-0000-0000AF000000}"/>
    <cellStyle name="Normal GHG Numbers (0.00) 2 2 2 5 4 2" xfId="17438" xr:uid="{00000000-0005-0000-0000-0000AF000000}"/>
    <cellStyle name="Normal GHG Numbers (0.00) 2 2 2 5 5" xfId="11270" xr:uid="{00000000-0005-0000-0000-0000AF000000}"/>
    <cellStyle name="Normal GHG Numbers (0.00) 2 2 2 5 5 2" xfId="12856" xr:uid="{00000000-0005-0000-0000-0000AF000000}"/>
    <cellStyle name="Normal GHG Numbers (0.00) 2 2 2 5 6" xfId="10269" xr:uid="{00000000-0005-0000-0000-0000AF000000}"/>
    <cellStyle name="Normal GHG Numbers (0.00) 2 2 2 6" xfId="594" xr:uid="{00000000-0005-0000-0000-0000AF000000}"/>
    <cellStyle name="Normal GHG Numbers (0.00) 2 2 2 6 2" xfId="4819" xr:uid="{00000000-0005-0000-0000-0000AF000000}"/>
    <cellStyle name="Normal GHG Numbers (0.00) 2 2 2 6 2 2" xfId="15077" xr:uid="{00000000-0005-0000-0000-0000AF000000}"/>
    <cellStyle name="Normal GHG Numbers (0.00) 2 2 2 6 2 2 2" xfId="19666" xr:uid="{00000000-0005-0000-0000-0000AF000000}"/>
    <cellStyle name="Normal GHG Numbers (0.00) 2 2 2 6 2 3" xfId="7068" xr:uid="{00000000-0005-0000-0000-0000AF000000}"/>
    <cellStyle name="Normal GHG Numbers (0.00) 2 2 2 6 3" xfId="2241" xr:uid="{00000000-0005-0000-0000-0000AF000000}"/>
    <cellStyle name="Normal GHG Numbers (0.00) 2 2 2 6 3 2" xfId="17095" xr:uid="{00000000-0005-0000-0000-0000AF000000}"/>
    <cellStyle name="Normal GHG Numbers (0.00) 2 2 2 6 4" xfId="10938" xr:uid="{00000000-0005-0000-0000-0000AF000000}"/>
    <cellStyle name="Normal GHG Numbers (0.00) 2 2 2 6 4 2" xfId="8756" xr:uid="{00000000-0005-0000-0000-0000AF000000}"/>
    <cellStyle name="Normal GHG Numbers (0.00) 2 2 2 6 5" xfId="7084" xr:uid="{00000000-0005-0000-0000-0000AF000000}"/>
    <cellStyle name="Normal GHG Numbers (0.00) 2 2 2 7" xfId="3394" xr:uid="{00000000-0005-0000-0000-0000AF000000}"/>
    <cellStyle name="Normal GHG Numbers (0.00) 2 2 2 7 2" xfId="13658" xr:uid="{00000000-0005-0000-0000-0000AF000000}"/>
    <cellStyle name="Normal GHG Numbers (0.00) 2 2 2 7 2 2" xfId="18248" xr:uid="{00000000-0005-0000-0000-0000AF000000}"/>
    <cellStyle name="Normal GHG Numbers (0.00) 2 2 2 7 3" xfId="12233" xr:uid="{00000000-0005-0000-0000-0000AF000000}"/>
    <cellStyle name="Normal GHG Numbers (0.00) 2 2 2 8" xfId="4715" xr:uid="{00000000-0005-0000-0000-0000AF000000}"/>
    <cellStyle name="Normal GHG Numbers (0.00) 2 2 2 8 2" xfId="14975" xr:uid="{00000000-0005-0000-0000-0000AF000000}"/>
    <cellStyle name="Normal GHG Numbers (0.00) 2 2 2 8 2 2" xfId="19564" xr:uid="{00000000-0005-0000-0000-0000AF000000}"/>
    <cellStyle name="Normal GHG Numbers (0.00) 2 2 2 8 3" xfId="12925" xr:uid="{00000000-0005-0000-0000-0000AF000000}"/>
    <cellStyle name="Normal GHG Numbers (0.00) 2 2 2 9" xfId="10837" xr:uid="{00000000-0005-0000-0000-0000AF000000}"/>
    <cellStyle name="Normal GHG Numbers (0.00) 2 2 2 9 2" xfId="9068" xr:uid="{00000000-0005-0000-0000-0000AF000000}"/>
    <cellStyle name="Normal GHG Numbers (0.00) 2 2 3" xfId="642" xr:uid="{00000000-0005-0000-0000-0000AF000000}"/>
    <cellStyle name="Normal GHG Numbers (0.00) 2 2 3 2" xfId="1555" xr:uid="{00000000-0005-0000-0000-0000AF000000}"/>
    <cellStyle name="Normal GHG Numbers (0.00) 2 2 3 2 2" xfId="4364" xr:uid="{00000000-0005-0000-0000-0000AF000000}"/>
    <cellStyle name="Normal GHG Numbers (0.00) 2 2 3 2 2 2" xfId="14628" xr:uid="{00000000-0005-0000-0000-0000AF000000}"/>
    <cellStyle name="Normal GHG Numbers (0.00) 2 2 3 2 2 2 2" xfId="19218" xr:uid="{00000000-0005-0000-0000-0000AF000000}"/>
    <cellStyle name="Normal GHG Numbers (0.00) 2 2 3 2 2 3" xfId="9975" xr:uid="{00000000-0005-0000-0000-0000AF000000}"/>
    <cellStyle name="Normal GHG Numbers (0.00) 2 2 3 2 3" xfId="5776" xr:uid="{00000000-0005-0000-0000-0000AF000000}"/>
    <cellStyle name="Normal GHG Numbers (0.00) 2 2 3 2 3 2" xfId="15983" xr:uid="{00000000-0005-0000-0000-0000AF000000}"/>
    <cellStyle name="Normal GHG Numbers (0.00) 2 2 3 2 3 2 2" xfId="20570" xr:uid="{00000000-0005-0000-0000-0000AF000000}"/>
    <cellStyle name="Normal GHG Numbers (0.00) 2 2 3 2 3 3" xfId="7021" xr:uid="{00000000-0005-0000-0000-0000AF000000}"/>
    <cellStyle name="Normal GHG Numbers (0.00) 2 2 3 2 4" xfId="3133" xr:uid="{00000000-0005-0000-0000-0000AF000000}"/>
    <cellStyle name="Normal GHG Numbers (0.00) 2 2 3 2 4 2" xfId="17987" xr:uid="{00000000-0005-0000-0000-0000AF000000}"/>
    <cellStyle name="Normal GHG Numbers (0.00) 2 2 3 2 5" xfId="11835" xr:uid="{00000000-0005-0000-0000-0000AF000000}"/>
    <cellStyle name="Normal GHG Numbers (0.00) 2 2 3 2 5 2" xfId="16421" xr:uid="{00000000-0005-0000-0000-0000AF000000}"/>
    <cellStyle name="Normal GHG Numbers (0.00) 2 2 3 2 6" xfId="6303" xr:uid="{00000000-0005-0000-0000-0000AF000000}"/>
    <cellStyle name="Normal GHG Numbers (0.00) 2 2 3 3" xfId="1011" xr:uid="{00000000-0005-0000-0000-0000AF000000}"/>
    <cellStyle name="Normal GHG Numbers (0.00) 2 2 3 3 2" xfId="3814" xr:uid="{00000000-0005-0000-0000-0000AF000000}"/>
    <cellStyle name="Normal GHG Numbers (0.00) 2 2 3 3 2 2" xfId="14078" xr:uid="{00000000-0005-0000-0000-0000AF000000}"/>
    <cellStyle name="Normal GHG Numbers (0.00) 2 2 3 3 2 2 2" xfId="18668" xr:uid="{00000000-0005-0000-0000-0000AF000000}"/>
    <cellStyle name="Normal GHG Numbers (0.00) 2 2 3 3 2 3" xfId="9457" xr:uid="{00000000-0005-0000-0000-0000AF000000}"/>
    <cellStyle name="Normal GHG Numbers (0.00) 2 2 3 3 3" xfId="5234" xr:uid="{00000000-0005-0000-0000-0000AF000000}"/>
    <cellStyle name="Normal GHG Numbers (0.00) 2 2 3 3 3 2" xfId="15472" xr:uid="{00000000-0005-0000-0000-0000AF000000}"/>
    <cellStyle name="Normal GHG Numbers (0.00) 2 2 3 3 3 2 2" xfId="20061" xr:uid="{00000000-0005-0000-0000-0000AF000000}"/>
    <cellStyle name="Normal GHG Numbers (0.00) 2 2 3 3 3 3" xfId="6424" xr:uid="{00000000-0005-0000-0000-0000AF000000}"/>
    <cellStyle name="Normal GHG Numbers (0.00) 2 2 3 3 4" xfId="2640" xr:uid="{00000000-0005-0000-0000-0000AF000000}"/>
    <cellStyle name="Normal GHG Numbers (0.00) 2 2 3 3 4 2" xfId="17494" xr:uid="{00000000-0005-0000-0000-0000AF000000}"/>
    <cellStyle name="Normal GHG Numbers (0.00) 2 2 3 3 5" xfId="11327" xr:uid="{00000000-0005-0000-0000-0000AF000000}"/>
    <cellStyle name="Normal GHG Numbers (0.00) 2 2 3 3 5 2" xfId="6723" xr:uid="{00000000-0005-0000-0000-0000AF000000}"/>
    <cellStyle name="Normal GHG Numbers (0.00) 2 2 3 3 6" xfId="8410" xr:uid="{00000000-0005-0000-0000-0000AF000000}"/>
    <cellStyle name="Normal GHG Numbers (0.00) 2 2 3 4" xfId="2289" xr:uid="{00000000-0005-0000-0000-0000AF000000}"/>
    <cellStyle name="Normal GHG Numbers (0.00) 2 2 3 4 2" xfId="12557" xr:uid="{00000000-0005-0000-0000-0000AF000000}"/>
    <cellStyle name="Normal GHG Numbers (0.00) 2 2 3 4 2 2" xfId="17143" xr:uid="{00000000-0005-0000-0000-0000AF000000}"/>
    <cellStyle name="Normal GHG Numbers (0.00) 2 2 3 4 3" xfId="6686" xr:uid="{00000000-0005-0000-0000-0000AF000000}"/>
    <cellStyle name="Normal GHG Numbers (0.00) 2 2 3 5" xfId="3442" xr:uid="{00000000-0005-0000-0000-0000AF000000}"/>
    <cellStyle name="Normal GHG Numbers (0.00) 2 2 3 5 2" xfId="13706" xr:uid="{00000000-0005-0000-0000-0000AF000000}"/>
    <cellStyle name="Normal GHG Numbers (0.00) 2 2 3 5 2 2" xfId="18296" xr:uid="{00000000-0005-0000-0000-0000AF000000}"/>
    <cellStyle name="Normal GHG Numbers (0.00) 2 2 3 5 3" xfId="6716" xr:uid="{00000000-0005-0000-0000-0000AF000000}"/>
    <cellStyle name="Normal GHG Numbers (0.00) 2 2 3 6" xfId="4867" xr:uid="{00000000-0005-0000-0000-0000AF000000}"/>
    <cellStyle name="Normal GHG Numbers (0.00) 2 2 3 6 2" xfId="15125" xr:uid="{00000000-0005-0000-0000-0000AF000000}"/>
    <cellStyle name="Normal GHG Numbers (0.00) 2 2 3 6 2 2" xfId="19714" xr:uid="{00000000-0005-0000-0000-0000AF000000}"/>
    <cellStyle name="Normal GHG Numbers (0.00) 2 2 3 6 3" xfId="8896" xr:uid="{00000000-0005-0000-0000-0000AF000000}"/>
    <cellStyle name="Normal GHG Numbers (0.00) 2 2 3 7" xfId="2023" xr:uid="{00000000-0005-0000-0000-0000AF000000}"/>
    <cellStyle name="Normal GHG Numbers (0.00) 2 2 3 7 2" xfId="12292" xr:uid="{00000000-0005-0000-0000-0000AF000000}"/>
    <cellStyle name="Normal GHG Numbers (0.00) 2 2 3 7 2 2" xfId="16877" xr:uid="{00000000-0005-0000-0000-0000AF000000}"/>
    <cellStyle name="Normal GHG Numbers (0.00) 2 2 3 7 3" xfId="6281" xr:uid="{00000000-0005-0000-0000-0000AF000000}"/>
    <cellStyle name="Normal GHG Numbers (0.00) 2 2 3 8" xfId="10985" xr:uid="{00000000-0005-0000-0000-0000AF000000}"/>
    <cellStyle name="Normal GHG Numbers (0.00) 2 2 3 8 2" xfId="9122" xr:uid="{00000000-0005-0000-0000-0000AF000000}"/>
    <cellStyle name="Normal GHG Numbers (0.00) 2 2 3 9" xfId="6120" xr:uid="{00000000-0005-0000-0000-0000AF000000}"/>
    <cellStyle name="Normal GHG Numbers (0.00) 2 2 4" xfId="706" xr:uid="{00000000-0005-0000-0000-0000AF000000}"/>
    <cellStyle name="Normal GHG Numbers (0.00) 2 2 4 2" xfId="1619" xr:uid="{00000000-0005-0000-0000-0000AF000000}"/>
    <cellStyle name="Normal GHG Numbers (0.00) 2 2 4 2 2" xfId="4428" xr:uid="{00000000-0005-0000-0000-0000AF000000}"/>
    <cellStyle name="Normal GHG Numbers (0.00) 2 2 4 2 2 2" xfId="14692" xr:uid="{00000000-0005-0000-0000-0000AF000000}"/>
    <cellStyle name="Normal GHG Numbers (0.00) 2 2 4 2 2 2 2" xfId="19282" xr:uid="{00000000-0005-0000-0000-0000AF000000}"/>
    <cellStyle name="Normal GHG Numbers (0.00) 2 2 4 2 2 3" xfId="6543" xr:uid="{00000000-0005-0000-0000-0000AF000000}"/>
    <cellStyle name="Normal GHG Numbers (0.00) 2 2 4 2 3" xfId="5840" xr:uid="{00000000-0005-0000-0000-0000AF000000}"/>
    <cellStyle name="Normal GHG Numbers (0.00) 2 2 4 2 3 2" xfId="16043" xr:uid="{00000000-0005-0000-0000-0000AF000000}"/>
    <cellStyle name="Normal GHG Numbers (0.00) 2 2 4 2 3 2 2" xfId="20630" xr:uid="{00000000-0005-0000-0000-0000AF000000}"/>
    <cellStyle name="Normal GHG Numbers (0.00) 2 2 4 2 3 3" xfId="7167" xr:uid="{00000000-0005-0000-0000-0000AF000000}"/>
    <cellStyle name="Normal GHG Numbers (0.00) 2 2 4 2 4" xfId="3193" xr:uid="{00000000-0005-0000-0000-0000AF000000}"/>
    <cellStyle name="Normal GHG Numbers (0.00) 2 2 4 2 4 2" xfId="18047" xr:uid="{00000000-0005-0000-0000-0000AF000000}"/>
    <cellStyle name="Normal GHG Numbers (0.00) 2 2 4 2 5" xfId="11895" xr:uid="{00000000-0005-0000-0000-0000AF000000}"/>
    <cellStyle name="Normal GHG Numbers (0.00) 2 2 4 2 5 2" xfId="16481" xr:uid="{00000000-0005-0000-0000-0000AF000000}"/>
    <cellStyle name="Normal GHG Numbers (0.00) 2 2 4 2 6" xfId="13243" xr:uid="{00000000-0005-0000-0000-0000AF000000}"/>
    <cellStyle name="Normal GHG Numbers (0.00) 2 2 4 3" xfId="1302" xr:uid="{00000000-0005-0000-0000-0000AF000000}"/>
    <cellStyle name="Normal GHG Numbers (0.00) 2 2 4 3 2" xfId="4111" xr:uid="{00000000-0005-0000-0000-0000AF000000}"/>
    <cellStyle name="Normal GHG Numbers (0.00) 2 2 4 3 2 2" xfId="14375" xr:uid="{00000000-0005-0000-0000-0000AF000000}"/>
    <cellStyle name="Normal GHG Numbers (0.00) 2 2 4 3 2 2 2" xfId="18965" xr:uid="{00000000-0005-0000-0000-0000AF000000}"/>
    <cellStyle name="Normal GHG Numbers (0.00) 2 2 4 3 2 3" xfId="8654" xr:uid="{00000000-0005-0000-0000-0000AF000000}"/>
    <cellStyle name="Normal GHG Numbers (0.00) 2 2 4 3 3" xfId="5524" xr:uid="{00000000-0005-0000-0000-0000AF000000}"/>
    <cellStyle name="Normal GHG Numbers (0.00) 2 2 4 3 3 2" xfId="15746" xr:uid="{00000000-0005-0000-0000-0000AF000000}"/>
    <cellStyle name="Normal GHG Numbers (0.00) 2 2 4 3 3 2 2" xfId="20334" xr:uid="{00000000-0005-0000-0000-0000AF000000}"/>
    <cellStyle name="Normal GHG Numbers (0.00) 2 2 4 3 3 3" xfId="6532" xr:uid="{00000000-0005-0000-0000-0000AF000000}"/>
    <cellStyle name="Normal GHG Numbers (0.00) 2 2 4 3 4" xfId="2909" xr:uid="{00000000-0005-0000-0000-0000AF000000}"/>
    <cellStyle name="Normal GHG Numbers (0.00) 2 2 4 3 4 2" xfId="17763" xr:uid="{00000000-0005-0000-0000-0000AF000000}"/>
    <cellStyle name="Normal GHG Numbers (0.00) 2 2 4 3 5" xfId="11597" xr:uid="{00000000-0005-0000-0000-0000AF000000}"/>
    <cellStyle name="Normal GHG Numbers (0.00) 2 2 4 3 5 2" xfId="16185" xr:uid="{00000000-0005-0000-0000-0000AF000000}"/>
    <cellStyle name="Normal GHG Numbers (0.00) 2 2 4 3 6" xfId="12583" xr:uid="{00000000-0005-0000-0000-0000AF000000}"/>
    <cellStyle name="Normal GHG Numbers (0.00) 2 2 4 4" xfId="2350" xr:uid="{00000000-0005-0000-0000-0000AF000000}"/>
    <cellStyle name="Normal GHG Numbers (0.00) 2 2 4 4 2" xfId="12618" xr:uid="{00000000-0005-0000-0000-0000AF000000}"/>
    <cellStyle name="Normal GHG Numbers (0.00) 2 2 4 4 2 2" xfId="17204" xr:uid="{00000000-0005-0000-0000-0000AF000000}"/>
    <cellStyle name="Normal GHG Numbers (0.00) 2 2 4 4 3" xfId="7691" xr:uid="{00000000-0005-0000-0000-0000AF000000}"/>
    <cellStyle name="Normal GHG Numbers (0.00) 2 2 4 5" xfId="3506" xr:uid="{00000000-0005-0000-0000-0000AF000000}"/>
    <cellStyle name="Normal GHG Numbers (0.00) 2 2 4 5 2" xfId="13770" xr:uid="{00000000-0005-0000-0000-0000AF000000}"/>
    <cellStyle name="Normal GHG Numbers (0.00) 2 2 4 5 2 2" xfId="18360" xr:uid="{00000000-0005-0000-0000-0000AF000000}"/>
    <cellStyle name="Normal GHG Numbers (0.00) 2 2 4 5 3" xfId="9811" xr:uid="{00000000-0005-0000-0000-0000AF000000}"/>
    <cellStyle name="Normal GHG Numbers (0.00) 2 2 4 6" xfId="4931" xr:uid="{00000000-0005-0000-0000-0000AF000000}"/>
    <cellStyle name="Normal GHG Numbers (0.00) 2 2 4 6 2" xfId="15186" xr:uid="{00000000-0005-0000-0000-0000AF000000}"/>
    <cellStyle name="Normal GHG Numbers (0.00) 2 2 4 6 2 2" xfId="19775" xr:uid="{00000000-0005-0000-0000-0000AF000000}"/>
    <cellStyle name="Normal GHG Numbers (0.00) 2 2 4 6 3" xfId="13456" xr:uid="{00000000-0005-0000-0000-0000AF000000}"/>
    <cellStyle name="Normal GHG Numbers (0.00) 2 2 4 7" xfId="2057" xr:uid="{00000000-0005-0000-0000-0000AF000000}"/>
    <cellStyle name="Normal GHG Numbers (0.00) 2 2 4 7 2" xfId="12326" xr:uid="{00000000-0005-0000-0000-0000AF000000}"/>
    <cellStyle name="Normal GHG Numbers (0.00) 2 2 4 7 2 2" xfId="16911" xr:uid="{00000000-0005-0000-0000-0000AF000000}"/>
    <cellStyle name="Normal GHG Numbers (0.00) 2 2 4 7 3" xfId="6272" xr:uid="{00000000-0005-0000-0000-0000AF000000}"/>
    <cellStyle name="Normal GHG Numbers (0.00) 2 2 4 8" xfId="11045" xr:uid="{00000000-0005-0000-0000-0000AF000000}"/>
    <cellStyle name="Normal GHG Numbers (0.00) 2 2 4 8 2" xfId="8895" xr:uid="{00000000-0005-0000-0000-0000AF000000}"/>
    <cellStyle name="Normal GHG Numbers (0.00) 2 2 4 9" xfId="9533" xr:uid="{00000000-0005-0000-0000-0000AF000000}"/>
    <cellStyle name="Normal GHG Numbers (0.00) 2 2 5" xfId="768" xr:uid="{00000000-0005-0000-0000-0000AF000000}"/>
    <cellStyle name="Normal GHG Numbers (0.00) 2 2 5 2" xfId="1681" xr:uid="{00000000-0005-0000-0000-0000AF000000}"/>
    <cellStyle name="Normal GHG Numbers (0.00) 2 2 5 2 2" xfId="4490" xr:uid="{00000000-0005-0000-0000-0000AF000000}"/>
    <cellStyle name="Normal GHG Numbers (0.00) 2 2 5 2 2 2" xfId="14754" xr:uid="{00000000-0005-0000-0000-0000AF000000}"/>
    <cellStyle name="Normal GHG Numbers (0.00) 2 2 5 2 2 2 2" xfId="19344" xr:uid="{00000000-0005-0000-0000-0000AF000000}"/>
    <cellStyle name="Normal GHG Numbers (0.00) 2 2 5 2 2 3" xfId="8179" xr:uid="{00000000-0005-0000-0000-0000AF000000}"/>
    <cellStyle name="Normal GHG Numbers (0.00) 2 2 5 2 3" xfId="5902" xr:uid="{00000000-0005-0000-0000-0000AF000000}"/>
    <cellStyle name="Normal GHG Numbers (0.00) 2 2 5 2 3 2" xfId="16102" xr:uid="{00000000-0005-0000-0000-0000AF000000}"/>
    <cellStyle name="Normal GHG Numbers (0.00) 2 2 5 2 3 2 2" xfId="20689" xr:uid="{00000000-0005-0000-0000-0000AF000000}"/>
    <cellStyle name="Normal GHG Numbers (0.00) 2 2 5 2 3 3" xfId="13521" xr:uid="{00000000-0005-0000-0000-0000AF000000}"/>
    <cellStyle name="Normal GHG Numbers (0.00) 2 2 5 2 4" xfId="3252" xr:uid="{00000000-0005-0000-0000-0000AF000000}"/>
    <cellStyle name="Normal GHG Numbers (0.00) 2 2 5 2 4 2" xfId="18106" xr:uid="{00000000-0005-0000-0000-0000AF000000}"/>
    <cellStyle name="Normal GHG Numbers (0.00) 2 2 5 2 5" xfId="11954" xr:uid="{00000000-0005-0000-0000-0000AF000000}"/>
    <cellStyle name="Normal GHG Numbers (0.00) 2 2 5 2 5 2" xfId="16540" xr:uid="{00000000-0005-0000-0000-0000AF000000}"/>
    <cellStyle name="Normal GHG Numbers (0.00) 2 2 5 2 6" xfId="6960" xr:uid="{00000000-0005-0000-0000-0000AF000000}"/>
    <cellStyle name="Normal GHG Numbers (0.00) 2 2 5 3" xfId="1359" xr:uid="{00000000-0005-0000-0000-0000AF000000}"/>
    <cellStyle name="Normal GHG Numbers (0.00) 2 2 5 3 2" xfId="4168" xr:uid="{00000000-0005-0000-0000-0000AF000000}"/>
    <cellStyle name="Normal GHG Numbers (0.00) 2 2 5 3 2 2" xfId="14432" xr:uid="{00000000-0005-0000-0000-0000AF000000}"/>
    <cellStyle name="Normal GHG Numbers (0.00) 2 2 5 3 2 2 2" xfId="19022" xr:uid="{00000000-0005-0000-0000-0000AF000000}"/>
    <cellStyle name="Normal GHG Numbers (0.00) 2 2 5 3 2 3" xfId="12467" xr:uid="{00000000-0005-0000-0000-0000AF000000}"/>
    <cellStyle name="Normal GHG Numbers (0.00) 2 2 5 3 3" xfId="5580" xr:uid="{00000000-0005-0000-0000-0000AF000000}"/>
    <cellStyle name="Normal GHG Numbers (0.00) 2 2 5 3 3 2" xfId="15799" xr:uid="{00000000-0005-0000-0000-0000AF000000}"/>
    <cellStyle name="Normal GHG Numbers (0.00) 2 2 5 3 3 2 2" xfId="20387" xr:uid="{00000000-0005-0000-0000-0000AF000000}"/>
    <cellStyle name="Normal GHG Numbers (0.00) 2 2 5 3 3 3" xfId="6298" xr:uid="{00000000-0005-0000-0000-0000AF000000}"/>
    <cellStyle name="Normal GHG Numbers (0.00) 2 2 5 3 4" xfId="2963" xr:uid="{00000000-0005-0000-0000-0000AF000000}"/>
    <cellStyle name="Normal GHG Numbers (0.00) 2 2 5 3 4 2" xfId="17817" xr:uid="{00000000-0005-0000-0000-0000AF000000}"/>
    <cellStyle name="Normal GHG Numbers (0.00) 2 2 5 3 5" xfId="11650" xr:uid="{00000000-0005-0000-0000-0000AF000000}"/>
    <cellStyle name="Normal GHG Numbers (0.00) 2 2 5 3 5 2" xfId="16238" xr:uid="{00000000-0005-0000-0000-0000AF000000}"/>
    <cellStyle name="Normal GHG Numbers (0.00) 2 2 5 3 6" xfId="7419" xr:uid="{00000000-0005-0000-0000-0000AF000000}"/>
    <cellStyle name="Normal GHG Numbers (0.00) 2 2 5 4" xfId="2412" xr:uid="{00000000-0005-0000-0000-0000AF000000}"/>
    <cellStyle name="Normal GHG Numbers (0.00) 2 2 5 4 2" xfId="12680" xr:uid="{00000000-0005-0000-0000-0000AF000000}"/>
    <cellStyle name="Normal GHG Numbers (0.00) 2 2 5 4 2 2" xfId="17266" xr:uid="{00000000-0005-0000-0000-0000AF000000}"/>
    <cellStyle name="Normal GHG Numbers (0.00) 2 2 5 4 3" xfId="9530" xr:uid="{00000000-0005-0000-0000-0000AF000000}"/>
    <cellStyle name="Normal GHG Numbers (0.00) 2 2 5 5" xfId="3568" xr:uid="{00000000-0005-0000-0000-0000AF000000}"/>
    <cellStyle name="Normal GHG Numbers (0.00) 2 2 5 5 2" xfId="13832" xr:uid="{00000000-0005-0000-0000-0000AF000000}"/>
    <cellStyle name="Normal GHG Numbers (0.00) 2 2 5 5 2 2" xfId="18422" xr:uid="{00000000-0005-0000-0000-0000AF000000}"/>
    <cellStyle name="Normal GHG Numbers (0.00) 2 2 5 5 3" xfId="7730" xr:uid="{00000000-0005-0000-0000-0000AF000000}"/>
    <cellStyle name="Normal GHG Numbers (0.00) 2 2 5 6" xfId="4993" xr:uid="{00000000-0005-0000-0000-0000AF000000}"/>
    <cellStyle name="Normal GHG Numbers (0.00) 2 2 5 6 2" xfId="15248" xr:uid="{00000000-0005-0000-0000-0000AF000000}"/>
    <cellStyle name="Normal GHG Numbers (0.00) 2 2 5 6 2 2" xfId="19837" xr:uid="{00000000-0005-0000-0000-0000AF000000}"/>
    <cellStyle name="Normal GHG Numbers (0.00) 2 2 5 6 3" xfId="7954" xr:uid="{00000000-0005-0000-0000-0000AF000000}"/>
    <cellStyle name="Normal GHG Numbers (0.00) 2 2 5 7" xfId="2116" xr:uid="{00000000-0005-0000-0000-0000AF000000}"/>
    <cellStyle name="Normal GHG Numbers (0.00) 2 2 5 7 2" xfId="12385" xr:uid="{00000000-0005-0000-0000-0000AF000000}"/>
    <cellStyle name="Normal GHG Numbers (0.00) 2 2 5 7 2 2" xfId="16970" xr:uid="{00000000-0005-0000-0000-0000AF000000}"/>
    <cellStyle name="Normal GHG Numbers (0.00) 2 2 5 7 3" xfId="9031" xr:uid="{00000000-0005-0000-0000-0000AF000000}"/>
    <cellStyle name="Normal GHG Numbers (0.00) 2 2 5 8" xfId="11104" xr:uid="{00000000-0005-0000-0000-0000AF000000}"/>
    <cellStyle name="Normal GHG Numbers (0.00) 2 2 5 8 2" xfId="6597" xr:uid="{00000000-0005-0000-0000-0000AF000000}"/>
    <cellStyle name="Normal GHG Numbers (0.00) 2 2 5 9" xfId="13351" xr:uid="{00000000-0005-0000-0000-0000AF000000}"/>
    <cellStyle name="Normal GHG Numbers (0.00) 2 2 6" xfId="1185" xr:uid="{00000000-0005-0000-0000-0000AF000000}"/>
    <cellStyle name="Normal GHG Numbers (0.00) 2 2 6 2" xfId="2793" xr:uid="{00000000-0005-0000-0000-0000AF000000}"/>
    <cellStyle name="Normal GHG Numbers (0.00) 2 2 6 2 2" xfId="13059" xr:uid="{00000000-0005-0000-0000-0000AF000000}"/>
    <cellStyle name="Normal GHG Numbers (0.00) 2 2 6 2 2 2" xfId="17647" xr:uid="{00000000-0005-0000-0000-0000AF000000}"/>
    <cellStyle name="Normal GHG Numbers (0.00) 2 2 6 2 3" xfId="7483" xr:uid="{00000000-0005-0000-0000-0000AF000000}"/>
    <cellStyle name="Normal GHG Numbers (0.00) 2 2 6 3" xfId="3993" xr:uid="{00000000-0005-0000-0000-0000AF000000}"/>
    <cellStyle name="Normal GHG Numbers (0.00) 2 2 6 3 2" xfId="14257" xr:uid="{00000000-0005-0000-0000-0000AF000000}"/>
    <cellStyle name="Normal GHG Numbers (0.00) 2 2 6 3 2 2" xfId="18847" xr:uid="{00000000-0005-0000-0000-0000AF000000}"/>
    <cellStyle name="Normal GHG Numbers (0.00) 2 2 6 3 3" xfId="8801" xr:uid="{00000000-0005-0000-0000-0000AF000000}"/>
    <cellStyle name="Normal GHG Numbers (0.00) 2 2 6 4" xfId="5407" xr:uid="{00000000-0005-0000-0000-0000AF000000}"/>
    <cellStyle name="Normal GHG Numbers (0.00) 2 2 6 4 2" xfId="15633" xr:uid="{00000000-0005-0000-0000-0000AF000000}"/>
    <cellStyle name="Normal GHG Numbers (0.00) 2 2 6 4 2 2" xfId="20221" xr:uid="{00000000-0005-0000-0000-0000AF000000}"/>
    <cellStyle name="Normal GHG Numbers (0.00) 2 2 6 4 3" xfId="13353" xr:uid="{00000000-0005-0000-0000-0000AF000000}"/>
    <cellStyle name="Normal GHG Numbers (0.00) 2 2 6 5" xfId="1956" xr:uid="{00000000-0005-0000-0000-0000AF000000}"/>
    <cellStyle name="Normal GHG Numbers (0.00) 2 2 6 5 2" xfId="16810" xr:uid="{00000000-0005-0000-0000-0000AF000000}"/>
    <cellStyle name="Normal GHG Numbers (0.00) 2 2 6 6" xfId="11486" xr:uid="{00000000-0005-0000-0000-0000AF000000}"/>
    <cellStyle name="Normal GHG Numbers (0.00) 2 2 6 6 2" xfId="10080" xr:uid="{00000000-0005-0000-0000-0000AF000000}"/>
    <cellStyle name="Normal GHG Numbers (0.00) 2 2 6 7" xfId="10296" xr:uid="{00000000-0005-0000-0000-0000AF000000}"/>
    <cellStyle name="Normal GHG Numbers (0.00) 2 2 7" xfId="990" xr:uid="{00000000-0005-0000-0000-0000AF000000}"/>
    <cellStyle name="Normal GHG Numbers (0.00) 2 2 7 2" xfId="3793" xr:uid="{00000000-0005-0000-0000-0000AF000000}"/>
    <cellStyle name="Normal GHG Numbers (0.00) 2 2 7 2 2" xfId="14057" xr:uid="{00000000-0005-0000-0000-0000AF000000}"/>
    <cellStyle name="Normal GHG Numbers (0.00) 2 2 7 2 2 2" xfId="18647" xr:uid="{00000000-0005-0000-0000-0000AF000000}"/>
    <cellStyle name="Normal GHG Numbers (0.00) 2 2 7 2 3" xfId="10039" xr:uid="{00000000-0005-0000-0000-0000AF000000}"/>
    <cellStyle name="Normal GHG Numbers (0.00) 2 2 7 3" xfId="5213" xr:uid="{00000000-0005-0000-0000-0000AF000000}"/>
    <cellStyle name="Normal GHG Numbers (0.00) 2 2 7 3 2" xfId="15451" xr:uid="{00000000-0005-0000-0000-0000AF000000}"/>
    <cellStyle name="Normal GHG Numbers (0.00) 2 2 7 3 2 2" xfId="20040" xr:uid="{00000000-0005-0000-0000-0000AF000000}"/>
    <cellStyle name="Normal GHG Numbers (0.00) 2 2 7 3 3" xfId="7096" xr:uid="{00000000-0005-0000-0000-0000AF000000}"/>
    <cellStyle name="Normal GHG Numbers (0.00) 2 2 7 4" xfId="2619" xr:uid="{00000000-0005-0000-0000-0000AF000000}"/>
    <cellStyle name="Normal GHG Numbers (0.00) 2 2 7 4 2" xfId="17473" xr:uid="{00000000-0005-0000-0000-0000AF000000}"/>
    <cellStyle name="Normal GHG Numbers (0.00) 2 2 7 5" xfId="11306" xr:uid="{00000000-0005-0000-0000-0000AF000000}"/>
    <cellStyle name="Normal GHG Numbers (0.00) 2 2 7 5 2" xfId="6146" xr:uid="{00000000-0005-0000-0000-0000AF000000}"/>
    <cellStyle name="Normal GHG Numbers (0.00) 2 2 7 6" xfId="7726" xr:uid="{00000000-0005-0000-0000-0000AF000000}"/>
    <cellStyle name="Normal GHG Numbers (0.00) 2 2 8" xfId="371" xr:uid="{00000000-0005-0000-0000-0000AF000000}"/>
    <cellStyle name="Normal GHG Numbers (0.00) 2 2 8 2" xfId="4617" xr:uid="{00000000-0005-0000-0000-0000AF000000}"/>
    <cellStyle name="Normal GHG Numbers (0.00) 2 2 8 2 2" xfId="14879" xr:uid="{00000000-0005-0000-0000-0000AF000000}"/>
    <cellStyle name="Normal GHG Numbers (0.00) 2 2 8 2 2 2" xfId="19468" xr:uid="{00000000-0005-0000-0000-0000AF000000}"/>
    <cellStyle name="Normal GHG Numbers (0.00) 2 2 8 2 3" xfId="7363" xr:uid="{00000000-0005-0000-0000-0000AF000000}"/>
    <cellStyle name="Normal GHG Numbers (0.00) 2 2 8 3" xfId="2218" xr:uid="{00000000-0005-0000-0000-0000AF000000}"/>
    <cellStyle name="Normal GHG Numbers (0.00) 2 2 8 3 2" xfId="17072" xr:uid="{00000000-0005-0000-0000-0000AF000000}"/>
    <cellStyle name="Normal GHG Numbers (0.00) 2 2 8 4" xfId="10724" xr:uid="{00000000-0005-0000-0000-0000AF000000}"/>
    <cellStyle name="Normal GHG Numbers (0.00) 2 2 8 4 2" xfId="8747" xr:uid="{00000000-0005-0000-0000-0000AF000000}"/>
    <cellStyle name="Normal GHG Numbers (0.00) 2 2 8 5" xfId="7543" xr:uid="{00000000-0005-0000-0000-0000AF000000}"/>
    <cellStyle name="Normal GHG Numbers (0.00) 2 2 9" xfId="3371" xr:uid="{00000000-0005-0000-0000-0000AF000000}"/>
    <cellStyle name="Normal GHG Numbers (0.00) 2 2 9 2" xfId="13635" xr:uid="{00000000-0005-0000-0000-0000AF000000}"/>
    <cellStyle name="Normal GHG Numbers (0.00) 2 2 9 2 2" xfId="18225" xr:uid="{00000000-0005-0000-0000-0000AF000000}"/>
    <cellStyle name="Normal GHG Numbers (0.00) 2 2 9 3" xfId="7915" xr:uid="{00000000-0005-0000-0000-0000AF000000}"/>
    <cellStyle name="Normal GHG Numbers (0.00) 2 3" xfId="430" xr:uid="{00000000-0005-0000-0000-0000B1000000}"/>
    <cellStyle name="Normal GHG Numbers (0.00) 2 3 10" xfId="3322" xr:uid="{00000000-0005-0000-0000-0000B1000000}"/>
    <cellStyle name="Normal GHG Numbers (0.00) 2 3 10 2" xfId="13586" xr:uid="{00000000-0005-0000-0000-0000B1000000}"/>
    <cellStyle name="Normal GHG Numbers (0.00) 2 3 10 2 2" xfId="18176" xr:uid="{00000000-0005-0000-0000-0000B1000000}"/>
    <cellStyle name="Normal GHG Numbers (0.00) 2 3 10 3" xfId="9016" xr:uid="{00000000-0005-0000-0000-0000B1000000}"/>
    <cellStyle name="Normal GHG Numbers (0.00) 2 3 11" xfId="1823" xr:uid="{00000000-0005-0000-0000-0000B1000000}"/>
    <cellStyle name="Normal GHG Numbers (0.00) 2 3 11 2" xfId="12094" xr:uid="{00000000-0005-0000-0000-0000B1000000}"/>
    <cellStyle name="Normal GHG Numbers (0.00) 2 3 11 2 2" xfId="16679" xr:uid="{00000000-0005-0000-0000-0000B1000000}"/>
    <cellStyle name="Normal GHG Numbers (0.00) 2 3 11 3" xfId="13201" xr:uid="{00000000-0005-0000-0000-0000B1000000}"/>
    <cellStyle name="Normal GHG Numbers (0.00) 2 3 12" xfId="4661" xr:uid="{00000000-0005-0000-0000-0000B1000000}"/>
    <cellStyle name="Normal GHG Numbers (0.00) 2 3 12 2" xfId="19510" xr:uid="{00000000-0005-0000-0000-0000B1000000}"/>
    <cellStyle name="Normal GHG Numbers (0.00) 2 3 13" xfId="10779" xr:uid="{00000000-0005-0000-0000-0000B1000000}"/>
    <cellStyle name="Normal GHG Numbers (0.00) 2 3 13 2" xfId="13352" xr:uid="{00000000-0005-0000-0000-0000B1000000}"/>
    <cellStyle name="Normal GHG Numbers (0.00) 2 3 14" xfId="6669" xr:uid="{00000000-0005-0000-0000-0000AF000000}"/>
    <cellStyle name="Normal GHG Numbers (0.00) 2 3 2" xfId="525" xr:uid="{00000000-0005-0000-0000-0000B1000000}"/>
    <cellStyle name="Normal GHG Numbers (0.00) 2 3 2 2" xfId="1225" xr:uid="{00000000-0005-0000-0000-0000B1000000}"/>
    <cellStyle name="Normal GHG Numbers (0.00) 2 3 2 2 2" xfId="2833" xr:uid="{00000000-0005-0000-0000-0000B1000000}"/>
    <cellStyle name="Normal GHG Numbers (0.00) 2 3 2 2 2 2" xfId="13099" xr:uid="{00000000-0005-0000-0000-0000B1000000}"/>
    <cellStyle name="Normal GHG Numbers (0.00) 2 3 2 2 2 2 2" xfId="17687" xr:uid="{00000000-0005-0000-0000-0000B1000000}"/>
    <cellStyle name="Normal GHG Numbers (0.00) 2 3 2 2 2 3" xfId="8466" xr:uid="{00000000-0005-0000-0000-0000B1000000}"/>
    <cellStyle name="Normal GHG Numbers (0.00) 2 3 2 2 3" xfId="4033" xr:uid="{00000000-0005-0000-0000-0000B1000000}"/>
    <cellStyle name="Normal GHG Numbers (0.00) 2 3 2 2 3 2" xfId="14297" xr:uid="{00000000-0005-0000-0000-0000B1000000}"/>
    <cellStyle name="Normal GHG Numbers (0.00) 2 3 2 2 3 2 2" xfId="18887" xr:uid="{00000000-0005-0000-0000-0000B1000000}"/>
    <cellStyle name="Normal GHG Numbers (0.00) 2 3 2 2 3 3" xfId="8037" xr:uid="{00000000-0005-0000-0000-0000B1000000}"/>
    <cellStyle name="Normal GHG Numbers (0.00) 2 3 2 2 4" xfId="5447" xr:uid="{00000000-0005-0000-0000-0000B1000000}"/>
    <cellStyle name="Normal GHG Numbers (0.00) 2 3 2 2 4 2" xfId="15672" xr:uid="{00000000-0005-0000-0000-0000B1000000}"/>
    <cellStyle name="Normal GHG Numbers (0.00) 2 3 2 2 4 2 2" xfId="20260" xr:uid="{00000000-0005-0000-0000-0000B1000000}"/>
    <cellStyle name="Normal GHG Numbers (0.00) 2 3 2 2 4 3" xfId="10232" xr:uid="{00000000-0005-0000-0000-0000B1000000}"/>
    <cellStyle name="Normal GHG Numbers (0.00) 2 3 2 2 5" xfId="1995" xr:uid="{00000000-0005-0000-0000-0000B1000000}"/>
    <cellStyle name="Normal GHG Numbers (0.00) 2 3 2 2 5 2" xfId="16849" xr:uid="{00000000-0005-0000-0000-0000B1000000}"/>
    <cellStyle name="Normal GHG Numbers (0.00) 2 3 2 2 6" xfId="11525" xr:uid="{00000000-0005-0000-0000-0000B1000000}"/>
    <cellStyle name="Normal GHG Numbers (0.00) 2 3 2 2 6 2" xfId="10428" xr:uid="{00000000-0005-0000-0000-0000B1000000}"/>
    <cellStyle name="Normal GHG Numbers (0.00) 2 3 2 2 7" xfId="6562" xr:uid="{00000000-0005-0000-0000-0000B1000000}"/>
    <cellStyle name="Normal GHG Numbers (0.00) 2 3 2 3" xfId="1427" xr:uid="{00000000-0005-0000-0000-0000B1000000}"/>
    <cellStyle name="Normal GHG Numbers (0.00) 2 3 2 3 2" xfId="4236" xr:uid="{00000000-0005-0000-0000-0000B1000000}"/>
    <cellStyle name="Normal GHG Numbers (0.00) 2 3 2 3 2 2" xfId="14500" xr:uid="{00000000-0005-0000-0000-0000B1000000}"/>
    <cellStyle name="Normal GHG Numbers (0.00) 2 3 2 3 2 2 2" xfId="19090" xr:uid="{00000000-0005-0000-0000-0000B1000000}"/>
    <cellStyle name="Normal GHG Numbers (0.00) 2 3 2 3 2 3" xfId="7519" xr:uid="{00000000-0005-0000-0000-0000B1000000}"/>
    <cellStyle name="Normal GHG Numbers (0.00) 2 3 2 3 3" xfId="5648" xr:uid="{00000000-0005-0000-0000-0000B1000000}"/>
    <cellStyle name="Normal GHG Numbers (0.00) 2 3 2 3 3 2" xfId="15864" xr:uid="{00000000-0005-0000-0000-0000B1000000}"/>
    <cellStyle name="Normal GHG Numbers (0.00) 2 3 2 3 3 2 2" xfId="20452" xr:uid="{00000000-0005-0000-0000-0000B1000000}"/>
    <cellStyle name="Normal GHG Numbers (0.00) 2 3 2 3 3 3" xfId="8736" xr:uid="{00000000-0005-0000-0000-0000B1000000}"/>
    <cellStyle name="Normal GHG Numbers (0.00) 2 3 2 3 4" xfId="3028" xr:uid="{00000000-0005-0000-0000-0000B1000000}"/>
    <cellStyle name="Normal GHG Numbers (0.00) 2 3 2 3 4 2" xfId="17882" xr:uid="{00000000-0005-0000-0000-0000B1000000}"/>
    <cellStyle name="Normal GHG Numbers (0.00) 2 3 2 3 5" xfId="11715" xr:uid="{00000000-0005-0000-0000-0000B1000000}"/>
    <cellStyle name="Normal GHG Numbers (0.00) 2 3 2 3 5 2" xfId="16303" xr:uid="{00000000-0005-0000-0000-0000B1000000}"/>
    <cellStyle name="Normal GHG Numbers (0.00) 2 3 2 3 6" xfId="9259" xr:uid="{00000000-0005-0000-0000-0000B1000000}"/>
    <cellStyle name="Normal GHG Numbers (0.00) 2 3 2 4" xfId="984" xr:uid="{00000000-0005-0000-0000-0000B1000000}"/>
    <cellStyle name="Normal GHG Numbers (0.00) 2 3 2 4 2" xfId="3787" xr:uid="{00000000-0005-0000-0000-0000B1000000}"/>
    <cellStyle name="Normal GHG Numbers (0.00) 2 3 2 4 2 2" xfId="14051" xr:uid="{00000000-0005-0000-0000-0000B1000000}"/>
    <cellStyle name="Normal GHG Numbers (0.00) 2 3 2 4 2 2 2" xfId="18641" xr:uid="{00000000-0005-0000-0000-0000B1000000}"/>
    <cellStyle name="Normal GHG Numbers (0.00) 2 3 2 4 2 3" xfId="7440" xr:uid="{00000000-0005-0000-0000-0000B1000000}"/>
    <cellStyle name="Normal GHG Numbers (0.00) 2 3 2 4 3" xfId="5207" xr:uid="{00000000-0005-0000-0000-0000B1000000}"/>
    <cellStyle name="Normal GHG Numbers (0.00) 2 3 2 4 3 2" xfId="15446" xr:uid="{00000000-0005-0000-0000-0000B1000000}"/>
    <cellStyle name="Normal GHG Numbers (0.00) 2 3 2 4 3 2 2" xfId="20035" xr:uid="{00000000-0005-0000-0000-0000B1000000}"/>
    <cellStyle name="Normal GHG Numbers (0.00) 2 3 2 4 3 3" xfId="8006" xr:uid="{00000000-0005-0000-0000-0000B1000000}"/>
    <cellStyle name="Normal GHG Numbers (0.00) 2 3 2 4 4" xfId="2614" xr:uid="{00000000-0005-0000-0000-0000B1000000}"/>
    <cellStyle name="Normal GHG Numbers (0.00) 2 3 2 4 4 2" xfId="17468" xr:uid="{00000000-0005-0000-0000-0000B1000000}"/>
    <cellStyle name="Normal GHG Numbers (0.00) 2 3 2 4 5" xfId="11301" xr:uid="{00000000-0005-0000-0000-0000B1000000}"/>
    <cellStyle name="Normal GHG Numbers (0.00) 2 3 2 4 5 2" xfId="6184" xr:uid="{00000000-0005-0000-0000-0000B1000000}"/>
    <cellStyle name="Normal GHG Numbers (0.00) 2 3 2 4 6" xfId="10158" xr:uid="{00000000-0005-0000-0000-0000B1000000}"/>
    <cellStyle name="Normal GHG Numbers (0.00) 2 3 2 5" xfId="615" xr:uid="{00000000-0005-0000-0000-0000B1000000}"/>
    <cellStyle name="Normal GHG Numbers (0.00) 2 3 2 5 2" xfId="4840" xr:uid="{00000000-0005-0000-0000-0000B1000000}"/>
    <cellStyle name="Normal GHG Numbers (0.00) 2 3 2 5 2 2" xfId="15098" xr:uid="{00000000-0005-0000-0000-0000B1000000}"/>
    <cellStyle name="Normal GHG Numbers (0.00) 2 3 2 5 2 2 2" xfId="19687" xr:uid="{00000000-0005-0000-0000-0000B1000000}"/>
    <cellStyle name="Normal GHG Numbers (0.00) 2 3 2 5 2 3" xfId="8120" xr:uid="{00000000-0005-0000-0000-0000B1000000}"/>
    <cellStyle name="Normal GHG Numbers (0.00) 2 3 2 5 3" xfId="2262" xr:uid="{00000000-0005-0000-0000-0000B1000000}"/>
    <cellStyle name="Normal GHG Numbers (0.00) 2 3 2 5 3 2" xfId="17116" xr:uid="{00000000-0005-0000-0000-0000B1000000}"/>
    <cellStyle name="Normal GHG Numbers (0.00) 2 3 2 5 4" xfId="10958" xr:uid="{00000000-0005-0000-0000-0000B1000000}"/>
    <cellStyle name="Normal GHG Numbers (0.00) 2 3 2 5 4 2" xfId="7034" xr:uid="{00000000-0005-0000-0000-0000B1000000}"/>
    <cellStyle name="Normal GHG Numbers (0.00) 2 3 2 5 5" xfId="9034" xr:uid="{00000000-0005-0000-0000-0000B1000000}"/>
    <cellStyle name="Normal GHG Numbers (0.00) 2 3 2 6" xfId="3415" xr:uid="{00000000-0005-0000-0000-0000B1000000}"/>
    <cellStyle name="Normal GHG Numbers (0.00) 2 3 2 6 2" xfId="13679" xr:uid="{00000000-0005-0000-0000-0000B1000000}"/>
    <cellStyle name="Normal GHG Numbers (0.00) 2 3 2 6 2 2" xfId="18269" xr:uid="{00000000-0005-0000-0000-0000B1000000}"/>
    <cellStyle name="Normal GHG Numbers (0.00) 2 3 2 6 3" xfId="7205" xr:uid="{00000000-0005-0000-0000-0000B1000000}"/>
    <cellStyle name="Normal GHG Numbers (0.00) 2 3 2 7" xfId="4750" xr:uid="{00000000-0005-0000-0000-0000B1000000}"/>
    <cellStyle name="Normal GHG Numbers (0.00) 2 3 2 7 2" xfId="15010" xr:uid="{00000000-0005-0000-0000-0000B1000000}"/>
    <cellStyle name="Normal GHG Numbers (0.00) 2 3 2 7 2 2" xfId="19599" xr:uid="{00000000-0005-0000-0000-0000B1000000}"/>
    <cellStyle name="Normal GHG Numbers (0.00) 2 3 2 7 3" xfId="13454" xr:uid="{00000000-0005-0000-0000-0000B1000000}"/>
    <cellStyle name="Normal GHG Numbers (0.00) 2 3 2 8" xfId="10872" xr:uid="{00000000-0005-0000-0000-0000B1000000}"/>
    <cellStyle name="Normal GHG Numbers (0.00) 2 3 2 8 2" xfId="12489" xr:uid="{00000000-0005-0000-0000-0000B1000000}"/>
    <cellStyle name="Normal GHG Numbers (0.00) 2 3 2 9" xfId="14234" xr:uid="{00000000-0005-0000-0000-0000B1000000}"/>
    <cellStyle name="Normal GHG Numbers (0.00) 2 3 3" xfId="663" xr:uid="{00000000-0005-0000-0000-0000B1000000}"/>
    <cellStyle name="Normal GHG Numbers (0.00) 2 3 3 10" xfId="7259" xr:uid="{00000000-0005-0000-0000-0000B1000000}"/>
    <cellStyle name="Normal GHG Numbers (0.00) 2 3 3 2" xfId="1262" xr:uid="{00000000-0005-0000-0000-0000B1000000}"/>
    <cellStyle name="Normal GHG Numbers (0.00) 2 3 3 2 2" xfId="1576" xr:uid="{00000000-0005-0000-0000-0000B1000000}"/>
    <cellStyle name="Normal GHG Numbers (0.00) 2 3 3 2 2 2" xfId="4385" xr:uid="{00000000-0005-0000-0000-0000B1000000}"/>
    <cellStyle name="Normal GHG Numbers (0.00) 2 3 3 2 2 2 2" xfId="14649" xr:uid="{00000000-0005-0000-0000-0000B1000000}"/>
    <cellStyle name="Normal GHG Numbers (0.00) 2 3 3 2 2 2 2 2" xfId="19239" xr:uid="{00000000-0005-0000-0000-0000B1000000}"/>
    <cellStyle name="Normal GHG Numbers (0.00) 2 3 3 2 2 2 3" xfId="13328" xr:uid="{00000000-0005-0000-0000-0000B1000000}"/>
    <cellStyle name="Normal GHG Numbers (0.00) 2 3 3 2 2 3" xfId="5797" xr:uid="{00000000-0005-0000-0000-0000B1000000}"/>
    <cellStyle name="Normal GHG Numbers (0.00) 2 3 3 2 2 3 2" xfId="16003" xr:uid="{00000000-0005-0000-0000-0000B1000000}"/>
    <cellStyle name="Normal GHG Numbers (0.00) 2 3 3 2 2 3 2 2" xfId="20590" xr:uid="{00000000-0005-0000-0000-0000B1000000}"/>
    <cellStyle name="Normal GHG Numbers (0.00) 2 3 3 2 2 3 3" xfId="7050" xr:uid="{00000000-0005-0000-0000-0000B1000000}"/>
    <cellStyle name="Normal GHG Numbers (0.00) 2 3 3 2 2 4" xfId="3153" xr:uid="{00000000-0005-0000-0000-0000B1000000}"/>
    <cellStyle name="Normal GHG Numbers (0.00) 2 3 3 2 2 4 2" xfId="18007" xr:uid="{00000000-0005-0000-0000-0000B1000000}"/>
    <cellStyle name="Normal GHG Numbers (0.00) 2 3 3 2 2 5" xfId="11855" xr:uid="{00000000-0005-0000-0000-0000B1000000}"/>
    <cellStyle name="Normal GHG Numbers (0.00) 2 3 3 2 2 5 2" xfId="16441" xr:uid="{00000000-0005-0000-0000-0000B1000000}"/>
    <cellStyle name="Normal GHG Numbers (0.00) 2 3 3 2 2 6" xfId="10373" xr:uid="{00000000-0005-0000-0000-0000B1000000}"/>
    <cellStyle name="Normal GHG Numbers (0.00) 2 3 3 2 3" xfId="4071" xr:uid="{00000000-0005-0000-0000-0000B1000000}"/>
    <cellStyle name="Normal GHG Numbers (0.00) 2 3 3 2 3 2" xfId="14335" xr:uid="{00000000-0005-0000-0000-0000B1000000}"/>
    <cellStyle name="Normal GHG Numbers (0.00) 2 3 3 2 3 2 2" xfId="18925" xr:uid="{00000000-0005-0000-0000-0000B1000000}"/>
    <cellStyle name="Normal GHG Numbers (0.00) 2 3 3 2 3 3" xfId="9775" xr:uid="{00000000-0005-0000-0000-0000B1000000}"/>
    <cellStyle name="Normal GHG Numbers (0.00) 2 3 3 2 4" xfId="5484" xr:uid="{00000000-0005-0000-0000-0000B1000000}"/>
    <cellStyle name="Normal GHG Numbers (0.00) 2 3 3 2 4 2" xfId="15707" xr:uid="{00000000-0005-0000-0000-0000B1000000}"/>
    <cellStyle name="Normal GHG Numbers (0.00) 2 3 3 2 4 2 2" xfId="20295" xr:uid="{00000000-0005-0000-0000-0000B1000000}"/>
    <cellStyle name="Normal GHG Numbers (0.00) 2 3 3 2 4 3" xfId="7473" xr:uid="{00000000-0005-0000-0000-0000B1000000}"/>
    <cellStyle name="Normal GHG Numbers (0.00) 2 3 3 2 5" xfId="2869" xr:uid="{00000000-0005-0000-0000-0000B1000000}"/>
    <cellStyle name="Normal GHG Numbers (0.00) 2 3 3 2 5 2" xfId="17723" xr:uid="{00000000-0005-0000-0000-0000B1000000}"/>
    <cellStyle name="Normal GHG Numbers (0.00) 2 3 3 2 6" xfId="11560" xr:uid="{00000000-0005-0000-0000-0000B1000000}"/>
    <cellStyle name="Normal GHG Numbers (0.00) 2 3 3 2 6 2" xfId="6830" xr:uid="{00000000-0005-0000-0000-0000B1000000}"/>
    <cellStyle name="Normal GHG Numbers (0.00) 2 3 3 2 7" xfId="9784" xr:uid="{00000000-0005-0000-0000-0000B1000000}"/>
    <cellStyle name="Normal GHG Numbers (0.00) 2 3 3 3" xfId="882" xr:uid="{00000000-0005-0000-0000-0000B1000000}"/>
    <cellStyle name="Normal GHG Numbers (0.00) 2 3 3 3 2" xfId="3682" xr:uid="{00000000-0005-0000-0000-0000B1000000}"/>
    <cellStyle name="Normal GHG Numbers (0.00) 2 3 3 3 2 2" xfId="13946" xr:uid="{00000000-0005-0000-0000-0000B1000000}"/>
    <cellStyle name="Normal GHG Numbers (0.00) 2 3 3 3 2 2 2" xfId="18536" xr:uid="{00000000-0005-0000-0000-0000B1000000}"/>
    <cellStyle name="Normal GHG Numbers (0.00) 2 3 3 3 2 3" xfId="7178" xr:uid="{00000000-0005-0000-0000-0000B1000000}"/>
    <cellStyle name="Normal GHG Numbers (0.00) 2 3 3 3 3" xfId="5106" xr:uid="{00000000-0005-0000-0000-0000B1000000}"/>
    <cellStyle name="Normal GHG Numbers (0.00) 2 3 3 3 3 2" xfId="15356" xr:uid="{00000000-0005-0000-0000-0000B1000000}"/>
    <cellStyle name="Normal GHG Numbers (0.00) 2 3 3 3 3 2 2" xfId="19945" xr:uid="{00000000-0005-0000-0000-0000B1000000}"/>
    <cellStyle name="Normal GHG Numbers (0.00) 2 3 3 3 3 3" xfId="8959" xr:uid="{00000000-0005-0000-0000-0000B1000000}"/>
    <cellStyle name="Normal GHG Numbers (0.00) 2 3 3 3 4" xfId="2520" xr:uid="{00000000-0005-0000-0000-0000B1000000}"/>
    <cellStyle name="Normal GHG Numbers (0.00) 2 3 3 3 4 2" xfId="17374" xr:uid="{00000000-0005-0000-0000-0000B1000000}"/>
    <cellStyle name="Normal GHG Numbers (0.00) 2 3 3 3 5" xfId="11211" xr:uid="{00000000-0005-0000-0000-0000B1000000}"/>
    <cellStyle name="Normal GHG Numbers (0.00) 2 3 3 3 5 2" xfId="8215" xr:uid="{00000000-0005-0000-0000-0000B1000000}"/>
    <cellStyle name="Normal GHG Numbers (0.00) 2 3 3 3 6" xfId="6105" xr:uid="{00000000-0005-0000-0000-0000B1000000}"/>
    <cellStyle name="Normal GHG Numbers (0.00) 2 3 3 4" xfId="1042" xr:uid="{00000000-0005-0000-0000-0000B1000000}"/>
    <cellStyle name="Normal GHG Numbers (0.00) 2 3 3 4 2" xfId="3845" xr:uid="{00000000-0005-0000-0000-0000B1000000}"/>
    <cellStyle name="Normal GHG Numbers (0.00) 2 3 3 4 2 2" xfId="14109" xr:uid="{00000000-0005-0000-0000-0000B1000000}"/>
    <cellStyle name="Normal GHG Numbers (0.00) 2 3 3 4 2 2 2" xfId="18699" xr:uid="{00000000-0005-0000-0000-0000B1000000}"/>
    <cellStyle name="Normal GHG Numbers (0.00) 2 3 3 4 2 3" xfId="12526" xr:uid="{00000000-0005-0000-0000-0000B1000000}"/>
    <cellStyle name="Normal GHG Numbers (0.00) 2 3 3 4 3" xfId="5265" xr:uid="{00000000-0005-0000-0000-0000B1000000}"/>
    <cellStyle name="Normal GHG Numbers (0.00) 2 3 3 4 3 2" xfId="15501" xr:uid="{00000000-0005-0000-0000-0000B1000000}"/>
    <cellStyle name="Normal GHG Numbers (0.00) 2 3 3 4 3 2 2" xfId="20090" xr:uid="{00000000-0005-0000-0000-0000B1000000}"/>
    <cellStyle name="Normal GHG Numbers (0.00) 2 3 3 4 3 3" xfId="9987" xr:uid="{00000000-0005-0000-0000-0000B1000000}"/>
    <cellStyle name="Normal GHG Numbers (0.00) 2 3 3 4 4" xfId="2669" xr:uid="{00000000-0005-0000-0000-0000B1000000}"/>
    <cellStyle name="Normal GHG Numbers (0.00) 2 3 3 4 4 2" xfId="17523" xr:uid="{00000000-0005-0000-0000-0000B1000000}"/>
    <cellStyle name="Normal GHG Numbers (0.00) 2 3 3 4 5" xfId="11356" xr:uid="{00000000-0005-0000-0000-0000B1000000}"/>
    <cellStyle name="Normal GHG Numbers (0.00) 2 3 3 4 5 2" xfId="12114" xr:uid="{00000000-0005-0000-0000-0000B1000000}"/>
    <cellStyle name="Normal GHG Numbers (0.00) 2 3 3 4 6" xfId="7752" xr:uid="{00000000-0005-0000-0000-0000B1000000}"/>
    <cellStyle name="Normal GHG Numbers (0.00) 2 3 3 5" xfId="2310" xr:uid="{00000000-0005-0000-0000-0000B1000000}"/>
    <cellStyle name="Normal GHG Numbers (0.00) 2 3 3 5 2" xfId="12578" xr:uid="{00000000-0005-0000-0000-0000B1000000}"/>
    <cellStyle name="Normal GHG Numbers (0.00) 2 3 3 5 2 2" xfId="17164" xr:uid="{00000000-0005-0000-0000-0000B1000000}"/>
    <cellStyle name="Normal GHG Numbers (0.00) 2 3 3 5 3" xfId="7783" xr:uid="{00000000-0005-0000-0000-0000B1000000}"/>
    <cellStyle name="Normal GHG Numbers (0.00) 2 3 3 6" xfId="3463" xr:uid="{00000000-0005-0000-0000-0000B1000000}"/>
    <cellStyle name="Normal GHG Numbers (0.00) 2 3 3 6 2" xfId="13727" xr:uid="{00000000-0005-0000-0000-0000B1000000}"/>
    <cellStyle name="Normal GHG Numbers (0.00) 2 3 3 6 2 2" xfId="18317" xr:uid="{00000000-0005-0000-0000-0000B1000000}"/>
    <cellStyle name="Normal GHG Numbers (0.00) 2 3 3 6 3" xfId="6426" xr:uid="{00000000-0005-0000-0000-0000B1000000}"/>
    <cellStyle name="Normal GHG Numbers (0.00) 2 3 3 7" xfId="4888" xr:uid="{00000000-0005-0000-0000-0000B1000000}"/>
    <cellStyle name="Normal GHG Numbers (0.00) 2 3 3 7 2" xfId="15146" xr:uid="{00000000-0005-0000-0000-0000B1000000}"/>
    <cellStyle name="Normal GHG Numbers (0.00) 2 3 3 7 2 2" xfId="19735" xr:uid="{00000000-0005-0000-0000-0000B1000000}"/>
    <cellStyle name="Normal GHG Numbers (0.00) 2 3 3 7 3" xfId="10133" xr:uid="{00000000-0005-0000-0000-0000B1000000}"/>
    <cellStyle name="Normal GHG Numbers (0.00) 2 3 3 8" xfId="2035" xr:uid="{00000000-0005-0000-0000-0000B1000000}"/>
    <cellStyle name="Normal GHG Numbers (0.00) 2 3 3 8 2" xfId="12304" xr:uid="{00000000-0005-0000-0000-0000B1000000}"/>
    <cellStyle name="Normal GHG Numbers (0.00) 2 3 3 8 2 2" xfId="16889" xr:uid="{00000000-0005-0000-0000-0000B1000000}"/>
    <cellStyle name="Normal GHG Numbers (0.00) 2 3 3 8 3" xfId="7672" xr:uid="{00000000-0005-0000-0000-0000B1000000}"/>
    <cellStyle name="Normal GHG Numbers (0.00) 2 3 3 9" xfId="11005" xr:uid="{00000000-0005-0000-0000-0000B1000000}"/>
    <cellStyle name="Normal GHG Numbers (0.00) 2 3 3 9 2" xfId="8859" xr:uid="{00000000-0005-0000-0000-0000B1000000}"/>
    <cellStyle name="Normal GHG Numbers (0.00) 2 3 4" xfId="727" xr:uid="{00000000-0005-0000-0000-0000B1000000}"/>
    <cellStyle name="Normal GHG Numbers (0.00) 2 3 4 2" xfId="1640" xr:uid="{00000000-0005-0000-0000-0000B1000000}"/>
    <cellStyle name="Normal GHG Numbers (0.00) 2 3 4 2 2" xfId="4449" xr:uid="{00000000-0005-0000-0000-0000B1000000}"/>
    <cellStyle name="Normal GHG Numbers (0.00) 2 3 4 2 2 2" xfId="14713" xr:uid="{00000000-0005-0000-0000-0000B1000000}"/>
    <cellStyle name="Normal GHG Numbers (0.00) 2 3 4 2 2 2 2" xfId="19303" xr:uid="{00000000-0005-0000-0000-0000B1000000}"/>
    <cellStyle name="Normal GHG Numbers (0.00) 2 3 4 2 2 3" xfId="7496" xr:uid="{00000000-0005-0000-0000-0000B1000000}"/>
    <cellStyle name="Normal GHG Numbers (0.00) 2 3 4 2 3" xfId="5861" xr:uid="{00000000-0005-0000-0000-0000B1000000}"/>
    <cellStyle name="Normal GHG Numbers (0.00) 2 3 4 2 3 2" xfId="16063" xr:uid="{00000000-0005-0000-0000-0000B1000000}"/>
    <cellStyle name="Normal GHG Numbers (0.00) 2 3 4 2 3 2 2" xfId="20650" xr:uid="{00000000-0005-0000-0000-0000B1000000}"/>
    <cellStyle name="Normal GHG Numbers (0.00) 2 3 4 2 3 3" xfId="9561" xr:uid="{00000000-0005-0000-0000-0000B1000000}"/>
    <cellStyle name="Normal GHG Numbers (0.00) 2 3 4 2 4" xfId="3213" xr:uid="{00000000-0005-0000-0000-0000B1000000}"/>
    <cellStyle name="Normal GHG Numbers (0.00) 2 3 4 2 4 2" xfId="18067" xr:uid="{00000000-0005-0000-0000-0000B1000000}"/>
    <cellStyle name="Normal GHG Numbers (0.00) 2 3 4 2 5" xfId="11915" xr:uid="{00000000-0005-0000-0000-0000B1000000}"/>
    <cellStyle name="Normal GHG Numbers (0.00) 2 3 4 2 5 2" xfId="16501" xr:uid="{00000000-0005-0000-0000-0000B1000000}"/>
    <cellStyle name="Normal GHG Numbers (0.00) 2 3 4 2 6" xfId="6487" xr:uid="{00000000-0005-0000-0000-0000B1000000}"/>
    <cellStyle name="Normal GHG Numbers (0.00) 2 3 4 3" xfId="1323" xr:uid="{00000000-0005-0000-0000-0000B1000000}"/>
    <cellStyle name="Normal GHG Numbers (0.00) 2 3 4 3 2" xfId="4132" xr:uid="{00000000-0005-0000-0000-0000B1000000}"/>
    <cellStyle name="Normal GHG Numbers (0.00) 2 3 4 3 2 2" xfId="14396" xr:uid="{00000000-0005-0000-0000-0000B1000000}"/>
    <cellStyle name="Normal GHG Numbers (0.00) 2 3 4 3 2 2 2" xfId="18986" xr:uid="{00000000-0005-0000-0000-0000B1000000}"/>
    <cellStyle name="Normal GHG Numbers (0.00) 2 3 4 3 2 3" xfId="10310" xr:uid="{00000000-0005-0000-0000-0000B1000000}"/>
    <cellStyle name="Normal GHG Numbers (0.00) 2 3 4 3 3" xfId="5545" xr:uid="{00000000-0005-0000-0000-0000B1000000}"/>
    <cellStyle name="Normal GHG Numbers (0.00) 2 3 4 3 3 2" xfId="15766" xr:uid="{00000000-0005-0000-0000-0000B1000000}"/>
    <cellStyle name="Normal GHG Numbers (0.00) 2 3 4 3 3 2 2" xfId="20354" xr:uid="{00000000-0005-0000-0000-0000B1000000}"/>
    <cellStyle name="Normal GHG Numbers (0.00) 2 3 4 3 3 3" xfId="7485" xr:uid="{00000000-0005-0000-0000-0000B1000000}"/>
    <cellStyle name="Normal GHG Numbers (0.00) 2 3 4 3 4" xfId="2929" xr:uid="{00000000-0005-0000-0000-0000B1000000}"/>
    <cellStyle name="Normal GHG Numbers (0.00) 2 3 4 3 4 2" xfId="17783" xr:uid="{00000000-0005-0000-0000-0000B1000000}"/>
    <cellStyle name="Normal GHG Numbers (0.00) 2 3 4 3 5" xfId="11617" xr:uid="{00000000-0005-0000-0000-0000B1000000}"/>
    <cellStyle name="Normal GHG Numbers (0.00) 2 3 4 3 5 2" xfId="16205" xr:uid="{00000000-0005-0000-0000-0000B1000000}"/>
    <cellStyle name="Normal GHG Numbers (0.00) 2 3 4 3 6" xfId="6734" xr:uid="{00000000-0005-0000-0000-0000B1000000}"/>
    <cellStyle name="Normal GHG Numbers (0.00) 2 3 4 4" xfId="2371" xr:uid="{00000000-0005-0000-0000-0000B1000000}"/>
    <cellStyle name="Normal GHG Numbers (0.00) 2 3 4 4 2" xfId="12639" xr:uid="{00000000-0005-0000-0000-0000B1000000}"/>
    <cellStyle name="Normal GHG Numbers (0.00) 2 3 4 4 2 2" xfId="17225" xr:uid="{00000000-0005-0000-0000-0000B1000000}"/>
    <cellStyle name="Normal GHG Numbers (0.00) 2 3 4 4 3" xfId="6969" xr:uid="{00000000-0005-0000-0000-0000B1000000}"/>
    <cellStyle name="Normal GHG Numbers (0.00) 2 3 4 5" xfId="3527" xr:uid="{00000000-0005-0000-0000-0000B1000000}"/>
    <cellStyle name="Normal GHG Numbers (0.00) 2 3 4 5 2" xfId="13791" xr:uid="{00000000-0005-0000-0000-0000B1000000}"/>
    <cellStyle name="Normal GHG Numbers (0.00) 2 3 4 5 2 2" xfId="18381" xr:uid="{00000000-0005-0000-0000-0000B1000000}"/>
    <cellStyle name="Normal GHG Numbers (0.00) 2 3 4 5 3" xfId="10273" xr:uid="{00000000-0005-0000-0000-0000B1000000}"/>
    <cellStyle name="Normal GHG Numbers (0.00) 2 3 4 6" xfId="4952" xr:uid="{00000000-0005-0000-0000-0000B1000000}"/>
    <cellStyle name="Normal GHG Numbers (0.00) 2 3 4 6 2" xfId="15207" xr:uid="{00000000-0005-0000-0000-0000B1000000}"/>
    <cellStyle name="Normal GHG Numbers (0.00) 2 3 4 6 2 2" xfId="19796" xr:uid="{00000000-0005-0000-0000-0000B1000000}"/>
    <cellStyle name="Normal GHG Numbers (0.00) 2 3 4 6 3" xfId="9528" xr:uid="{00000000-0005-0000-0000-0000B1000000}"/>
    <cellStyle name="Normal GHG Numbers (0.00) 2 3 4 7" xfId="2077" xr:uid="{00000000-0005-0000-0000-0000B1000000}"/>
    <cellStyle name="Normal GHG Numbers (0.00) 2 3 4 7 2" xfId="12346" xr:uid="{00000000-0005-0000-0000-0000B1000000}"/>
    <cellStyle name="Normal GHG Numbers (0.00) 2 3 4 7 2 2" xfId="16931" xr:uid="{00000000-0005-0000-0000-0000B1000000}"/>
    <cellStyle name="Normal GHG Numbers (0.00) 2 3 4 7 3" xfId="10415" xr:uid="{00000000-0005-0000-0000-0000B1000000}"/>
    <cellStyle name="Normal GHG Numbers (0.00) 2 3 4 8" xfId="11065" xr:uid="{00000000-0005-0000-0000-0000B1000000}"/>
    <cellStyle name="Normal GHG Numbers (0.00) 2 3 4 8 2" xfId="10186" xr:uid="{00000000-0005-0000-0000-0000B1000000}"/>
    <cellStyle name="Normal GHG Numbers (0.00) 2 3 4 9" xfId="7972" xr:uid="{00000000-0005-0000-0000-0000B1000000}"/>
    <cellStyle name="Normal GHG Numbers (0.00) 2 3 5" xfId="789" xr:uid="{00000000-0005-0000-0000-0000B1000000}"/>
    <cellStyle name="Normal GHG Numbers (0.00) 2 3 5 2" xfId="1702" xr:uid="{00000000-0005-0000-0000-0000B1000000}"/>
    <cellStyle name="Normal GHG Numbers (0.00) 2 3 5 2 2" xfId="4511" xr:uid="{00000000-0005-0000-0000-0000B1000000}"/>
    <cellStyle name="Normal GHG Numbers (0.00) 2 3 5 2 2 2" xfId="14775" xr:uid="{00000000-0005-0000-0000-0000B1000000}"/>
    <cellStyle name="Normal GHG Numbers (0.00) 2 3 5 2 2 2 2" xfId="19365" xr:uid="{00000000-0005-0000-0000-0000B1000000}"/>
    <cellStyle name="Normal GHG Numbers (0.00) 2 3 5 2 2 3" xfId="12779" xr:uid="{00000000-0005-0000-0000-0000B1000000}"/>
    <cellStyle name="Normal GHG Numbers (0.00) 2 3 5 2 3" xfId="5923" xr:uid="{00000000-0005-0000-0000-0000B1000000}"/>
    <cellStyle name="Normal GHG Numbers (0.00) 2 3 5 2 3 2" xfId="16122" xr:uid="{00000000-0005-0000-0000-0000B1000000}"/>
    <cellStyle name="Normal GHG Numbers (0.00) 2 3 5 2 3 2 2" xfId="20709" xr:uid="{00000000-0005-0000-0000-0000B1000000}"/>
    <cellStyle name="Normal GHG Numbers (0.00) 2 3 5 2 3 3" xfId="7142" xr:uid="{00000000-0005-0000-0000-0000B1000000}"/>
    <cellStyle name="Normal GHG Numbers (0.00) 2 3 5 2 4" xfId="3272" xr:uid="{00000000-0005-0000-0000-0000B1000000}"/>
    <cellStyle name="Normal GHG Numbers (0.00) 2 3 5 2 4 2" xfId="18126" xr:uid="{00000000-0005-0000-0000-0000B1000000}"/>
    <cellStyle name="Normal GHG Numbers (0.00) 2 3 5 2 5" xfId="11974" xr:uid="{00000000-0005-0000-0000-0000B1000000}"/>
    <cellStyle name="Normal GHG Numbers (0.00) 2 3 5 2 5 2" xfId="16560" xr:uid="{00000000-0005-0000-0000-0000B1000000}"/>
    <cellStyle name="Normal GHG Numbers (0.00) 2 3 5 2 6" xfId="12774" xr:uid="{00000000-0005-0000-0000-0000B1000000}"/>
    <cellStyle name="Normal GHG Numbers (0.00) 2 3 5 3" xfId="1380" xr:uid="{00000000-0005-0000-0000-0000B1000000}"/>
    <cellStyle name="Normal GHG Numbers (0.00) 2 3 5 3 2" xfId="4189" xr:uid="{00000000-0005-0000-0000-0000B1000000}"/>
    <cellStyle name="Normal GHG Numbers (0.00) 2 3 5 3 2 2" xfId="14453" xr:uid="{00000000-0005-0000-0000-0000B1000000}"/>
    <cellStyle name="Normal GHG Numbers (0.00) 2 3 5 3 2 2 2" xfId="19043" xr:uid="{00000000-0005-0000-0000-0000B1000000}"/>
    <cellStyle name="Normal GHG Numbers (0.00) 2 3 5 3 2 3" xfId="13124" xr:uid="{00000000-0005-0000-0000-0000B1000000}"/>
    <cellStyle name="Normal GHG Numbers (0.00) 2 3 5 3 3" xfId="5601" xr:uid="{00000000-0005-0000-0000-0000B1000000}"/>
    <cellStyle name="Normal GHG Numbers (0.00) 2 3 5 3 3 2" xfId="15819" xr:uid="{00000000-0005-0000-0000-0000B1000000}"/>
    <cellStyle name="Normal GHG Numbers (0.00) 2 3 5 3 3 2 2" xfId="20407" xr:uid="{00000000-0005-0000-0000-0000B1000000}"/>
    <cellStyle name="Normal GHG Numbers (0.00) 2 3 5 3 3 3" xfId="6180" xr:uid="{00000000-0005-0000-0000-0000B1000000}"/>
    <cellStyle name="Normal GHG Numbers (0.00) 2 3 5 3 4" xfId="2983" xr:uid="{00000000-0005-0000-0000-0000B1000000}"/>
    <cellStyle name="Normal GHG Numbers (0.00) 2 3 5 3 4 2" xfId="17837" xr:uid="{00000000-0005-0000-0000-0000B1000000}"/>
    <cellStyle name="Normal GHG Numbers (0.00) 2 3 5 3 5" xfId="11670" xr:uid="{00000000-0005-0000-0000-0000B1000000}"/>
    <cellStyle name="Normal GHG Numbers (0.00) 2 3 5 3 5 2" xfId="16258" xr:uid="{00000000-0005-0000-0000-0000B1000000}"/>
    <cellStyle name="Normal GHG Numbers (0.00) 2 3 5 3 6" xfId="9020" xr:uid="{00000000-0005-0000-0000-0000B1000000}"/>
    <cellStyle name="Normal GHG Numbers (0.00) 2 3 5 4" xfId="2433" xr:uid="{00000000-0005-0000-0000-0000B1000000}"/>
    <cellStyle name="Normal GHG Numbers (0.00) 2 3 5 4 2" xfId="12701" xr:uid="{00000000-0005-0000-0000-0000B1000000}"/>
    <cellStyle name="Normal GHG Numbers (0.00) 2 3 5 4 2 2" xfId="17287" xr:uid="{00000000-0005-0000-0000-0000B1000000}"/>
    <cellStyle name="Normal GHG Numbers (0.00) 2 3 5 4 3" xfId="7969" xr:uid="{00000000-0005-0000-0000-0000B1000000}"/>
    <cellStyle name="Normal GHG Numbers (0.00) 2 3 5 5" xfId="3589" xr:uid="{00000000-0005-0000-0000-0000B1000000}"/>
    <cellStyle name="Normal GHG Numbers (0.00) 2 3 5 5 2" xfId="13853" xr:uid="{00000000-0005-0000-0000-0000B1000000}"/>
    <cellStyle name="Normal GHG Numbers (0.00) 2 3 5 5 2 2" xfId="18443" xr:uid="{00000000-0005-0000-0000-0000B1000000}"/>
    <cellStyle name="Normal GHG Numbers (0.00) 2 3 5 5 3" xfId="8415" xr:uid="{00000000-0005-0000-0000-0000B1000000}"/>
    <cellStyle name="Normal GHG Numbers (0.00) 2 3 5 6" xfId="5014" xr:uid="{00000000-0005-0000-0000-0000B1000000}"/>
    <cellStyle name="Normal GHG Numbers (0.00) 2 3 5 6 2" xfId="15269" xr:uid="{00000000-0005-0000-0000-0000B1000000}"/>
    <cellStyle name="Normal GHG Numbers (0.00) 2 3 5 6 2 2" xfId="19858" xr:uid="{00000000-0005-0000-0000-0000B1000000}"/>
    <cellStyle name="Normal GHG Numbers (0.00) 2 3 5 6 3" xfId="9544" xr:uid="{00000000-0005-0000-0000-0000B1000000}"/>
    <cellStyle name="Normal GHG Numbers (0.00) 2 3 5 7" xfId="2136" xr:uid="{00000000-0005-0000-0000-0000B1000000}"/>
    <cellStyle name="Normal GHG Numbers (0.00) 2 3 5 7 2" xfId="12405" xr:uid="{00000000-0005-0000-0000-0000B1000000}"/>
    <cellStyle name="Normal GHG Numbers (0.00) 2 3 5 7 2 2" xfId="16990" xr:uid="{00000000-0005-0000-0000-0000B1000000}"/>
    <cellStyle name="Normal GHG Numbers (0.00) 2 3 5 7 3" xfId="8737" xr:uid="{00000000-0005-0000-0000-0000B1000000}"/>
    <cellStyle name="Normal GHG Numbers (0.00) 2 3 5 8" xfId="11124" xr:uid="{00000000-0005-0000-0000-0000B1000000}"/>
    <cellStyle name="Normal GHG Numbers (0.00) 2 3 5 8 2" xfId="7925" xr:uid="{00000000-0005-0000-0000-0000B1000000}"/>
    <cellStyle name="Normal GHG Numbers (0.00) 2 3 5 9" xfId="12104" xr:uid="{00000000-0005-0000-0000-0000B1000000}"/>
    <cellStyle name="Normal GHG Numbers (0.00) 2 3 6" xfId="1111" xr:uid="{00000000-0005-0000-0000-0000B1000000}"/>
    <cellStyle name="Normal GHG Numbers (0.00) 2 3 6 2" xfId="2733" xr:uid="{00000000-0005-0000-0000-0000B1000000}"/>
    <cellStyle name="Normal GHG Numbers (0.00) 2 3 6 2 2" xfId="13000" xr:uid="{00000000-0005-0000-0000-0000B1000000}"/>
    <cellStyle name="Normal GHG Numbers (0.00) 2 3 6 2 2 2" xfId="17587" xr:uid="{00000000-0005-0000-0000-0000B1000000}"/>
    <cellStyle name="Normal GHG Numbers (0.00) 2 3 6 2 3" xfId="10176" xr:uid="{00000000-0005-0000-0000-0000B1000000}"/>
    <cellStyle name="Normal GHG Numbers (0.00) 2 3 6 3" xfId="3917" xr:uid="{00000000-0005-0000-0000-0000B1000000}"/>
    <cellStyle name="Normal GHG Numbers (0.00) 2 3 6 3 2" xfId="14181" xr:uid="{00000000-0005-0000-0000-0000B1000000}"/>
    <cellStyle name="Normal GHG Numbers (0.00) 2 3 6 3 2 2" xfId="18771" xr:uid="{00000000-0005-0000-0000-0000B1000000}"/>
    <cellStyle name="Normal GHG Numbers (0.00) 2 3 6 3 3" xfId="6624" xr:uid="{00000000-0005-0000-0000-0000B1000000}"/>
    <cellStyle name="Normal GHG Numbers (0.00) 2 3 6 4" xfId="5334" xr:uid="{00000000-0005-0000-0000-0000B1000000}"/>
    <cellStyle name="Normal GHG Numbers (0.00) 2 3 6 4 2" xfId="15566" xr:uid="{00000000-0005-0000-0000-0000B1000000}"/>
    <cellStyle name="Normal GHG Numbers (0.00) 2 3 6 4 2 2" xfId="20155" xr:uid="{00000000-0005-0000-0000-0000B1000000}"/>
    <cellStyle name="Normal GHG Numbers (0.00) 2 3 6 4 3" xfId="9789" xr:uid="{00000000-0005-0000-0000-0000B1000000}"/>
    <cellStyle name="Normal GHG Numbers (0.00) 2 3 6 5" xfId="1892" xr:uid="{00000000-0005-0000-0000-0000B1000000}"/>
    <cellStyle name="Normal GHG Numbers (0.00) 2 3 6 5 2" xfId="16748" xr:uid="{00000000-0005-0000-0000-0000B1000000}"/>
    <cellStyle name="Normal GHG Numbers (0.00) 2 3 6 6" xfId="11420" xr:uid="{00000000-0005-0000-0000-0000B1000000}"/>
    <cellStyle name="Normal GHG Numbers (0.00) 2 3 6 6 2" xfId="9662" xr:uid="{00000000-0005-0000-0000-0000B1000000}"/>
    <cellStyle name="Normal GHG Numbers (0.00) 2 3 6 7" xfId="6469" xr:uid="{00000000-0005-0000-0000-0000B1000000}"/>
    <cellStyle name="Normal GHG Numbers (0.00) 2 3 7" xfId="1249" xr:uid="{00000000-0005-0000-0000-0000AF000000}"/>
    <cellStyle name="Normal GHG Numbers (0.00) 2 3 7 2" xfId="4057" xr:uid="{00000000-0005-0000-0000-0000AF000000}"/>
    <cellStyle name="Normal GHG Numbers (0.00) 2 3 7 2 2" xfId="14321" xr:uid="{00000000-0005-0000-0000-0000AF000000}"/>
    <cellStyle name="Normal GHG Numbers (0.00) 2 3 7 2 2 2" xfId="18911" xr:uid="{00000000-0005-0000-0000-0000AF000000}"/>
    <cellStyle name="Normal GHG Numbers (0.00) 2 3 7 2 3" xfId="10423" xr:uid="{00000000-0005-0000-0000-0000AF000000}"/>
    <cellStyle name="Normal GHG Numbers (0.00) 2 3 7 3" xfId="5471" xr:uid="{00000000-0005-0000-0000-0000AF000000}"/>
    <cellStyle name="Normal GHG Numbers (0.00) 2 3 7 3 2" xfId="15696" xr:uid="{00000000-0005-0000-0000-0000AF000000}"/>
    <cellStyle name="Normal GHG Numbers (0.00) 2 3 7 3 2 2" xfId="20284" xr:uid="{00000000-0005-0000-0000-0000AF000000}"/>
    <cellStyle name="Normal GHG Numbers (0.00) 2 3 7 3 3" xfId="10467" xr:uid="{00000000-0005-0000-0000-0000AF000000}"/>
    <cellStyle name="Normal GHG Numbers (0.00) 2 3 7 4" xfId="2857" xr:uid="{00000000-0005-0000-0000-0000AF000000}"/>
    <cellStyle name="Normal GHG Numbers (0.00) 2 3 7 4 2" xfId="17711" xr:uid="{00000000-0005-0000-0000-0000AF000000}"/>
    <cellStyle name="Normal GHG Numbers (0.00) 2 3 7 5" xfId="11549" xr:uid="{00000000-0005-0000-0000-0000AF000000}"/>
    <cellStyle name="Normal GHG Numbers (0.00) 2 3 7 5 2" xfId="7666" xr:uid="{00000000-0005-0000-0000-0000AF000000}"/>
    <cellStyle name="Normal GHG Numbers (0.00) 2 3 7 6" xfId="14575" xr:uid="{00000000-0005-0000-0000-0000AF000000}"/>
    <cellStyle name="Normal GHG Numbers (0.00) 2 3 8" xfId="819" xr:uid="{00000000-0005-0000-0000-0000B1000000}"/>
    <cellStyle name="Normal GHG Numbers (0.00) 2 3 8 2" xfId="3619" xr:uid="{00000000-0005-0000-0000-0000B1000000}"/>
    <cellStyle name="Normal GHG Numbers (0.00) 2 3 8 2 2" xfId="13883" xr:uid="{00000000-0005-0000-0000-0000B1000000}"/>
    <cellStyle name="Normal GHG Numbers (0.00) 2 3 8 2 2 2" xfId="18473" xr:uid="{00000000-0005-0000-0000-0000B1000000}"/>
    <cellStyle name="Normal GHG Numbers (0.00) 2 3 8 2 3" xfId="8054" xr:uid="{00000000-0005-0000-0000-0000B1000000}"/>
    <cellStyle name="Normal GHG Numbers (0.00) 2 3 8 3" xfId="5044" xr:uid="{00000000-0005-0000-0000-0000B1000000}"/>
    <cellStyle name="Normal GHG Numbers (0.00) 2 3 8 3 2" xfId="15298" xr:uid="{00000000-0005-0000-0000-0000B1000000}"/>
    <cellStyle name="Normal GHG Numbers (0.00) 2 3 8 3 2 2" xfId="19887" xr:uid="{00000000-0005-0000-0000-0000B1000000}"/>
    <cellStyle name="Normal GHG Numbers (0.00) 2 3 8 3 3" xfId="10481" xr:uid="{00000000-0005-0000-0000-0000B1000000}"/>
    <cellStyle name="Normal GHG Numbers (0.00) 2 3 8 4" xfId="2462" xr:uid="{00000000-0005-0000-0000-0000B1000000}"/>
    <cellStyle name="Normal GHG Numbers (0.00) 2 3 8 4 2" xfId="17316" xr:uid="{00000000-0005-0000-0000-0000B1000000}"/>
    <cellStyle name="Normal GHG Numbers (0.00) 2 3 8 5" xfId="11153" xr:uid="{00000000-0005-0000-0000-0000B1000000}"/>
    <cellStyle name="Normal GHG Numbers (0.00) 2 3 8 5 2" xfId="9310" xr:uid="{00000000-0005-0000-0000-0000B1000000}"/>
    <cellStyle name="Normal GHG Numbers (0.00) 2 3 8 6" xfId="6040" xr:uid="{00000000-0005-0000-0000-0000B1000000}"/>
    <cellStyle name="Normal GHG Numbers (0.00) 2 3 9" xfId="341" xr:uid="{00000000-0005-0000-0000-0000B1000000}"/>
    <cellStyle name="Normal GHG Numbers (0.00) 2 3 9 2" xfId="4587" xr:uid="{00000000-0005-0000-0000-0000B1000000}"/>
    <cellStyle name="Normal GHG Numbers (0.00) 2 3 9 2 2" xfId="14849" xr:uid="{00000000-0005-0000-0000-0000B1000000}"/>
    <cellStyle name="Normal GHG Numbers (0.00) 2 3 9 2 2 2" xfId="19438" xr:uid="{00000000-0005-0000-0000-0000B1000000}"/>
    <cellStyle name="Normal GHG Numbers (0.00) 2 3 9 2 3" xfId="10184" xr:uid="{00000000-0005-0000-0000-0000B1000000}"/>
    <cellStyle name="Normal GHG Numbers (0.00) 2 3 9 3" xfId="2168" xr:uid="{00000000-0005-0000-0000-0000B1000000}"/>
    <cellStyle name="Normal GHG Numbers (0.00) 2 3 9 3 2" xfId="17022" xr:uid="{00000000-0005-0000-0000-0000B1000000}"/>
    <cellStyle name="Normal GHG Numbers (0.00) 2 3 9 4" xfId="10695" xr:uid="{00000000-0005-0000-0000-0000B1000000}"/>
    <cellStyle name="Normal GHG Numbers (0.00) 2 3 9 4 2" xfId="6500" xr:uid="{00000000-0005-0000-0000-0000B1000000}"/>
    <cellStyle name="Normal GHG Numbers (0.00) 2 3 9 5" xfId="10565" xr:uid="{00000000-0005-0000-0000-0000B1000000}"/>
    <cellStyle name="Normal GHG Numbers (0.00) 2 4" xfId="457" xr:uid="{00000000-0005-0000-0000-0000B1000000}"/>
    <cellStyle name="Normal GHG Numbers (0.00) 2 4 10" xfId="6196" xr:uid="{00000000-0005-0000-0000-0000B1000000}"/>
    <cellStyle name="Normal GHG Numbers (0.00) 2 4 2" xfId="551" xr:uid="{00000000-0005-0000-0000-0000B1000000}"/>
    <cellStyle name="Normal GHG Numbers (0.00) 2 4 2 2" xfId="1509" xr:uid="{00000000-0005-0000-0000-0000B1000000}"/>
    <cellStyle name="Normal GHG Numbers (0.00) 2 4 2 2 2" xfId="4318" xr:uid="{00000000-0005-0000-0000-0000B1000000}"/>
    <cellStyle name="Normal GHG Numbers (0.00) 2 4 2 2 2 2" xfId="14582" xr:uid="{00000000-0005-0000-0000-0000B1000000}"/>
    <cellStyle name="Normal GHG Numbers (0.00) 2 4 2 2 2 2 2" xfId="19172" xr:uid="{00000000-0005-0000-0000-0000B1000000}"/>
    <cellStyle name="Normal GHG Numbers (0.00) 2 4 2 2 2 3" xfId="9386" xr:uid="{00000000-0005-0000-0000-0000B1000000}"/>
    <cellStyle name="Normal GHG Numbers (0.00) 2 4 2 2 3" xfId="5730" xr:uid="{00000000-0005-0000-0000-0000B1000000}"/>
    <cellStyle name="Normal GHG Numbers (0.00) 2 4 2 2 3 2" xfId="15939" xr:uid="{00000000-0005-0000-0000-0000B1000000}"/>
    <cellStyle name="Normal GHG Numbers (0.00) 2 4 2 2 3 2 2" xfId="20526" xr:uid="{00000000-0005-0000-0000-0000B1000000}"/>
    <cellStyle name="Normal GHG Numbers (0.00) 2 4 2 2 3 3" xfId="9496" xr:uid="{00000000-0005-0000-0000-0000B1000000}"/>
    <cellStyle name="Normal GHG Numbers (0.00) 2 4 2 2 4" xfId="3091" xr:uid="{00000000-0005-0000-0000-0000B1000000}"/>
    <cellStyle name="Normal GHG Numbers (0.00) 2 4 2 2 4 2" xfId="17945" xr:uid="{00000000-0005-0000-0000-0000B1000000}"/>
    <cellStyle name="Normal GHG Numbers (0.00) 2 4 2 2 5" xfId="11791" xr:uid="{00000000-0005-0000-0000-0000B1000000}"/>
    <cellStyle name="Normal GHG Numbers (0.00) 2 4 2 2 5 2" xfId="16377" xr:uid="{00000000-0005-0000-0000-0000B1000000}"/>
    <cellStyle name="Normal GHG Numbers (0.00) 2 4 2 2 6" xfId="10502" xr:uid="{00000000-0005-0000-0000-0000B1000000}"/>
    <cellStyle name="Normal GHG Numbers (0.00) 2 4 2 3" xfId="1179" xr:uid="{00000000-0005-0000-0000-0000B1000000}"/>
    <cellStyle name="Normal GHG Numbers (0.00) 2 4 2 3 2" xfId="5401" xr:uid="{00000000-0005-0000-0000-0000B1000000}"/>
    <cellStyle name="Normal GHG Numbers (0.00) 2 4 2 3 2 2" xfId="15627" xr:uid="{00000000-0005-0000-0000-0000B1000000}"/>
    <cellStyle name="Normal GHG Numbers (0.00) 2 4 2 3 2 2 2" xfId="20215" xr:uid="{00000000-0005-0000-0000-0000B1000000}"/>
    <cellStyle name="Normal GHG Numbers (0.00) 2 4 2 3 2 3" xfId="9059" xr:uid="{00000000-0005-0000-0000-0000B1000000}"/>
    <cellStyle name="Normal GHG Numbers (0.00) 2 4 2 3 3" xfId="3987" xr:uid="{00000000-0005-0000-0000-0000B1000000}"/>
    <cellStyle name="Normal GHG Numbers (0.00) 2 4 2 3 3 2" xfId="18841" xr:uid="{00000000-0005-0000-0000-0000B1000000}"/>
    <cellStyle name="Normal GHG Numbers (0.00) 2 4 2 3 4" xfId="11480" xr:uid="{00000000-0005-0000-0000-0000B1000000}"/>
    <cellStyle name="Normal GHG Numbers (0.00) 2 4 2 3 4 2" xfId="7062" xr:uid="{00000000-0005-0000-0000-0000B1000000}"/>
    <cellStyle name="Normal GHG Numbers (0.00) 2 4 2 3 5" xfId="12780" xr:uid="{00000000-0005-0000-0000-0000B1000000}"/>
    <cellStyle name="Normal GHG Numbers (0.00) 2 4 2 4" xfId="4776" xr:uid="{00000000-0005-0000-0000-0000B1000000}"/>
    <cellStyle name="Normal GHG Numbers (0.00) 2 4 2 4 2" xfId="15035" xr:uid="{00000000-0005-0000-0000-0000B1000000}"/>
    <cellStyle name="Normal GHG Numbers (0.00) 2 4 2 4 2 2" xfId="19624" xr:uid="{00000000-0005-0000-0000-0000B1000000}"/>
    <cellStyle name="Normal GHG Numbers (0.00) 2 4 2 4 3" xfId="12952" xr:uid="{00000000-0005-0000-0000-0000B1000000}"/>
    <cellStyle name="Normal GHG Numbers (0.00) 2 4 2 5" xfId="10897" xr:uid="{00000000-0005-0000-0000-0000B1000000}"/>
    <cellStyle name="Normal GHG Numbers (0.00) 2 4 2 5 2" xfId="9641" xr:uid="{00000000-0005-0000-0000-0000B1000000}"/>
    <cellStyle name="Normal GHG Numbers (0.00) 2 4 2 6" xfId="6846" xr:uid="{00000000-0005-0000-0000-0000B1000000}"/>
    <cellStyle name="Normal GHG Numbers (0.00) 2 4 3" xfId="1418" xr:uid="{00000000-0005-0000-0000-0000B1000000}"/>
    <cellStyle name="Normal GHG Numbers (0.00) 2 4 3 2" xfId="4227" xr:uid="{00000000-0005-0000-0000-0000B1000000}"/>
    <cellStyle name="Normal GHG Numbers (0.00) 2 4 3 2 2" xfId="14491" xr:uid="{00000000-0005-0000-0000-0000B1000000}"/>
    <cellStyle name="Normal GHG Numbers (0.00) 2 4 3 2 2 2" xfId="19081" xr:uid="{00000000-0005-0000-0000-0000B1000000}"/>
    <cellStyle name="Normal GHG Numbers (0.00) 2 4 3 2 3" xfId="6497" xr:uid="{00000000-0005-0000-0000-0000B1000000}"/>
    <cellStyle name="Normal GHG Numbers (0.00) 2 4 3 3" xfId="5639" xr:uid="{00000000-0005-0000-0000-0000B1000000}"/>
    <cellStyle name="Normal GHG Numbers (0.00) 2 4 3 3 2" xfId="15856" xr:uid="{00000000-0005-0000-0000-0000B1000000}"/>
    <cellStyle name="Normal GHG Numbers (0.00) 2 4 3 3 2 2" xfId="20444" xr:uid="{00000000-0005-0000-0000-0000B1000000}"/>
    <cellStyle name="Normal GHG Numbers (0.00) 2 4 3 3 3" xfId="9098" xr:uid="{00000000-0005-0000-0000-0000B1000000}"/>
    <cellStyle name="Normal GHG Numbers (0.00) 2 4 3 4" xfId="3020" xr:uid="{00000000-0005-0000-0000-0000B1000000}"/>
    <cellStyle name="Normal GHG Numbers (0.00) 2 4 3 4 2" xfId="17874" xr:uid="{00000000-0005-0000-0000-0000B1000000}"/>
    <cellStyle name="Normal GHG Numbers (0.00) 2 4 3 5" xfId="11707" xr:uid="{00000000-0005-0000-0000-0000B1000000}"/>
    <cellStyle name="Normal GHG Numbers (0.00) 2 4 3 5 2" xfId="16295" xr:uid="{00000000-0005-0000-0000-0000B1000000}"/>
    <cellStyle name="Normal GHG Numbers (0.00) 2 4 3 6" xfId="6948" xr:uid="{00000000-0005-0000-0000-0000B1000000}"/>
    <cellStyle name="Normal GHG Numbers (0.00) 2 4 4" xfId="911" xr:uid="{00000000-0005-0000-0000-0000B1000000}"/>
    <cellStyle name="Normal GHG Numbers (0.00) 2 4 4 2" xfId="3711" xr:uid="{00000000-0005-0000-0000-0000B1000000}"/>
    <cellStyle name="Normal GHG Numbers (0.00) 2 4 4 2 2" xfId="13975" xr:uid="{00000000-0005-0000-0000-0000B1000000}"/>
    <cellStyle name="Normal GHG Numbers (0.00) 2 4 4 2 2 2" xfId="18565" xr:uid="{00000000-0005-0000-0000-0000B1000000}"/>
    <cellStyle name="Normal GHG Numbers (0.00) 2 4 4 2 3" xfId="8872" xr:uid="{00000000-0005-0000-0000-0000B1000000}"/>
    <cellStyle name="Normal GHG Numbers (0.00) 2 4 4 3" xfId="5134" xr:uid="{00000000-0005-0000-0000-0000B1000000}"/>
    <cellStyle name="Normal GHG Numbers (0.00) 2 4 4 3 2" xfId="15381" xr:uid="{00000000-0005-0000-0000-0000B1000000}"/>
    <cellStyle name="Normal GHG Numbers (0.00) 2 4 4 3 2 2" xfId="19970" xr:uid="{00000000-0005-0000-0000-0000B1000000}"/>
    <cellStyle name="Normal GHG Numbers (0.00) 2 4 4 3 3" xfId="6696" xr:uid="{00000000-0005-0000-0000-0000B1000000}"/>
    <cellStyle name="Normal GHG Numbers (0.00) 2 4 4 4" xfId="2547" xr:uid="{00000000-0005-0000-0000-0000B1000000}"/>
    <cellStyle name="Normal GHG Numbers (0.00) 2 4 4 4 2" xfId="17401" xr:uid="{00000000-0005-0000-0000-0000B1000000}"/>
    <cellStyle name="Normal GHG Numbers (0.00) 2 4 4 5" xfId="11236" xr:uid="{00000000-0005-0000-0000-0000B1000000}"/>
    <cellStyle name="Normal GHG Numbers (0.00) 2 4 4 5 2" xfId="9283" xr:uid="{00000000-0005-0000-0000-0000B1000000}"/>
    <cellStyle name="Normal GHG Numbers (0.00) 2 4 4 6" xfId="6632" xr:uid="{00000000-0005-0000-0000-0000B1000000}"/>
    <cellStyle name="Normal GHG Numbers (0.00) 2 4 5" xfId="292" xr:uid="{00000000-0005-0000-0000-0000B1000000}"/>
    <cellStyle name="Normal GHG Numbers (0.00) 2 4 5 2" xfId="4538" xr:uid="{00000000-0005-0000-0000-0000B1000000}"/>
    <cellStyle name="Normal GHG Numbers (0.00) 2 4 5 2 2" xfId="14802" xr:uid="{00000000-0005-0000-0000-0000B1000000}"/>
    <cellStyle name="Normal GHG Numbers (0.00) 2 4 5 2 2 2" xfId="19392" xr:uid="{00000000-0005-0000-0000-0000B1000000}"/>
    <cellStyle name="Normal GHG Numbers (0.00) 2 4 5 2 3" xfId="9140" xr:uid="{00000000-0005-0000-0000-0000B1000000}"/>
    <cellStyle name="Normal GHG Numbers (0.00) 2 4 5 3" xfId="2212" xr:uid="{00000000-0005-0000-0000-0000B1000000}"/>
    <cellStyle name="Normal GHG Numbers (0.00) 2 4 5 3 2" xfId="17066" xr:uid="{00000000-0005-0000-0000-0000B1000000}"/>
    <cellStyle name="Normal GHG Numbers (0.00) 2 4 5 4" xfId="10649" xr:uid="{00000000-0005-0000-0000-0000B1000000}"/>
    <cellStyle name="Normal GHG Numbers (0.00) 2 4 5 4 2" xfId="12944" xr:uid="{00000000-0005-0000-0000-0000B1000000}"/>
    <cellStyle name="Normal GHG Numbers (0.00) 2 4 5 5" xfId="9770" xr:uid="{00000000-0005-0000-0000-0000B1000000}"/>
    <cellStyle name="Normal GHG Numbers (0.00) 2 4 6" xfId="3365" xr:uid="{00000000-0005-0000-0000-0000B1000000}"/>
    <cellStyle name="Normal GHG Numbers (0.00) 2 4 6 2" xfId="13629" xr:uid="{00000000-0005-0000-0000-0000B1000000}"/>
    <cellStyle name="Normal GHG Numbers (0.00) 2 4 6 2 2" xfId="18219" xr:uid="{00000000-0005-0000-0000-0000B1000000}"/>
    <cellStyle name="Normal GHG Numbers (0.00) 2 4 6 3" xfId="9915" xr:uid="{00000000-0005-0000-0000-0000B1000000}"/>
    <cellStyle name="Normal GHG Numbers (0.00) 2 4 7" xfId="1950" xr:uid="{00000000-0005-0000-0000-0000B1000000}"/>
    <cellStyle name="Normal GHG Numbers (0.00) 2 4 7 2" xfId="12219" xr:uid="{00000000-0005-0000-0000-0000B1000000}"/>
    <cellStyle name="Normal GHG Numbers (0.00) 2 4 7 2 2" xfId="16804" xr:uid="{00000000-0005-0000-0000-0000B1000000}"/>
    <cellStyle name="Normal GHG Numbers (0.00) 2 4 7 3" xfId="7040" xr:uid="{00000000-0005-0000-0000-0000B1000000}"/>
    <cellStyle name="Normal GHG Numbers (0.00) 2 4 8" xfId="9429" xr:uid="{00000000-0005-0000-0000-0000B1000000}"/>
    <cellStyle name="Normal GHG Numbers (0.00) 2 4 8 2" xfId="13298" xr:uid="{00000000-0005-0000-0000-0000B1000000}"/>
    <cellStyle name="Normal GHG Numbers (0.00) 2 4 9" xfId="10805" xr:uid="{00000000-0005-0000-0000-0000B1000000}"/>
    <cellStyle name="Normal GHG Numbers (0.00) 2 4 9 2" xfId="13261" xr:uid="{00000000-0005-0000-0000-0000B1000000}"/>
    <cellStyle name="Normal GHG Numbers (0.00) 2 5" xfId="327" xr:uid="{00000000-0005-0000-0000-0000B1000000}"/>
    <cellStyle name="Normal GHG Numbers (0.00) 2 5 2" xfId="1516" xr:uid="{00000000-0005-0000-0000-0000B1000000}"/>
    <cellStyle name="Normal GHG Numbers (0.00) 2 5 2 2" xfId="4325" xr:uid="{00000000-0005-0000-0000-0000B1000000}"/>
    <cellStyle name="Normal GHG Numbers (0.00) 2 5 2 2 2" xfId="14589" xr:uid="{00000000-0005-0000-0000-0000B1000000}"/>
    <cellStyle name="Normal GHG Numbers (0.00) 2 5 2 2 2 2" xfId="19179" xr:uid="{00000000-0005-0000-0000-0000B1000000}"/>
    <cellStyle name="Normal GHG Numbers (0.00) 2 5 2 2 3" xfId="9936" xr:uid="{00000000-0005-0000-0000-0000B1000000}"/>
    <cellStyle name="Normal GHG Numbers (0.00) 2 5 2 3" xfId="5737" xr:uid="{00000000-0005-0000-0000-0000B1000000}"/>
    <cellStyle name="Normal GHG Numbers (0.00) 2 5 2 3 2" xfId="15946" xr:uid="{00000000-0005-0000-0000-0000B1000000}"/>
    <cellStyle name="Normal GHG Numbers (0.00) 2 5 2 3 2 2" xfId="20533" xr:uid="{00000000-0005-0000-0000-0000B1000000}"/>
    <cellStyle name="Normal GHG Numbers (0.00) 2 5 2 3 3" xfId="10049" xr:uid="{00000000-0005-0000-0000-0000B1000000}"/>
    <cellStyle name="Normal GHG Numbers (0.00) 2 5 2 4" xfId="3096" xr:uid="{00000000-0005-0000-0000-0000B1000000}"/>
    <cellStyle name="Normal GHG Numbers (0.00) 2 5 2 4 2" xfId="17950" xr:uid="{00000000-0005-0000-0000-0000B1000000}"/>
    <cellStyle name="Normal GHG Numbers (0.00) 2 5 2 5" xfId="11798" xr:uid="{00000000-0005-0000-0000-0000B1000000}"/>
    <cellStyle name="Normal GHG Numbers (0.00) 2 5 2 5 2" xfId="16384" xr:uid="{00000000-0005-0000-0000-0000B1000000}"/>
    <cellStyle name="Normal GHG Numbers (0.00) 2 5 2 6" xfId="7146" xr:uid="{00000000-0005-0000-0000-0000B1000000}"/>
    <cellStyle name="Normal GHG Numbers (0.00) 2 5 3" xfId="914" xr:uid="{00000000-0005-0000-0000-0000AF000000}"/>
    <cellStyle name="Normal GHG Numbers (0.00) 2 5 3 2" xfId="3716" xr:uid="{00000000-0005-0000-0000-0000AF000000}"/>
    <cellStyle name="Normal GHG Numbers (0.00) 2 5 3 2 2" xfId="13980" xr:uid="{00000000-0005-0000-0000-0000AF000000}"/>
    <cellStyle name="Normal GHG Numbers (0.00) 2 5 3 2 2 2" xfId="18570" xr:uid="{00000000-0005-0000-0000-0000AF000000}"/>
    <cellStyle name="Normal GHG Numbers (0.00) 2 5 3 2 3" xfId="7994" xr:uid="{00000000-0005-0000-0000-0000AF000000}"/>
    <cellStyle name="Normal GHG Numbers (0.00) 2 5 3 3" xfId="5137" xr:uid="{00000000-0005-0000-0000-0000AF000000}"/>
    <cellStyle name="Normal GHG Numbers (0.00) 2 5 3 3 2" xfId="15384" xr:uid="{00000000-0005-0000-0000-0000AF000000}"/>
    <cellStyle name="Normal GHG Numbers (0.00) 2 5 3 3 2 2" xfId="19973" xr:uid="{00000000-0005-0000-0000-0000AF000000}"/>
    <cellStyle name="Normal GHG Numbers (0.00) 2 5 3 3 3" xfId="9566" xr:uid="{00000000-0005-0000-0000-0000AF000000}"/>
    <cellStyle name="Normal GHG Numbers (0.00) 2 5 3 4" xfId="2552" xr:uid="{00000000-0005-0000-0000-0000AF000000}"/>
    <cellStyle name="Normal GHG Numbers (0.00) 2 5 3 4 2" xfId="17406" xr:uid="{00000000-0005-0000-0000-0000AF000000}"/>
    <cellStyle name="Normal GHG Numbers (0.00) 2 5 3 5" xfId="11239" xr:uid="{00000000-0005-0000-0000-0000AF000000}"/>
    <cellStyle name="Normal GHG Numbers (0.00) 2 5 3 5 2" xfId="9643" xr:uid="{00000000-0005-0000-0000-0000AF000000}"/>
    <cellStyle name="Normal GHG Numbers (0.00) 2 5 3 6" xfId="12977" xr:uid="{00000000-0005-0000-0000-0000AF000000}"/>
    <cellStyle name="Normal GHG Numbers (0.00) 2 5 4" xfId="588" xr:uid="{00000000-0005-0000-0000-0000B1000000}"/>
    <cellStyle name="Normal GHG Numbers (0.00) 2 5 4 2" xfId="4813" xr:uid="{00000000-0005-0000-0000-0000B1000000}"/>
    <cellStyle name="Normal GHG Numbers (0.00) 2 5 4 2 2" xfId="15071" xr:uid="{00000000-0005-0000-0000-0000B1000000}"/>
    <cellStyle name="Normal GHG Numbers (0.00) 2 5 4 2 2 2" xfId="19660" xr:uid="{00000000-0005-0000-0000-0000B1000000}"/>
    <cellStyle name="Normal GHG Numbers (0.00) 2 5 4 2 3" xfId="6642" xr:uid="{00000000-0005-0000-0000-0000B1000000}"/>
    <cellStyle name="Normal GHG Numbers (0.00) 2 5 4 3" xfId="2235" xr:uid="{00000000-0005-0000-0000-0000B1000000}"/>
    <cellStyle name="Normal GHG Numbers (0.00) 2 5 4 3 2" xfId="17089" xr:uid="{00000000-0005-0000-0000-0000B1000000}"/>
    <cellStyle name="Normal GHG Numbers (0.00) 2 5 4 4" xfId="10932" xr:uid="{00000000-0005-0000-0000-0000B1000000}"/>
    <cellStyle name="Normal GHG Numbers (0.00) 2 5 4 4 2" xfId="12966" xr:uid="{00000000-0005-0000-0000-0000B1000000}"/>
    <cellStyle name="Normal GHG Numbers (0.00) 2 5 4 5" xfId="7961" xr:uid="{00000000-0005-0000-0000-0000B1000000}"/>
    <cellStyle name="Normal GHG Numbers (0.00) 2 5 5" xfId="3388" xr:uid="{00000000-0005-0000-0000-0000B1000000}"/>
    <cellStyle name="Normal GHG Numbers (0.00) 2 5 5 2" xfId="13652" xr:uid="{00000000-0005-0000-0000-0000B1000000}"/>
    <cellStyle name="Normal GHG Numbers (0.00) 2 5 5 2 2" xfId="18242" xr:uid="{00000000-0005-0000-0000-0000B1000000}"/>
    <cellStyle name="Normal GHG Numbers (0.00) 2 5 5 3" xfId="9370" xr:uid="{00000000-0005-0000-0000-0000B1000000}"/>
    <cellStyle name="Normal GHG Numbers (0.00) 2 5 6" xfId="4573" xr:uid="{00000000-0005-0000-0000-0000B1000000}"/>
    <cellStyle name="Normal GHG Numbers (0.00) 2 5 6 2" xfId="14835" xr:uid="{00000000-0005-0000-0000-0000B1000000}"/>
    <cellStyle name="Normal GHG Numbers (0.00) 2 5 6 2 2" xfId="19424" xr:uid="{00000000-0005-0000-0000-0000B1000000}"/>
    <cellStyle name="Normal GHG Numbers (0.00) 2 5 6 3" xfId="9499" xr:uid="{00000000-0005-0000-0000-0000B1000000}"/>
    <cellStyle name="Normal GHG Numbers (0.00) 2 5 7" xfId="9363" xr:uid="{00000000-0005-0000-0000-0000B1000000}"/>
    <cellStyle name="Normal GHG Numbers (0.00) 2 5 7 2" xfId="10155" xr:uid="{00000000-0005-0000-0000-0000B1000000}"/>
    <cellStyle name="Normal GHG Numbers (0.00) 2 5 8" xfId="10681" xr:uid="{00000000-0005-0000-0000-0000B1000000}"/>
    <cellStyle name="Normal GHG Numbers (0.00) 2 5 8 2" xfId="8146" xr:uid="{00000000-0005-0000-0000-0000B1000000}"/>
    <cellStyle name="Normal GHG Numbers (0.00) 2 5 9" xfId="10125" xr:uid="{00000000-0005-0000-0000-0000B1000000}"/>
    <cellStyle name="Normal GHG Numbers (0.00) 2 6" xfId="584" xr:uid="{00000000-0005-0000-0000-0000B1000000}"/>
    <cellStyle name="Normal GHG Numbers (0.00) 2 6 2" xfId="1513" xr:uid="{00000000-0005-0000-0000-0000B1000000}"/>
    <cellStyle name="Normal GHG Numbers (0.00) 2 6 2 2" xfId="4322" xr:uid="{00000000-0005-0000-0000-0000B1000000}"/>
    <cellStyle name="Normal GHG Numbers (0.00) 2 6 2 2 2" xfId="14586" xr:uid="{00000000-0005-0000-0000-0000B1000000}"/>
    <cellStyle name="Normal GHG Numbers (0.00) 2 6 2 2 2 2" xfId="19176" xr:uid="{00000000-0005-0000-0000-0000B1000000}"/>
    <cellStyle name="Normal GHG Numbers (0.00) 2 6 2 2 3" xfId="8484" xr:uid="{00000000-0005-0000-0000-0000B1000000}"/>
    <cellStyle name="Normal GHG Numbers (0.00) 2 6 2 3" xfId="5734" xr:uid="{00000000-0005-0000-0000-0000B1000000}"/>
    <cellStyle name="Normal GHG Numbers (0.00) 2 6 2 3 2" xfId="15943" xr:uid="{00000000-0005-0000-0000-0000B1000000}"/>
    <cellStyle name="Normal GHG Numbers (0.00) 2 6 2 3 2 2" xfId="20530" xr:uid="{00000000-0005-0000-0000-0000B1000000}"/>
    <cellStyle name="Normal GHG Numbers (0.00) 2 6 2 3 3" xfId="8536" xr:uid="{00000000-0005-0000-0000-0000B1000000}"/>
    <cellStyle name="Normal GHG Numbers (0.00) 2 6 2 4" xfId="3094" xr:uid="{00000000-0005-0000-0000-0000B1000000}"/>
    <cellStyle name="Normal GHG Numbers (0.00) 2 6 2 4 2" xfId="17948" xr:uid="{00000000-0005-0000-0000-0000B1000000}"/>
    <cellStyle name="Normal GHG Numbers (0.00) 2 6 2 5" xfId="11795" xr:uid="{00000000-0005-0000-0000-0000B1000000}"/>
    <cellStyle name="Normal GHG Numbers (0.00) 2 6 2 5 2" xfId="16381" xr:uid="{00000000-0005-0000-0000-0000B1000000}"/>
    <cellStyle name="Normal GHG Numbers (0.00) 2 6 2 6" xfId="9587" xr:uid="{00000000-0005-0000-0000-0000B1000000}"/>
    <cellStyle name="Normal GHG Numbers (0.00) 2 6 3" xfId="1197" xr:uid="{00000000-0005-0000-0000-0000B1000000}"/>
    <cellStyle name="Normal GHG Numbers (0.00) 2 6 3 2" xfId="4005" xr:uid="{00000000-0005-0000-0000-0000B1000000}"/>
    <cellStyle name="Normal GHG Numbers (0.00) 2 6 3 2 2" xfId="14269" xr:uid="{00000000-0005-0000-0000-0000B1000000}"/>
    <cellStyle name="Normal GHG Numbers (0.00) 2 6 3 2 2 2" xfId="18859" xr:uid="{00000000-0005-0000-0000-0000B1000000}"/>
    <cellStyle name="Normal GHG Numbers (0.00) 2 6 3 2 3" xfId="10589" xr:uid="{00000000-0005-0000-0000-0000B1000000}"/>
    <cellStyle name="Normal GHG Numbers (0.00) 2 6 3 3" xfId="5419" xr:uid="{00000000-0005-0000-0000-0000B1000000}"/>
    <cellStyle name="Normal GHG Numbers (0.00) 2 6 3 3 2" xfId="15645" xr:uid="{00000000-0005-0000-0000-0000B1000000}"/>
    <cellStyle name="Normal GHG Numbers (0.00) 2 6 3 3 2 2" xfId="20233" xr:uid="{00000000-0005-0000-0000-0000B1000000}"/>
    <cellStyle name="Normal GHG Numbers (0.00) 2 6 3 3 3" xfId="7313" xr:uid="{00000000-0005-0000-0000-0000B1000000}"/>
    <cellStyle name="Normal GHG Numbers (0.00) 2 6 3 4" xfId="2805" xr:uid="{00000000-0005-0000-0000-0000B1000000}"/>
    <cellStyle name="Normal GHG Numbers (0.00) 2 6 3 4 2" xfId="17659" xr:uid="{00000000-0005-0000-0000-0000B1000000}"/>
    <cellStyle name="Normal GHG Numbers (0.00) 2 6 3 5" xfId="11498" xr:uid="{00000000-0005-0000-0000-0000B1000000}"/>
    <cellStyle name="Normal GHG Numbers (0.00) 2 6 3 5 2" xfId="13511" xr:uid="{00000000-0005-0000-0000-0000B1000000}"/>
    <cellStyle name="Normal GHG Numbers (0.00) 2 6 3 6" xfId="12507" xr:uid="{00000000-0005-0000-0000-0000B1000000}"/>
    <cellStyle name="Normal GHG Numbers (0.00) 2 6 4" xfId="2231" xr:uid="{00000000-0005-0000-0000-0000B1000000}"/>
    <cellStyle name="Normal GHG Numbers (0.00) 2 6 4 2" xfId="12500" xr:uid="{00000000-0005-0000-0000-0000B1000000}"/>
    <cellStyle name="Normal GHG Numbers (0.00) 2 6 4 2 2" xfId="17085" xr:uid="{00000000-0005-0000-0000-0000B1000000}"/>
    <cellStyle name="Normal GHG Numbers (0.00) 2 6 4 3" xfId="7664" xr:uid="{00000000-0005-0000-0000-0000B1000000}"/>
    <cellStyle name="Normal GHG Numbers (0.00) 2 6 5" xfId="3384" xr:uid="{00000000-0005-0000-0000-0000B1000000}"/>
    <cellStyle name="Normal GHG Numbers (0.00) 2 6 5 2" xfId="13648" xr:uid="{00000000-0005-0000-0000-0000B1000000}"/>
    <cellStyle name="Normal GHG Numbers (0.00) 2 6 5 2 2" xfId="18238" xr:uid="{00000000-0005-0000-0000-0000B1000000}"/>
    <cellStyle name="Normal GHG Numbers (0.00) 2 6 5 3" xfId="8222" xr:uid="{00000000-0005-0000-0000-0000B1000000}"/>
    <cellStyle name="Normal GHG Numbers (0.00) 2 6 6" xfId="4809" xr:uid="{00000000-0005-0000-0000-0000B1000000}"/>
    <cellStyle name="Normal GHG Numbers (0.00) 2 6 6 2" xfId="15067" xr:uid="{00000000-0005-0000-0000-0000B1000000}"/>
    <cellStyle name="Normal GHG Numbers (0.00) 2 6 6 2 2" xfId="19656" xr:uid="{00000000-0005-0000-0000-0000B1000000}"/>
    <cellStyle name="Normal GHG Numbers (0.00) 2 6 6 3" xfId="6235" xr:uid="{00000000-0005-0000-0000-0000B1000000}"/>
    <cellStyle name="Normal GHG Numbers (0.00) 2 6 7" xfId="1968" xr:uid="{00000000-0005-0000-0000-0000B1000000}"/>
    <cellStyle name="Normal GHG Numbers (0.00) 2 6 7 2" xfId="12237" xr:uid="{00000000-0005-0000-0000-0000B1000000}"/>
    <cellStyle name="Normal GHG Numbers (0.00) 2 6 7 2 2" xfId="16822" xr:uid="{00000000-0005-0000-0000-0000B1000000}"/>
    <cellStyle name="Normal GHG Numbers (0.00) 2 6 7 3" xfId="7704" xr:uid="{00000000-0005-0000-0000-0000B1000000}"/>
    <cellStyle name="Normal GHG Numbers (0.00) 2 6 8" xfId="10928" xr:uid="{00000000-0005-0000-0000-0000B1000000}"/>
    <cellStyle name="Normal GHG Numbers (0.00) 2 6 8 2" xfId="12854" xr:uid="{00000000-0005-0000-0000-0000B1000000}"/>
    <cellStyle name="Normal GHG Numbers (0.00) 2 6 9" xfId="7884" xr:uid="{00000000-0005-0000-0000-0000B1000000}"/>
    <cellStyle name="Normal GHG Numbers (0.00) 2 7" xfId="1070" xr:uid="{00000000-0005-0000-0000-0000AF000000}"/>
    <cellStyle name="Normal GHG Numbers (0.00) 2 7 2" xfId="1419" xr:uid="{00000000-0005-0000-0000-0000B1000000}"/>
    <cellStyle name="Normal GHG Numbers (0.00) 2 7 2 2" xfId="4228" xr:uid="{00000000-0005-0000-0000-0000B1000000}"/>
    <cellStyle name="Normal GHG Numbers (0.00) 2 7 2 2 2" xfId="14492" xr:uid="{00000000-0005-0000-0000-0000B1000000}"/>
    <cellStyle name="Normal GHG Numbers (0.00) 2 7 2 2 2 2" xfId="19082" xr:uid="{00000000-0005-0000-0000-0000B1000000}"/>
    <cellStyle name="Normal GHG Numbers (0.00) 2 7 2 2 3" xfId="6873" xr:uid="{00000000-0005-0000-0000-0000B1000000}"/>
    <cellStyle name="Normal GHG Numbers (0.00) 2 7 2 3" xfId="5640" xr:uid="{00000000-0005-0000-0000-0000B1000000}"/>
    <cellStyle name="Normal GHG Numbers (0.00) 2 7 2 3 2" xfId="15857" xr:uid="{00000000-0005-0000-0000-0000B1000000}"/>
    <cellStyle name="Normal GHG Numbers (0.00) 2 7 2 3 2 2" xfId="20445" xr:uid="{00000000-0005-0000-0000-0000B1000000}"/>
    <cellStyle name="Normal GHG Numbers (0.00) 2 7 2 3 3" xfId="6239" xr:uid="{00000000-0005-0000-0000-0000B1000000}"/>
    <cellStyle name="Normal GHG Numbers (0.00) 2 7 2 4" xfId="3021" xr:uid="{00000000-0005-0000-0000-0000B1000000}"/>
    <cellStyle name="Normal GHG Numbers (0.00) 2 7 2 4 2" xfId="17875" xr:uid="{00000000-0005-0000-0000-0000B1000000}"/>
    <cellStyle name="Normal GHG Numbers (0.00) 2 7 2 5" xfId="11708" xr:uid="{00000000-0005-0000-0000-0000B1000000}"/>
    <cellStyle name="Normal GHG Numbers (0.00) 2 7 2 5 2" xfId="16296" xr:uid="{00000000-0005-0000-0000-0000B1000000}"/>
    <cellStyle name="Normal GHG Numbers (0.00) 2 7 2 6" xfId="8401" xr:uid="{00000000-0005-0000-0000-0000B1000000}"/>
    <cellStyle name="Normal GHG Numbers (0.00) 2 7 3" xfId="2697" xr:uid="{00000000-0005-0000-0000-0000AF000000}"/>
    <cellStyle name="Normal GHG Numbers (0.00) 2 7 3 2" xfId="12965" xr:uid="{00000000-0005-0000-0000-0000AF000000}"/>
    <cellStyle name="Normal GHG Numbers (0.00) 2 7 3 2 2" xfId="17551" xr:uid="{00000000-0005-0000-0000-0000AF000000}"/>
    <cellStyle name="Normal GHG Numbers (0.00) 2 7 3 3" xfId="12213" xr:uid="{00000000-0005-0000-0000-0000AF000000}"/>
    <cellStyle name="Normal GHG Numbers (0.00) 2 7 4" xfId="3873" xr:uid="{00000000-0005-0000-0000-0000AF000000}"/>
    <cellStyle name="Normal GHG Numbers (0.00) 2 7 4 2" xfId="14137" xr:uid="{00000000-0005-0000-0000-0000AF000000}"/>
    <cellStyle name="Normal GHG Numbers (0.00) 2 7 4 2 2" xfId="18727" xr:uid="{00000000-0005-0000-0000-0000AF000000}"/>
    <cellStyle name="Normal GHG Numbers (0.00) 2 7 4 3" xfId="13531" xr:uid="{00000000-0005-0000-0000-0000AF000000}"/>
    <cellStyle name="Normal GHG Numbers (0.00) 2 7 5" xfId="5293" xr:uid="{00000000-0005-0000-0000-0000AF000000}"/>
    <cellStyle name="Normal GHG Numbers (0.00) 2 7 5 2" xfId="15529" xr:uid="{00000000-0005-0000-0000-0000AF000000}"/>
    <cellStyle name="Normal GHG Numbers (0.00) 2 7 5 2 2" xfId="20118" xr:uid="{00000000-0005-0000-0000-0000AF000000}"/>
    <cellStyle name="Normal GHG Numbers (0.00) 2 7 5 3" xfId="13374" xr:uid="{00000000-0005-0000-0000-0000AF000000}"/>
    <cellStyle name="Normal GHG Numbers (0.00) 2 7 6" xfId="1836" xr:uid="{00000000-0005-0000-0000-0000AF000000}"/>
    <cellStyle name="Normal GHG Numbers (0.00) 2 7 6 2" xfId="16692" xr:uid="{00000000-0005-0000-0000-0000AF000000}"/>
    <cellStyle name="Normal GHG Numbers (0.00) 2 7 7" xfId="11384" xr:uid="{00000000-0005-0000-0000-0000AF000000}"/>
    <cellStyle name="Normal GHG Numbers (0.00) 2 7 7 2" xfId="8740" xr:uid="{00000000-0005-0000-0000-0000AF000000}"/>
    <cellStyle name="Normal GHG Numbers (0.00) 2 7 8" xfId="7521" xr:uid="{00000000-0005-0000-0000-0000AF000000}"/>
    <cellStyle name="Normal GHG Numbers (0.00) 2 8" xfId="839" xr:uid="{00000000-0005-0000-0000-0000B1000000}"/>
    <cellStyle name="Normal GHG Numbers (0.00) 2 8 2" xfId="3639" xr:uid="{00000000-0005-0000-0000-0000B1000000}"/>
    <cellStyle name="Normal GHG Numbers (0.00) 2 8 2 2" xfId="13903" xr:uid="{00000000-0005-0000-0000-0000B1000000}"/>
    <cellStyle name="Normal GHG Numbers (0.00) 2 8 2 2 2" xfId="18493" xr:uid="{00000000-0005-0000-0000-0000B1000000}"/>
    <cellStyle name="Normal GHG Numbers (0.00) 2 8 2 3" xfId="7060" xr:uid="{00000000-0005-0000-0000-0000B1000000}"/>
    <cellStyle name="Normal GHG Numbers (0.00) 2 8 3" xfId="5064" xr:uid="{00000000-0005-0000-0000-0000B1000000}"/>
    <cellStyle name="Normal GHG Numbers (0.00) 2 8 3 2" xfId="15317" xr:uid="{00000000-0005-0000-0000-0000B1000000}"/>
    <cellStyle name="Normal GHG Numbers (0.00) 2 8 3 2 2" xfId="19906" xr:uid="{00000000-0005-0000-0000-0000B1000000}"/>
    <cellStyle name="Normal GHG Numbers (0.00) 2 8 3 3" xfId="8787" xr:uid="{00000000-0005-0000-0000-0000B1000000}"/>
    <cellStyle name="Normal GHG Numbers (0.00) 2 8 4" xfId="2481" xr:uid="{00000000-0005-0000-0000-0000B1000000}"/>
    <cellStyle name="Normal GHG Numbers (0.00) 2 8 4 2" xfId="17335" xr:uid="{00000000-0005-0000-0000-0000B1000000}"/>
    <cellStyle name="Normal GHG Numbers (0.00) 2 8 5" xfId="11172" xr:uid="{00000000-0005-0000-0000-0000B1000000}"/>
    <cellStyle name="Normal GHG Numbers (0.00) 2 8 5 2" xfId="7168" xr:uid="{00000000-0005-0000-0000-0000B1000000}"/>
    <cellStyle name="Normal GHG Numbers (0.00) 2 8 6" xfId="6020" xr:uid="{00000000-0005-0000-0000-0000B1000000}"/>
    <cellStyle name="Normal GHG Numbers (0.00) 2 9" xfId="559" xr:uid="{00000000-0005-0000-0000-0000AF000000}"/>
    <cellStyle name="Normal GHG Numbers (0.00) 2 9 2" xfId="4784" xr:uid="{00000000-0005-0000-0000-0000AF000000}"/>
    <cellStyle name="Normal GHG Numbers (0.00) 2 9 2 2" xfId="15042" xr:uid="{00000000-0005-0000-0000-0000AF000000}"/>
    <cellStyle name="Normal GHG Numbers (0.00) 2 9 2 2 2" xfId="19631" xr:uid="{00000000-0005-0000-0000-0000AF000000}"/>
    <cellStyle name="Normal GHG Numbers (0.00) 2 9 2 3" xfId="13149" xr:uid="{00000000-0005-0000-0000-0000AF000000}"/>
    <cellStyle name="Normal GHG Numbers (0.00) 2 9 3" xfId="1806" xr:uid="{00000000-0005-0000-0000-0000AF000000}"/>
    <cellStyle name="Normal GHG Numbers (0.00) 2 9 3 2" xfId="16662" xr:uid="{00000000-0005-0000-0000-0000AF000000}"/>
    <cellStyle name="Normal GHG Numbers (0.00) 2 9 4" xfId="10903" xr:uid="{00000000-0005-0000-0000-0000AF000000}"/>
    <cellStyle name="Normal GHG Numbers (0.00) 2 9 4 2" xfId="8926" xr:uid="{00000000-0005-0000-0000-0000AF000000}"/>
    <cellStyle name="Normal GHG Numbers (0.00) 2 9 5" xfId="8782" xr:uid="{00000000-0005-0000-0000-0000AF000000}"/>
    <cellStyle name="Normal GHG Numbers (0.00) 3" xfId="213" xr:uid="{00000000-0005-0000-0000-0000B0000000}"/>
    <cellStyle name="Normal GHG Numbers (0.00) 3 10" xfId="1747" xr:uid="{00000000-0005-0000-0000-0000B0000000}"/>
    <cellStyle name="Normal GHG Numbers (0.00) 3 10 2" xfId="12018" xr:uid="{00000000-0005-0000-0000-0000B0000000}"/>
    <cellStyle name="Normal GHG Numbers (0.00) 3 10 3" xfId="16604" xr:uid="{00000000-0005-0000-0000-0000B0000000}"/>
    <cellStyle name="Normal GHG Numbers (0.00) 3 11" xfId="10620" xr:uid="{00000000-0005-0000-0000-0000B0000000}"/>
    <cellStyle name="Normal GHG Numbers (0.00) 3 11 2" xfId="7325" xr:uid="{00000000-0005-0000-0000-0000B0000000}"/>
    <cellStyle name="Normal GHG Numbers (0.00) 3 2" xfId="421" xr:uid="{00000000-0005-0000-0000-0000B0000000}"/>
    <cellStyle name="Normal GHG Numbers (0.00) 3 2 10" xfId="3408" xr:uid="{00000000-0005-0000-0000-0000B0000000}"/>
    <cellStyle name="Normal GHG Numbers (0.00) 3 2 10 2" xfId="13672" xr:uid="{00000000-0005-0000-0000-0000B0000000}"/>
    <cellStyle name="Normal GHG Numbers (0.00) 3 2 10 2 2" xfId="18262" xr:uid="{00000000-0005-0000-0000-0000B0000000}"/>
    <cellStyle name="Normal GHG Numbers (0.00) 3 2 10 3" xfId="10560" xr:uid="{00000000-0005-0000-0000-0000B0000000}"/>
    <cellStyle name="Normal GHG Numbers (0.00) 3 2 11" xfId="1901" xr:uid="{00000000-0005-0000-0000-0000B0000000}"/>
    <cellStyle name="Normal GHG Numbers (0.00) 3 2 11 2" xfId="12170" xr:uid="{00000000-0005-0000-0000-0000B0000000}"/>
    <cellStyle name="Normal GHG Numbers (0.00) 3 2 11 2 2" xfId="16755" xr:uid="{00000000-0005-0000-0000-0000B0000000}"/>
    <cellStyle name="Normal GHG Numbers (0.00) 3 2 11 3" xfId="14893" xr:uid="{00000000-0005-0000-0000-0000B0000000}"/>
    <cellStyle name="Normal GHG Numbers (0.00) 3 2 12" xfId="4654" xr:uid="{00000000-0005-0000-0000-0000B0000000}"/>
    <cellStyle name="Normal GHG Numbers (0.00) 3 2 12 2" xfId="19503" xr:uid="{00000000-0005-0000-0000-0000B0000000}"/>
    <cellStyle name="Normal GHG Numbers (0.00) 3 2 13" xfId="10770" xr:uid="{00000000-0005-0000-0000-0000B0000000}"/>
    <cellStyle name="Normal GHG Numbers (0.00) 3 2 13 2" xfId="7412" xr:uid="{00000000-0005-0000-0000-0000B0000000}"/>
    <cellStyle name="Normal GHG Numbers (0.00) 3 2 14" xfId="9503" xr:uid="{00000000-0005-0000-0000-0000B0000000}"/>
    <cellStyle name="Normal GHG Numbers (0.00) 3 2 2" xfId="516" xr:uid="{00000000-0005-0000-0000-0000B0000000}"/>
    <cellStyle name="Normal GHG Numbers (0.00) 3 2 2 10" xfId="10573" xr:uid="{00000000-0005-0000-0000-0000B0000000}"/>
    <cellStyle name="Normal GHG Numbers (0.00) 3 2 2 2" xfId="1569" xr:uid="{00000000-0005-0000-0000-0000B0000000}"/>
    <cellStyle name="Normal GHG Numbers (0.00) 3 2 2 2 2" xfId="4378" xr:uid="{00000000-0005-0000-0000-0000B0000000}"/>
    <cellStyle name="Normal GHG Numbers (0.00) 3 2 2 2 2 2" xfId="14642" xr:uid="{00000000-0005-0000-0000-0000B0000000}"/>
    <cellStyle name="Normal GHG Numbers (0.00) 3 2 2 2 2 2 2" xfId="19232" xr:uid="{00000000-0005-0000-0000-0000B0000000}"/>
    <cellStyle name="Normal GHG Numbers (0.00) 3 2 2 2 2 3" xfId="12550" xr:uid="{00000000-0005-0000-0000-0000B0000000}"/>
    <cellStyle name="Normal GHG Numbers (0.00) 3 2 2 2 3" xfId="5790" xr:uid="{00000000-0005-0000-0000-0000B0000000}"/>
    <cellStyle name="Normal GHG Numbers (0.00) 3 2 2 2 3 2" xfId="15996" xr:uid="{00000000-0005-0000-0000-0000B0000000}"/>
    <cellStyle name="Normal GHG Numbers (0.00) 3 2 2 2 3 2 2" xfId="20583" xr:uid="{00000000-0005-0000-0000-0000B0000000}"/>
    <cellStyle name="Normal GHG Numbers (0.00) 3 2 2 2 3 3" xfId="10367" xr:uid="{00000000-0005-0000-0000-0000B0000000}"/>
    <cellStyle name="Normal GHG Numbers (0.00) 3 2 2 2 4" xfId="3146" xr:uid="{00000000-0005-0000-0000-0000B0000000}"/>
    <cellStyle name="Normal GHG Numbers (0.00) 3 2 2 2 4 2" xfId="18000" xr:uid="{00000000-0005-0000-0000-0000B0000000}"/>
    <cellStyle name="Normal GHG Numbers (0.00) 3 2 2 2 5" xfId="11848" xr:uid="{00000000-0005-0000-0000-0000B0000000}"/>
    <cellStyle name="Normal GHG Numbers (0.00) 3 2 2 2 5 2" xfId="16434" xr:uid="{00000000-0005-0000-0000-0000B0000000}"/>
    <cellStyle name="Normal GHG Numbers (0.00) 3 2 2 2 6" xfId="13005" xr:uid="{00000000-0005-0000-0000-0000B0000000}"/>
    <cellStyle name="Normal GHG Numbers (0.00) 3 2 2 3" xfId="965" xr:uid="{00000000-0005-0000-0000-0000B0000000}"/>
    <cellStyle name="Normal GHG Numbers (0.00) 3 2 2 3 2" xfId="3768" xr:uid="{00000000-0005-0000-0000-0000B0000000}"/>
    <cellStyle name="Normal GHG Numbers (0.00) 3 2 2 3 2 2" xfId="14032" xr:uid="{00000000-0005-0000-0000-0000B0000000}"/>
    <cellStyle name="Normal GHG Numbers (0.00) 3 2 2 3 2 2 2" xfId="18622" xr:uid="{00000000-0005-0000-0000-0000B0000000}"/>
    <cellStyle name="Normal GHG Numbers (0.00) 3 2 2 3 2 3" xfId="8658" xr:uid="{00000000-0005-0000-0000-0000B0000000}"/>
    <cellStyle name="Normal GHG Numbers (0.00) 3 2 2 3 3" xfId="5188" xr:uid="{00000000-0005-0000-0000-0000B0000000}"/>
    <cellStyle name="Normal GHG Numbers (0.00) 3 2 2 3 3 2" xfId="15429" xr:uid="{00000000-0005-0000-0000-0000B0000000}"/>
    <cellStyle name="Normal GHG Numbers (0.00) 3 2 2 3 3 2 2" xfId="20018" xr:uid="{00000000-0005-0000-0000-0000B0000000}"/>
    <cellStyle name="Normal GHG Numbers (0.00) 3 2 2 3 3 3" xfId="10204" xr:uid="{00000000-0005-0000-0000-0000B0000000}"/>
    <cellStyle name="Normal GHG Numbers (0.00) 3 2 2 3 4" xfId="2598" xr:uid="{00000000-0005-0000-0000-0000B0000000}"/>
    <cellStyle name="Normal GHG Numbers (0.00) 3 2 2 3 4 2" xfId="17452" xr:uid="{00000000-0005-0000-0000-0000B0000000}"/>
    <cellStyle name="Normal GHG Numbers (0.00) 3 2 2 3 5" xfId="11284" xr:uid="{00000000-0005-0000-0000-0000B0000000}"/>
    <cellStyle name="Normal GHG Numbers (0.00) 3 2 2 3 5 2" xfId="8835" xr:uid="{00000000-0005-0000-0000-0000B0000000}"/>
    <cellStyle name="Normal GHG Numbers (0.00) 3 2 2 3 6" xfId="13476" xr:uid="{00000000-0005-0000-0000-0000B0000000}"/>
    <cellStyle name="Normal GHG Numbers (0.00) 3 2 2 4" xfId="1255" xr:uid="{00000000-0005-0000-0000-0000B0000000}"/>
    <cellStyle name="Normal GHG Numbers (0.00) 3 2 2 4 2" xfId="4064" xr:uid="{00000000-0005-0000-0000-0000B0000000}"/>
    <cellStyle name="Normal GHG Numbers (0.00) 3 2 2 4 2 2" xfId="14328" xr:uid="{00000000-0005-0000-0000-0000B0000000}"/>
    <cellStyle name="Normal GHG Numbers (0.00) 3 2 2 4 2 2 2" xfId="18918" xr:uid="{00000000-0005-0000-0000-0000B0000000}"/>
    <cellStyle name="Normal GHG Numbers (0.00) 3 2 2 4 2 3" xfId="8221" xr:uid="{00000000-0005-0000-0000-0000B0000000}"/>
    <cellStyle name="Normal GHG Numbers (0.00) 3 2 2 4 3" xfId="5477" xr:uid="{00000000-0005-0000-0000-0000B0000000}"/>
    <cellStyle name="Normal GHG Numbers (0.00) 3 2 2 4 3 2" xfId="15700" xr:uid="{00000000-0005-0000-0000-0000B0000000}"/>
    <cellStyle name="Normal GHG Numbers (0.00) 3 2 2 4 3 2 2" xfId="20288" xr:uid="{00000000-0005-0000-0000-0000B0000000}"/>
    <cellStyle name="Normal GHG Numbers (0.00) 3 2 2 4 3 3" xfId="8289" xr:uid="{00000000-0005-0000-0000-0000B0000000}"/>
    <cellStyle name="Normal GHG Numbers (0.00) 3 2 2 4 4" xfId="2862" xr:uid="{00000000-0005-0000-0000-0000B0000000}"/>
    <cellStyle name="Normal GHG Numbers (0.00) 3 2 2 4 4 2" xfId="17716" xr:uid="{00000000-0005-0000-0000-0000B0000000}"/>
    <cellStyle name="Normal GHG Numbers (0.00) 3 2 2 4 5" xfId="11553" xr:uid="{00000000-0005-0000-0000-0000B0000000}"/>
    <cellStyle name="Normal GHG Numbers (0.00) 3 2 2 4 5 2" xfId="7965" xr:uid="{00000000-0005-0000-0000-0000B0000000}"/>
    <cellStyle name="Normal GHG Numbers (0.00) 3 2 2 4 6" xfId="9556" xr:uid="{00000000-0005-0000-0000-0000B0000000}"/>
    <cellStyle name="Normal GHG Numbers (0.00) 3 2 2 5" xfId="656" xr:uid="{00000000-0005-0000-0000-0000B0000000}"/>
    <cellStyle name="Normal GHG Numbers (0.00) 3 2 2 5 2" xfId="4881" xr:uid="{00000000-0005-0000-0000-0000B0000000}"/>
    <cellStyle name="Normal GHG Numbers (0.00) 3 2 2 5 2 2" xfId="15139" xr:uid="{00000000-0005-0000-0000-0000B0000000}"/>
    <cellStyle name="Normal GHG Numbers (0.00) 3 2 2 5 2 2 2" xfId="19728" xr:uid="{00000000-0005-0000-0000-0000B0000000}"/>
    <cellStyle name="Normal GHG Numbers (0.00) 3 2 2 5 2 3" xfId="13012" xr:uid="{00000000-0005-0000-0000-0000B0000000}"/>
    <cellStyle name="Normal GHG Numbers (0.00) 3 2 2 5 3" xfId="2303" xr:uid="{00000000-0005-0000-0000-0000B0000000}"/>
    <cellStyle name="Normal GHG Numbers (0.00) 3 2 2 5 3 2" xfId="17157" xr:uid="{00000000-0005-0000-0000-0000B0000000}"/>
    <cellStyle name="Normal GHG Numbers (0.00) 3 2 2 5 4" xfId="10998" xr:uid="{00000000-0005-0000-0000-0000B0000000}"/>
    <cellStyle name="Normal GHG Numbers (0.00) 3 2 2 5 4 2" xfId="7499" xr:uid="{00000000-0005-0000-0000-0000B0000000}"/>
    <cellStyle name="Normal GHG Numbers (0.00) 3 2 2 5 5" xfId="9660" xr:uid="{00000000-0005-0000-0000-0000B0000000}"/>
    <cellStyle name="Normal GHG Numbers (0.00) 3 2 2 6" xfId="3456" xr:uid="{00000000-0005-0000-0000-0000B0000000}"/>
    <cellStyle name="Normal GHG Numbers (0.00) 3 2 2 6 2" xfId="13720" xr:uid="{00000000-0005-0000-0000-0000B0000000}"/>
    <cellStyle name="Normal GHG Numbers (0.00) 3 2 2 6 2 2" xfId="18310" xr:uid="{00000000-0005-0000-0000-0000B0000000}"/>
    <cellStyle name="Normal GHG Numbers (0.00) 3 2 2 6 3" xfId="10036" xr:uid="{00000000-0005-0000-0000-0000B0000000}"/>
    <cellStyle name="Normal GHG Numbers (0.00) 3 2 2 7" xfId="4741" xr:uid="{00000000-0005-0000-0000-0000B0000000}"/>
    <cellStyle name="Normal GHG Numbers (0.00) 3 2 2 7 2" xfId="15001" xr:uid="{00000000-0005-0000-0000-0000B0000000}"/>
    <cellStyle name="Normal GHG Numbers (0.00) 3 2 2 7 2 2" xfId="19590" xr:uid="{00000000-0005-0000-0000-0000B0000000}"/>
    <cellStyle name="Normal GHG Numbers (0.00) 3 2 2 7 3" xfId="8629" xr:uid="{00000000-0005-0000-0000-0000B0000000}"/>
    <cellStyle name="Normal GHG Numbers (0.00) 3 2 2 8" xfId="9470" xr:uid="{00000000-0005-0000-0000-0000B0000000}"/>
    <cellStyle name="Normal GHG Numbers (0.00) 3 2 2 8 2" xfId="6566" xr:uid="{00000000-0005-0000-0000-0000B0000000}"/>
    <cellStyle name="Normal GHG Numbers (0.00) 3 2 2 9" xfId="10863" xr:uid="{00000000-0005-0000-0000-0000B0000000}"/>
    <cellStyle name="Normal GHG Numbers (0.00) 3 2 2 9 2" xfId="8863" xr:uid="{00000000-0005-0000-0000-0000B0000000}"/>
    <cellStyle name="Normal GHG Numbers (0.00) 3 2 3" xfId="720" xr:uid="{00000000-0005-0000-0000-0000B0000000}"/>
    <cellStyle name="Normal GHG Numbers (0.00) 3 2 3 2" xfId="1633" xr:uid="{00000000-0005-0000-0000-0000B0000000}"/>
    <cellStyle name="Normal GHG Numbers (0.00) 3 2 3 2 2" xfId="4442" xr:uid="{00000000-0005-0000-0000-0000B0000000}"/>
    <cellStyle name="Normal GHG Numbers (0.00) 3 2 3 2 2 2" xfId="14706" xr:uid="{00000000-0005-0000-0000-0000B0000000}"/>
    <cellStyle name="Normal GHG Numbers (0.00) 3 2 3 2 2 2 2" xfId="19296" xr:uid="{00000000-0005-0000-0000-0000B0000000}"/>
    <cellStyle name="Normal GHG Numbers (0.00) 3 2 3 2 2 3" xfId="9588" xr:uid="{00000000-0005-0000-0000-0000B0000000}"/>
    <cellStyle name="Normal GHG Numbers (0.00) 3 2 3 2 3" xfId="5854" xr:uid="{00000000-0005-0000-0000-0000B0000000}"/>
    <cellStyle name="Normal GHG Numbers (0.00) 3 2 3 2 3 2" xfId="16056" xr:uid="{00000000-0005-0000-0000-0000B0000000}"/>
    <cellStyle name="Normal GHG Numbers (0.00) 3 2 3 2 3 2 2" xfId="20643" xr:uid="{00000000-0005-0000-0000-0000B0000000}"/>
    <cellStyle name="Normal GHG Numbers (0.00) 3 2 3 2 3 3" xfId="9190" xr:uid="{00000000-0005-0000-0000-0000B0000000}"/>
    <cellStyle name="Normal GHG Numbers (0.00) 3 2 3 2 4" xfId="3206" xr:uid="{00000000-0005-0000-0000-0000B0000000}"/>
    <cellStyle name="Normal GHG Numbers (0.00) 3 2 3 2 4 2" xfId="18060" xr:uid="{00000000-0005-0000-0000-0000B0000000}"/>
    <cellStyle name="Normal GHG Numbers (0.00) 3 2 3 2 5" xfId="11908" xr:uid="{00000000-0005-0000-0000-0000B0000000}"/>
    <cellStyle name="Normal GHG Numbers (0.00) 3 2 3 2 5 2" xfId="16494" xr:uid="{00000000-0005-0000-0000-0000B0000000}"/>
    <cellStyle name="Normal GHG Numbers (0.00) 3 2 3 2 6" xfId="10212" xr:uid="{00000000-0005-0000-0000-0000B0000000}"/>
    <cellStyle name="Normal GHG Numbers (0.00) 3 2 3 3" xfId="1316" xr:uid="{00000000-0005-0000-0000-0000B0000000}"/>
    <cellStyle name="Normal GHG Numbers (0.00) 3 2 3 3 2" xfId="4125" xr:uid="{00000000-0005-0000-0000-0000B0000000}"/>
    <cellStyle name="Normal GHG Numbers (0.00) 3 2 3 3 2 2" xfId="14389" xr:uid="{00000000-0005-0000-0000-0000B0000000}"/>
    <cellStyle name="Normal GHG Numbers (0.00) 3 2 3 3 2 2 2" xfId="18979" xr:uid="{00000000-0005-0000-0000-0000B0000000}"/>
    <cellStyle name="Normal GHG Numbers (0.00) 3 2 3 3 2 3" xfId="9537" xr:uid="{00000000-0005-0000-0000-0000B0000000}"/>
    <cellStyle name="Normal GHG Numbers (0.00) 3 2 3 3 3" xfId="5538" xr:uid="{00000000-0005-0000-0000-0000B0000000}"/>
    <cellStyle name="Normal GHG Numbers (0.00) 3 2 3 3 3 2" xfId="15759" xr:uid="{00000000-0005-0000-0000-0000B0000000}"/>
    <cellStyle name="Normal GHG Numbers (0.00) 3 2 3 3 3 2 2" xfId="20347" xr:uid="{00000000-0005-0000-0000-0000B0000000}"/>
    <cellStyle name="Normal GHG Numbers (0.00) 3 2 3 3 3 3" xfId="9577" xr:uid="{00000000-0005-0000-0000-0000B0000000}"/>
    <cellStyle name="Normal GHG Numbers (0.00) 3 2 3 3 4" xfId="2922" xr:uid="{00000000-0005-0000-0000-0000B0000000}"/>
    <cellStyle name="Normal GHG Numbers (0.00) 3 2 3 3 4 2" xfId="17776" xr:uid="{00000000-0005-0000-0000-0000B0000000}"/>
    <cellStyle name="Normal GHG Numbers (0.00) 3 2 3 3 5" xfId="11610" xr:uid="{00000000-0005-0000-0000-0000B0000000}"/>
    <cellStyle name="Normal GHG Numbers (0.00) 3 2 3 3 5 2" xfId="16198" xr:uid="{00000000-0005-0000-0000-0000B0000000}"/>
    <cellStyle name="Normal GHG Numbers (0.00) 3 2 3 3 6" xfId="13423" xr:uid="{00000000-0005-0000-0000-0000B0000000}"/>
    <cellStyle name="Normal GHG Numbers (0.00) 3 2 3 4" xfId="2364" xr:uid="{00000000-0005-0000-0000-0000B0000000}"/>
    <cellStyle name="Normal GHG Numbers (0.00) 3 2 3 4 2" xfId="12632" xr:uid="{00000000-0005-0000-0000-0000B0000000}"/>
    <cellStyle name="Normal GHG Numbers (0.00) 3 2 3 4 2 2" xfId="17218" xr:uid="{00000000-0005-0000-0000-0000B0000000}"/>
    <cellStyle name="Normal GHG Numbers (0.00) 3 2 3 4 3" xfId="7465" xr:uid="{00000000-0005-0000-0000-0000B0000000}"/>
    <cellStyle name="Normal GHG Numbers (0.00) 3 2 3 5" xfId="3520" xr:uid="{00000000-0005-0000-0000-0000B0000000}"/>
    <cellStyle name="Normal GHG Numbers (0.00) 3 2 3 5 2" xfId="13784" xr:uid="{00000000-0005-0000-0000-0000B0000000}"/>
    <cellStyle name="Normal GHG Numbers (0.00) 3 2 3 5 2 2" xfId="18374" xr:uid="{00000000-0005-0000-0000-0000B0000000}"/>
    <cellStyle name="Normal GHG Numbers (0.00) 3 2 3 5 3" xfId="7984" xr:uid="{00000000-0005-0000-0000-0000B0000000}"/>
    <cellStyle name="Normal GHG Numbers (0.00) 3 2 3 6" xfId="4945" xr:uid="{00000000-0005-0000-0000-0000B0000000}"/>
    <cellStyle name="Normal GHG Numbers (0.00) 3 2 3 6 2" xfId="15200" xr:uid="{00000000-0005-0000-0000-0000B0000000}"/>
    <cellStyle name="Normal GHG Numbers (0.00) 3 2 3 6 2 2" xfId="19789" xr:uid="{00000000-0005-0000-0000-0000B0000000}"/>
    <cellStyle name="Normal GHG Numbers (0.00) 3 2 3 6 3" xfId="10431" xr:uid="{00000000-0005-0000-0000-0000B0000000}"/>
    <cellStyle name="Normal GHG Numbers (0.00) 3 2 3 7" xfId="2070" xr:uid="{00000000-0005-0000-0000-0000B0000000}"/>
    <cellStyle name="Normal GHG Numbers (0.00) 3 2 3 7 2" xfId="12339" xr:uid="{00000000-0005-0000-0000-0000B0000000}"/>
    <cellStyle name="Normal GHG Numbers (0.00) 3 2 3 7 2 2" xfId="16924" xr:uid="{00000000-0005-0000-0000-0000B0000000}"/>
    <cellStyle name="Normal GHG Numbers (0.00) 3 2 3 7 3" xfId="8774" xr:uid="{00000000-0005-0000-0000-0000B0000000}"/>
    <cellStyle name="Normal GHG Numbers (0.00) 3 2 3 8" xfId="11058" xr:uid="{00000000-0005-0000-0000-0000B0000000}"/>
    <cellStyle name="Normal GHG Numbers (0.00) 3 2 3 8 2" xfId="8283" xr:uid="{00000000-0005-0000-0000-0000B0000000}"/>
    <cellStyle name="Normal GHG Numbers (0.00) 3 2 3 9" xfId="10107" xr:uid="{00000000-0005-0000-0000-0000B0000000}"/>
    <cellStyle name="Normal GHG Numbers (0.00) 3 2 4" xfId="782" xr:uid="{00000000-0005-0000-0000-0000B0000000}"/>
    <cellStyle name="Normal GHG Numbers (0.00) 3 2 4 2" xfId="1695" xr:uid="{00000000-0005-0000-0000-0000B0000000}"/>
    <cellStyle name="Normal GHG Numbers (0.00) 3 2 4 2 2" xfId="4504" xr:uid="{00000000-0005-0000-0000-0000B0000000}"/>
    <cellStyle name="Normal GHG Numbers (0.00) 3 2 4 2 2 2" xfId="14768" xr:uid="{00000000-0005-0000-0000-0000B0000000}"/>
    <cellStyle name="Normal GHG Numbers (0.00) 3 2 4 2 2 2 2" xfId="19358" xr:uid="{00000000-0005-0000-0000-0000B0000000}"/>
    <cellStyle name="Normal GHG Numbers (0.00) 3 2 4 2 2 3" xfId="9135" xr:uid="{00000000-0005-0000-0000-0000B0000000}"/>
    <cellStyle name="Normal GHG Numbers (0.00) 3 2 4 2 3" xfId="5916" xr:uid="{00000000-0005-0000-0000-0000B0000000}"/>
    <cellStyle name="Normal GHG Numbers (0.00) 3 2 4 2 3 2" xfId="16115" xr:uid="{00000000-0005-0000-0000-0000B0000000}"/>
    <cellStyle name="Normal GHG Numbers (0.00) 3 2 4 2 3 2 2" xfId="20702" xr:uid="{00000000-0005-0000-0000-0000B0000000}"/>
    <cellStyle name="Normal GHG Numbers (0.00) 3 2 4 2 3 3" xfId="10498" xr:uid="{00000000-0005-0000-0000-0000B0000000}"/>
    <cellStyle name="Normal GHG Numbers (0.00) 3 2 4 2 4" xfId="3265" xr:uid="{00000000-0005-0000-0000-0000B0000000}"/>
    <cellStyle name="Normal GHG Numbers (0.00) 3 2 4 2 4 2" xfId="18119" xr:uid="{00000000-0005-0000-0000-0000B0000000}"/>
    <cellStyle name="Normal GHG Numbers (0.00) 3 2 4 2 5" xfId="11967" xr:uid="{00000000-0005-0000-0000-0000B0000000}"/>
    <cellStyle name="Normal GHG Numbers (0.00) 3 2 4 2 5 2" xfId="16553" xr:uid="{00000000-0005-0000-0000-0000B0000000}"/>
    <cellStyle name="Normal GHG Numbers (0.00) 3 2 4 2 6" xfId="12609" xr:uid="{00000000-0005-0000-0000-0000B0000000}"/>
    <cellStyle name="Normal GHG Numbers (0.00) 3 2 4 3" xfId="1373" xr:uid="{00000000-0005-0000-0000-0000B0000000}"/>
    <cellStyle name="Normal GHG Numbers (0.00) 3 2 4 3 2" xfId="4182" xr:uid="{00000000-0005-0000-0000-0000B0000000}"/>
    <cellStyle name="Normal GHG Numbers (0.00) 3 2 4 3 2 2" xfId="14446" xr:uid="{00000000-0005-0000-0000-0000B0000000}"/>
    <cellStyle name="Normal GHG Numbers (0.00) 3 2 4 3 2 2 2" xfId="19036" xr:uid="{00000000-0005-0000-0000-0000B0000000}"/>
    <cellStyle name="Normal GHG Numbers (0.00) 3 2 4 3 2 3" xfId="12535" xr:uid="{00000000-0005-0000-0000-0000B0000000}"/>
    <cellStyle name="Normal GHG Numbers (0.00) 3 2 4 3 3" xfId="5594" xr:uid="{00000000-0005-0000-0000-0000B0000000}"/>
    <cellStyle name="Normal GHG Numbers (0.00) 3 2 4 3 3 2" xfId="15812" xr:uid="{00000000-0005-0000-0000-0000B0000000}"/>
    <cellStyle name="Normal GHG Numbers (0.00) 3 2 4 3 3 2 2" xfId="20400" xr:uid="{00000000-0005-0000-0000-0000B0000000}"/>
    <cellStyle name="Normal GHG Numbers (0.00) 3 2 4 3 3 3" xfId="5985" xr:uid="{00000000-0005-0000-0000-0000B0000000}"/>
    <cellStyle name="Normal GHG Numbers (0.00) 3 2 4 3 4" xfId="2976" xr:uid="{00000000-0005-0000-0000-0000B0000000}"/>
    <cellStyle name="Normal GHG Numbers (0.00) 3 2 4 3 4 2" xfId="17830" xr:uid="{00000000-0005-0000-0000-0000B0000000}"/>
    <cellStyle name="Normal GHG Numbers (0.00) 3 2 4 3 5" xfId="11663" xr:uid="{00000000-0005-0000-0000-0000B0000000}"/>
    <cellStyle name="Normal GHG Numbers (0.00) 3 2 4 3 5 2" xfId="16251" xr:uid="{00000000-0005-0000-0000-0000B0000000}"/>
    <cellStyle name="Normal GHG Numbers (0.00) 3 2 4 3 6" xfId="6752" xr:uid="{00000000-0005-0000-0000-0000B0000000}"/>
    <cellStyle name="Normal GHG Numbers (0.00) 3 2 4 4" xfId="2426" xr:uid="{00000000-0005-0000-0000-0000B0000000}"/>
    <cellStyle name="Normal GHG Numbers (0.00) 3 2 4 4 2" xfId="12694" xr:uid="{00000000-0005-0000-0000-0000B0000000}"/>
    <cellStyle name="Normal GHG Numbers (0.00) 3 2 4 4 2 2" xfId="17280" xr:uid="{00000000-0005-0000-0000-0000B0000000}"/>
    <cellStyle name="Normal GHG Numbers (0.00) 3 2 4 4 3" xfId="10104" xr:uid="{00000000-0005-0000-0000-0000B0000000}"/>
    <cellStyle name="Normal GHG Numbers (0.00) 3 2 4 5" xfId="3582" xr:uid="{00000000-0005-0000-0000-0000B0000000}"/>
    <cellStyle name="Normal GHG Numbers (0.00) 3 2 4 5 2" xfId="13846" xr:uid="{00000000-0005-0000-0000-0000B0000000}"/>
    <cellStyle name="Normal GHG Numbers (0.00) 3 2 4 5 2 2" xfId="18436" xr:uid="{00000000-0005-0000-0000-0000B0000000}"/>
    <cellStyle name="Normal GHG Numbers (0.00) 3 2 4 5 3" xfId="13277" xr:uid="{00000000-0005-0000-0000-0000B0000000}"/>
    <cellStyle name="Normal GHG Numbers (0.00) 3 2 4 6" xfId="5007" xr:uid="{00000000-0005-0000-0000-0000B0000000}"/>
    <cellStyle name="Normal GHG Numbers (0.00) 3 2 4 6 2" xfId="15262" xr:uid="{00000000-0005-0000-0000-0000B0000000}"/>
    <cellStyle name="Normal GHG Numbers (0.00) 3 2 4 6 2 2" xfId="19851" xr:uid="{00000000-0005-0000-0000-0000B0000000}"/>
    <cellStyle name="Normal GHG Numbers (0.00) 3 2 4 6 3" xfId="9446" xr:uid="{00000000-0005-0000-0000-0000B0000000}"/>
    <cellStyle name="Normal GHG Numbers (0.00) 3 2 4 7" xfId="2129" xr:uid="{00000000-0005-0000-0000-0000B0000000}"/>
    <cellStyle name="Normal GHG Numbers (0.00) 3 2 4 7 2" xfId="12398" xr:uid="{00000000-0005-0000-0000-0000B0000000}"/>
    <cellStyle name="Normal GHG Numbers (0.00) 3 2 4 7 2 2" xfId="16983" xr:uid="{00000000-0005-0000-0000-0000B0000000}"/>
    <cellStyle name="Normal GHG Numbers (0.00) 3 2 4 7 3" xfId="6604" xr:uid="{00000000-0005-0000-0000-0000B0000000}"/>
    <cellStyle name="Normal GHG Numbers (0.00) 3 2 4 8" xfId="11117" xr:uid="{00000000-0005-0000-0000-0000B0000000}"/>
    <cellStyle name="Normal GHG Numbers (0.00) 3 2 4 8 2" xfId="9469" xr:uid="{00000000-0005-0000-0000-0000B0000000}"/>
    <cellStyle name="Normal GHG Numbers (0.00) 3 2 4 9" xfId="13342" xr:uid="{00000000-0005-0000-0000-0000B0000000}"/>
    <cellStyle name="Normal GHG Numbers (0.00) 3 2 5" xfId="1218" xr:uid="{00000000-0005-0000-0000-0000B0000000}"/>
    <cellStyle name="Normal GHG Numbers (0.00) 3 2 5 2" xfId="1532" xr:uid="{00000000-0005-0000-0000-0000B0000000}"/>
    <cellStyle name="Normal GHG Numbers (0.00) 3 2 5 2 2" xfId="4341" xr:uid="{00000000-0005-0000-0000-0000B0000000}"/>
    <cellStyle name="Normal GHG Numbers (0.00) 3 2 5 2 2 2" xfId="14605" xr:uid="{00000000-0005-0000-0000-0000B0000000}"/>
    <cellStyle name="Normal GHG Numbers (0.00) 3 2 5 2 2 2 2" xfId="19195" xr:uid="{00000000-0005-0000-0000-0000B0000000}"/>
    <cellStyle name="Normal GHG Numbers (0.00) 3 2 5 2 2 3" xfId="13556" xr:uid="{00000000-0005-0000-0000-0000B0000000}"/>
    <cellStyle name="Normal GHG Numbers (0.00) 3 2 5 2 3" xfId="5753" xr:uid="{00000000-0005-0000-0000-0000B0000000}"/>
    <cellStyle name="Normal GHG Numbers (0.00) 3 2 5 2 3 2" xfId="15960" xr:uid="{00000000-0005-0000-0000-0000B0000000}"/>
    <cellStyle name="Normal GHG Numbers (0.00) 3 2 5 2 3 2 2" xfId="20547" xr:uid="{00000000-0005-0000-0000-0000B0000000}"/>
    <cellStyle name="Normal GHG Numbers (0.00) 3 2 5 2 3 3" xfId="13499" xr:uid="{00000000-0005-0000-0000-0000B0000000}"/>
    <cellStyle name="Normal GHG Numbers (0.00) 3 2 5 2 4" xfId="3110" xr:uid="{00000000-0005-0000-0000-0000B0000000}"/>
    <cellStyle name="Normal GHG Numbers (0.00) 3 2 5 2 4 2" xfId="17964" xr:uid="{00000000-0005-0000-0000-0000B0000000}"/>
    <cellStyle name="Normal GHG Numbers (0.00) 3 2 5 2 5" xfId="11812" xr:uid="{00000000-0005-0000-0000-0000B0000000}"/>
    <cellStyle name="Normal GHG Numbers (0.00) 3 2 5 2 5 2" xfId="16398" xr:uid="{00000000-0005-0000-0000-0000B0000000}"/>
    <cellStyle name="Normal GHG Numbers (0.00) 3 2 5 2 6" xfId="12519" xr:uid="{00000000-0005-0000-0000-0000B0000000}"/>
    <cellStyle name="Normal GHG Numbers (0.00) 3 2 5 3" xfId="2826" xr:uid="{00000000-0005-0000-0000-0000B0000000}"/>
    <cellStyle name="Normal GHG Numbers (0.00) 3 2 5 3 2" xfId="13092" xr:uid="{00000000-0005-0000-0000-0000B0000000}"/>
    <cellStyle name="Normal GHG Numbers (0.00) 3 2 5 3 2 2" xfId="17680" xr:uid="{00000000-0005-0000-0000-0000B0000000}"/>
    <cellStyle name="Normal GHG Numbers (0.00) 3 2 5 3 3" xfId="14894" xr:uid="{00000000-0005-0000-0000-0000B0000000}"/>
    <cellStyle name="Normal GHG Numbers (0.00) 3 2 5 4" xfId="4026" xr:uid="{00000000-0005-0000-0000-0000B0000000}"/>
    <cellStyle name="Normal GHG Numbers (0.00) 3 2 5 4 2" xfId="14290" xr:uid="{00000000-0005-0000-0000-0000B0000000}"/>
    <cellStyle name="Normal GHG Numbers (0.00) 3 2 5 4 2 2" xfId="18880" xr:uid="{00000000-0005-0000-0000-0000B0000000}"/>
    <cellStyle name="Normal GHG Numbers (0.00) 3 2 5 4 3" xfId="12956" xr:uid="{00000000-0005-0000-0000-0000B0000000}"/>
    <cellStyle name="Normal GHG Numbers (0.00) 3 2 5 5" xfId="5440" xr:uid="{00000000-0005-0000-0000-0000B0000000}"/>
    <cellStyle name="Normal GHG Numbers (0.00) 3 2 5 5 2" xfId="15665" xr:uid="{00000000-0005-0000-0000-0000B0000000}"/>
    <cellStyle name="Normal GHG Numbers (0.00) 3 2 5 5 2 2" xfId="20253" xr:uid="{00000000-0005-0000-0000-0000B0000000}"/>
    <cellStyle name="Normal GHG Numbers (0.00) 3 2 5 5 3" xfId="8153" xr:uid="{00000000-0005-0000-0000-0000B0000000}"/>
    <cellStyle name="Normal GHG Numbers (0.00) 3 2 5 6" xfId="1988" xr:uid="{00000000-0005-0000-0000-0000B0000000}"/>
    <cellStyle name="Normal GHG Numbers (0.00) 3 2 5 6 2" xfId="16842" xr:uid="{00000000-0005-0000-0000-0000B0000000}"/>
    <cellStyle name="Normal GHG Numbers (0.00) 3 2 5 7" xfId="11518" xr:uid="{00000000-0005-0000-0000-0000B0000000}"/>
    <cellStyle name="Normal GHG Numbers (0.00) 3 2 5 7 2" xfId="8297" xr:uid="{00000000-0005-0000-0000-0000B0000000}"/>
    <cellStyle name="Normal GHG Numbers (0.00) 3 2 5 8" xfId="10279" xr:uid="{00000000-0005-0000-0000-0000B0000000}"/>
    <cellStyle name="Normal GHG Numbers (0.00) 3 2 6" xfId="1140" xr:uid="{00000000-0005-0000-0000-0000B0000000}"/>
    <cellStyle name="Normal GHG Numbers (0.00) 3 2 6 2" xfId="3946" xr:uid="{00000000-0005-0000-0000-0000B0000000}"/>
    <cellStyle name="Normal GHG Numbers (0.00) 3 2 6 2 2" xfId="14210" xr:uid="{00000000-0005-0000-0000-0000B0000000}"/>
    <cellStyle name="Normal GHG Numbers (0.00) 3 2 6 2 2 2" xfId="18800" xr:uid="{00000000-0005-0000-0000-0000B0000000}"/>
    <cellStyle name="Normal GHG Numbers (0.00) 3 2 6 2 3" xfId="9629" xr:uid="{00000000-0005-0000-0000-0000B0000000}"/>
    <cellStyle name="Normal GHG Numbers (0.00) 3 2 6 3" xfId="5362" xr:uid="{00000000-0005-0000-0000-0000B0000000}"/>
    <cellStyle name="Normal GHG Numbers (0.00) 3 2 6 3 2" xfId="15591" xr:uid="{00000000-0005-0000-0000-0000B0000000}"/>
    <cellStyle name="Normal GHG Numbers (0.00) 3 2 6 3 2 2" xfId="20180" xr:uid="{00000000-0005-0000-0000-0000B0000000}"/>
    <cellStyle name="Normal GHG Numbers (0.00) 3 2 6 3 3" xfId="6584" xr:uid="{00000000-0005-0000-0000-0000B0000000}"/>
    <cellStyle name="Normal GHG Numbers (0.00) 3 2 6 4" xfId="2759" xr:uid="{00000000-0005-0000-0000-0000B0000000}"/>
    <cellStyle name="Normal GHG Numbers (0.00) 3 2 6 4 2" xfId="17613" xr:uid="{00000000-0005-0000-0000-0000B0000000}"/>
    <cellStyle name="Normal GHG Numbers (0.00) 3 2 6 5" xfId="11445" xr:uid="{00000000-0005-0000-0000-0000B0000000}"/>
    <cellStyle name="Normal GHG Numbers (0.00) 3 2 6 5 2" xfId="13137" xr:uid="{00000000-0005-0000-0000-0000B0000000}"/>
    <cellStyle name="Normal GHG Numbers (0.00) 3 2 6 6" xfId="6322" xr:uid="{00000000-0005-0000-0000-0000B0000000}"/>
    <cellStyle name="Normal GHG Numbers (0.00) 3 2 7" xfId="1027" xr:uid="{00000000-0005-0000-0000-0000B0000000}"/>
    <cellStyle name="Normal GHG Numbers (0.00) 3 2 7 2" xfId="3830" xr:uid="{00000000-0005-0000-0000-0000B0000000}"/>
    <cellStyle name="Normal GHG Numbers (0.00) 3 2 7 2 2" xfId="14094" xr:uid="{00000000-0005-0000-0000-0000B0000000}"/>
    <cellStyle name="Normal GHG Numbers (0.00) 3 2 7 2 2 2" xfId="18684" xr:uid="{00000000-0005-0000-0000-0000B0000000}"/>
    <cellStyle name="Normal GHG Numbers (0.00) 3 2 7 2 3" xfId="8211" xr:uid="{00000000-0005-0000-0000-0000B0000000}"/>
    <cellStyle name="Normal GHG Numbers (0.00) 3 2 7 3" xfId="5250" xr:uid="{00000000-0005-0000-0000-0000B0000000}"/>
    <cellStyle name="Normal GHG Numbers (0.00) 3 2 7 3 2" xfId="15487" xr:uid="{00000000-0005-0000-0000-0000B0000000}"/>
    <cellStyle name="Normal GHG Numbers (0.00) 3 2 7 3 2 2" xfId="20076" xr:uid="{00000000-0005-0000-0000-0000B0000000}"/>
    <cellStyle name="Normal GHG Numbers (0.00) 3 2 7 3 3" xfId="9377" xr:uid="{00000000-0005-0000-0000-0000B0000000}"/>
    <cellStyle name="Normal GHG Numbers (0.00) 3 2 7 4" xfId="2655" xr:uid="{00000000-0005-0000-0000-0000B0000000}"/>
    <cellStyle name="Normal GHG Numbers (0.00) 3 2 7 4 2" xfId="17509" xr:uid="{00000000-0005-0000-0000-0000B0000000}"/>
    <cellStyle name="Normal GHG Numbers (0.00) 3 2 7 5" xfId="11342" xr:uid="{00000000-0005-0000-0000-0000B0000000}"/>
    <cellStyle name="Normal GHG Numbers (0.00) 3 2 7 5 2" xfId="6580" xr:uid="{00000000-0005-0000-0000-0000B0000000}"/>
    <cellStyle name="Normal GHG Numbers (0.00) 3 2 7 6" xfId="12838" xr:uid="{00000000-0005-0000-0000-0000B0000000}"/>
    <cellStyle name="Normal GHG Numbers (0.00) 3 2 8" xfId="1035" xr:uid="{00000000-0005-0000-0000-0000B0000000}"/>
    <cellStyle name="Normal GHG Numbers (0.00) 3 2 8 2" xfId="3838" xr:uid="{00000000-0005-0000-0000-0000B0000000}"/>
    <cellStyle name="Normal GHG Numbers (0.00) 3 2 8 2 2" xfId="14102" xr:uid="{00000000-0005-0000-0000-0000B0000000}"/>
    <cellStyle name="Normal GHG Numbers (0.00) 3 2 8 2 2 2" xfId="18692" xr:uid="{00000000-0005-0000-0000-0000B0000000}"/>
    <cellStyle name="Normal GHG Numbers (0.00) 3 2 8 2 3" xfId="9448" xr:uid="{00000000-0005-0000-0000-0000B0000000}"/>
    <cellStyle name="Normal GHG Numbers (0.00) 3 2 8 3" xfId="5258" xr:uid="{00000000-0005-0000-0000-0000B0000000}"/>
    <cellStyle name="Normal GHG Numbers (0.00) 3 2 8 3 2" xfId="15494" xr:uid="{00000000-0005-0000-0000-0000B0000000}"/>
    <cellStyle name="Normal GHG Numbers (0.00) 3 2 8 3 2 2" xfId="20083" xr:uid="{00000000-0005-0000-0000-0000B0000000}"/>
    <cellStyle name="Normal GHG Numbers (0.00) 3 2 8 3 3" xfId="6232" xr:uid="{00000000-0005-0000-0000-0000B0000000}"/>
    <cellStyle name="Normal GHG Numbers (0.00) 3 2 8 4" xfId="2662" xr:uid="{00000000-0005-0000-0000-0000B0000000}"/>
    <cellStyle name="Normal GHG Numbers (0.00) 3 2 8 4 2" xfId="17516" xr:uid="{00000000-0005-0000-0000-0000B0000000}"/>
    <cellStyle name="Normal GHG Numbers (0.00) 3 2 8 5" xfId="11349" xr:uid="{00000000-0005-0000-0000-0000B0000000}"/>
    <cellStyle name="Normal GHG Numbers (0.00) 3 2 8 5 2" xfId="13332" xr:uid="{00000000-0005-0000-0000-0000B0000000}"/>
    <cellStyle name="Normal GHG Numbers (0.00) 3 2 8 6" xfId="13163" xr:uid="{00000000-0005-0000-0000-0000B0000000}"/>
    <cellStyle name="Normal GHG Numbers (0.00) 3 2 9" xfId="608" xr:uid="{00000000-0005-0000-0000-0000B0000000}"/>
    <cellStyle name="Normal GHG Numbers (0.00) 3 2 9 2" xfId="4833" xr:uid="{00000000-0005-0000-0000-0000B0000000}"/>
    <cellStyle name="Normal GHG Numbers (0.00) 3 2 9 2 2" xfId="15091" xr:uid="{00000000-0005-0000-0000-0000B0000000}"/>
    <cellStyle name="Normal GHG Numbers (0.00) 3 2 9 2 2 2" xfId="19680" xr:uid="{00000000-0005-0000-0000-0000B0000000}"/>
    <cellStyle name="Normal GHG Numbers (0.00) 3 2 9 2 3" xfId="13230" xr:uid="{00000000-0005-0000-0000-0000B0000000}"/>
    <cellStyle name="Normal GHG Numbers (0.00) 3 2 9 3" xfId="2255" xr:uid="{00000000-0005-0000-0000-0000B0000000}"/>
    <cellStyle name="Normal GHG Numbers (0.00) 3 2 9 3 2" xfId="17109" xr:uid="{00000000-0005-0000-0000-0000B0000000}"/>
    <cellStyle name="Normal GHG Numbers (0.00) 3 2 9 4" xfId="10951" xr:uid="{00000000-0005-0000-0000-0000B0000000}"/>
    <cellStyle name="Normal GHG Numbers (0.00) 3 2 9 4 2" xfId="6659" xr:uid="{00000000-0005-0000-0000-0000B0000000}"/>
    <cellStyle name="Normal GHG Numbers (0.00) 3 2 9 5" xfId="7061" xr:uid="{00000000-0005-0000-0000-0000B0000000}"/>
    <cellStyle name="Normal GHG Numbers (0.00) 3 3" xfId="380" xr:uid="{00000000-0005-0000-0000-0000B0000000}"/>
    <cellStyle name="Normal GHG Numbers (0.00) 3 3 2" xfId="476" xr:uid="{00000000-0005-0000-0000-0000B0000000}"/>
    <cellStyle name="Normal GHG Numbers (0.00) 3 3 2 2" xfId="1469" xr:uid="{00000000-0005-0000-0000-0000B0000000}"/>
    <cellStyle name="Normal GHG Numbers (0.00) 3 3 2 2 2" xfId="5690" xr:uid="{00000000-0005-0000-0000-0000B0000000}"/>
    <cellStyle name="Normal GHG Numbers (0.00) 3 3 2 2 2 2" xfId="15903" xr:uid="{00000000-0005-0000-0000-0000B0000000}"/>
    <cellStyle name="Normal GHG Numbers (0.00) 3 3 2 2 2 2 2" xfId="20491" xr:uid="{00000000-0005-0000-0000-0000B0000000}"/>
    <cellStyle name="Normal GHG Numbers (0.00) 3 3 2 2 2 3" xfId="9296" xr:uid="{00000000-0005-0000-0000-0000B0000000}"/>
    <cellStyle name="Normal GHG Numbers (0.00) 3 3 2 2 3" xfId="4278" xr:uid="{00000000-0005-0000-0000-0000B0000000}"/>
    <cellStyle name="Normal GHG Numbers (0.00) 3 3 2 2 3 2" xfId="19132" xr:uid="{00000000-0005-0000-0000-0000B0000000}"/>
    <cellStyle name="Normal GHG Numbers (0.00) 3 3 2 2 4" xfId="11755" xr:uid="{00000000-0005-0000-0000-0000B0000000}"/>
    <cellStyle name="Normal GHG Numbers (0.00) 3 3 2 2 4 2" xfId="16342" xr:uid="{00000000-0005-0000-0000-0000B0000000}"/>
    <cellStyle name="Normal GHG Numbers (0.00) 3 3 2 2 5" xfId="8112" xr:uid="{00000000-0005-0000-0000-0000B0000000}"/>
    <cellStyle name="Normal GHG Numbers (0.00) 3 3 2 3" xfId="4701" xr:uid="{00000000-0005-0000-0000-0000B0000000}"/>
    <cellStyle name="Normal GHG Numbers (0.00) 3 3 2 3 2" xfId="14961" xr:uid="{00000000-0005-0000-0000-0000B0000000}"/>
    <cellStyle name="Normal GHG Numbers (0.00) 3 3 2 3 2 2" xfId="19550" xr:uid="{00000000-0005-0000-0000-0000B0000000}"/>
    <cellStyle name="Normal GHG Numbers (0.00) 3 3 2 3 3" xfId="9758" xr:uid="{00000000-0005-0000-0000-0000B0000000}"/>
    <cellStyle name="Normal GHG Numbers (0.00) 3 3 2 4" xfId="10823" xr:uid="{00000000-0005-0000-0000-0000B0000000}"/>
    <cellStyle name="Normal GHG Numbers (0.00) 3 3 2 4 2" xfId="10525" xr:uid="{00000000-0005-0000-0000-0000B0000000}"/>
    <cellStyle name="Normal GHG Numbers (0.00) 3 3 2 5" xfId="6387" xr:uid="{00000000-0005-0000-0000-0000B0000000}"/>
    <cellStyle name="Normal GHG Numbers (0.00) 3 3 3" xfId="1083" xr:uid="{00000000-0005-0000-0000-0000B0000000}"/>
    <cellStyle name="Normal GHG Numbers (0.00) 3 3 3 2" xfId="3886" xr:uid="{00000000-0005-0000-0000-0000B0000000}"/>
    <cellStyle name="Normal GHG Numbers (0.00) 3 3 3 2 2" xfId="14150" xr:uid="{00000000-0005-0000-0000-0000B0000000}"/>
    <cellStyle name="Normal GHG Numbers (0.00) 3 3 3 2 2 2" xfId="18740" xr:uid="{00000000-0005-0000-0000-0000B0000000}"/>
    <cellStyle name="Normal GHG Numbers (0.00) 3 3 3 2 3" xfId="13473" xr:uid="{00000000-0005-0000-0000-0000B0000000}"/>
    <cellStyle name="Normal GHG Numbers (0.00) 3 3 3 3" xfId="5306" xr:uid="{00000000-0005-0000-0000-0000B0000000}"/>
    <cellStyle name="Normal GHG Numbers (0.00) 3 3 3 3 2" xfId="15540" xr:uid="{00000000-0005-0000-0000-0000B0000000}"/>
    <cellStyle name="Normal GHG Numbers (0.00) 3 3 3 3 2 2" xfId="20129" xr:uid="{00000000-0005-0000-0000-0000B0000000}"/>
    <cellStyle name="Normal GHG Numbers (0.00) 3 3 3 3 3" xfId="13528" xr:uid="{00000000-0005-0000-0000-0000B0000000}"/>
    <cellStyle name="Normal GHG Numbers (0.00) 3 3 3 4" xfId="2708" xr:uid="{00000000-0005-0000-0000-0000B0000000}"/>
    <cellStyle name="Normal GHG Numbers (0.00) 3 3 3 4 2" xfId="17562" xr:uid="{00000000-0005-0000-0000-0000B0000000}"/>
    <cellStyle name="Normal GHG Numbers (0.00) 3 3 3 5" xfId="11395" xr:uid="{00000000-0005-0000-0000-0000B0000000}"/>
    <cellStyle name="Normal GHG Numbers (0.00) 3 3 3 5 2" xfId="9750" xr:uid="{00000000-0005-0000-0000-0000B0000000}"/>
    <cellStyle name="Normal GHG Numbers (0.00) 3 3 3 6" xfId="13552" xr:uid="{00000000-0005-0000-0000-0000B0000000}"/>
    <cellStyle name="Normal GHG Numbers (0.00) 3 3 4" xfId="328" xr:uid="{00000000-0005-0000-0000-0000B0000000}"/>
    <cellStyle name="Normal GHG Numbers (0.00) 3 3 4 2" xfId="4574" xr:uid="{00000000-0005-0000-0000-0000B0000000}"/>
    <cellStyle name="Normal GHG Numbers (0.00) 3 3 4 2 2" xfId="14836" xr:uid="{00000000-0005-0000-0000-0000B0000000}"/>
    <cellStyle name="Normal GHG Numbers (0.00) 3 3 4 2 2 2" xfId="19425" xr:uid="{00000000-0005-0000-0000-0000B0000000}"/>
    <cellStyle name="Normal GHG Numbers (0.00) 3 3 4 2 3" xfId="8883" xr:uid="{00000000-0005-0000-0000-0000B0000000}"/>
    <cellStyle name="Normal GHG Numbers (0.00) 3 3 4 3" xfId="1918" xr:uid="{00000000-0005-0000-0000-0000B0000000}"/>
    <cellStyle name="Normal GHG Numbers (0.00) 3 3 4 3 2" xfId="16772" xr:uid="{00000000-0005-0000-0000-0000B0000000}"/>
    <cellStyle name="Normal GHG Numbers (0.00) 3 3 4 4" xfId="10682" xr:uid="{00000000-0005-0000-0000-0000B0000000}"/>
    <cellStyle name="Normal GHG Numbers (0.00) 3 3 4 4 2" xfId="6560" xr:uid="{00000000-0005-0000-0000-0000B0000000}"/>
    <cellStyle name="Normal GHG Numbers (0.00) 3 3 4 5" xfId="9841" xr:uid="{00000000-0005-0000-0000-0000B0000000}"/>
    <cellStyle name="Normal GHG Numbers (0.00) 3 3 5" xfId="3300" xr:uid="{00000000-0005-0000-0000-0000B0000000}"/>
    <cellStyle name="Normal GHG Numbers (0.00) 3 3 5 2" xfId="13564" xr:uid="{00000000-0005-0000-0000-0000B0000000}"/>
    <cellStyle name="Normal GHG Numbers (0.00) 3 3 5 2 2" xfId="18154" xr:uid="{00000000-0005-0000-0000-0000B0000000}"/>
    <cellStyle name="Normal GHG Numbers (0.00) 3 3 5 3" xfId="12477" xr:uid="{00000000-0005-0000-0000-0000B0000000}"/>
    <cellStyle name="Normal GHG Numbers (0.00) 3 3 6" xfId="4625" xr:uid="{00000000-0005-0000-0000-0000B0000000}"/>
    <cellStyle name="Normal GHG Numbers (0.00) 3 3 6 2" xfId="14887" xr:uid="{00000000-0005-0000-0000-0000B0000000}"/>
    <cellStyle name="Normal GHG Numbers (0.00) 3 3 6 2 2" xfId="19476" xr:uid="{00000000-0005-0000-0000-0000B0000000}"/>
    <cellStyle name="Normal GHG Numbers (0.00) 3 3 6 3" xfId="12537" xr:uid="{00000000-0005-0000-0000-0000B0000000}"/>
    <cellStyle name="Normal GHG Numbers (0.00) 3 3 7" xfId="9402" xr:uid="{00000000-0005-0000-0000-0000B0000000}"/>
    <cellStyle name="Normal GHG Numbers (0.00) 3 3 7 2" xfId="8969" xr:uid="{00000000-0005-0000-0000-0000B0000000}"/>
    <cellStyle name="Normal GHG Numbers (0.00) 3 3 8" xfId="10732" xr:uid="{00000000-0005-0000-0000-0000B0000000}"/>
    <cellStyle name="Normal GHG Numbers (0.00) 3 3 8 2" xfId="8702" xr:uid="{00000000-0005-0000-0000-0000B0000000}"/>
    <cellStyle name="Normal GHG Numbers (0.00) 3 3 9" xfId="9241" xr:uid="{00000000-0005-0000-0000-0000B0000000}"/>
    <cellStyle name="Normal GHG Numbers (0.00) 3 4" xfId="340" xr:uid="{00000000-0005-0000-0000-0000B0000000}"/>
    <cellStyle name="Normal GHG Numbers (0.00) 3 4 2" xfId="1506" xr:uid="{00000000-0005-0000-0000-0000B0000000}"/>
    <cellStyle name="Normal GHG Numbers (0.00) 3 4 2 2" xfId="5727" xr:uid="{00000000-0005-0000-0000-0000B0000000}"/>
    <cellStyle name="Normal GHG Numbers (0.00) 3 4 2 2 2" xfId="15936" xr:uid="{00000000-0005-0000-0000-0000B0000000}"/>
    <cellStyle name="Normal GHG Numbers (0.00) 3 4 2 2 2 2" xfId="20523" xr:uid="{00000000-0005-0000-0000-0000B0000000}"/>
    <cellStyle name="Normal GHG Numbers (0.00) 3 4 2 2 3" xfId="6251" xr:uid="{00000000-0005-0000-0000-0000B0000000}"/>
    <cellStyle name="Normal GHG Numbers (0.00) 3 4 2 3" xfId="4315" xr:uid="{00000000-0005-0000-0000-0000B0000000}"/>
    <cellStyle name="Normal GHG Numbers (0.00) 3 4 2 3 2" xfId="19169" xr:uid="{00000000-0005-0000-0000-0000B0000000}"/>
    <cellStyle name="Normal GHG Numbers (0.00) 3 4 2 4" xfId="11788" xr:uid="{00000000-0005-0000-0000-0000B0000000}"/>
    <cellStyle name="Normal GHG Numbers (0.00) 3 4 2 4 2" xfId="16374" xr:uid="{00000000-0005-0000-0000-0000B0000000}"/>
    <cellStyle name="Normal GHG Numbers (0.00) 3 4 2 5" xfId="7577" xr:uid="{00000000-0005-0000-0000-0000B0000000}"/>
    <cellStyle name="Normal GHG Numbers (0.00) 3 4 3" xfId="4586" xr:uid="{00000000-0005-0000-0000-0000B0000000}"/>
    <cellStyle name="Normal GHG Numbers (0.00) 3 4 3 2" xfId="14848" xr:uid="{00000000-0005-0000-0000-0000B0000000}"/>
    <cellStyle name="Normal GHG Numbers (0.00) 3 4 3 2 2" xfId="19437" xr:uid="{00000000-0005-0000-0000-0000B0000000}"/>
    <cellStyle name="Normal GHG Numbers (0.00) 3 4 3 3" xfId="8933" xr:uid="{00000000-0005-0000-0000-0000B0000000}"/>
    <cellStyle name="Normal GHG Numbers (0.00) 3 4 4" xfId="3088" xr:uid="{00000000-0005-0000-0000-0000B0000000}"/>
    <cellStyle name="Normal GHG Numbers (0.00) 3 4 4 2" xfId="17942" xr:uid="{00000000-0005-0000-0000-0000B0000000}"/>
    <cellStyle name="Normal GHG Numbers (0.00) 3 4 5" xfId="10694" xr:uid="{00000000-0005-0000-0000-0000B0000000}"/>
    <cellStyle name="Normal GHG Numbers (0.00) 3 4 5 2" xfId="8087" xr:uid="{00000000-0005-0000-0000-0000B0000000}"/>
    <cellStyle name="Normal GHG Numbers (0.00) 3 4 6" xfId="10088" xr:uid="{00000000-0005-0000-0000-0000B0000000}"/>
    <cellStyle name="Normal GHG Numbers (0.00) 3 5" xfId="295" xr:uid="{00000000-0005-0000-0000-0000B0000000}"/>
    <cellStyle name="Normal GHG Numbers (0.00) 3 5 2" xfId="3898" xr:uid="{00000000-0005-0000-0000-0000B0000000}"/>
    <cellStyle name="Normal GHG Numbers (0.00) 3 5 2 2" xfId="14162" xr:uid="{00000000-0005-0000-0000-0000B0000000}"/>
    <cellStyle name="Normal GHG Numbers (0.00) 3 5 2 2 2" xfId="18752" xr:uid="{00000000-0005-0000-0000-0000B0000000}"/>
    <cellStyle name="Normal GHG Numbers (0.00) 3 5 2 3" xfId="8671" xr:uid="{00000000-0005-0000-0000-0000B0000000}"/>
    <cellStyle name="Normal GHG Numbers (0.00) 3 5 3" xfId="4541" xr:uid="{00000000-0005-0000-0000-0000B0000000}"/>
    <cellStyle name="Normal GHG Numbers (0.00) 3 5 3 2" xfId="14804" xr:uid="{00000000-0005-0000-0000-0000B0000000}"/>
    <cellStyle name="Normal GHG Numbers (0.00) 3 5 3 2 2" xfId="19394" xr:uid="{00000000-0005-0000-0000-0000B0000000}"/>
    <cellStyle name="Normal GHG Numbers (0.00) 3 5 3 3" xfId="9718" xr:uid="{00000000-0005-0000-0000-0000B0000000}"/>
    <cellStyle name="Normal GHG Numbers (0.00) 3 5 4" xfId="2718" xr:uid="{00000000-0005-0000-0000-0000B0000000}"/>
    <cellStyle name="Normal GHG Numbers (0.00) 3 5 4 2" xfId="17572" xr:uid="{00000000-0005-0000-0000-0000B0000000}"/>
    <cellStyle name="Normal GHG Numbers (0.00) 3 5 5" xfId="10651" xr:uid="{00000000-0005-0000-0000-0000B0000000}"/>
    <cellStyle name="Normal GHG Numbers (0.00) 3 5 5 2" xfId="8683" xr:uid="{00000000-0005-0000-0000-0000B0000000}"/>
    <cellStyle name="Normal GHG Numbers (0.00) 3 5 6" xfId="7799" xr:uid="{00000000-0005-0000-0000-0000B0000000}"/>
    <cellStyle name="Normal GHG Numbers (0.00) 3 6" xfId="885" xr:uid="{00000000-0005-0000-0000-0000B0000000}"/>
    <cellStyle name="Normal GHG Numbers (0.00) 3 6 2" xfId="3685" xr:uid="{00000000-0005-0000-0000-0000B0000000}"/>
    <cellStyle name="Normal GHG Numbers (0.00) 3 6 2 2" xfId="13949" xr:uid="{00000000-0005-0000-0000-0000B0000000}"/>
    <cellStyle name="Normal GHG Numbers (0.00) 3 6 2 2 2" xfId="18539" xr:uid="{00000000-0005-0000-0000-0000B0000000}"/>
    <cellStyle name="Normal GHG Numbers (0.00) 3 6 2 3" xfId="8699" xr:uid="{00000000-0005-0000-0000-0000B0000000}"/>
    <cellStyle name="Normal GHG Numbers (0.00) 3 6 3" xfId="5109" xr:uid="{00000000-0005-0000-0000-0000B0000000}"/>
    <cellStyle name="Normal GHG Numbers (0.00) 3 6 3 2" xfId="15359" xr:uid="{00000000-0005-0000-0000-0000B0000000}"/>
    <cellStyle name="Normal GHG Numbers (0.00) 3 6 3 2 2" xfId="19948" xr:uid="{00000000-0005-0000-0000-0000B0000000}"/>
    <cellStyle name="Normal GHG Numbers (0.00) 3 6 3 3" xfId="10528" xr:uid="{00000000-0005-0000-0000-0000B0000000}"/>
    <cellStyle name="Normal GHG Numbers (0.00) 3 6 4" xfId="2523" xr:uid="{00000000-0005-0000-0000-0000B0000000}"/>
    <cellStyle name="Normal GHG Numbers (0.00) 3 6 4 2" xfId="17377" xr:uid="{00000000-0005-0000-0000-0000B0000000}"/>
    <cellStyle name="Normal GHG Numbers (0.00) 3 6 5" xfId="11214" xr:uid="{00000000-0005-0000-0000-0000B0000000}"/>
    <cellStyle name="Normal GHG Numbers (0.00) 3 6 5 2" xfId="12491" xr:uid="{00000000-0005-0000-0000-0000B0000000}"/>
    <cellStyle name="Normal GHG Numbers (0.00) 3 6 6" xfId="6100" xr:uid="{00000000-0005-0000-0000-0000B0000000}"/>
    <cellStyle name="Normal GHG Numbers (0.00) 3 7" xfId="1885" xr:uid="{00000000-0005-0000-0000-0000B0000000}"/>
    <cellStyle name="Normal GHG Numbers (0.00) 3 7 2" xfId="12156" xr:uid="{00000000-0005-0000-0000-0000B0000000}"/>
    <cellStyle name="Normal GHG Numbers (0.00) 3 7 2 2" xfId="16741" xr:uid="{00000000-0005-0000-0000-0000B0000000}"/>
    <cellStyle name="Normal GHG Numbers (0.00) 3 7 3" xfId="8358" xr:uid="{00000000-0005-0000-0000-0000B0000000}"/>
    <cellStyle name="Normal GHG Numbers (0.00) 3 8" xfId="3297" xr:uid="{00000000-0005-0000-0000-0000B0000000}"/>
    <cellStyle name="Normal GHG Numbers (0.00) 3 8 2" xfId="13561" xr:uid="{00000000-0005-0000-0000-0000B0000000}"/>
    <cellStyle name="Normal GHG Numbers (0.00) 3 8 2 2" xfId="18151" xr:uid="{00000000-0005-0000-0000-0000B0000000}"/>
    <cellStyle name="Normal GHG Numbers (0.00) 3 8 3" xfId="8784" xr:uid="{00000000-0005-0000-0000-0000B0000000}"/>
    <cellStyle name="Normal GHG Numbers (0.00) 3 9" xfId="1766" xr:uid="{00000000-0005-0000-0000-0000B0000000}"/>
    <cellStyle name="Normal GHG Numbers (0.00) 3 9 2" xfId="12037" xr:uid="{00000000-0005-0000-0000-0000B0000000}"/>
    <cellStyle name="Normal GHG Numbers (0.00) 3 9 2 2" xfId="16623" xr:uid="{00000000-0005-0000-0000-0000B0000000}"/>
    <cellStyle name="Normal GHG Numbers (0.00) 3 9 3" xfId="6259" xr:uid="{00000000-0005-0000-0000-0000B0000000}"/>
    <cellStyle name="Normal GHG Numbers (0.00) 3 9 4" xfId="6063" xr:uid="{00000000-0005-0000-0000-0000B0000000}"/>
    <cellStyle name="Normal GHG Numbers (0.00) 4" xfId="1772" xr:uid="{00000000-0005-0000-0000-000069000000}"/>
    <cellStyle name="Normal GHG Numbers (0.00) 4 2" xfId="12043" xr:uid="{00000000-0005-0000-0000-000069000000}"/>
    <cellStyle name="Normal GHG Numbers (0.00) 4 3" xfId="16629" xr:uid="{00000000-0005-0000-0000-000069000000}"/>
    <cellStyle name="Normal GHG Numbers (0.00) 5" xfId="1733" xr:uid="{00000000-0005-0000-0000-000069000000}"/>
    <cellStyle name="Normal GHG Numbers (0.00) 5 2" xfId="12005" xr:uid="{00000000-0005-0000-0000-000069000000}"/>
    <cellStyle name="Normal GHG Numbers (0.00) 5 3" xfId="16591" xr:uid="{00000000-0005-0000-0000-000069000000}"/>
    <cellStyle name="Normal GHG Numbers (0.00) 6" xfId="10605" xr:uid="{00000000-0005-0000-0000-000069000000}"/>
    <cellStyle name="Normal GHG Numbers (0.00) 6 2" xfId="9133" xr:uid="{00000000-0005-0000-0000-000069000000}"/>
    <cellStyle name="Normal GHG Textfiels Bold" xfId="250" xr:uid="{00000000-0005-0000-0000-0000B2000000}"/>
    <cellStyle name="Normal GHG Textfiels Bold 10" xfId="1847" xr:uid="{00000000-0005-0000-0000-0000B0000000}"/>
    <cellStyle name="Normal GHG Textfiels Bold 10 2" xfId="12118" xr:uid="{00000000-0005-0000-0000-0000B0000000}"/>
    <cellStyle name="Normal GHG Textfiels Bold 10 2 2" xfId="16703" xr:uid="{00000000-0005-0000-0000-0000B0000000}"/>
    <cellStyle name="Normal GHG Textfiels Bold 10 3" xfId="9903" xr:uid="{00000000-0005-0000-0000-0000B0000000}"/>
    <cellStyle name="Normal GHG Textfiels Bold 11" xfId="1765" xr:uid="{00000000-0005-0000-0000-0000B2000000}"/>
    <cellStyle name="Normal GHG Textfiels Bold 11 2" xfId="12036" xr:uid="{00000000-0005-0000-0000-0000B2000000}"/>
    <cellStyle name="Normal GHG Textfiels Bold 11 2 2" xfId="16622" xr:uid="{00000000-0005-0000-0000-0000B2000000}"/>
    <cellStyle name="Normal GHG Textfiels Bold 11 3" xfId="8815" xr:uid="{00000000-0005-0000-0000-0000B2000000}"/>
    <cellStyle name="Normal GHG Textfiels Bold 12" xfId="10626" xr:uid="{00000000-0005-0000-0000-0000B2000000}"/>
    <cellStyle name="Normal GHG Textfiels Bold 12 2" xfId="7955" xr:uid="{00000000-0005-0000-0000-0000B2000000}"/>
    <cellStyle name="Normal GHG Textfiels Bold 13" xfId="9489" xr:uid="{00000000-0005-0000-0000-0000B2000000}"/>
    <cellStyle name="Normal GHG Textfiels Bold 2" xfId="393" xr:uid="{00000000-0005-0000-0000-0000B0000000}"/>
    <cellStyle name="Normal GHG Textfiels Bold 2 10" xfId="1864" xr:uid="{00000000-0005-0000-0000-0000B0000000}"/>
    <cellStyle name="Normal GHG Textfiels Bold 2 10 2" xfId="12135" xr:uid="{00000000-0005-0000-0000-0000B0000000}"/>
    <cellStyle name="Normal GHG Textfiels Bold 2 10 2 2" xfId="16720" xr:uid="{00000000-0005-0000-0000-0000B0000000}"/>
    <cellStyle name="Normal GHG Textfiels Bold 2 10 3" xfId="12772" xr:uid="{00000000-0005-0000-0000-0000B0000000}"/>
    <cellStyle name="Normal GHG Textfiels Bold 2 11" xfId="4634" xr:uid="{00000000-0005-0000-0000-0000B0000000}"/>
    <cellStyle name="Normal GHG Textfiels Bold 2 11 2" xfId="19484" xr:uid="{00000000-0005-0000-0000-0000B0000000}"/>
    <cellStyle name="Normal GHG Textfiels Bold 2 12" xfId="10744" xr:uid="{00000000-0005-0000-0000-0000B0000000}"/>
    <cellStyle name="Normal GHG Textfiels Bold 2 12 2" xfId="10537" xr:uid="{00000000-0005-0000-0000-0000B0000000}"/>
    <cellStyle name="Normal GHG Textfiels Bold 2 13" xfId="13358" xr:uid="{00000000-0005-0000-0000-0000B0000000}"/>
    <cellStyle name="Normal GHG Textfiels Bold 2 2" xfId="488" xr:uid="{00000000-0005-0000-0000-0000B0000000}"/>
    <cellStyle name="Normal GHG Textfiels Bold 2 2 10" xfId="9384" xr:uid="{00000000-0005-0000-0000-0000B0000000}"/>
    <cellStyle name="Normal GHG Textfiels Bold 2 2 2" xfId="1202" xr:uid="{00000000-0005-0000-0000-0000B0000000}"/>
    <cellStyle name="Normal GHG Textfiels Bold 2 2 2 2" xfId="1519" xr:uid="{00000000-0005-0000-0000-0000B0000000}"/>
    <cellStyle name="Normal GHG Textfiels Bold 2 2 2 2 2" xfId="4328" xr:uid="{00000000-0005-0000-0000-0000B0000000}"/>
    <cellStyle name="Normal GHG Textfiels Bold 2 2 2 2 2 2" xfId="14592" xr:uid="{00000000-0005-0000-0000-0000B0000000}"/>
    <cellStyle name="Normal GHG Textfiels Bold 2 2 2 2 2 2 2" xfId="19182" xr:uid="{00000000-0005-0000-0000-0000B0000000}"/>
    <cellStyle name="Normal GHG Textfiels Bold 2 2 2 2 2 3" xfId="12217" xr:uid="{00000000-0005-0000-0000-0000B0000000}"/>
    <cellStyle name="Normal GHG Textfiels Bold 2 2 2 2 3" xfId="5740" xr:uid="{00000000-0005-0000-0000-0000B0000000}"/>
    <cellStyle name="Normal GHG Textfiels Bold 2 2 2 2 3 2" xfId="15949" xr:uid="{00000000-0005-0000-0000-0000B0000000}"/>
    <cellStyle name="Normal GHG Textfiels Bold 2 2 2 2 3 2 2" xfId="20536" xr:uid="{00000000-0005-0000-0000-0000B0000000}"/>
    <cellStyle name="Normal GHG Textfiels Bold 2 2 2 2 3 3" xfId="13002" xr:uid="{00000000-0005-0000-0000-0000B0000000}"/>
    <cellStyle name="Normal GHG Textfiels Bold 2 2 2 2 4" xfId="3099" xr:uid="{00000000-0005-0000-0000-0000B0000000}"/>
    <cellStyle name="Normal GHG Textfiels Bold 2 2 2 2 4 2" xfId="17953" xr:uid="{00000000-0005-0000-0000-0000B0000000}"/>
    <cellStyle name="Normal GHG Textfiels Bold 2 2 2 2 5" xfId="11801" xr:uid="{00000000-0005-0000-0000-0000B0000000}"/>
    <cellStyle name="Normal GHG Textfiels Bold 2 2 2 2 5 2" xfId="16387" xr:uid="{00000000-0005-0000-0000-0000B0000000}"/>
    <cellStyle name="Normal GHG Textfiels Bold 2 2 2 2 6" xfId="8656" xr:uid="{00000000-0005-0000-0000-0000B0000000}"/>
    <cellStyle name="Normal GHG Textfiels Bold 2 2 2 3" xfId="2810" xr:uid="{00000000-0005-0000-0000-0000B0000000}"/>
    <cellStyle name="Normal GHG Textfiels Bold 2 2 2 3 2" xfId="13076" xr:uid="{00000000-0005-0000-0000-0000B0000000}"/>
    <cellStyle name="Normal GHG Textfiels Bold 2 2 2 3 2 2" xfId="17664" xr:uid="{00000000-0005-0000-0000-0000B0000000}"/>
    <cellStyle name="Normal GHG Textfiels Bold 2 2 2 3 3" xfId="8587" xr:uid="{00000000-0005-0000-0000-0000B0000000}"/>
    <cellStyle name="Normal GHG Textfiels Bold 2 2 2 4" xfId="4010" xr:uid="{00000000-0005-0000-0000-0000B0000000}"/>
    <cellStyle name="Normal GHG Textfiels Bold 2 2 2 4 2" xfId="14274" xr:uid="{00000000-0005-0000-0000-0000B0000000}"/>
    <cellStyle name="Normal GHG Textfiels Bold 2 2 2 4 2 2" xfId="18864" xr:uid="{00000000-0005-0000-0000-0000B0000000}"/>
    <cellStyle name="Normal GHG Textfiels Bold 2 2 2 4 3" xfId="6946" xr:uid="{00000000-0005-0000-0000-0000B0000000}"/>
    <cellStyle name="Normal GHG Textfiels Bold 2 2 2 5" xfId="5424" xr:uid="{00000000-0005-0000-0000-0000B0000000}"/>
    <cellStyle name="Normal GHG Textfiels Bold 2 2 2 5 2" xfId="15650" xr:uid="{00000000-0005-0000-0000-0000B0000000}"/>
    <cellStyle name="Normal GHG Textfiels Bold 2 2 2 5 2 2" xfId="20238" xr:uid="{00000000-0005-0000-0000-0000B0000000}"/>
    <cellStyle name="Normal GHG Textfiels Bold 2 2 2 5 3" xfId="8471" xr:uid="{00000000-0005-0000-0000-0000B0000000}"/>
    <cellStyle name="Normal GHG Textfiels Bold 2 2 2 6" xfId="1973" xr:uid="{00000000-0005-0000-0000-0000B0000000}"/>
    <cellStyle name="Normal GHG Textfiels Bold 2 2 2 6 2" xfId="12242" xr:uid="{00000000-0005-0000-0000-0000B0000000}"/>
    <cellStyle name="Normal GHG Textfiels Bold 2 2 2 6 2 2" xfId="16827" xr:uid="{00000000-0005-0000-0000-0000B0000000}"/>
    <cellStyle name="Normal GHG Textfiels Bold 2 2 2 6 3" xfId="12211" xr:uid="{00000000-0005-0000-0000-0000B0000000}"/>
    <cellStyle name="Normal GHG Textfiels Bold 2 2 2 7" xfId="11503" xr:uid="{00000000-0005-0000-0000-0000B0000000}"/>
    <cellStyle name="Normal GHG Textfiels Bold 2 2 2 7 2" xfId="9634" xr:uid="{00000000-0005-0000-0000-0000B0000000}"/>
    <cellStyle name="Normal GHG Textfiels Bold 2 2 2 8" xfId="6248" xr:uid="{00000000-0005-0000-0000-0000B0000000}"/>
    <cellStyle name="Normal GHG Textfiels Bold 2 2 3" xfId="1121" xr:uid="{00000000-0005-0000-0000-0000B0000000}"/>
    <cellStyle name="Normal GHG Textfiels Bold 2 2 3 2" xfId="3927" xr:uid="{00000000-0005-0000-0000-0000B0000000}"/>
    <cellStyle name="Normal GHG Textfiels Bold 2 2 3 2 2" xfId="14191" xr:uid="{00000000-0005-0000-0000-0000B0000000}"/>
    <cellStyle name="Normal GHG Textfiels Bold 2 2 3 2 2 2" xfId="18781" xr:uid="{00000000-0005-0000-0000-0000B0000000}"/>
    <cellStyle name="Normal GHG Textfiels Bold 2 2 3 2 3" xfId="8723" xr:uid="{00000000-0005-0000-0000-0000B0000000}"/>
    <cellStyle name="Normal GHG Textfiels Bold 2 2 3 3" xfId="5343" xr:uid="{00000000-0005-0000-0000-0000B0000000}"/>
    <cellStyle name="Normal GHG Textfiels Bold 2 2 3 3 2" xfId="15574" xr:uid="{00000000-0005-0000-0000-0000B0000000}"/>
    <cellStyle name="Normal GHG Textfiels Bold 2 2 3 3 2 2" xfId="20163" xr:uid="{00000000-0005-0000-0000-0000B0000000}"/>
    <cellStyle name="Normal GHG Textfiels Bold 2 2 3 3 3" xfId="6724" xr:uid="{00000000-0005-0000-0000-0000B0000000}"/>
    <cellStyle name="Normal GHG Textfiels Bold 2 2 3 4" xfId="2742" xr:uid="{00000000-0005-0000-0000-0000B0000000}"/>
    <cellStyle name="Normal GHG Textfiels Bold 2 2 3 4 2" xfId="17596" xr:uid="{00000000-0005-0000-0000-0000B0000000}"/>
    <cellStyle name="Normal GHG Textfiels Bold 2 2 3 5" xfId="11428" xr:uid="{00000000-0005-0000-0000-0000B0000000}"/>
    <cellStyle name="Normal GHG Textfiels Bold 2 2 3 5 2" xfId="13479" xr:uid="{00000000-0005-0000-0000-0000B0000000}"/>
    <cellStyle name="Normal GHG Textfiels Bold 2 2 3 6" xfId="8636" xr:uid="{00000000-0005-0000-0000-0000B0000000}"/>
    <cellStyle name="Normal GHG Textfiels Bold 2 2 4" xfId="979" xr:uid="{00000000-0005-0000-0000-0000B0000000}"/>
    <cellStyle name="Normal GHG Textfiels Bold 2 2 4 2" xfId="3782" xr:uid="{00000000-0005-0000-0000-0000B0000000}"/>
    <cellStyle name="Normal GHG Textfiels Bold 2 2 4 2 2" xfId="14046" xr:uid="{00000000-0005-0000-0000-0000B0000000}"/>
    <cellStyle name="Normal GHG Textfiels Bold 2 2 4 2 2 2" xfId="18636" xr:uid="{00000000-0005-0000-0000-0000B0000000}"/>
    <cellStyle name="Normal GHG Textfiels Bold 2 2 4 2 3" xfId="9541" xr:uid="{00000000-0005-0000-0000-0000B0000000}"/>
    <cellStyle name="Normal GHG Textfiels Bold 2 2 4 3" xfId="5202" xr:uid="{00000000-0005-0000-0000-0000B0000000}"/>
    <cellStyle name="Normal GHG Textfiels Bold 2 2 4 3 2" xfId="15443" xr:uid="{00000000-0005-0000-0000-0000B0000000}"/>
    <cellStyle name="Normal GHG Textfiels Bold 2 2 4 3 2 2" xfId="20032" xr:uid="{00000000-0005-0000-0000-0000B0000000}"/>
    <cellStyle name="Normal GHG Textfiels Bold 2 2 4 3 3" xfId="8653" xr:uid="{00000000-0005-0000-0000-0000B0000000}"/>
    <cellStyle name="Normal GHG Textfiels Bold 2 2 4 4" xfId="2612" xr:uid="{00000000-0005-0000-0000-0000B0000000}"/>
    <cellStyle name="Normal GHG Textfiels Bold 2 2 4 4 2" xfId="17466" xr:uid="{00000000-0005-0000-0000-0000B0000000}"/>
    <cellStyle name="Normal GHG Textfiels Bold 2 2 4 5" xfId="11298" xr:uid="{00000000-0005-0000-0000-0000B0000000}"/>
    <cellStyle name="Normal GHG Textfiels Bold 2 2 4 5 2" xfId="5979" xr:uid="{00000000-0005-0000-0000-0000B0000000}"/>
    <cellStyle name="Normal GHG Textfiels Bold 2 2 4 6" xfId="13280" xr:uid="{00000000-0005-0000-0000-0000B0000000}"/>
    <cellStyle name="Normal GHG Textfiels Bold 2 2 5" xfId="947" xr:uid="{00000000-0005-0000-0000-0000B0000000}"/>
    <cellStyle name="Normal GHG Textfiels Bold 2 2 5 2" xfId="3750" xr:uid="{00000000-0005-0000-0000-0000B0000000}"/>
    <cellStyle name="Normal GHG Textfiels Bold 2 2 5 2 2" xfId="14014" xr:uid="{00000000-0005-0000-0000-0000B0000000}"/>
    <cellStyle name="Normal GHG Textfiels Bold 2 2 5 2 2 2" xfId="18604" xr:uid="{00000000-0005-0000-0000-0000B0000000}"/>
    <cellStyle name="Normal GHG Textfiels Bold 2 2 5 2 3" xfId="6920" xr:uid="{00000000-0005-0000-0000-0000B0000000}"/>
    <cellStyle name="Normal GHG Textfiels Bold 2 2 5 3" xfId="5170" xr:uid="{00000000-0005-0000-0000-0000B0000000}"/>
    <cellStyle name="Normal GHG Textfiels Bold 2 2 5 3 2" xfId="15413" xr:uid="{00000000-0005-0000-0000-0000B0000000}"/>
    <cellStyle name="Normal GHG Textfiels Bold 2 2 5 3 2 2" xfId="20002" xr:uid="{00000000-0005-0000-0000-0000B0000000}"/>
    <cellStyle name="Normal GHG Textfiels Bold 2 2 5 3 3" xfId="9707" xr:uid="{00000000-0005-0000-0000-0000B0000000}"/>
    <cellStyle name="Normal GHG Textfiels Bold 2 2 5 4" xfId="2582" xr:uid="{00000000-0005-0000-0000-0000B0000000}"/>
    <cellStyle name="Normal GHG Textfiels Bold 2 2 5 4 2" xfId="17436" xr:uid="{00000000-0005-0000-0000-0000B0000000}"/>
    <cellStyle name="Normal GHG Textfiels Bold 2 2 5 5" xfId="11268" xr:uid="{00000000-0005-0000-0000-0000B0000000}"/>
    <cellStyle name="Normal GHG Textfiels Bold 2 2 5 5 2" xfId="9534" xr:uid="{00000000-0005-0000-0000-0000B0000000}"/>
    <cellStyle name="Normal GHG Textfiels Bold 2 2 5 6" xfId="7275" xr:uid="{00000000-0005-0000-0000-0000B0000000}"/>
    <cellStyle name="Normal GHG Textfiels Bold 2 2 6" xfId="592" xr:uid="{00000000-0005-0000-0000-0000B0000000}"/>
    <cellStyle name="Normal GHG Textfiels Bold 2 2 6 2" xfId="4817" xr:uid="{00000000-0005-0000-0000-0000B0000000}"/>
    <cellStyle name="Normal GHG Textfiels Bold 2 2 6 2 2" xfId="15075" xr:uid="{00000000-0005-0000-0000-0000B0000000}"/>
    <cellStyle name="Normal GHG Textfiels Bold 2 2 6 2 2 2" xfId="19664" xr:uid="{00000000-0005-0000-0000-0000B0000000}"/>
    <cellStyle name="Normal GHG Textfiels Bold 2 2 6 2 3" xfId="12488" xr:uid="{00000000-0005-0000-0000-0000B0000000}"/>
    <cellStyle name="Normal GHG Textfiels Bold 2 2 6 3" xfId="2239" xr:uid="{00000000-0005-0000-0000-0000B0000000}"/>
    <cellStyle name="Normal GHG Textfiels Bold 2 2 6 3 2" xfId="17093" xr:uid="{00000000-0005-0000-0000-0000B0000000}"/>
    <cellStyle name="Normal GHG Textfiels Bold 2 2 6 4" xfId="10936" xr:uid="{00000000-0005-0000-0000-0000B0000000}"/>
    <cellStyle name="Normal GHG Textfiels Bold 2 2 6 4 2" xfId="13013" xr:uid="{00000000-0005-0000-0000-0000B0000000}"/>
    <cellStyle name="Normal GHG Textfiels Bold 2 2 6 5" xfId="12504" xr:uid="{00000000-0005-0000-0000-0000B0000000}"/>
    <cellStyle name="Normal GHG Textfiels Bold 2 2 7" xfId="3392" xr:uid="{00000000-0005-0000-0000-0000B0000000}"/>
    <cellStyle name="Normal GHG Textfiels Bold 2 2 7 2" xfId="13656" xr:uid="{00000000-0005-0000-0000-0000B0000000}"/>
    <cellStyle name="Normal GHG Textfiels Bold 2 2 7 2 2" xfId="18246" xr:uid="{00000000-0005-0000-0000-0000B0000000}"/>
    <cellStyle name="Normal GHG Textfiels Bold 2 2 7 3" xfId="8534" xr:uid="{00000000-0005-0000-0000-0000B0000000}"/>
    <cellStyle name="Normal GHG Textfiels Bold 2 2 8" xfId="4713" xr:uid="{00000000-0005-0000-0000-0000B0000000}"/>
    <cellStyle name="Normal GHG Textfiels Bold 2 2 8 2" xfId="14973" xr:uid="{00000000-0005-0000-0000-0000B0000000}"/>
    <cellStyle name="Normal GHG Textfiels Bold 2 2 8 2 2" xfId="19562" xr:uid="{00000000-0005-0000-0000-0000B0000000}"/>
    <cellStyle name="Normal GHG Textfiels Bold 2 2 8 3" xfId="8586" xr:uid="{00000000-0005-0000-0000-0000B0000000}"/>
    <cellStyle name="Normal GHG Textfiels Bold 2 2 9" xfId="10835" xr:uid="{00000000-0005-0000-0000-0000B0000000}"/>
    <cellStyle name="Normal GHG Textfiels Bold 2 2 9 2" xfId="13320" xr:uid="{00000000-0005-0000-0000-0000B0000000}"/>
    <cellStyle name="Normal GHG Textfiels Bold 2 3" xfId="640" xr:uid="{00000000-0005-0000-0000-0000B0000000}"/>
    <cellStyle name="Normal GHG Textfiels Bold 2 3 2" xfId="1553" xr:uid="{00000000-0005-0000-0000-0000B0000000}"/>
    <cellStyle name="Normal GHG Textfiels Bold 2 3 2 2" xfId="4362" xr:uid="{00000000-0005-0000-0000-0000B0000000}"/>
    <cellStyle name="Normal GHG Textfiels Bold 2 3 2 2 2" xfId="14626" xr:uid="{00000000-0005-0000-0000-0000B0000000}"/>
    <cellStyle name="Normal GHG Textfiels Bold 2 3 2 2 2 2" xfId="19216" xr:uid="{00000000-0005-0000-0000-0000B0000000}"/>
    <cellStyle name="Normal GHG Textfiels Bold 2 3 2 2 3" xfId="7177" xr:uid="{00000000-0005-0000-0000-0000B0000000}"/>
    <cellStyle name="Normal GHG Textfiels Bold 2 3 2 3" xfId="5774" xr:uid="{00000000-0005-0000-0000-0000B0000000}"/>
    <cellStyle name="Normal GHG Textfiels Bold 2 3 2 3 2" xfId="15981" xr:uid="{00000000-0005-0000-0000-0000B0000000}"/>
    <cellStyle name="Normal GHG Textfiels Bold 2 3 2 3 2 2" xfId="20568" xr:uid="{00000000-0005-0000-0000-0000B0000000}"/>
    <cellStyle name="Normal GHG Textfiels Bold 2 3 2 3 3" xfId="12438" xr:uid="{00000000-0005-0000-0000-0000B0000000}"/>
    <cellStyle name="Normal GHG Textfiels Bold 2 3 2 4" xfId="3131" xr:uid="{00000000-0005-0000-0000-0000B0000000}"/>
    <cellStyle name="Normal GHG Textfiels Bold 2 3 2 4 2" xfId="17985" xr:uid="{00000000-0005-0000-0000-0000B0000000}"/>
    <cellStyle name="Normal GHG Textfiels Bold 2 3 2 5" xfId="11833" xr:uid="{00000000-0005-0000-0000-0000B0000000}"/>
    <cellStyle name="Normal GHG Textfiels Bold 2 3 2 5 2" xfId="16419" xr:uid="{00000000-0005-0000-0000-0000B0000000}"/>
    <cellStyle name="Normal GHG Textfiels Bold 2 3 2 6" xfId="14907" xr:uid="{00000000-0005-0000-0000-0000B0000000}"/>
    <cellStyle name="Normal GHG Textfiels Bold 2 3 3" xfId="1009" xr:uid="{00000000-0005-0000-0000-0000B0000000}"/>
    <cellStyle name="Normal GHG Textfiels Bold 2 3 3 2" xfId="3812" xr:uid="{00000000-0005-0000-0000-0000B0000000}"/>
    <cellStyle name="Normal GHG Textfiels Bold 2 3 3 2 2" xfId="14076" xr:uid="{00000000-0005-0000-0000-0000B0000000}"/>
    <cellStyle name="Normal GHG Textfiels Bold 2 3 3 2 2 2" xfId="18666" xr:uid="{00000000-0005-0000-0000-0000B0000000}"/>
    <cellStyle name="Normal GHG Textfiels Bold 2 3 3 2 3" xfId="7299" xr:uid="{00000000-0005-0000-0000-0000B0000000}"/>
    <cellStyle name="Normal GHG Textfiels Bold 2 3 3 3" xfId="5232" xr:uid="{00000000-0005-0000-0000-0000B0000000}"/>
    <cellStyle name="Normal GHG Textfiels Bold 2 3 3 3 2" xfId="15470" xr:uid="{00000000-0005-0000-0000-0000B0000000}"/>
    <cellStyle name="Normal GHG Textfiels Bold 2 3 3 3 2 2" xfId="20059" xr:uid="{00000000-0005-0000-0000-0000B0000000}"/>
    <cellStyle name="Normal GHG Textfiels Bold 2 3 3 3 3" xfId="9134" xr:uid="{00000000-0005-0000-0000-0000B0000000}"/>
    <cellStyle name="Normal GHG Textfiels Bold 2 3 3 4" xfId="2638" xr:uid="{00000000-0005-0000-0000-0000B0000000}"/>
    <cellStyle name="Normal GHG Textfiels Bold 2 3 3 4 2" xfId="17492" xr:uid="{00000000-0005-0000-0000-0000B0000000}"/>
    <cellStyle name="Normal GHG Textfiels Bold 2 3 3 5" xfId="11325" xr:uid="{00000000-0005-0000-0000-0000B0000000}"/>
    <cellStyle name="Normal GHG Textfiels Bold 2 3 3 5 2" xfId="12168" xr:uid="{00000000-0005-0000-0000-0000B0000000}"/>
    <cellStyle name="Normal GHG Textfiels Bold 2 3 3 6" xfId="9690" xr:uid="{00000000-0005-0000-0000-0000B0000000}"/>
    <cellStyle name="Normal GHG Textfiels Bold 2 3 4" xfId="2287" xr:uid="{00000000-0005-0000-0000-0000B0000000}"/>
    <cellStyle name="Normal GHG Textfiels Bold 2 3 4 2" xfId="12555" xr:uid="{00000000-0005-0000-0000-0000B0000000}"/>
    <cellStyle name="Normal GHG Textfiels Bold 2 3 4 2 2" xfId="17141" xr:uid="{00000000-0005-0000-0000-0000B0000000}"/>
    <cellStyle name="Normal GHG Textfiels Bold 2 3 4 3" xfId="8743" xr:uid="{00000000-0005-0000-0000-0000B0000000}"/>
    <cellStyle name="Normal GHG Textfiels Bold 2 3 5" xfId="3440" xr:uid="{00000000-0005-0000-0000-0000B0000000}"/>
    <cellStyle name="Normal GHG Textfiels Bold 2 3 5 2" xfId="13704" xr:uid="{00000000-0005-0000-0000-0000B0000000}"/>
    <cellStyle name="Normal GHG Textfiels Bold 2 3 5 2 2" xfId="18294" xr:uid="{00000000-0005-0000-0000-0000B0000000}"/>
    <cellStyle name="Normal GHG Textfiels Bold 2 3 5 3" xfId="8008" xr:uid="{00000000-0005-0000-0000-0000B0000000}"/>
    <cellStyle name="Normal GHG Textfiels Bold 2 3 6" xfId="4865" xr:uid="{00000000-0005-0000-0000-0000B0000000}"/>
    <cellStyle name="Normal GHG Textfiels Bold 2 3 6 2" xfId="15123" xr:uid="{00000000-0005-0000-0000-0000B0000000}"/>
    <cellStyle name="Normal GHG Textfiels Bold 2 3 6 2 2" xfId="19712" xr:uid="{00000000-0005-0000-0000-0000B0000000}"/>
    <cellStyle name="Normal GHG Textfiels Bold 2 3 6 3" xfId="13145" xr:uid="{00000000-0005-0000-0000-0000B0000000}"/>
    <cellStyle name="Normal GHG Textfiels Bold 2 3 7" xfId="2021" xr:uid="{00000000-0005-0000-0000-0000B0000000}"/>
    <cellStyle name="Normal GHG Textfiels Bold 2 3 7 2" xfId="12290" xr:uid="{00000000-0005-0000-0000-0000B0000000}"/>
    <cellStyle name="Normal GHG Textfiels Bold 2 3 7 2 2" xfId="16875" xr:uid="{00000000-0005-0000-0000-0000B0000000}"/>
    <cellStyle name="Normal GHG Textfiels Bold 2 3 7 3" xfId="9161" xr:uid="{00000000-0005-0000-0000-0000B0000000}"/>
    <cellStyle name="Normal GHG Textfiels Bold 2 3 8" xfId="10983" xr:uid="{00000000-0005-0000-0000-0000B0000000}"/>
    <cellStyle name="Normal GHG Textfiels Bold 2 3 8 2" xfId="14588" xr:uid="{00000000-0005-0000-0000-0000B0000000}"/>
    <cellStyle name="Normal GHG Textfiels Bold 2 3 9" xfId="6002" xr:uid="{00000000-0005-0000-0000-0000B0000000}"/>
    <cellStyle name="Normal GHG Textfiels Bold 2 4" xfId="704" xr:uid="{00000000-0005-0000-0000-0000B0000000}"/>
    <cellStyle name="Normal GHG Textfiels Bold 2 4 2" xfId="1617" xr:uid="{00000000-0005-0000-0000-0000B0000000}"/>
    <cellStyle name="Normal GHG Textfiels Bold 2 4 2 2" xfId="4426" xr:uid="{00000000-0005-0000-0000-0000B0000000}"/>
    <cellStyle name="Normal GHG Textfiels Bold 2 4 2 2 2" xfId="14690" xr:uid="{00000000-0005-0000-0000-0000B0000000}"/>
    <cellStyle name="Normal GHG Textfiels Bold 2 4 2 2 2 2" xfId="19280" xr:uid="{00000000-0005-0000-0000-0000B0000000}"/>
    <cellStyle name="Normal GHG Textfiels Bold 2 4 2 2 3" xfId="9289" xr:uid="{00000000-0005-0000-0000-0000B0000000}"/>
    <cellStyle name="Normal GHG Textfiels Bold 2 4 2 3" xfId="5838" xr:uid="{00000000-0005-0000-0000-0000B0000000}"/>
    <cellStyle name="Normal GHG Textfiels Bold 2 4 2 3 2" xfId="16041" xr:uid="{00000000-0005-0000-0000-0000B0000000}"/>
    <cellStyle name="Normal GHG Textfiels Bold 2 4 2 3 2 2" xfId="20628" xr:uid="{00000000-0005-0000-0000-0000B0000000}"/>
    <cellStyle name="Normal GHG Textfiels Bold 2 4 2 3 3" xfId="6879" xr:uid="{00000000-0005-0000-0000-0000B0000000}"/>
    <cellStyle name="Normal GHG Textfiels Bold 2 4 2 4" xfId="3191" xr:uid="{00000000-0005-0000-0000-0000B0000000}"/>
    <cellStyle name="Normal GHG Textfiels Bold 2 4 2 4 2" xfId="18045" xr:uid="{00000000-0005-0000-0000-0000B0000000}"/>
    <cellStyle name="Normal GHG Textfiels Bold 2 4 2 5" xfId="11893" xr:uid="{00000000-0005-0000-0000-0000B0000000}"/>
    <cellStyle name="Normal GHG Textfiels Bold 2 4 2 5 2" xfId="16479" xr:uid="{00000000-0005-0000-0000-0000B0000000}"/>
    <cellStyle name="Normal GHG Textfiels Bold 2 4 2 6" xfId="8435" xr:uid="{00000000-0005-0000-0000-0000B0000000}"/>
    <cellStyle name="Normal GHG Textfiels Bold 2 4 3" xfId="1300" xr:uid="{00000000-0005-0000-0000-0000B0000000}"/>
    <cellStyle name="Normal GHG Textfiels Bold 2 4 3 2" xfId="4109" xr:uid="{00000000-0005-0000-0000-0000B0000000}"/>
    <cellStyle name="Normal GHG Textfiels Bold 2 4 3 2 2" xfId="14373" xr:uid="{00000000-0005-0000-0000-0000B0000000}"/>
    <cellStyle name="Normal GHG Textfiels Bold 2 4 3 2 2 2" xfId="18963" xr:uid="{00000000-0005-0000-0000-0000B0000000}"/>
    <cellStyle name="Normal GHG Textfiels Bold 2 4 3 2 3" xfId="12915" xr:uid="{00000000-0005-0000-0000-0000B0000000}"/>
    <cellStyle name="Normal GHG Textfiels Bold 2 4 3 3" xfId="5522" xr:uid="{00000000-0005-0000-0000-0000B0000000}"/>
    <cellStyle name="Normal GHG Textfiels Bold 2 4 3 3 2" xfId="15744" xr:uid="{00000000-0005-0000-0000-0000B0000000}"/>
    <cellStyle name="Normal GHG Textfiels Bold 2 4 3 3 2 2" xfId="20332" xr:uid="{00000000-0005-0000-0000-0000B0000000}"/>
    <cellStyle name="Normal GHG Textfiels Bold 2 4 3 3 3" xfId="9278" xr:uid="{00000000-0005-0000-0000-0000B0000000}"/>
    <cellStyle name="Normal GHG Textfiels Bold 2 4 3 4" xfId="2907" xr:uid="{00000000-0005-0000-0000-0000B0000000}"/>
    <cellStyle name="Normal GHG Textfiels Bold 2 4 3 4 2" xfId="17761" xr:uid="{00000000-0005-0000-0000-0000B0000000}"/>
    <cellStyle name="Normal GHG Textfiels Bold 2 4 3 5" xfId="11595" xr:uid="{00000000-0005-0000-0000-0000B0000000}"/>
    <cellStyle name="Normal GHG Textfiels Bold 2 4 3 5 2" xfId="16183" xr:uid="{00000000-0005-0000-0000-0000B0000000}"/>
    <cellStyle name="Normal GHG Textfiels Bold 2 4 3 6" xfId="6874" xr:uid="{00000000-0005-0000-0000-0000B0000000}"/>
    <cellStyle name="Normal GHG Textfiels Bold 2 4 4" xfId="2348" xr:uid="{00000000-0005-0000-0000-0000B0000000}"/>
    <cellStyle name="Normal GHG Textfiels Bold 2 4 4 2" xfId="12616" xr:uid="{00000000-0005-0000-0000-0000B0000000}"/>
    <cellStyle name="Normal GHG Textfiels Bold 2 4 4 2 2" xfId="17202" xr:uid="{00000000-0005-0000-0000-0000B0000000}"/>
    <cellStyle name="Normal GHG Textfiels Bold 2 4 4 3" xfId="10124" xr:uid="{00000000-0005-0000-0000-0000B0000000}"/>
    <cellStyle name="Normal GHG Textfiels Bold 2 4 5" xfId="3504" xr:uid="{00000000-0005-0000-0000-0000B0000000}"/>
    <cellStyle name="Normal GHG Textfiels Bold 2 4 5 2" xfId="13768" xr:uid="{00000000-0005-0000-0000-0000B0000000}"/>
    <cellStyle name="Normal GHG Textfiels Bold 2 4 5 2 2" xfId="18358" xr:uid="{00000000-0005-0000-0000-0000B0000000}"/>
    <cellStyle name="Normal GHG Textfiels Bold 2 4 5 3" xfId="7113" xr:uid="{00000000-0005-0000-0000-0000B0000000}"/>
    <cellStyle name="Normal GHG Textfiels Bold 2 4 6" xfId="4929" xr:uid="{00000000-0005-0000-0000-0000B0000000}"/>
    <cellStyle name="Normal GHG Textfiels Bold 2 4 6 2" xfId="15184" xr:uid="{00000000-0005-0000-0000-0000B0000000}"/>
    <cellStyle name="Normal GHG Textfiels Bold 2 4 6 2 2" xfId="19773" xr:uid="{00000000-0005-0000-0000-0000B0000000}"/>
    <cellStyle name="Normal GHG Textfiels Bold 2 4 6 3" xfId="8922" xr:uid="{00000000-0005-0000-0000-0000B0000000}"/>
    <cellStyle name="Normal GHG Textfiels Bold 2 4 7" xfId="2055" xr:uid="{00000000-0005-0000-0000-0000B0000000}"/>
    <cellStyle name="Normal GHG Textfiels Bold 2 4 7 2" xfId="12324" xr:uid="{00000000-0005-0000-0000-0000B0000000}"/>
    <cellStyle name="Normal GHG Textfiels Bold 2 4 7 2 2" xfId="16909" xr:uid="{00000000-0005-0000-0000-0000B0000000}"/>
    <cellStyle name="Normal GHG Textfiels Bold 2 4 7 3" xfId="9088" xr:uid="{00000000-0005-0000-0000-0000B0000000}"/>
    <cellStyle name="Normal GHG Textfiels Bold 2 4 8" xfId="11043" xr:uid="{00000000-0005-0000-0000-0000B0000000}"/>
    <cellStyle name="Normal GHG Textfiels Bold 2 4 8 2" xfId="13144" xr:uid="{00000000-0005-0000-0000-0000B0000000}"/>
    <cellStyle name="Normal GHG Textfiels Bold 2 4 9" xfId="8258" xr:uid="{00000000-0005-0000-0000-0000B0000000}"/>
    <cellStyle name="Normal GHG Textfiels Bold 2 5" xfId="766" xr:uid="{00000000-0005-0000-0000-0000B0000000}"/>
    <cellStyle name="Normal GHG Textfiels Bold 2 5 2" xfId="1679" xr:uid="{00000000-0005-0000-0000-0000B0000000}"/>
    <cellStyle name="Normal GHG Textfiels Bold 2 5 2 2" xfId="4488" xr:uid="{00000000-0005-0000-0000-0000B0000000}"/>
    <cellStyle name="Normal GHG Textfiels Bold 2 5 2 2 2" xfId="14752" xr:uid="{00000000-0005-0000-0000-0000B0000000}"/>
    <cellStyle name="Normal GHG Textfiels Bold 2 5 2 2 2 2" xfId="19342" xr:uid="{00000000-0005-0000-0000-0000B0000000}"/>
    <cellStyle name="Normal GHG Textfiels Bold 2 5 2 2 3" xfId="5990" xr:uid="{00000000-0005-0000-0000-0000B0000000}"/>
    <cellStyle name="Normal GHG Textfiels Bold 2 5 2 3" xfId="5900" xr:uid="{00000000-0005-0000-0000-0000B0000000}"/>
    <cellStyle name="Normal GHG Textfiels Bold 2 5 2 3 2" xfId="16100" xr:uid="{00000000-0005-0000-0000-0000B0000000}"/>
    <cellStyle name="Normal GHG Textfiels Bold 2 5 2 3 2 2" xfId="20687" xr:uid="{00000000-0005-0000-0000-0000B0000000}"/>
    <cellStyle name="Normal GHG Textfiels Bold 2 5 2 3 3" xfId="8983" xr:uid="{00000000-0005-0000-0000-0000B0000000}"/>
    <cellStyle name="Normal GHG Textfiels Bold 2 5 2 4" xfId="3250" xr:uid="{00000000-0005-0000-0000-0000B0000000}"/>
    <cellStyle name="Normal GHG Textfiels Bold 2 5 2 4 2" xfId="18104" xr:uid="{00000000-0005-0000-0000-0000B0000000}"/>
    <cellStyle name="Normal GHG Textfiels Bold 2 5 2 5" xfId="11952" xr:uid="{00000000-0005-0000-0000-0000B0000000}"/>
    <cellStyle name="Normal GHG Textfiels Bold 2 5 2 5 2" xfId="16538" xr:uid="{00000000-0005-0000-0000-0000B0000000}"/>
    <cellStyle name="Normal GHG Textfiels Bold 2 5 2 6" xfId="6722" xr:uid="{00000000-0005-0000-0000-0000B0000000}"/>
    <cellStyle name="Normal GHG Textfiels Bold 2 5 3" xfId="1357" xr:uid="{00000000-0005-0000-0000-0000B0000000}"/>
    <cellStyle name="Normal GHG Textfiels Bold 2 5 3 2" xfId="4166" xr:uid="{00000000-0005-0000-0000-0000B0000000}"/>
    <cellStyle name="Normal GHG Textfiels Bold 2 5 3 2 2" xfId="14430" xr:uid="{00000000-0005-0000-0000-0000B0000000}"/>
    <cellStyle name="Normal GHG Textfiels Bold 2 5 3 2 2 2" xfId="19020" xr:uid="{00000000-0005-0000-0000-0000B0000000}"/>
    <cellStyle name="Normal GHG Textfiels Bold 2 5 3 2 3" xfId="6637" xr:uid="{00000000-0005-0000-0000-0000B0000000}"/>
    <cellStyle name="Normal GHG Textfiels Bold 2 5 3 3" xfId="5578" xr:uid="{00000000-0005-0000-0000-0000B0000000}"/>
    <cellStyle name="Normal GHG Textfiels Bold 2 5 3 3 2" xfId="15797" xr:uid="{00000000-0005-0000-0000-0000B0000000}"/>
    <cellStyle name="Normal GHG Textfiels Bold 2 5 3 3 2 2" xfId="20385" xr:uid="{00000000-0005-0000-0000-0000B0000000}"/>
    <cellStyle name="Normal GHG Textfiels Bold 2 5 3 3 3" xfId="14896" xr:uid="{00000000-0005-0000-0000-0000B0000000}"/>
    <cellStyle name="Normal GHG Textfiels Bold 2 5 3 4" xfId="2961" xr:uid="{00000000-0005-0000-0000-0000B0000000}"/>
    <cellStyle name="Normal GHG Textfiels Bold 2 5 3 4 2" xfId="17815" xr:uid="{00000000-0005-0000-0000-0000B0000000}"/>
    <cellStyle name="Normal GHG Textfiels Bold 2 5 3 5" xfId="11648" xr:uid="{00000000-0005-0000-0000-0000B0000000}"/>
    <cellStyle name="Normal GHG Textfiels Bold 2 5 3 5 2" xfId="16236" xr:uid="{00000000-0005-0000-0000-0000B0000000}"/>
    <cellStyle name="Normal GHG Textfiels Bold 2 5 3 6" xfId="9859" xr:uid="{00000000-0005-0000-0000-0000B0000000}"/>
    <cellStyle name="Normal GHG Textfiels Bold 2 5 4" xfId="2410" xr:uid="{00000000-0005-0000-0000-0000B0000000}"/>
    <cellStyle name="Normal GHG Textfiels Bold 2 5 4 2" xfId="12678" xr:uid="{00000000-0005-0000-0000-0000B0000000}"/>
    <cellStyle name="Normal GHG Textfiels Bold 2 5 4 2 2" xfId="17264" xr:uid="{00000000-0005-0000-0000-0000B0000000}"/>
    <cellStyle name="Normal GHG Textfiels Bold 2 5 4 3" xfId="8255" xr:uid="{00000000-0005-0000-0000-0000B0000000}"/>
    <cellStyle name="Normal GHG Textfiels Bold 2 5 5" xfId="3566" xr:uid="{00000000-0005-0000-0000-0000B0000000}"/>
    <cellStyle name="Normal GHG Textfiels Bold 2 5 5 2" xfId="13830" xr:uid="{00000000-0005-0000-0000-0000B0000000}"/>
    <cellStyle name="Normal GHG Textfiels Bold 2 5 5 2 2" xfId="18420" xr:uid="{00000000-0005-0000-0000-0000B0000000}"/>
    <cellStyle name="Normal GHG Textfiels Bold 2 5 5 3" xfId="9183" xr:uid="{00000000-0005-0000-0000-0000B0000000}"/>
    <cellStyle name="Normal GHG Textfiels Bold 2 5 6" xfId="4991" xr:uid="{00000000-0005-0000-0000-0000B0000000}"/>
    <cellStyle name="Normal GHG Textfiels Bold 2 5 6 2" xfId="15246" xr:uid="{00000000-0005-0000-0000-0000B0000000}"/>
    <cellStyle name="Normal GHG Textfiels Bold 2 5 6 2 2" xfId="19835" xr:uid="{00000000-0005-0000-0000-0000B0000000}"/>
    <cellStyle name="Normal GHG Textfiels Bold 2 5 6 3" xfId="7565" xr:uid="{00000000-0005-0000-0000-0000B0000000}"/>
    <cellStyle name="Normal GHG Textfiels Bold 2 5 7" xfId="2114" xr:uid="{00000000-0005-0000-0000-0000B0000000}"/>
    <cellStyle name="Normal GHG Textfiels Bold 2 5 7 2" xfId="12383" xr:uid="{00000000-0005-0000-0000-0000B0000000}"/>
    <cellStyle name="Normal GHG Textfiels Bold 2 5 7 2 2" xfId="16968" xr:uid="{00000000-0005-0000-0000-0000B0000000}"/>
    <cellStyle name="Normal GHG Textfiels Bold 2 5 7 3" xfId="13283" xr:uid="{00000000-0005-0000-0000-0000B0000000}"/>
    <cellStyle name="Normal GHG Textfiels Bold 2 5 8" xfId="11102" xr:uid="{00000000-0005-0000-0000-0000B0000000}"/>
    <cellStyle name="Normal GHG Textfiels Bold 2 5 8 2" xfId="8044" xr:uid="{00000000-0005-0000-0000-0000B0000000}"/>
    <cellStyle name="Normal GHG Textfiels Bold 2 5 9" xfId="8791" xr:uid="{00000000-0005-0000-0000-0000B0000000}"/>
    <cellStyle name="Normal GHG Textfiels Bold 2 6" xfId="1183" xr:uid="{00000000-0005-0000-0000-0000B0000000}"/>
    <cellStyle name="Normal GHG Textfiels Bold 2 6 2" xfId="2791" xr:uid="{00000000-0005-0000-0000-0000B0000000}"/>
    <cellStyle name="Normal GHG Textfiels Bold 2 6 2 2" xfId="13057" xr:uid="{00000000-0005-0000-0000-0000B0000000}"/>
    <cellStyle name="Normal GHG Textfiels Bold 2 6 2 2 2" xfId="17645" xr:uid="{00000000-0005-0000-0000-0000B0000000}"/>
    <cellStyle name="Normal GHG Textfiels Bold 2 6 2 3" xfId="9921" xr:uid="{00000000-0005-0000-0000-0000B0000000}"/>
    <cellStyle name="Normal GHG Textfiels Bold 2 6 3" xfId="3991" xr:uid="{00000000-0005-0000-0000-0000B0000000}"/>
    <cellStyle name="Normal GHG Textfiels Bold 2 6 3 2" xfId="14255" xr:uid="{00000000-0005-0000-0000-0000B0000000}"/>
    <cellStyle name="Normal GHG Textfiels Bold 2 6 3 2 2" xfId="18845" xr:uid="{00000000-0005-0000-0000-0000B0000000}"/>
    <cellStyle name="Normal GHG Textfiels Bold 2 6 3 3" xfId="12214" xr:uid="{00000000-0005-0000-0000-0000B0000000}"/>
    <cellStyle name="Normal GHG Textfiels Bold 2 6 4" xfId="5405" xr:uid="{00000000-0005-0000-0000-0000B0000000}"/>
    <cellStyle name="Normal GHG Textfiels Bold 2 6 4 2" xfId="15631" xr:uid="{00000000-0005-0000-0000-0000B0000000}"/>
    <cellStyle name="Normal GHG Textfiels Bold 2 6 4 2 2" xfId="20219" xr:uid="{00000000-0005-0000-0000-0000B0000000}"/>
    <cellStyle name="Normal GHG Textfiels Bold 2 6 4 3" xfId="10066" xr:uid="{00000000-0005-0000-0000-0000B0000000}"/>
    <cellStyle name="Normal GHG Textfiels Bold 2 6 5" xfId="1954" xr:uid="{00000000-0005-0000-0000-0000B0000000}"/>
    <cellStyle name="Normal GHG Textfiels Bold 2 6 5 2" xfId="16808" xr:uid="{00000000-0005-0000-0000-0000B0000000}"/>
    <cellStyle name="Normal GHG Textfiels Bold 2 6 6" xfId="11484" xr:uid="{00000000-0005-0000-0000-0000B0000000}"/>
    <cellStyle name="Normal GHG Textfiels Bold 2 6 6 2" xfId="7354" xr:uid="{00000000-0005-0000-0000-0000B0000000}"/>
    <cellStyle name="Normal GHG Textfiels Bold 2 6 7" xfId="7333" xr:uid="{00000000-0005-0000-0000-0000B0000000}"/>
    <cellStyle name="Normal GHG Textfiels Bold 2 7" xfId="964" xr:uid="{00000000-0005-0000-0000-0000B0000000}"/>
    <cellStyle name="Normal GHG Textfiels Bold 2 7 2" xfId="3767" xr:uid="{00000000-0005-0000-0000-0000B0000000}"/>
    <cellStyle name="Normal GHG Textfiels Bold 2 7 2 2" xfId="14031" xr:uid="{00000000-0005-0000-0000-0000B0000000}"/>
    <cellStyle name="Normal GHG Textfiels Bold 2 7 2 2 2" xfId="18621" xr:uid="{00000000-0005-0000-0000-0000B0000000}"/>
    <cellStyle name="Normal GHG Textfiels Bold 2 7 2 3" xfId="9935" xr:uid="{00000000-0005-0000-0000-0000B0000000}"/>
    <cellStyle name="Normal GHG Textfiels Bold 2 7 3" xfId="5187" xr:uid="{00000000-0005-0000-0000-0000B0000000}"/>
    <cellStyle name="Normal GHG Textfiels Bold 2 7 3 2" xfId="15428" xr:uid="{00000000-0005-0000-0000-0000B0000000}"/>
    <cellStyle name="Normal GHG Textfiels Bold 2 7 3 2 2" xfId="20017" xr:uid="{00000000-0005-0000-0000-0000B0000000}"/>
    <cellStyle name="Normal GHG Textfiels Bold 2 7 3 3" xfId="13181" xr:uid="{00000000-0005-0000-0000-0000B0000000}"/>
    <cellStyle name="Normal GHG Textfiels Bold 2 7 4" xfId="2597" xr:uid="{00000000-0005-0000-0000-0000B0000000}"/>
    <cellStyle name="Normal GHG Textfiels Bold 2 7 4 2" xfId="17451" xr:uid="{00000000-0005-0000-0000-0000B0000000}"/>
    <cellStyle name="Normal GHG Textfiels Bold 2 7 5" xfId="11283" xr:uid="{00000000-0005-0000-0000-0000B0000000}"/>
    <cellStyle name="Normal GHG Textfiels Bold 2 7 5 2" xfId="6806" xr:uid="{00000000-0005-0000-0000-0000B0000000}"/>
    <cellStyle name="Normal GHG Textfiels Bold 2 7 6" xfId="7782" xr:uid="{00000000-0005-0000-0000-0000B0000000}"/>
    <cellStyle name="Normal GHG Textfiels Bold 2 8" xfId="348" xr:uid="{00000000-0005-0000-0000-0000B0000000}"/>
    <cellStyle name="Normal GHG Textfiels Bold 2 8 2" xfId="4594" xr:uid="{00000000-0005-0000-0000-0000B0000000}"/>
    <cellStyle name="Normal GHG Textfiels Bold 2 8 2 2" xfId="14856" xr:uid="{00000000-0005-0000-0000-0000B0000000}"/>
    <cellStyle name="Normal GHG Textfiels Bold 2 8 2 2 2" xfId="19445" xr:uid="{00000000-0005-0000-0000-0000B0000000}"/>
    <cellStyle name="Normal GHG Textfiels Bold 2 8 2 3" xfId="6275" xr:uid="{00000000-0005-0000-0000-0000B0000000}"/>
    <cellStyle name="Normal GHG Textfiels Bold 2 8 3" xfId="2216" xr:uid="{00000000-0005-0000-0000-0000B0000000}"/>
    <cellStyle name="Normal GHG Textfiels Bold 2 8 3 2" xfId="17070" xr:uid="{00000000-0005-0000-0000-0000B0000000}"/>
    <cellStyle name="Normal GHG Textfiels Bold 2 8 4" xfId="10702" xr:uid="{00000000-0005-0000-0000-0000B0000000}"/>
    <cellStyle name="Normal GHG Textfiels Bold 2 8 4 2" xfId="10166" xr:uid="{00000000-0005-0000-0000-0000B0000000}"/>
    <cellStyle name="Normal GHG Textfiels Bold 2 8 5" xfId="9981" xr:uid="{00000000-0005-0000-0000-0000B0000000}"/>
    <cellStyle name="Normal GHG Textfiels Bold 2 9" xfId="3369" xr:uid="{00000000-0005-0000-0000-0000B0000000}"/>
    <cellStyle name="Normal GHG Textfiels Bold 2 9 2" xfId="13633" xr:uid="{00000000-0005-0000-0000-0000B0000000}"/>
    <cellStyle name="Normal GHG Textfiels Bold 2 9 2 2" xfId="18223" xr:uid="{00000000-0005-0000-0000-0000B0000000}"/>
    <cellStyle name="Normal GHG Textfiels Bold 2 9 3" xfId="10347" xr:uid="{00000000-0005-0000-0000-0000B0000000}"/>
    <cellStyle name="Normal GHG Textfiels Bold 3" xfId="441" xr:uid="{00000000-0005-0000-0000-0000B2000000}"/>
    <cellStyle name="Normal GHG Textfiels Bold 3 10" xfId="3338" xr:uid="{00000000-0005-0000-0000-0000B2000000}"/>
    <cellStyle name="Normal GHG Textfiels Bold 3 10 2" xfId="13602" xr:uid="{00000000-0005-0000-0000-0000B2000000}"/>
    <cellStyle name="Normal GHG Textfiels Bold 3 10 2 2" xfId="18192" xr:uid="{00000000-0005-0000-0000-0000B2000000}"/>
    <cellStyle name="Normal GHG Textfiels Bold 3 10 3" xfId="10531" xr:uid="{00000000-0005-0000-0000-0000B2000000}"/>
    <cellStyle name="Normal GHG Textfiels Bold 3 11" xfId="1839" xr:uid="{00000000-0005-0000-0000-0000B2000000}"/>
    <cellStyle name="Normal GHG Textfiels Bold 3 11 2" xfId="12110" xr:uid="{00000000-0005-0000-0000-0000B2000000}"/>
    <cellStyle name="Normal GHG Textfiels Bold 3 11 2 2" xfId="16695" xr:uid="{00000000-0005-0000-0000-0000B2000000}"/>
    <cellStyle name="Normal GHG Textfiels Bold 3 11 3" xfId="13141" xr:uid="{00000000-0005-0000-0000-0000B2000000}"/>
    <cellStyle name="Normal GHG Textfiels Bold 3 12" xfId="4670" xr:uid="{00000000-0005-0000-0000-0000B2000000}"/>
    <cellStyle name="Normal GHG Textfiels Bold 3 12 2" xfId="19519" xr:uid="{00000000-0005-0000-0000-0000B2000000}"/>
    <cellStyle name="Normal GHG Textfiels Bold 3 13" xfId="10789" xr:uid="{00000000-0005-0000-0000-0000B2000000}"/>
    <cellStyle name="Normal GHG Textfiels Bold 3 13 2" xfId="9757" xr:uid="{00000000-0005-0000-0000-0000B2000000}"/>
    <cellStyle name="Normal GHG Textfiels Bold 3 14" xfId="6004" xr:uid="{00000000-0005-0000-0000-0000B0000000}"/>
    <cellStyle name="Normal GHG Textfiels Bold 3 2" xfId="535" xr:uid="{00000000-0005-0000-0000-0000B2000000}"/>
    <cellStyle name="Normal GHG Textfiels Bold 3 2 2" xfId="1234" xr:uid="{00000000-0005-0000-0000-0000B2000000}"/>
    <cellStyle name="Normal GHG Textfiels Bold 3 2 2 2" xfId="2842" xr:uid="{00000000-0005-0000-0000-0000B2000000}"/>
    <cellStyle name="Normal GHG Textfiels Bold 3 2 2 2 2" xfId="13108" xr:uid="{00000000-0005-0000-0000-0000B2000000}"/>
    <cellStyle name="Normal GHG Textfiels Bold 3 2 2 2 2 2" xfId="17696" xr:uid="{00000000-0005-0000-0000-0000B2000000}"/>
    <cellStyle name="Normal GHG Textfiels Bold 3 2 2 2 3" xfId="7938" xr:uid="{00000000-0005-0000-0000-0000B2000000}"/>
    <cellStyle name="Normal GHG Textfiels Bold 3 2 2 3" xfId="4042" xr:uid="{00000000-0005-0000-0000-0000B2000000}"/>
    <cellStyle name="Normal GHG Textfiels Bold 3 2 2 3 2" xfId="14306" xr:uid="{00000000-0005-0000-0000-0000B2000000}"/>
    <cellStyle name="Normal GHG Textfiels Bold 3 2 2 3 2 2" xfId="18896" xr:uid="{00000000-0005-0000-0000-0000B2000000}"/>
    <cellStyle name="Normal GHG Textfiels Bold 3 2 2 3 3" xfId="9568" xr:uid="{00000000-0005-0000-0000-0000B2000000}"/>
    <cellStyle name="Normal GHG Textfiels Bold 3 2 2 4" xfId="5456" xr:uid="{00000000-0005-0000-0000-0000B2000000}"/>
    <cellStyle name="Normal GHG Textfiels Bold 3 2 2 4 2" xfId="15681" xr:uid="{00000000-0005-0000-0000-0000B2000000}"/>
    <cellStyle name="Normal GHG Textfiels Bold 3 2 2 4 2 2" xfId="20269" xr:uid="{00000000-0005-0000-0000-0000B2000000}"/>
    <cellStyle name="Normal GHG Textfiels Bold 3 2 2 4 3" xfId="6883" xr:uid="{00000000-0005-0000-0000-0000B2000000}"/>
    <cellStyle name="Normal GHG Textfiels Bold 3 2 2 5" xfId="2005" xr:uid="{00000000-0005-0000-0000-0000B2000000}"/>
    <cellStyle name="Normal GHG Textfiels Bold 3 2 2 5 2" xfId="16859" xr:uid="{00000000-0005-0000-0000-0000B2000000}"/>
    <cellStyle name="Normal GHG Textfiels Bold 3 2 2 6" xfId="11534" xr:uid="{00000000-0005-0000-0000-0000B2000000}"/>
    <cellStyle name="Normal GHG Textfiels Bold 3 2 2 6 2" xfId="12847" xr:uid="{00000000-0005-0000-0000-0000B2000000}"/>
    <cellStyle name="Normal GHG Textfiels Bold 3 2 2 7" xfId="10522" xr:uid="{00000000-0005-0000-0000-0000B2000000}"/>
    <cellStyle name="Normal GHG Textfiels Bold 3 2 3" xfId="1433" xr:uid="{00000000-0005-0000-0000-0000B2000000}"/>
    <cellStyle name="Normal GHG Textfiels Bold 3 2 3 2" xfId="4242" xr:uid="{00000000-0005-0000-0000-0000B2000000}"/>
    <cellStyle name="Normal GHG Textfiels Bold 3 2 3 2 2" xfId="14506" xr:uid="{00000000-0005-0000-0000-0000B2000000}"/>
    <cellStyle name="Normal GHG Textfiels Bold 3 2 3 2 2 2" xfId="19096" xr:uid="{00000000-0005-0000-0000-0000B2000000}"/>
    <cellStyle name="Normal GHG Textfiels Bold 3 2 3 2 3" xfId="10163" xr:uid="{00000000-0005-0000-0000-0000B2000000}"/>
    <cellStyle name="Normal GHG Textfiels Bold 3 2 3 3" xfId="5654" xr:uid="{00000000-0005-0000-0000-0000B2000000}"/>
    <cellStyle name="Normal GHG Textfiels Bold 3 2 3 3 2" xfId="15869" xr:uid="{00000000-0005-0000-0000-0000B2000000}"/>
    <cellStyle name="Normal GHG Textfiels Bold 3 2 3 3 2 2" xfId="20457" xr:uid="{00000000-0005-0000-0000-0000B2000000}"/>
    <cellStyle name="Normal GHG Textfiels Bold 3 2 3 3 3" xfId="7931" xr:uid="{00000000-0005-0000-0000-0000B2000000}"/>
    <cellStyle name="Normal GHG Textfiels Bold 3 2 3 4" xfId="3033" xr:uid="{00000000-0005-0000-0000-0000B2000000}"/>
    <cellStyle name="Normal GHG Textfiels Bold 3 2 3 4 2" xfId="17887" xr:uid="{00000000-0005-0000-0000-0000B2000000}"/>
    <cellStyle name="Normal GHG Textfiels Bold 3 2 3 5" xfId="11721" xr:uid="{00000000-0005-0000-0000-0000B2000000}"/>
    <cellStyle name="Normal GHG Textfiels Bold 3 2 3 5 2" xfId="16308" xr:uid="{00000000-0005-0000-0000-0000B2000000}"/>
    <cellStyle name="Normal GHG Textfiels Bold 3 2 3 6" xfId="7176" xr:uid="{00000000-0005-0000-0000-0000B2000000}"/>
    <cellStyle name="Normal GHG Textfiels Bold 3 2 4" xfId="993" xr:uid="{00000000-0005-0000-0000-0000B2000000}"/>
    <cellStyle name="Normal GHG Textfiels Bold 3 2 4 2" xfId="3796" xr:uid="{00000000-0005-0000-0000-0000B2000000}"/>
    <cellStyle name="Normal GHG Textfiels Bold 3 2 4 2 2" xfId="14060" xr:uid="{00000000-0005-0000-0000-0000B2000000}"/>
    <cellStyle name="Normal GHG Textfiels Bold 3 2 4 2 2 2" xfId="18650" xr:uid="{00000000-0005-0000-0000-0000B2000000}"/>
    <cellStyle name="Normal GHG Textfiels Bold 3 2 4 2 3" xfId="10115" xr:uid="{00000000-0005-0000-0000-0000B2000000}"/>
    <cellStyle name="Normal GHG Textfiels Bold 3 2 4 3" xfId="5216" xr:uid="{00000000-0005-0000-0000-0000B2000000}"/>
    <cellStyle name="Normal GHG Textfiels Bold 3 2 4 3 2" xfId="15454" xr:uid="{00000000-0005-0000-0000-0000B2000000}"/>
    <cellStyle name="Normal GHG Textfiels Bold 3 2 4 3 2 2" xfId="20043" xr:uid="{00000000-0005-0000-0000-0000B2000000}"/>
    <cellStyle name="Normal GHG Textfiels Bold 3 2 4 3 3" xfId="8596" xr:uid="{00000000-0005-0000-0000-0000B2000000}"/>
    <cellStyle name="Normal GHG Textfiels Bold 3 2 4 4" xfId="2622" xr:uid="{00000000-0005-0000-0000-0000B2000000}"/>
    <cellStyle name="Normal GHG Textfiels Bold 3 2 4 4 2" xfId="17476" xr:uid="{00000000-0005-0000-0000-0000B2000000}"/>
    <cellStyle name="Normal GHG Textfiels Bold 3 2 4 5" xfId="11309" xr:uid="{00000000-0005-0000-0000-0000B2000000}"/>
    <cellStyle name="Normal GHG Textfiels Bold 3 2 4 5 2" xfId="6137" xr:uid="{00000000-0005-0000-0000-0000B2000000}"/>
    <cellStyle name="Normal GHG Textfiels Bold 3 2 4 6" xfId="6731" xr:uid="{00000000-0005-0000-0000-0000B2000000}"/>
    <cellStyle name="Normal GHG Textfiels Bold 3 2 5" xfId="624" xr:uid="{00000000-0005-0000-0000-0000B2000000}"/>
    <cellStyle name="Normal GHG Textfiels Bold 3 2 5 2" xfId="4849" xr:uid="{00000000-0005-0000-0000-0000B2000000}"/>
    <cellStyle name="Normal GHG Textfiels Bold 3 2 5 2 2" xfId="15107" xr:uid="{00000000-0005-0000-0000-0000B2000000}"/>
    <cellStyle name="Normal GHG Textfiels Bold 3 2 5 2 2 2" xfId="19696" xr:uid="{00000000-0005-0000-0000-0000B2000000}"/>
    <cellStyle name="Normal GHG Textfiels Bold 3 2 5 2 3" xfId="7764" xr:uid="{00000000-0005-0000-0000-0000B2000000}"/>
    <cellStyle name="Normal GHG Textfiels Bold 3 2 5 3" xfId="2271" xr:uid="{00000000-0005-0000-0000-0000B2000000}"/>
    <cellStyle name="Normal GHG Textfiels Bold 3 2 5 3 2" xfId="17125" xr:uid="{00000000-0005-0000-0000-0000B2000000}"/>
    <cellStyle name="Normal GHG Textfiels Bold 3 2 5 4" xfId="10967" xr:uid="{00000000-0005-0000-0000-0000B2000000}"/>
    <cellStyle name="Normal GHG Textfiels Bold 3 2 5 4 2" xfId="13347" xr:uid="{00000000-0005-0000-0000-0000B2000000}"/>
    <cellStyle name="Normal GHG Textfiels Bold 3 2 5 5" xfId="7957" xr:uid="{00000000-0005-0000-0000-0000B2000000}"/>
    <cellStyle name="Normal GHG Textfiels Bold 3 2 6" xfId="3424" xr:uid="{00000000-0005-0000-0000-0000B2000000}"/>
    <cellStyle name="Normal GHG Textfiels Bold 3 2 6 2" xfId="13688" xr:uid="{00000000-0005-0000-0000-0000B2000000}"/>
    <cellStyle name="Normal GHG Textfiels Bold 3 2 6 2 2" xfId="18278" xr:uid="{00000000-0005-0000-0000-0000B2000000}"/>
    <cellStyle name="Normal GHG Textfiels Bold 3 2 6 3" xfId="6481" xr:uid="{00000000-0005-0000-0000-0000B2000000}"/>
    <cellStyle name="Normal GHG Textfiels Bold 3 2 7" xfId="4760" xr:uid="{00000000-0005-0000-0000-0000B2000000}"/>
    <cellStyle name="Normal GHG Textfiels Bold 3 2 7 2" xfId="15019" xr:uid="{00000000-0005-0000-0000-0000B2000000}"/>
    <cellStyle name="Normal GHG Textfiels Bold 3 2 7 2 2" xfId="19608" xr:uid="{00000000-0005-0000-0000-0000B2000000}"/>
    <cellStyle name="Normal GHG Textfiels Bold 3 2 7 3" xfId="12904" xr:uid="{00000000-0005-0000-0000-0000B2000000}"/>
    <cellStyle name="Normal GHG Textfiels Bold 3 2 8" xfId="10881" xr:uid="{00000000-0005-0000-0000-0000B2000000}"/>
    <cellStyle name="Normal GHG Textfiels Bold 3 2 8 2" xfId="8814" xr:uid="{00000000-0005-0000-0000-0000B2000000}"/>
    <cellStyle name="Normal GHG Textfiels Bold 3 2 9" xfId="7946" xr:uid="{00000000-0005-0000-0000-0000B2000000}"/>
    <cellStyle name="Normal GHG Textfiels Bold 3 3" xfId="673" xr:uid="{00000000-0005-0000-0000-0000B2000000}"/>
    <cellStyle name="Normal GHG Textfiels Bold 3 3 10" xfId="10555" xr:uid="{00000000-0005-0000-0000-0000B2000000}"/>
    <cellStyle name="Normal GHG Textfiels Bold 3 3 2" xfId="1272" xr:uid="{00000000-0005-0000-0000-0000B2000000}"/>
    <cellStyle name="Normal GHG Textfiels Bold 3 3 2 2" xfId="1586" xr:uid="{00000000-0005-0000-0000-0000B2000000}"/>
    <cellStyle name="Normal GHG Textfiels Bold 3 3 2 2 2" xfId="4395" xr:uid="{00000000-0005-0000-0000-0000B2000000}"/>
    <cellStyle name="Normal GHG Textfiels Bold 3 3 2 2 2 2" xfId="14659" xr:uid="{00000000-0005-0000-0000-0000B2000000}"/>
    <cellStyle name="Normal GHG Textfiels Bold 3 3 2 2 2 2 2" xfId="19249" xr:uid="{00000000-0005-0000-0000-0000B2000000}"/>
    <cellStyle name="Normal GHG Textfiels Bold 3 3 2 2 2 3" xfId="9153" xr:uid="{00000000-0005-0000-0000-0000B2000000}"/>
    <cellStyle name="Normal GHG Textfiels Bold 3 3 2 2 3" xfId="5807" xr:uid="{00000000-0005-0000-0000-0000B2000000}"/>
    <cellStyle name="Normal GHG Textfiels Bold 3 3 2 2 3 2" xfId="16012" xr:uid="{00000000-0005-0000-0000-0000B2000000}"/>
    <cellStyle name="Normal GHG Textfiels Bold 3 3 2 2 3 2 2" xfId="20599" xr:uid="{00000000-0005-0000-0000-0000B2000000}"/>
    <cellStyle name="Normal GHG Textfiels Bold 3 3 2 2 3 3" xfId="10067" xr:uid="{00000000-0005-0000-0000-0000B2000000}"/>
    <cellStyle name="Normal GHG Textfiels Bold 3 3 2 2 4" xfId="3162" xr:uid="{00000000-0005-0000-0000-0000B2000000}"/>
    <cellStyle name="Normal GHG Textfiels Bold 3 3 2 2 4 2" xfId="18016" xr:uid="{00000000-0005-0000-0000-0000B2000000}"/>
    <cellStyle name="Normal GHG Textfiels Bold 3 3 2 2 5" xfId="11864" xr:uid="{00000000-0005-0000-0000-0000B2000000}"/>
    <cellStyle name="Normal GHG Textfiels Bold 3 3 2 2 5 2" xfId="16450" xr:uid="{00000000-0005-0000-0000-0000B2000000}"/>
    <cellStyle name="Normal GHG Textfiels Bold 3 3 2 2 6" xfId="8708" xr:uid="{00000000-0005-0000-0000-0000B2000000}"/>
    <cellStyle name="Normal GHG Textfiels Bold 3 3 2 3" xfId="4081" xr:uid="{00000000-0005-0000-0000-0000B2000000}"/>
    <cellStyle name="Normal GHG Textfiels Bold 3 3 2 3 2" xfId="14345" xr:uid="{00000000-0005-0000-0000-0000B2000000}"/>
    <cellStyle name="Normal GHG Textfiels Bold 3 3 2 3 2 2" xfId="18935" xr:uid="{00000000-0005-0000-0000-0000B2000000}"/>
    <cellStyle name="Normal GHG Textfiels Bold 3 3 2 3 3" xfId="8428" xr:uid="{00000000-0005-0000-0000-0000B2000000}"/>
    <cellStyle name="Normal GHG Textfiels Bold 3 3 2 4" xfId="5494" xr:uid="{00000000-0005-0000-0000-0000B2000000}"/>
    <cellStyle name="Normal GHG Textfiels Bold 3 3 2 4 2" xfId="15717" xr:uid="{00000000-0005-0000-0000-0000B2000000}"/>
    <cellStyle name="Normal GHG Textfiels Bold 3 3 2 4 2 2" xfId="20305" xr:uid="{00000000-0005-0000-0000-0000B2000000}"/>
    <cellStyle name="Normal GHG Textfiels Bold 3 3 2 4 3" xfId="6382" xr:uid="{00000000-0005-0000-0000-0000B2000000}"/>
    <cellStyle name="Normal GHG Textfiels Bold 3 3 2 5" xfId="2879" xr:uid="{00000000-0005-0000-0000-0000B2000000}"/>
    <cellStyle name="Normal GHG Textfiels Bold 3 3 2 5 2" xfId="17733" xr:uid="{00000000-0005-0000-0000-0000B2000000}"/>
    <cellStyle name="Normal GHG Textfiels Bold 3 3 2 6" xfId="11569" xr:uid="{00000000-0005-0000-0000-0000B2000000}"/>
    <cellStyle name="Normal GHG Textfiels Bold 3 3 2 6 2" xfId="16157" xr:uid="{00000000-0005-0000-0000-0000B2000000}"/>
    <cellStyle name="Normal GHG Textfiels Bold 3 3 2 7" xfId="7986" xr:uid="{00000000-0005-0000-0000-0000B2000000}"/>
    <cellStyle name="Normal GHG Textfiels Bold 3 3 3" xfId="1452" xr:uid="{00000000-0005-0000-0000-0000B2000000}"/>
    <cellStyle name="Normal GHG Textfiels Bold 3 3 3 2" xfId="4261" xr:uid="{00000000-0005-0000-0000-0000B2000000}"/>
    <cellStyle name="Normal GHG Textfiels Bold 3 3 3 2 2" xfId="14525" xr:uid="{00000000-0005-0000-0000-0000B2000000}"/>
    <cellStyle name="Normal GHG Textfiels Bold 3 3 3 2 2 2" xfId="19115" xr:uid="{00000000-0005-0000-0000-0000B2000000}"/>
    <cellStyle name="Normal GHG Textfiels Bold 3 3 3 2 3" xfId="7620" xr:uid="{00000000-0005-0000-0000-0000B2000000}"/>
    <cellStyle name="Normal GHG Textfiels Bold 3 3 3 3" xfId="5673" xr:uid="{00000000-0005-0000-0000-0000B2000000}"/>
    <cellStyle name="Normal GHG Textfiels Bold 3 3 3 3 2" xfId="15887" xr:uid="{00000000-0005-0000-0000-0000B2000000}"/>
    <cellStyle name="Normal GHG Textfiels Bold 3 3 3 3 2 2" xfId="20475" xr:uid="{00000000-0005-0000-0000-0000B2000000}"/>
    <cellStyle name="Normal GHG Textfiels Bold 3 3 3 3 3" xfId="8848" xr:uid="{00000000-0005-0000-0000-0000B2000000}"/>
    <cellStyle name="Normal GHG Textfiels Bold 3 3 3 4" xfId="3051" xr:uid="{00000000-0005-0000-0000-0000B2000000}"/>
    <cellStyle name="Normal GHG Textfiels Bold 3 3 3 4 2" xfId="17905" xr:uid="{00000000-0005-0000-0000-0000B2000000}"/>
    <cellStyle name="Normal GHG Textfiels Bold 3 3 3 5" xfId="11739" xr:uid="{00000000-0005-0000-0000-0000B2000000}"/>
    <cellStyle name="Normal GHG Textfiels Bold 3 3 3 5 2" xfId="16326" xr:uid="{00000000-0005-0000-0000-0000B2000000}"/>
    <cellStyle name="Normal GHG Textfiels Bold 3 3 3 6" xfId="12900" xr:uid="{00000000-0005-0000-0000-0000B2000000}"/>
    <cellStyle name="Normal GHG Textfiels Bold 3 3 4" xfId="1053" xr:uid="{00000000-0005-0000-0000-0000B2000000}"/>
    <cellStyle name="Normal GHG Textfiels Bold 3 3 4 2" xfId="3856" xr:uid="{00000000-0005-0000-0000-0000B2000000}"/>
    <cellStyle name="Normal GHG Textfiels Bold 3 3 4 2 2" xfId="14120" xr:uid="{00000000-0005-0000-0000-0000B2000000}"/>
    <cellStyle name="Normal GHG Textfiels Bold 3 3 4 2 2 2" xfId="18710" xr:uid="{00000000-0005-0000-0000-0000B2000000}"/>
    <cellStyle name="Normal GHG Textfiels Bold 3 3 4 2 3" xfId="12259" xr:uid="{00000000-0005-0000-0000-0000B2000000}"/>
    <cellStyle name="Normal GHG Textfiels Bold 3 3 4 3" xfId="5276" xr:uid="{00000000-0005-0000-0000-0000B2000000}"/>
    <cellStyle name="Normal GHG Textfiels Bold 3 3 4 3 2" xfId="15512" xr:uid="{00000000-0005-0000-0000-0000B2000000}"/>
    <cellStyle name="Normal GHG Textfiels Bold 3 3 4 3 2 2" xfId="20101" xr:uid="{00000000-0005-0000-0000-0000B2000000}"/>
    <cellStyle name="Normal GHG Textfiels Bold 3 3 4 3 3" xfId="7102" xr:uid="{00000000-0005-0000-0000-0000B2000000}"/>
    <cellStyle name="Normal GHG Textfiels Bold 3 3 4 4" xfId="2680" xr:uid="{00000000-0005-0000-0000-0000B2000000}"/>
    <cellStyle name="Normal GHG Textfiels Bold 3 3 4 4 2" xfId="17534" xr:uid="{00000000-0005-0000-0000-0000B2000000}"/>
    <cellStyle name="Normal GHG Textfiels Bold 3 3 4 5" xfId="11367" xr:uid="{00000000-0005-0000-0000-0000B2000000}"/>
    <cellStyle name="Normal GHG Textfiels Bold 3 3 4 5 2" xfId="6397" xr:uid="{00000000-0005-0000-0000-0000B2000000}"/>
    <cellStyle name="Normal GHG Textfiels Bold 3 3 4 6" xfId="9454" xr:uid="{00000000-0005-0000-0000-0000B2000000}"/>
    <cellStyle name="Normal GHG Textfiels Bold 3 3 5" xfId="2319" xr:uid="{00000000-0005-0000-0000-0000B2000000}"/>
    <cellStyle name="Normal GHG Textfiels Bold 3 3 5 2" xfId="12587" xr:uid="{00000000-0005-0000-0000-0000B2000000}"/>
    <cellStyle name="Normal GHG Textfiels Bold 3 3 5 2 2" xfId="17173" xr:uid="{00000000-0005-0000-0000-0000B2000000}"/>
    <cellStyle name="Normal GHG Textfiels Bold 3 3 5 3" xfId="12937" xr:uid="{00000000-0005-0000-0000-0000B2000000}"/>
    <cellStyle name="Normal GHG Textfiels Bold 3 3 6" xfId="3473" xr:uid="{00000000-0005-0000-0000-0000B2000000}"/>
    <cellStyle name="Normal GHG Textfiels Bold 3 3 6 2" xfId="13737" xr:uid="{00000000-0005-0000-0000-0000B2000000}"/>
    <cellStyle name="Normal GHG Textfiels Bold 3 3 6 2 2" xfId="18327" xr:uid="{00000000-0005-0000-0000-0000B2000000}"/>
    <cellStyle name="Normal GHG Textfiels Bold 3 3 6 3" xfId="7303" xr:uid="{00000000-0005-0000-0000-0000B2000000}"/>
    <cellStyle name="Normal GHG Textfiels Bold 3 3 7" xfId="4898" xr:uid="{00000000-0005-0000-0000-0000B2000000}"/>
    <cellStyle name="Normal GHG Textfiels Bold 3 3 7 2" xfId="15155" xr:uid="{00000000-0005-0000-0000-0000B2000000}"/>
    <cellStyle name="Normal GHG Textfiels Bold 3 3 7 2 2" xfId="19744" xr:uid="{00000000-0005-0000-0000-0000B2000000}"/>
    <cellStyle name="Normal GHG Textfiels Bold 3 3 7 3" xfId="12485" xr:uid="{00000000-0005-0000-0000-0000B2000000}"/>
    <cellStyle name="Normal GHG Textfiels Bold 3 3 8" xfId="2039" xr:uid="{00000000-0005-0000-0000-0000B2000000}"/>
    <cellStyle name="Normal GHG Textfiels Bold 3 3 8 2" xfId="12308" xr:uid="{00000000-0005-0000-0000-0000B2000000}"/>
    <cellStyle name="Normal GHG Textfiels Bold 3 3 8 2 2" xfId="16893" xr:uid="{00000000-0005-0000-0000-0000B2000000}"/>
    <cellStyle name="Normal GHG Textfiels Bold 3 3 8 3" xfId="6408" xr:uid="{00000000-0005-0000-0000-0000B2000000}"/>
    <cellStyle name="Normal GHG Textfiels Bold 3 3 9" xfId="11014" xr:uid="{00000000-0005-0000-0000-0000B2000000}"/>
    <cellStyle name="Normal GHG Textfiels Bold 3 3 9 2" xfId="8449" xr:uid="{00000000-0005-0000-0000-0000B2000000}"/>
    <cellStyle name="Normal GHG Textfiels Bold 3 4" xfId="737" xr:uid="{00000000-0005-0000-0000-0000B2000000}"/>
    <cellStyle name="Normal GHG Textfiels Bold 3 4 2" xfId="1650" xr:uid="{00000000-0005-0000-0000-0000B2000000}"/>
    <cellStyle name="Normal GHG Textfiels Bold 3 4 2 2" xfId="4459" xr:uid="{00000000-0005-0000-0000-0000B2000000}"/>
    <cellStyle name="Normal GHG Textfiels Bold 3 4 2 2 2" xfId="14723" xr:uid="{00000000-0005-0000-0000-0000B2000000}"/>
    <cellStyle name="Normal GHG Textfiels Bold 3 4 2 2 2 2" xfId="19313" xr:uid="{00000000-0005-0000-0000-0000B2000000}"/>
    <cellStyle name="Normal GHG Textfiels Bold 3 4 2 2 3" xfId="6718" xr:uid="{00000000-0005-0000-0000-0000B2000000}"/>
    <cellStyle name="Normal GHG Textfiels Bold 3 4 2 3" xfId="5871" xr:uid="{00000000-0005-0000-0000-0000B2000000}"/>
    <cellStyle name="Normal GHG Textfiels Bold 3 4 2 3 2" xfId="16072" xr:uid="{00000000-0005-0000-0000-0000B2000000}"/>
    <cellStyle name="Normal GHG Textfiels Bold 3 4 2 3 2 2" xfId="20659" xr:uid="{00000000-0005-0000-0000-0000B2000000}"/>
    <cellStyle name="Normal GHG Textfiels Bold 3 4 2 3 3" xfId="12275" xr:uid="{00000000-0005-0000-0000-0000B2000000}"/>
    <cellStyle name="Normal GHG Textfiels Bold 3 4 2 4" xfId="3222" xr:uid="{00000000-0005-0000-0000-0000B2000000}"/>
    <cellStyle name="Normal GHG Textfiels Bold 3 4 2 4 2" xfId="18076" xr:uid="{00000000-0005-0000-0000-0000B2000000}"/>
    <cellStyle name="Normal GHG Textfiels Bold 3 4 2 5" xfId="11924" xr:uid="{00000000-0005-0000-0000-0000B2000000}"/>
    <cellStyle name="Normal GHG Textfiels Bold 3 4 2 5 2" xfId="16510" xr:uid="{00000000-0005-0000-0000-0000B2000000}"/>
    <cellStyle name="Normal GHG Textfiels Bold 3 4 2 6" xfId="13121" xr:uid="{00000000-0005-0000-0000-0000B2000000}"/>
    <cellStyle name="Normal GHG Textfiels Bold 3 4 3" xfId="1333" xr:uid="{00000000-0005-0000-0000-0000B2000000}"/>
    <cellStyle name="Normal GHG Textfiels Bold 3 4 3 2" xfId="4142" xr:uid="{00000000-0005-0000-0000-0000B2000000}"/>
    <cellStyle name="Normal GHG Textfiels Bold 3 4 3 2 2" xfId="14406" xr:uid="{00000000-0005-0000-0000-0000B2000000}"/>
    <cellStyle name="Normal GHG Textfiels Bold 3 4 3 2 2 2" xfId="18996" xr:uid="{00000000-0005-0000-0000-0000B2000000}"/>
    <cellStyle name="Normal GHG Textfiels Bold 3 4 3 2 3" xfId="7678" xr:uid="{00000000-0005-0000-0000-0000B2000000}"/>
    <cellStyle name="Normal GHG Textfiels Bold 3 4 3 3" xfId="5555" xr:uid="{00000000-0005-0000-0000-0000B2000000}"/>
    <cellStyle name="Normal GHG Textfiels Bold 3 4 3 3 2" xfId="15775" xr:uid="{00000000-0005-0000-0000-0000B2000000}"/>
    <cellStyle name="Normal GHG Textfiels Bold 3 4 3 3 2 2" xfId="20363" xr:uid="{00000000-0005-0000-0000-0000B2000000}"/>
    <cellStyle name="Normal GHG Textfiels Bold 3 4 3 3 3" xfId="7089" xr:uid="{00000000-0005-0000-0000-0000B2000000}"/>
    <cellStyle name="Normal GHG Textfiels Bold 3 4 3 4" xfId="2938" xr:uid="{00000000-0005-0000-0000-0000B2000000}"/>
    <cellStyle name="Normal GHG Textfiels Bold 3 4 3 4 2" xfId="17792" xr:uid="{00000000-0005-0000-0000-0000B2000000}"/>
    <cellStyle name="Normal GHG Textfiels Bold 3 4 3 5" xfId="11626" xr:uid="{00000000-0005-0000-0000-0000B2000000}"/>
    <cellStyle name="Normal GHG Textfiels Bold 3 4 3 5 2" xfId="16214" xr:uid="{00000000-0005-0000-0000-0000B2000000}"/>
    <cellStyle name="Normal GHG Textfiels Bold 3 4 3 6" xfId="7341" xr:uid="{00000000-0005-0000-0000-0000B2000000}"/>
    <cellStyle name="Normal GHG Textfiels Bold 3 4 4" xfId="2381" xr:uid="{00000000-0005-0000-0000-0000B2000000}"/>
    <cellStyle name="Normal GHG Textfiels Bold 3 4 4 2" xfId="12649" xr:uid="{00000000-0005-0000-0000-0000B2000000}"/>
    <cellStyle name="Normal GHG Textfiels Bold 3 4 4 2 2" xfId="17235" xr:uid="{00000000-0005-0000-0000-0000B2000000}"/>
    <cellStyle name="Normal GHG Textfiels Bold 3 4 4 3" xfId="8119" xr:uid="{00000000-0005-0000-0000-0000B2000000}"/>
    <cellStyle name="Normal GHG Textfiels Bold 3 4 5" xfId="3537" xr:uid="{00000000-0005-0000-0000-0000B2000000}"/>
    <cellStyle name="Normal GHG Textfiels Bold 3 4 5 2" xfId="13801" xr:uid="{00000000-0005-0000-0000-0000B2000000}"/>
    <cellStyle name="Normal GHG Textfiels Bold 3 4 5 2 2" xfId="18391" xr:uid="{00000000-0005-0000-0000-0000B2000000}"/>
    <cellStyle name="Normal GHG Textfiels Bold 3 4 5 3" xfId="8385" xr:uid="{00000000-0005-0000-0000-0000B2000000}"/>
    <cellStyle name="Normal GHG Textfiels Bold 3 4 6" xfId="4962" xr:uid="{00000000-0005-0000-0000-0000B2000000}"/>
    <cellStyle name="Normal GHG Textfiels Bold 3 4 6 2" xfId="15217" xr:uid="{00000000-0005-0000-0000-0000B2000000}"/>
    <cellStyle name="Normal GHG Textfiels Bold 3 4 6 2 2" xfId="19806" xr:uid="{00000000-0005-0000-0000-0000B2000000}"/>
    <cellStyle name="Normal GHG Textfiels Bold 3 4 6 3" xfId="13009" xr:uid="{00000000-0005-0000-0000-0000B2000000}"/>
    <cellStyle name="Normal GHG Textfiels Bold 3 4 7" xfId="2086" xr:uid="{00000000-0005-0000-0000-0000B2000000}"/>
    <cellStyle name="Normal GHG Textfiels Bold 3 4 7 2" xfId="12355" xr:uid="{00000000-0005-0000-0000-0000B2000000}"/>
    <cellStyle name="Normal GHG Textfiels Bold 3 4 7 2 2" xfId="16940" xr:uid="{00000000-0005-0000-0000-0000B2000000}"/>
    <cellStyle name="Normal GHG Textfiels Bold 3 4 7 3" xfId="8996" xr:uid="{00000000-0005-0000-0000-0000B2000000}"/>
    <cellStyle name="Normal GHG Textfiels Bold 3 4 8" xfId="11074" xr:uid="{00000000-0005-0000-0000-0000B2000000}"/>
    <cellStyle name="Normal GHG Textfiels Bold 3 4 8 2" xfId="8503" xr:uid="{00000000-0005-0000-0000-0000B2000000}"/>
    <cellStyle name="Normal GHG Textfiels Bold 3 4 9" xfId="16149" xr:uid="{00000000-0005-0000-0000-0000B2000000}"/>
    <cellStyle name="Normal GHG Textfiels Bold 3 5" xfId="798" xr:uid="{00000000-0005-0000-0000-0000B2000000}"/>
    <cellStyle name="Normal GHG Textfiels Bold 3 5 2" xfId="1711" xr:uid="{00000000-0005-0000-0000-0000B2000000}"/>
    <cellStyle name="Normal GHG Textfiels Bold 3 5 2 2" xfId="4520" xr:uid="{00000000-0005-0000-0000-0000B2000000}"/>
    <cellStyle name="Normal GHG Textfiels Bold 3 5 2 2 2" xfId="14784" xr:uid="{00000000-0005-0000-0000-0000B2000000}"/>
    <cellStyle name="Normal GHG Textfiels Bold 3 5 2 2 2 2" xfId="19374" xr:uid="{00000000-0005-0000-0000-0000B2000000}"/>
    <cellStyle name="Normal GHG Textfiels Bold 3 5 2 2 3" xfId="6381" xr:uid="{00000000-0005-0000-0000-0000B2000000}"/>
    <cellStyle name="Normal GHG Textfiels Bold 3 5 2 3" xfId="5932" xr:uid="{00000000-0005-0000-0000-0000B2000000}"/>
    <cellStyle name="Normal GHG Textfiels Bold 3 5 2 3 2" xfId="16131" xr:uid="{00000000-0005-0000-0000-0000B2000000}"/>
    <cellStyle name="Normal GHG Textfiels Bold 3 5 2 3 2 2" xfId="20718" xr:uid="{00000000-0005-0000-0000-0000B2000000}"/>
    <cellStyle name="Normal GHG Textfiels Bold 3 5 2 3 3" xfId="6312" xr:uid="{00000000-0005-0000-0000-0000B2000000}"/>
    <cellStyle name="Normal GHG Textfiels Bold 3 5 2 4" xfId="3281" xr:uid="{00000000-0005-0000-0000-0000B2000000}"/>
    <cellStyle name="Normal GHG Textfiels Bold 3 5 2 4 2" xfId="18135" xr:uid="{00000000-0005-0000-0000-0000B2000000}"/>
    <cellStyle name="Normal GHG Textfiels Bold 3 5 2 5" xfId="11983" xr:uid="{00000000-0005-0000-0000-0000B2000000}"/>
    <cellStyle name="Normal GHG Textfiels Bold 3 5 2 5 2" xfId="16569" xr:uid="{00000000-0005-0000-0000-0000B2000000}"/>
    <cellStyle name="Normal GHG Textfiels Bold 3 5 2 6" xfId="9211" xr:uid="{00000000-0005-0000-0000-0000B2000000}"/>
    <cellStyle name="Normal GHG Textfiels Bold 3 5 3" xfId="1389" xr:uid="{00000000-0005-0000-0000-0000B2000000}"/>
    <cellStyle name="Normal GHG Textfiels Bold 3 5 3 2" xfId="4198" xr:uid="{00000000-0005-0000-0000-0000B2000000}"/>
    <cellStyle name="Normal GHG Textfiels Bold 3 5 3 2 2" xfId="14462" xr:uid="{00000000-0005-0000-0000-0000B2000000}"/>
    <cellStyle name="Normal GHG Textfiels Bold 3 5 3 2 2 2" xfId="19052" xr:uid="{00000000-0005-0000-0000-0000B2000000}"/>
    <cellStyle name="Normal GHG Textfiels Bold 3 5 3 2 3" xfId="10418" xr:uid="{00000000-0005-0000-0000-0000B2000000}"/>
    <cellStyle name="Normal GHG Textfiels Bold 3 5 3 3" xfId="5610" xr:uid="{00000000-0005-0000-0000-0000B2000000}"/>
    <cellStyle name="Normal GHG Textfiels Bold 3 5 3 3 2" xfId="15828" xr:uid="{00000000-0005-0000-0000-0000B2000000}"/>
    <cellStyle name="Normal GHG Textfiels Bold 3 5 3 3 2 2" xfId="20416" xr:uid="{00000000-0005-0000-0000-0000B2000000}"/>
    <cellStyle name="Normal GHG Textfiels Bold 3 5 3 3 3" xfId="5975" xr:uid="{00000000-0005-0000-0000-0000B2000000}"/>
    <cellStyle name="Normal GHG Textfiels Bold 3 5 3 4" xfId="2992" xr:uid="{00000000-0005-0000-0000-0000B2000000}"/>
    <cellStyle name="Normal GHG Textfiels Bold 3 5 3 4 2" xfId="17846" xr:uid="{00000000-0005-0000-0000-0000B2000000}"/>
    <cellStyle name="Normal GHG Textfiels Bold 3 5 3 5" xfId="11679" xr:uid="{00000000-0005-0000-0000-0000B2000000}"/>
    <cellStyle name="Normal GHG Textfiels Bold 3 5 3 5 2" xfId="16267" xr:uid="{00000000-0005-0000-0000-0000B2000000}"/>
    <cellStyle name="Normal GHG Textfiels Bold 3 5 3 6" xfId="9390" xr:uid="{00000000-0005-0000-0000-0000B2000000}"/>
    <cellStyle name="Normal GHG Textfiels Bold 3 5 4" xfId="2442" xr:uid="{00000000-0005-0000-0000-0000B2000000}"/>
    <cellStyle name="Normal GHG Textfiels Bold 3 5 4 2" xfId="12710" xr:uid="{00000000-0005-0000-0000-0000B2000000}"/>
    <cellStyle name="Normal GHG Textfiels Bold 3 5 4 2 2" xfId="17296" xr:uid="{00000000-0005-0000-0000-0000B2000000}"/>
    <cellStyle name="Normal GHG Textfiels Bold 3 5 4 3" xfId="5999" xr:uid="{00000000-0005-0000-0000-0000B2000000}"/>
    <cellStyle name="Normal GHG Textfiels Bold 3 5 5" xfId="3598" xr:uid="{00000000-0005-0000-0000-0000B2000000}"/>
    <cellStyle name="Normal GHG Textfiels Bold 3 5 5 2" xfId="13862" xr:uid="{00000000-0005-0000-0000-0000B2000000}"/>
    <cellStyle name="Normal GHG Textfiels Bold 3 5 5 2 2" xfId="18452" xr:uid="{00000000-0005-0000-0000-0000B2000000}"/>
    <cellStyle name="Normal GHG Textfiels Bold 3 5 5 3" xfId="8113" xr:uid="{00000000-0005-0000-0000-0000B2000000}"/>
    <cellStyle name="Normal GHG Textfiels Bold 3 5 6" xfId="5023" xr:uid="{00000000-0005-0000-0000-0000B2000000}"/>
    <cellStyle name="Normal GHG Textfiels Bold 3 5 6 2" xfId="15278" xr:uid="{00000000-0005-0000-0000-0000B2000000}"/>
    <cellStyle name="Normal GHG Textfiels Bold 3 5 6 2 2" xfId="19867" xr:uid="{00000000-0005-0000-0000-0000B2000000}"/>
    <cellStyle name="Normal GHG Textfiels Bold 3 5 6 3" xfId="7501" xr:uid="{00000000-0005-0000-0000-0000B2000000}"/>
    <cellStyle name="Normal GHG Textfiels Bold 3 5 7" xfId="2145" xr:uid="{00000000-0005-0000-0000-0000B2000000}"/>
    <cellStyle name="Normal GHG Textfiels Bold 3 5 7 2" xfId="12414" xr:uid="{00000000-0005-0000-0000-0000B2000000}"/>
    <cellStyle name="Normal GHG Textfiels Bold 3 5 7 2 2" xfId="16999" xr:uid="{00000000-0005-0000-0000-0000B2000000}"/>
    <cellStyle name="Normal GHG Textfiels Bold 3 5 7 3" xfId="8409" xr:uid="{00000000-0005-0000-0000-0000B2000000}"/>
    <cellStyle name="Normal GHG Textfiels Bold 3 5 8" xfId="11133" xr:uid="{00000000-0005-0000-0000-0000B2000000}"/>
    <cellStyle name="Normal GHG Textfiels Bold 3 5 8 2" xfId="7310" xr:uid="{00000000-0005-0000-0000-0000B2000000}"/>
    <cellStyle name="Normal GHG Textfiels Bold 3 5 9" xfId="8707" xr:uid="{00000000-0005-0000-0000-0000B2000000}"/>
    <cellStyle name="Normal GHG Textfiels Bold 3 6" xfId="1157" xr:uid="{00000000-0005-0000-0000-0000B2000000}"/>
    <cellStyle name="Normal GHG Textfiels Bold 3 6 2" xfId="2773" xr:uid="{00000000-0005-0000-0000-0000B2000000}"/>
    <cellStyle name="Normal GHG Textfiels Bold 3 6 2 2" xfId="13039" xr:uid="{00000000-0005-0000-0000-0000B2000000}"/>
    <cellStyle name="Normal GHG Textfiels Bold 3 6 2 2 2" xfId="17627" xr:uid="{00000000-0005-0000-0000-0000B2000000}"/>
    <cellStyle name="Normal GHG Textfiels Bold 3 6 2 3" xfId="10247" xr:uid="{00000000-0005-0000-0000-0000B2000000}"/>
    <cellStyle name="Normal GHG Textfiels Bold 3 6 3" xfId="3965" xr:uid="{00000000-0005-0000-0000-0000B2000000}"/>
    <cellStyle name="Normal GHG Textfiels Bold 3 6 3 2" xfId="14229" xr:uid="{00000000-0005-0000-0000-0000B2000000}"/>
    <cellStyle name="Normal GHG Textfiels Bold 3 6 3 2 2" xfId="18819" xr:uid="{00000000-0005-0000-0000-0000B2000000}"/>
    <cellStyle name="Normal GHG Textfiels Bold 3 6 3 3" xfId="6633" xr:uid="{00000000-0005-0000-0000-0000B2000000}"/>
    <cellStyle name="Normal GHG Textfiels Bold 3 6 4" xfId="5379" xr:uid="{00000000-0005-0000-0000-0000B2000000}"/>
    <cellStyle name="Normal GHG Textfiels Bold 3 6 4 2" xfId="15605" xr:uid="{00000000-0005-0000-0000-0000B2000000}"/>
    <cellStyle name="Normal GHG Textfiels Bold 3 6 4 2 2" xfId="20194" xr:uid="{00000000-0005-0000-0000-0000B2000000}"/>
    <cellStyle name="Normal GHG Textfiels Bold 3 6 4 3" xfId="9626" xr:uid="{00000000-0005-0000-0000-0000B2000000}"/>
    <cellStyle name="Normal GHG Textfiels Bold 3 6 5" xfId="1925" xr:uid="{00000000-0005-0000-0000-0000B2000000}"/>
    <cellStyle name="Normal GHG Textfiels Bold 3 6 5 2" xfId="16779" xr:uid="{00000000-0005-0000-0000-0000B2000000}"/>
    <cellStyle name="Normal GHG Textfiels Bold 3 6 6" xfId="11459" xr:uid="{00000000-0005-0000-0000-0000B2000000}"/>
    <cellStyle name="Normal GHG Textfiels Bold 3 6 6 2" xfId="12884" xr:uid="{00000000-0005-0000-0000-0000B2000000}"/>
    <cellStyle name="Normal GHG Textfiels Bold 3 6 7" xfId="10098" xr:uid="{00000000-0005-0000-0000-0000B2000000}"/>
    <cellStyle name="Normal GHG Textfiels Bold 3 7" xfId="1115" xr:uid="{00000000-0005-0000-0000-0000B0000000}"/>
    <cellStyle name="Normal GHG Textfiels Bold 3 7 2" xfId="3921" xr:uid="{00000000-0005-0000-0000-0000B0000000}"/>
    <cellStyle name="Normal GHG Textfiels Bold 3 7 2 2" xfId="14185" xr:uid="{00000000-0005-0000-0000-0000B0000000}"/>
    <cellStyle name="Normal GHG Textfiels Bold 3 7 2 2 2" xfId="18775" xr:uid="{00000000-0005-0000-0000-0000B0000000}"/>
    <cellStyle name="Normal GHG Textfiels Bold 3 7 2 3" xfId="12183" xr:uid="{00000000-0005-0000-0000-0000B0000000}"/>
    <cellStyle name="Normal GHG Textfiels Bold 3 7 3" xfId="5338" xr:uid="{00000000-0005-0000-0000-0000B0000000}"/>
    <cellStyle name="Normal GHG Textfiels Bold 3 7 3 2" xfId="15569" xr:uid="{00000000-0005-0000-0000-0000B0000000}"/>
    <cellStyle name="Normal GHG Textfiels Bold 3 7 3 2 2" xfId="20158" xr:uid="{00000000-0005-0000-0000-0000B0000000}"/>
    <cellStyle name="Normal GHG Textfiels Bold 3 7 3 3" xfId="10445" xr:uid="{00000000-0005-0000-0000-0000B0000000}"/>
    <cellStyle name="Normal GHG Textfiels Bold 3 7 4" xfId="2736" xr:uid="{00000000-0005-0000-0000-0000B0000000}"/>
    <cellStyle name="Normal GHG Textfiels Bold 3 7 4 2" xfId="17590" xr:uid="{00000000-0005-0000-0000-0000B0000000}"/>
    <cellStyle name="Normal GHG Textfiels Bold 3 7 5" xfId="11423" xr:uid="{00000000-0005-0000-0000-0000B0000000}"/>
    <cellStyle name="Normal GHG Textfiels Bold 3 7 5 2" xfId="7219" xr:uid="{00000000-0005-0000-0000-0000B0000000}"/>
    <cellStyle name="Normal GHG Textfiels Bold 3 7 6" xfId="6697" xr:uid="{00000000-0005-0000-0000-0000B0000000}"/>
    <cellStyle name="Normal GHG Textfiels Bold 3 8" xfId="820" xr:uid="{00000000-0005-0000-0000-0000B2000000}"/>
    <cellStyle name="Normal GHG Textfiels Bold 3 8 2" xfId="3620" xr:uid="{00000000-0005-0000-0000-0000B2000000}"/>
    <cellStyle name="Normal GHG Textfiels Bold 3 8 2 2" xfId="13884" xr:uid="{00000000-0005-0000-0000-0000B2000000}"/>
    <cellStyle name="Normal GHG Textfiels Bold 3 8 2 2 2" xfId="18474" xr:uid="{00000000-0005-0000-0000-0000B2000000}"/>
    <cellStyle name="Normal GHG Textfiels Bold 3 8 2 3" xfId="7757" xr:uid="{00000000-0005-0000-0000-0000B2000000}"/>
    <cellStyle name="Normal GHG Textfiels Bold 3 8 3" xfId="5045" xr:uid="{00000000-0005-0000-0000-0000B2000000}"/>
    <cellStyle name="Normal GHG Textfiels Bold 3 8 3 2" xfId="15299" xr:uid="{00000000-0005-0000-0000-0000B2000000}"/>
    <cellStyle name="Normal GHG Textfiels Bold 3 8 3 2 2" xfId="19888" xr:uid="{00000000-0005-0000-0000-0000B2000000}"/>
    <cellStyle name="Normal GHG Textfiels Bold 3 8 3 3" xfId="9208" xr:uid="{00000000-0005-0000-0000-0000B2000000}"/>
    <cellStyle name="Normal GHG Textfiels Bold 3 8 4" xfId="2463" xr:uid="{00000000-0005-0000-0000-0000B2000000}"/>
    <cellStyle name="Normal GHG Textfiels Bold 3 8 4 2" xfId="17317" xr:uid="{00000000-0005-0000-0000-0000B2000000}"/>
    <cellStyle name="Normal GHG Textfiels Bold 3 8 5" xfId="11154" xr:uid="{00000000-0005-0000-0000-0000B2000000}"/>
    <cellStyle name="Normal GHG Textfiels Bold 3 8 5 2" xfId="8150" xr:uid="{00000000-0005-0000-0000-0000B2000000}"/>
    <cellStyle name="Normal GHG Textfiels Bold 3 8 6" xfId="6039" xr:uid="{00000000-0005-0000-0000-0000B2000000}"/>
    <cellStyle name="Normal GHG Textfiels Bold 3 9" xfId="563" xr:uid="{00000000-0005-0000-0000-0000B2000000}"/>
    <cellStyle name="Normal GHG Textfiels Bold 3 9 2" xfId="4788" xr:uid="{00000000-0005-0000-0000-0000B2000000}"/>
    <cellStyle name="Normal GHG Textfiels Bold 3 9 2 2" xfId="15046" xr:uid="{00000000-0005-0000-0000-0000B2000000}"/>
    <cellStyle name="Normal GHG Textfiels Bold 3 9 2 2 2" xfId="19635" xr:uid="{00000000-0005-0000-0000-0000B2000000}"/>
    <cellStyle name="Normal GHG Textfiels Bold 3 9 2 3" xfId="10466" xr:uid="{00000000-0005-0000-0000-0000B2000000}"/>
    <cellStyle name="Normal GHG Textfiels Bold 3 9 3" xfId="2184" xr:uid="{00000000-0005-0000-0000-0000B2000000}"/>
    <cellStyle name="Normal GHG Textfiels Bold 3 9 3 2" xfId="17038" xr:uid="{00000000-0005-0000-0000-0000B2000000}"/>
    <cellStyle name="Normal GHG Textfiels Bold 3 9 4" xfId="10907" xr:uid="{00000000-0005-0000-0000-0000B2000000}"/>
    <cellStyle name="Normal GHG Textfiels Bold 3 9 4 2" xfId="9222" xr:uid="{00000000-0005-0000-0000-0000B2000000}"/>
    <cellStyle name="Normal GHG Textfiels Bold 3 9 5" xfId="6486" xr:uid="{00000000-0005-0000-0000-0000B2000000}"/>
    <cellStyle name="Normal GHG Textfiels Bold 4" xfId="415" xr:uid="{00000000-0005-0000-0000-0000B2000000}"/>
    <cellStyle name="Normal GHG Textfiels Bold 4 10" xfId="6085" xr:uid="{00000000-0005-0000-0000-0000B2000000}"/>
    <cellStyle name="Normal GHG Textfiels Bold 4 2" xfId="510" xr:uid="{00000000-0005-0000-0000-0000B2000000}"/>
    <cellStyle name="Normal GHG Textfiels Bold 4 2 2" xfId="1496" xr:uid="{00000000-0005-0000-0000-0000B2000000}"/>
    <cellStyle name="Normal GHG Textfiels Bold 4 2 2 2" xfId="4305" xr:uid="{00000000-0005-0000-0000-0000B2000000}"/>
    <cellStyle name="Normal GHG Textfiels Bold 4 2 2 2 2" xfId="14569" xr:uid="{00000000-0005-0000-0000-0000B2000000}"/>
    <cellStyle name="Normal GHG Textfiels Bold 4 2 2 2 2 2" xfId="19159" xr:uid="{00000000-0005-0000-0000-0000B2000000}"/>
    <cellStyle name="Normal GHG Textfiels Bold 4 2 2 2 3" xfId="9352" xr:uid="{00000000-0005-0000-0000-0000B2000000}"/>
    <cellStyle name="Normal GHG Textfiels Bold 4 2 2 3" xfId="5717" xr:uid="{00000000-0005-0000-0000-0000B2000000}"/>
    <cellStyle name="Normal GHG Textfiels Bold 4 2 2 3 2" xfId="15926" xr:uid="{00000000-0005-0000-0000-0000B2000000}"/>
    <cellStyle name="Normal GHG Textfiels Bold 4 2 2 3 2 2" xfId="20514" xr:uid="{00000000-0005-0000-0000-0000B2000000}"/>
    <cellStyle name="Normal GHG Textfiels Bold 4 2 2 3 3" xfId="9030" xr:uid="{00000000-0005-0000-0000-0000B2000000}"/>
    <cellStyle name="Normal GHG Textfiels Bold 4 2 2 4" xfId="3083" xr:uid="{00000000-0005-0000-0000-0000B2000000}"/>
    <cellStyle name="Normal GHG Textfiels Bold 4 2 2 4 2" xfId="17937" xr:uid="{00000000-0005-0000-0000-0000B2000000}"/>
    <cellStyle name="Normal GHG Textfiels Bold 4 2 2 5" xfId="11778" xr:uid="{00000000-0005-0000-0000-0000B2000000}"/>
    <cellStyle name="Normal GHG Textfiels Bold 4 2 2 5 2" xfId="16365" xr:uid="{00000000-0005-0000-0000-0000B2000000}"/>
    <cellStyle name="Normal GHG Textfiels Bold 4 2 2 6" xfId="10561" xr:uid="{00000000-0005-0000-0000-0000B2000000}"/>
    <cellStyle name="Normal GHG Textfiels Bold 4 2 3" xfId="1161" xr:uid="{00000000-0005-0000-0000-0000B2000000}"/>
    <cellStyle name="Normal GHG Textfiels Bold 4 2 3 2" xfId="5383" xr:uid="{00000000-0005-0000-0000-0000B2000000}"/>
    <cellStyle name="Normal GHG Textfiels Bold 4 2 3 2 2" xfId="15609" xr:uid="{00000000-0005-0000-0000-0000B2000000}"/>
    <cellStyle name="Normal GHG Textfiels Bold 4 2 3 2 2 2" xfId="20198" xr:uid="{00000000-0005-0000-0000-0000B2000000}"/>
    <cellStyle name="Normal GHG Textfiels Bold 4 2 3 2 3" xfId="8609" xr:uid="{00000000-0005-0000-0000-0000B2000000}"/>
    <cellStyle name="Normal GHG Textfiels Bold 4 2 3 3" xfId="3969" xr:uid="{00000000-0005-0000-0000-0000B2000000}"/>
    <cellStyle name="Normal GHG Textfiels Bold 4 2 3 3 2" xfId="18823" xr:uid="{00000000-0005-0000-0000-0000B2000000}"/>
    <cellStyle name="Normal GHG Textfiels Bold 4 2 3 4" xfId="11463" xr:uid="{00000000-0005-0000-0000-0000B2000000}"/>
    <cellStyle name="Normal GHG Textfiels Bold 4 2 3 4 2" xfId="13296" xr:uid="{00000000-0005-0000-0000-0000B2000000}"/>
    <cellStyle name="Normal GHG Textfiels Bold 4 2 3 5" xfId="6595" xr:uid="{00000000-0005-0000-0000-0000B2000000}"/>
    <cellStyle name="Normal GHG Textfiels Bold 4 2 4" xfId="4735" xr:uid="{00000000-0005-0000-0000-0000B2000000}"/>
    <cellStyle name="Normal GHG Textfiels Bold 4 2 4 2" xfId="14995" xr:uid="{00000000-0005-0000-0000-0000B2000000}"/>
    <cellStyle name="Normal GHG Textfiels Bold 4 2 4 2 2" xfId="19584" xr:uid="{00000000-0005-0000-0000-0000B2000000}"/>
    <cellStyle name="Normal GHG Textfiels Bold 4 2 4 3" xfId="9011" xr:uid="{00000000-0005-0000-0000-0000B2000000}"/>
    <cellStyle name="Normal GHG Textfiels Bold 4 2 5" xfId="10857" xr:uid="{00000000-0005-0000-0000-0000B2000000}"/>
    <cellStyle name="Normal GHG Textfiels Bold 4 2 5 2" xfId="13305" xr:uid="{00000000-0005-0000-0000-0000B2000000}"/>
    <cellStyle name="Normal GHG Textfiels Bold 4 2 6" xfId="10549" xr:uid="{00000000-0005-0000-0000-0000B2000000}"/>
    <cellStyle name="Normal GHG Textfiels Bold 4 3" xfId="1406" xr:uid="{00000000-0005-0000-0000-0000B2000000}"/>
    <cellStyle name="Normal GHG Textfiels Bold 4 3 2" xfId="4215" xr:uid="{00000000-0005-0000-0000-0000B2000000}"/>
    <cellStyle name="Normal GHG Textfiels Bold 4 3 2 2" xfId="14479" xr:uid="{00000000-0005-0000-0000-0000B2000000}"/>
    <cellStyle name="Normal GHG Textfiels Bold 4 3 2 2 2" xfId="19069" xr:uid="{00000000-0005-0000-0000-0000B2000000}"/>
    <cellStyle name="Normal GHG Textfiels Bold 4 3 2 3" xfId="9664" xr:uid="{00000000-0005-0000-0000-0000B2000000}"/>
    <cellStyle name="Normal GHG Textfiels Bold 4 3 3" xfId="5627" xr:uid="{00000000-0005-0000-0000-0000B2000000}"/>
    <cellStyle name="Normal GHG Textfiels Bold 4 3 3 2" xfId="15845" xr:uid="{00000000-0005-0000-0000-0000B2000000}"/>
    <cellStyle name="Normal GHG Textfiels Bold 4 3 3 2 2" xfId="20433" xr:uid="{00000000-0005-0000-0000-0000B2000000}"/>
    <cellStyle name="Normal GHG Textfiels Bold 4 3 3 3" xfId="12826" xr:uid="{00000000-0005-0000-0000-0000B2000000}"/>
    <cellStyle name="Normal GHG Textfiels Bold 4 3 4" xfId="3009" xr:uid="{00000000-0005-0000-0000-0000B2000000}"/>
    <cellStyle name="Normal GHG Textfiels Bold 4 3 4 2" xfId="17863" xr:uid="{00000000-0005-0000-0000-0000B2000000}"/>
    <cellStyle name="Normal GHG Textfiels Bold 4 3 5" xfId="11696" xr:uid="{00000000-0005-0000-0000-0000B2000000}"/>
    <cellStyle name="Normal GHG Textfiels Bold 4 3 5 2" xfId="16284" xr:uid="{00000000-0005-0000-0000-0000B2000000}"/>
    <cellStyle name="Normal GHG Textfiels Bold 4 3 6" xfId="8460" xr:uid="{00000000-0005-0000-0000-0000B2000000}"/>
    <cellStyle name="Normal GHG Textfiels Bold 4 4" xfId="848" xr:uid="{00000000-0005-0000-0000-0000B2000000}"/>
    <cellStyle name="Normal GHG Textfiels Bold 4 4 2" xfId="3648" xr:uid="{00000000-0005-0000-0000-0000B2000000}"/>
    <cellStyle name="Normal GHG Textfiels Bold 4 4 2 2" xfId="13912" xr:uid="{00000000-0005-0000-0000-0000B2000000}"/>
    <cellStyle name="Normal GHG Textfiels Bold 4 4 2 2 2" xfId="18502" xr:uid="{00000000-0005-0000-0000-0000B2000000}"/>
    <cellStyle name="Normal GHG Textfiels Bold 4 4 2 3" xfId="12218" xr:uid="{00000000-0005-0000-0000-0000B2000000}"/>
    <cellStyle name="Normal GHG Textfiels Bold 4 4 3" xfId="5073" xr:uid="{00000000-0005-0000-0000-0000B2000000}"/>
    <cellStyle name="Normal GHG Textfiels Bold 4 4 3 2" xfId="15326" xr:uid="{00000000-0005-0000-0000-0000B2000000}"/>
    <cellStyle name="Normal GHG Textfiels Bold 4 4 3 2 2" xfId="19915" xr:uid="{00000000-0005-0000-0000-0000B2000000}"/>
    <cellStyle name="Normal GHG Textfiels Bold 4 4 3 3" xfId="7054" xr:uid="{00000000-0005-0000-0000-0000B2000000}"/>
    <cellStyle name="Normal GHG Textfiels Bold 4 4 4" xfId="2490" xr:uid="{00000000-0005-0000-0000-0000B2000000}"/>
    <cellStyle name="Normal GHG Textfiels Bold 4 4 4 2" xfId="17344" xr:uid="{00000000-0005-0000-0000-0000B2000000}"/>
    <cellStyle name="Normal GHG Textfiels Bold 4 4 5" xfId="11181" xr:uid="{00000000-0005-0000-0000-0000B2000000}"/>
    <cellStyle name="Normal GHG Textfiels Bold 4 4 5 2" xfId="13147" xr:uid="{00000000-0005-0000-0000-0000B2000000}"/>
    <cellStyle name="Normal GHG Textfiels Bold 4 4 6" xfId="5997" xr:uid="{00000000-0005-0000-0000-0000B2000000}"/>
    <cellStyle name="Normal GHG Textfiels Bold 4 5" xfId="289" xr:uid="{00000000-0005-0000-0000-0000B2000000}"/>
    <cellStyle name="Normal GHG Textfiels Bold 4 5 2" xfId="4535" xr:uid="{00000000-0005-0000-0000-0000B2000000}"/>
    <cellStyle name="Normal GHG Textfiels Bold 4 5 2 2" xfId="14799" xr:uid="{00000000-0005-0000-0000-0000B2000000}"/>
    <cellStyle name="Normal GHG Textfiels Bold 4 5 2 2 2" xfId="19389" xr:uid="{00000000-0005-0000-0000-0000B2000000}"/>
    <cellStyle name="Normal GHG Textfiels Bold 4 5 2 3" xfId="7687" xr:uid="{00000000-0005-0000-0000-0000B2000000}"/>
    <cellStyle name="Normal GHG Textfiels Bold 4 5 3" xfId="2189" xr:uid="{00000000-0005-0000-0000-0000B2000000}"/>
    <cellStyle name="Normal GHG Textfiels Bold 4 5 3 2" xfId="17043" xr:uid="{00000000-0005-0000-0000-0000B2000000}"/>
    <cellStyle name="Normal GHG Textfiels Bold 4 5 4" xfId="10646" xr:uid="{00000000-0005-0000-0000-0000B2000000}"/>
    <cellStyle name="Normal GHG Textfiels Bold 4 5 4 2" xfId="12538" xr:uid="{00000000-0005-0000-0000-0000B2000000}"/>
    <cellStyle name="Normal GHG Textfiels Bold 4 5 5" xfId="7150" xr:uid="{00000000-0005-0000-0000-0000B2000000}"/>
    <cellStyle name="Normal GHG Textfiels Bold 4 6" xfId="3343" xr:uid="{00000000-0005-0000-0000-0000B2000000}"/>
    <cellStyle name="Normal GHG Textfiels Bold 4 6 2" xfId="13607" xr:uid="{00000000-0005-0000-0000-0000B2000000}"/>
    <cellStyle name="Normal GHG Textfiels Bold 4 6 2 2" xfId="18197" xr:uid="{00000000-0005-0000-0000-0000B2000000}"/>
    <cellStyle name="Normal GHG Textfiels Bold 4 6 3" xfId="6887" xr:uid="{00000000-0005-0000-0000-0000B2000000}"/>
    <cellStyle name="Normal GHG Textfiels Bold 4 7" xfId="1929" xr:uid="{00000000-0005-0000-0000-0000B2000000}"/>
    <cellStyle name="Normal GHG Textfiels Bold 4 7 2" xfId="12198" xr:uid="{00000000-0005-0000-0000-0000B2000000}"/>
    <cellStyle name="Normal GHG Textfiels Bold 4 7 2 2" xfId="16783" xr:uid="{00000000-0005-0000-0000-0000B2000000}"/>
    <cellStyle name="Normal GHG Textfiels Bold 4 7 3" xfId="10394" xr:uid="{00000000-0005-0000-0000-0000B2000000}"/>
    <cellStyle name="Normal GHG Textfiels Bold 4 8" xfId="9419" xr:uid="{00000000-0005-0000-0000-0000B2000000}"/>
    <cellStyle name="Normal GHG Textfiels Bold 4 8 2" xfId="8046" xr:uid="{00000000-0005-0000-0000-0000B2000000}"/>
    <cellStyle name="Normal GHG Textfiels Bold 4 9" xfId="10764" xr:uid="{00000000-0005-0000-0000-0000B2000000}"/>
    <cellStyle name="Normal GHG Textfiels Bold 4 9 2" xfId="12461" xr:uid="{00000000-0005-0000-0000-0000B2000000}"/>
    <cellStyle name="Normal GHG Textfiels Bold 5" xfId="326" xr:uid="{00000000-0005-0000-0000-0000B2000000}"/>
    <cellStyle name="Normal GHG Textfiels Bold 5 2" xfId="1478" xr:uid="{00000000-0005-0000-0000-0000B2000000}"/>
    <cellStyle name="Normal GHG Textfiels Bold 5 2 2" xfId="4287" xr:uid="{00000000-0005-0000-0000-0000B2000000}"/>
    <cellStyle name="Normal GHG Textfiels Bold 5 2 2 2" xfId="14551" xr:uid="{00000000-0005-0000-0000-0000B2000000}"/>
    <cellStyle name="Normal GHG Textfiels Bold 5 2 2 2 2" xfId="19141" xr:uid="{00000000-0005-0000-0000-0000B2000000}"/>
    <cellStyle name="Normal GHG Textfiels Bold 5 2 2 3" xfId="8581" xr:uid="{00000000-0005-0000-0000-0000B2000000}"/>
    <cellStyle name="Normal GHG Textfiels Bold 5 2 3" xfId="5699" xr:uid="{00000000-0005-0000-0000-0000B2000000}"/>
    <cellStyle name="Normal GHG Textfiels Bold 5 2 3 2" xfId="15909" xr:uid="{00000000-0005-0000-0000-0000B2000000}"/>
    <cellStyle name="Normal GHG Textfiels Bold 5 2 3 2 2" xfId="20497" xr:uid="{00000000-0005-0000-0000-0000B2000000}"/>
    <cellStyle name="Normal GHG Textfiels Bold 5 2 3 3" xfId="8941" xr:uid="{00000000-0005-0000-0000-0000B2000000}"/>
    <cellStyle name="Normal GHG Textfiels Bold 5 2 4" xfId="3071" xr:uid="{00000000-0005-0000-0000-0000B2000000}"/>
    <cellStyle name="Normal GHG Textfiels Bold 5 2 4 2" xfId="17925" xr:uid="{00000000-0005-0000-0000-0000B2000000}"/>
    <cellStyle name="Normal GHG Textfiels Bold 5 2 5" xfId="11761" xr:uid="{00000000-0005-0000-0000-0000B2000000}"/>
    <cellStyle name="Normal GHG Textfiels Bold 5 2 5 2" xfId="16348" xr:uid="{00000000-0005-0000-0000-0000B2000000}"/>
    <cellStyle name="Normal GHG Textfiels Bold 5 2 6" xfId="12819" xr:uid="{00000000-0005-0000-0000-0000B2000000}"/>
    <cellStyle name="Normal GHG Textfiels Bold 5 3" xfId="925" xr:uid="{00000000-0005-0000-0000-0000B0000000}"/>
    <cellStyle name="Normal GHG Textfiels Bold 5 3 2" xfId="3727" xr:uid="{00000000-0005-0000-0000-0000B0000000}"/>
    <cellStyle name="Normal GHG Textfiels Bold 5 3 2 2" xfId="13991" xr:uid="{00000000-0005-0000-0000-0000B0000000}"/>
    <cellStyle name="Normal GHG Textfiels Bold 5 3 2 2 2" xfId="18581" xr:uid="{00000000-0005-0000-0000-0000B0000000}"/>
    <cellStyle name="Normal GHG Textfiels Bold 5 3 2 3" xfId="12762" xr:uid="{00000000-0005-0000-0000-0000B0000000}"/>
    <cellStyle name="Normal GHG Textfiels Bold 5 3 3" xfId="5148" xr:uid="{00000000-0005-0000-0000-0000B0000000}"/>
    <cellStyle name="Normal GHG Textfiels Bold 5 3 3 2" xfId="15394" xr:uid="{00000000-0005-0000-0000-0000B0000000}"/>
    <cellStyle name="Normal GHG Textfiels Bold 5 3 3 2 2" xfId="19983" xr:uid="{00000000-0005-0000-0000-0000B0000000}"/>
    <cellStyle name="Normal GHG Textfiels Bold 5 3 3 3" xfId="10139" xr:uid="{00000000-0005-0000-0000-0000B0000000}"/>
    <cellStyle name="Normal GHG Textfiels Bold 5 3 4" xfId="2562" xr:uid="{00000000-0005-0000-0000-0000B0000000}"/>
    <cellStyle name="Normal GHG Textfiels Bold 5 3 4 2" xfId="17416" xr:uid="{00000000-0005-0000-0000-0000B0000000}"/>
    <cellStyle name="Normal GHG Textfiels Bold 5 3 5" xfId="11249" xr:uid="{00000000-0005-0000-0000-0000B0000000}"/>
    <cellStyle name="Normal GHG Textfiels Bold 5 3 5 2" xfId="9224" xr:uid="{00000000-0005-0000-0000-0000B0000000}"/>
    <cellStyle name="Normal GHG Textfiels Bold 5 3 6" xfId="12530" xr:uid="{00000000-0005-0000-0000-0000B0000000}"/>
    <cellStyle name="Normal GHG Textfiels Bold 5 4" xfId="304" xr:uid="{00000000-0005-0000-0000-0000B2000000}"/>
    <cellStyle name="Normal GHG Textfiels Bold 5 4 2" xfId="4550" xr:uid="{00000000-0005-0000-0000-0000B2000000}"/>
    <cellStyle name="Normal GHG Textfiels Bold 5 4 2 2" xfId="14813" xr:uid="{00000000-0005-0000-0000-0000B2000000}"/>
    <cellStyle name="Normal GHG Textfiels Bold 5 4 2 2 2" xfId="19403" xr:uid="{00000000-0005-0000-0000-0000B2000000}"/>
    <cellStyle name="Normal GHG Textfiels Bold 5 4 2 3" xfId="10568" xr:uid="{00000000-0005-0000-0000-0000B2000000}"/>
    <cellStyle name="Normal GHG Textfiels Bold 5 4 3" xfId="1880" xr:uid="{00000000-0005-0000-0000-0000B2000000}"/>
    <cellStyle name="Normal GHG Textfiels Bold 5 4 3 2" xfId="16736" xr:uid="{00000000-0005-0000-0000-0000B2000000}"/>
    <cellStyle name="Normal GHG Textfiels Bold 5 4 4" xfId="10659" xr:uid="{00000000-0005-0000-0000-0000B2000000}"/>
    <cellStyle name="Normal GHG Textfiels Bold 5 4 4 2" xfId="8776" xr:uid="{00000000-0005-0000-0000-0000B2000000}"/>
    <cellStyle name="Normal GHG Textfiels Bold 5 4 5" xfId="13512" xr:uid="{00000000-0005-0000-0000-0000B2000000}"/>
    <cellStyle name="Normal GHG Textfiels Bold 5 5" xfId="3311" xr:uid="{00000000-0005-0000-0000-0000B2000000}"/>
    <cellStyle name="Normal GHG Textfiels Bold 5 5 2" xfId="13575" xr:uid="{00000000-0005-0000-0000-0000B2000000}"/>
    <cellStyle name="Normal GHG Textfiels Bold 5 5 2 2" xfId="18165" xr:uid="{00000000-0005-0000-0000-0000B2000000}"/>
    <cellStyle name="Normal GHG Textfiels Bold 5 5 3" xfId="12215" xr:uid="{00000000-0005-0000-0000-0000B2000000}"/>
    <cellStyle name="Normal GHG Textfiels Bold 5 6" xfId="4572" xr:uid="{00000000-0005-0000-0000-0000B2000000}"/>
    <cellStyle name="Normal GHG Textfiels Bold 5 6 2" xfId="14834" xr:uid="{00000000-0005-0000-0000-0000B2000000}"/>
    <cellStyle name="Normal GHG Textfiels Bold 5 6 2 2" xfId="19423" xr:uid="{00000000-0005-0000-0000-0000B2000000}"/>
    <cellStyle name="Normal GHG Textfiels Bold 5 6 3" xfId="7814" xr:uid="{00000000-0005-0000-0000-0000B2000000}"/>
    <cellStyle name="Normal GHG Textfiels Bold 5 7" xfId="9362" xr:uid="{00000000-0005-0000-0000-0000B2000000}"/>
    <cellStyle name="Normal GHG Textfiels Bold 5 7 2" xfId="13131" xr:uid="{00000000-0005-0000-0000-0000B2000000}"/>
    <cellStyle name="Normal GHG Textfiels Bold 5 8" xfId="10680" xr:uid="{00000000-0005-0000-0000-0000B2000000}"/>
    <cellStyle name="Normal GHG Textfiels Bold 5 8 2" xfId="9306" xr:uid="{00000000-0005-0000-0000-0000B2000000}"/>
    <cellStyle name="Normal GHG Textfiels Bold 5 9" xfId="6437" xr:uid="{00000000-0005-0000-0000-0000B2000000}"/>
    <cellStyle name="Normal GHG Textfiels Bold 6" xfId="586" xr:uid="{00000000-0005-0000-0000-0000B2000000}"/>
    <cellStyle name="Normal GHG Textfiels Bold 6 2" xfId="1514" xr:uid="{00000000-0005-0000-0000-0000B2000000}"/>
    <cellStyle name="Normal GHG Textfiels Bold 6 2 2" xfId="4323" xr:uid="{00000000-0005-0000-0000-0000B2000000}"/>
    <cellStyle name="Normal GHG Textfiels Bold 6 2 2 2" xfId="14587" xr:uid="{00000000-0005-0000-0000-0000B2000000}"/>
    <cellStyle name="Normal GHG Textfiels Bold 6 2 2 2 2" xfId="19177" xr:uid="{00000000-0005-0000-0000-0000B2000000}"/>
    <cellStyle name="Normal GHG Textfiels Bold 6 2 2 3" xfId="7319" xr:uid="{00000000-0005-0000-0000-0000B2000000}"/>
    <cellStyle name="Normal GHG Textfiels Bold 6 2 3" xfId="5735" xr:uid="{00000000-0005-0000-0000-0000B2000000}"/>
    <cellStyle name="Normal GHG Textfiels Bold 6 2 3 2" xfId="15944" xr:uid="{00000000-0005-0000-0000-0000B2000000}"/>
    <cellStyle name="Normal GHG Textfiels Bold 6 2 3 2 2" xfId="20531" xr:uid="{00000000-0005-0000-0000-0000B2000000}"/>
    <cellStyle name="Normal GHG Textfiels Bold 6 2 3 3" xfId="7373" xr:uid="{00000000-0005-0000-0000-0000B2000000}"/>
    <cellStyle name="Normal GHG Textfiels Bold 6 2 4" xfId="3095" xr:uid="{00000000-0005-0000-0000-0000B2000000}"/>
    <cellStyle name="Normal GHG Textfiels Bold 6 2 4 2" xfId="17949" xr:uid="{00000000-0005-0000-0000-0000B2000000}"/>
    <cellStyle name="Normal GHG Textfiels Bold 6 2 5" xfId="11796" xr:uid="{00000000-0005-0000-0000-0000B2000000}"/>
    <cellStyle name="Normal GHG Textfiels Bold 6 2 5 2" xfId="16382" xr:uid="{00000000-0005-0000-0000-0000B2000000}"/>
    <cellStyle name="Normal GHG Textfiels Bold 6 2 6" xfId="6858" xr:uid="{00000000-0005-0000-0000-0000B2000000}"/>
    <cellStyle name="Normal GHG Textfiels Bold 6 3" xfId="1198" xr:uid="{00000000-0005-0000-0000-0000B2000000}"/>
    <cellStyle name="Normal GHG Textfiels Bold 6 3 2" xfId="4006" xr:uid="{00000000-0005-0000-0000-0000B2000000}"/>
    <cellStyle name="Normal GHG Textfiels Bold 6 3 2 2" xfId="14270" xr:uid="{00000000-0005-0000-0000-0000B2000000}"/>
    <cellStyle name="Normal GHG Textfiels Bold 6 3 2 2 2" xfId="18860" xr:uid="{00000000-0005-0000-0000-0000B2000000}"/>
    <cellStyle name="Normal GHG Textfiels Bold 6 3 2 3" xfId="9316" xr:uid="{00000000-0005-0000-0000-0000B2000000}"/>
    <cellStyle name="Normal GHG Textfiels Bold 6 3 3" xfId="5420" xr:uid="{00000000-0005-0000-0000-0000B2000000}"/>
    <cellStyle name="Normal GHG Textfiels Bold 6 3 3 2" xfId="15646" xr:uid="{00000000-0005-0000-0000-0000B2000000}"/>
    <cellStyle name="Normal GHG Textfiels Bold 6 3 3 2 2" xfId="20234" xr:uid="{00000000-0005-0000-0000-0000B2000000}"/>
    <cellStyle name="Normal GHG Textfiels Bold 6 3 3 3" xfId="12768" xr:uid="{00000000-0005-0000-0000-0000B2000000}"/>
    <cellStyle name="Normal GHG Textfiels Bold 6 3 4" xfId="2806" xr:uid="{00000000-0005-0000-0000-0000B2000000}"/>
    <cellStyle name="Normal GHG Textfiels Bold 6 3 4 2" xfId="17660" xr:uid="{00000000-0005-0000-0000-0000B2000000}"/>
    <cellStyle name="Normal GHG Textfiels Bold 6 3 5" xfId="11499" xr:uid="{00000000-0005-0000-0000-0000B2000000}"/>
    <cellStyle name="Normal GHG Textfiels Bold 6 3 5 2" xfId="10547" xr:uid="{00000000-0005-0000-0000-0000B2000000}"/>
    <cellStyle name="Normal GHG Textfiels Bold 6 3 6" xfId="9527" xr:uid="{00000000-0005-0000-0000-0000B2000000}"/>
    <cellStyle name="Normal GHG Textfiels Bold 6 4" xfId="2233" xr:uid="{00000000-0005-0000-0000-0000B2000000}"/>
    <cellStyle name="Normal GHG Textfiels Bold 6 4 2" xfId="12502" xr:uid="{00000000-0005-0000-0000-0000B2000000}"/>
    <cellStyle name="Normal GHG Textfiels Bold 6 4 2 2" xfId="17087" xr:uid="{00000000-0005-0000-0000-0000B2000000}"/>
    <cellStyle name="Normal GHG Textfiels Bold 6 4 3" xfId="10393" xr:uid="{00000000-0005-0000-0000-0000B2000000}"/>
    <cellStyle name="Normal GHG Textfiels Bold 6 5" xfId="3386" xr:uid="{00000000-0005-0000-0000-0000B2000000}"/>
    <cellStyle name="Normal GHG Textfiels Bold 6 5 2" xfId="13650" xr:uid="{00000000-0005-0000-0000-0000B2000000}"/>
    <cellStyle name="Normal GHG Textfiels Bold 6 5 2 2" xfId="18240" xr:uid="{00000000-0005-0000-0000-0000B2000000}"/>
    <cellStyle name="Normal GHG Textfiels Bold 6 5 3" xfId="8240" xr:uid="{00000000-0005-0000-0000-0000B2000000}"/>
    <cellStyle name="Normal GHG Textfiels Bold 6 6" xfId="4811" xr:uid="{00000000-0005-0000-0000-0000B2000000}"/>
    <cellStyle name="Normal GHG Textfiels Bold 6 6 2" xfId="15069" xr:uid="{00000000-0005-0000-0000-0000B2000000}"/>
    <cellStyle name="Normal GHG Textfiels Bold 6 6 2 2" xfId="19658" xr:uid="{00000000-0005-0000-0000-0000B2000000}"/>
    <cellStyle name="Normal GHG Textfiels Bold 6 6 3" xfId="12453" xr:uid="{00000000-0005-0000-0000-0000B2000000}"/>
    <cellStyle name="Normal GHG Textfiels Bold 6 7" xfId="1969" xr:uid="{00000000-0005-0000-0000-0000B2000000}"/>
    <cellStyle name="Normal GHG Textfiels Bold 6 7 2" xfId="12238" xr:uid="{00000000-0005-0000-0000-0000B2000000}"/>
    <cellStyle name="Normal GHG Textfiels Bold 6 7 2 2" xfId="16823" xr:uid="{00000000-0005-0000-0000-0000B2000000}"/>
    <cellStyle name="Normal GHG Textfiels Bold 6 7 3" xfId="6231" xr:uid="{00000000-0005-0000-0000-0000B2000000}"/>
    <cellStyle name="Normal GHG Textfiels Bold 6 8" xfId="10930" xr:uid="{00000000-0005-0000-0000-0000B2000000}"/>
    <cellStyle name="Normal GHG Textfiels Bold 6 8 2" xfId="8592" xr:uid="{00000000-0005-0000-0000-0000B2000000}"/>
    <cellStyle name="Normal GHG Textfiels Bold 6 9" xfId="12265" xr:uid="{00000000-0005-0000-0000-0000B2000000}"/>
    <cellStyle name="Normal GHG Textfiels Bold 7" xfId="1069" xr:uid="{00000000-0005-0000-0000-0000B0000000}"/>
    <cellStyle name="Normal GHG Textfiels Bold 7 2" xfId="918" xr:uid="{00000000-0005-0000-0000-0000B2000000}"/>
    <cellStyle name="Normal GHG Textfiels Bold 7 2 2" xfId="3720" xr:uid="{00000000-0005-0000-0000-0000B2000000}"/>
    <cellStyle name="Normal GHG Textfiels Bold 7 2 2 2" xfId="13984" xr:uid="{00000000-0005-0000-0000-0000B2000000}"/>
    <cellStyle name="Normal GHG Textfiels Bold 7 2 2 2 2" xfId="18574" xr:uid="{00000000-0005-0000-0000-0000B2000000}"/>
    <cellStyle name="Normal GHG Textfiels Bold 7 2 2 3" xfId="6650" xr:uid="{00000000-0005-0000-0000-0000B2000000}"/>
    <cellStyle name="Normal GHG Textfiels Bold 7 2 3" xfId="5141" xr:uid="{00000000-0005-0000-0000-0000B2000000}"/>
    <cellStyle name="Normal GHG Textfiels Bold 7 2 3 2" xfId="15388" xr:uid="{00000000-0005-0000-0000-0000B2000000}"/>
    <cellStyle name="Normal GHG Textfiels Bold 7 2 3 2 2" xfId="19977" xr:uid="{00000000-0005-0000-0000-0000B2000000}"/>
    <cellStyle name="Normal GHG Textfiels Bold 7 2 3 3" xfId="8635" xr:uid="{00000000-0005-0000-0000-0000B2000000}"/>
    <cellStyle name="Normal GHG Textfiels Bold 7 2 4" xfId="2556" xr:uid="{00000000-0005-0000-0000-0000B2000000}"/>
    <cellStyle name="Normal GHG Textfiels Bold 7 2 4 2" xfId="17410" xr:uid="{00000000-0005-0000-0000-0000B2000000}"/>
    <cellStyle name="Normal GHG Textfiels Bold 7 2 5" xfId="11243" xr:uid="{00000000-0005-0000-0000-0000B2000000}"/>
    <cellStyle name="Normal GHG Textfiels Bold 7 2 5 2" xfId="13179" xr:uid="{00000000-0005-0000-0000-0000B2000000}"/>
    <cellStyle name="Normal GHG Textfiels Bold 7 2 6" xfId="9447" xr:uid="{00000000-0005-0000-0000-0000B2000000}"/>
    <cellStyle name="Normal GHG Textfiels Bold 7 3" xfId="2696" xr:uid="{00000000-0005-0000-0000-0000B0000000}"/>
    <cellStyle name="Normal GHG Textfiels Bold 7 3 2" xfId="12964" xr:uid="{00000000-0005-0000-0000-0000B0000000}"/>
    <cellStyle name="Normal GHG Textfiels Bold 7 3 2 2" xfId="17550" xr:uid="{00000000-0005-0000-0000-0000B0000000}"/>
    <cellStyle name="Normal GHG Textfiels Bold 7 3 3" xfId="7408" xr:uid="{00000000-0005-0000-0000-0000B0000000}"/>
    <cellStyle name="Normal GHG Textfiels Bold 7 4" xfId="3872" xr:uid="{00000000-0005-0000-0000-0000B0000000}"/>
    <cellStyle name="Normal GHG Textfiels Bold 7 4 2" xfId="14136" xr:uid="{00000000-0005-0000-0000-0000B0000000}"/>
    <cellStyle name="Normal GHG Textfiels Bold 7 4 2 2" xfId="18726" xr:uid="{00000000-0005-0000-0000-0000B0000000}"/>
    <cellStyle name="Normal GHG Textfiels Bold 7 4 3" xfId="7833" xr:uid="{00000000-0005-0000-0000-0000B0000000}"/>
    <cellStyle name="Normal GHG Textfiels Bold 7 5" xfId="5292" xr:uid="{00000000-0005-0000-0000-0000B0000000}"/>
    <cellStyle name="Normal GHG Textfiels Bold 7 5 2" xfId="15528" xr:uid="{00000000-0005-0000-0000-0000B0000000}"/>
    <cellStyle name="Normal GHG Textfiels Bold 7 5 2 2" xfId="20117" xr:uid="{00000000-0005-0000-0000-0000B0000000}"/>
    <cellStyle name="Normal GHG Textfiels Bold 7 5 3" xfId="7683" xr:uid="{00000000-0005-0000-0000-0000B0000000}"/>
    <cellStyle name="Normal GHG Textfiels Bold 7 6" xfId="1832" xr:uid="{00000000-0005-0000-0000-0000B0000000}"/>
    <cellStyle name="Normal GHG Textfiels Bold 7 6 2" xfId="16688" xr:uid="{00000000-0005-0000-0000-0000B0000000}"/>
    <cellStyle name="Normal GHG Textfiels Bold 7 7" xfId="11383" xr:uid="{00000000-0005-0000-0000-0000B0000000}"/>
    <cellStyle name="Normal GHG Textfiels Bold 7 7 2" xfId="10015" xr:uid="{00000000-0005-0000-0000-0000B0000000}"/>
    <cellStyle name="Normal GHG Textfiels Bold 7 8" xfId="7163" xr:uid="{00000000-0005-0000-0000-0000B0000000}"/>
    <cellStyle name="Normal GHG Textfiels Bold 8" xfId="868" xr:uid="{00000000-0005-0000-0000-0000B2000000}"/>
    <cellStyle name="Normal GHG Textfiels Bold 8 2" xfId="3668" xr:uid="{00000000-0005-0000-0000-0000B2000000}"/>
    <cellStyle name="Normal GHG Textfiels Bold 8 2 2" xfId="13932" xr:uid="{00000000-0005-0000-0000-0000B2000000}"/>
    <cellStyle name="Normal GHG Textfiels Bold 8 2 2 2" xfId="18522" xr:uid="{00000000-0005-0000-0000-0000B2000000}"/>
    <cellStyle name="Normal GHG Textfiels Bold 8 2 3" xfId="8403" xr:uid="{00000000-0005-0000-0000-0000B2000000}"/>
    <cellStyle name="Normal GHG Textfiels Bold 8 3" xfId="5092" xr:uid="{00000000-0005-0000-0000-0000B2000000}"/>
    <cellStyle name="Normal GHG Textfiels Bold 8 3 2" xfId="15344" xr:uid="{00000000-0005-0000-0000-0000B2000000}"/>
    <cellStyle name="Normal GHG Textfiels Bold 8 3 2 2" xfId="19933" xr:uid="{00000000-0005-0000-0000-0000B2000000}"/>
    <cellStyle name="Normal GHG Textfiels Bold 8 3 3" xfId="10285" xr:uid="{00000000-0005-0000-0000-0000B2000000}"/>
    <cellStyle name="Normal GHG Textfiels Bold 8 4" xfId="2509" xr:uid="{00000000-0005-0000-0000-0000B2000000}"/>
    <cellStyle name="Normal GHG Textfiels Bold 8 4 2" xfId="17363" xr:uid="{00000000-0005-0000-0000-0000B2000000}"/>
    <cellStyle name="Normal GHG Textfiels Bold 8 5" xfId="11199" xr:uid="{00000000-0005-0000-0000-0000B2000000}"/>
    <cellStyle name="Normal GHG Textfiels Bold 8 5 2" xfId="13304" xr:uid="{00000000-0005-0000-0000-0000B2000000}"/>
    <cellStyle name="Normal GHG Textfiels Bold 8 6" xfId="6218" xr:uid="{00000000-0005-0000-0000-0000B2000000}"/>
    <cellStyle name="Normal GHG Textfiels Bold 9" xfId="571" xr:uid="{00000000-0005-0000-0000-0000B0000000}"/>
    <cellStyle name="Normal GHG Textfiels Bold 9 2" xfId="4796" xr:uid="{00000000-0005-0000-0000-0000B0000000}"/>
    <cellStyle name="Normal GHG Textfiels Bold 9 2 2" xfId="15054" xr:uid="{00000000-0005-0000-0000-0000B0000000}"/>
    <cellStyle name="Normal GHG Textfiels Bold 9 2 2 2" xfId="19643" xr:uid="{00000000-0005-0000-0000-0000B0000000}"/>
    <cellStyle name="Normal GHG Textfiels Bold 9 2 3" xfId="9564" xr:uid="{00000000-0005-0000-0000-0000B0000000}"/>
    <cellStyle name="Normal GHG Textfiels Bold 9 3" xfId="1798" xr:uid="{00000000-0005-0000-0000-0000B0000000}"/>
    <cellStyle name="Normal GHG Textfiels Bold 9 3 2" xfId="16654" xr:uid="{00000000-0005-0000-0000-0000B0000000}"/>
    <cellStyle name="Normal GHG Textfiels Bold 9 4" xfId="10915" xr:uid="{00000000-0005-0000-0000-0000B0000000}"/>
    <cellStyle name="Normal GHG Textfiels Bold 9 4 2" xfId="9926" xr:uid="{00000000-0005-0000-0000-0000B0000000}"/>
    <cellStyle name="Normal GHG Textfiels Bold 9 5" xfId="8472" xr:uid="{00000000-0005-0000-0000-0000B0000000}"/>
    <cellStyle name="Normal GHG whole table" xfId="251" xr:uid="{00000000-0005-0000-0000-0000B3000000}"/>
    <cellStyle name="Normal GHG whole table 10" xfId="1840" xr:uid="{00000000-0005-0000-0000-0000B1000000}"/>
    <cellStyle name="Normal GHG whole table 10 2" xfId="12111" xr:uid="{00000000-0005-0000-0000-0000B1000000}"/>
    <cellStyle name="Normal GHG whole table 10 2 2" xfId="16696" xr:uid="{00000000-0005-0000-0000-0000B1000000}"/>
    <cellStyle name="Normal GHG whole table 10 3" xfId="8893" xr:uid="{00000000-0005-0000-0000-0000B1000000}"/>
    <cellStyle name="Normal GHG whole table 11" xfId="1771" xr:uid="{00000000-0005-0000-0000-0000B3000000}"/>
    <cellStyle name="Normal GHG whole table 11 2" xfId="12042" xr:uid="{00000000-0005-0000-0000-0000B3000000}"/>
    <cellStyle name="Normal GHG whole table 11 2 2" xfId="16628" xr:uid="{00000000-0005-0000-0000-0000B3000000}"/>
    <cellStyle name="Normal GHG whole table 11 3" xfId="9552" xr:uid="{00000000-0005-0000-0000-0000B3000000}"/>
    <cellStyle name="Normal GHG whole table 12" xfId="10627" xr:uid="{00000000-0005-0000-0000-0000B3000000}"/>
    <cellStyle name="Normal GHG whole table 12 2" xfId="14580" xr:uid="{00000000-0005-0000-0000-0000B3000000}"/>
    <cellStyle name="Normal GHG whole table 13" xfId="8344" xr:uid="{00000000-0005-0000-0000-0000B3000000}"/>
    <cellStyle name="Normal GHG whole table 2" xfId="391" xr:uid="{00000000-0005-0000-0000-0000B1000000}"/>
    <cellStyle name="Normal GHG whole table 2 10" xfId="1862" xr:uid="{00000000-0005-0000-0000-0000B1000000}"/>
    <cellStyle name="Normal GHG whole table 2 10 2" xfId="12133" xr:uid="{00000000-0005-0000-0000-0000B1000000}"/>
    <cellStyle name="Normal GHG whole table 2 10 2 2" xfId="16718" xr:uid="{00000000-0005-0000-0000-0000B1000000}"/>
    <cellStyle name="Normal GHG whole table 2 10 3" xfId="9375" xr:uid="{00000000-0005-0000-0000-0000B1000000}"/>
    <cellStyle name="Normal GHG whole table 2 11" xfId="4632" xr:uid="{00000000-0005-0000-0000-0000B1000000}"/>
    <cellStyle name="Normal GHG whole table 2 11 2" xfId="19482" xr:uid="{00000000-0005-0000-0000-0000B1000000}"/>
    <cellStyle name="Normal GHG whole table 2 12" xfId="10742" xr:uid="{00000000-0005-0000-0000-0000B1000000}"/>
    <cellStyle name="Normal GHG whole table 2 12 2" xfId="7807" xr:uid="{00000000-0005-0000-0000-0000B1000000}"/>
    <cellStyle name="Normal GHG whole table 2 13" xfId="10390" xr:uid="{00000000-0005-0000-0000-0000B1000000}"/>
    <cellStyle name="Normal GHG whole table 2 2" xfId="486" xr:uid="{00000000-0005-0000-0000-0000B1000000}"/>
    <cellStyle name="Normal GHG whole table 2 2 10" xfId="6250" xr:uid="{00000000-0005-0000-0000-0000B1000000}"/>
    <cellStyle name="Normal GHG whole table 2 2 2" xfId="1200" xr:uid="{00000000-0005-0000-0000-0000B1000000}"/>
    <cellStyle name="Normal GHG whole table 2 2 2 2" xfId="1518" xr:uid="{00000000-0005-0000-0000-0000B1000000}"/>
    <cellStyle name="Normal GHG whole table 2 2 2 2 2" xfId="4327" xr:uid="{00000000-0005-0000-0000-0000B1000000}"/>
    <cellStyle name="Normal GHG whole table 2 2 2 2 2 2" xfId="14591" xr:uid="{00000000-0005-0000-0000-0000B1000000}"/>
    <cellStyle name="Normal GHG whole table 2 2 2 2 2 2 2" xfId="19181" xr:uid="{00000000-0005-0000-0000-0000B1000000}"/>
    <cellStyle name="Normal GHG whole table 2 2 2 2 2 3" xfId="7498" xr:uid="{00000000-0005-0000-0000-0000B1000000}"/>
    <cellStyle name="Normal GHG whole table 2 2 2 2 3" xfId="5739" xr:uid="{00000000-0005-0000-0000-0000B1000000}"/>
    <cellStyle name="Normal GHG whole table 2 2 2 2 3 2" xfId="15948" xr:uid="{00000000-0005-0000-0000-0000B1000000}"/>
    <cellStyle name="Normal GHG whole table 2 2 2 2 3 2 2" xfId="20535" xr:uid="{00000000-0005-0000-0000-0000B1000000}"/>
    <cellStyle name="Normal GHG whole table 2 2 2 2 3 3" xfId="7617" xr:uid="{00000000-0005-0000-0000-0000B1000000}"/>
    <cellStyle name="Normal GHG whole table 2 2 2 2 4" xfId="3098" xr:uid="{00000000-0005-0000-0000-0000B1000000}"/>
    <cellStyle name="Normal GHG whole table 2 2 2 2 4 2" xfId="17952" xr:uid="{00000000-0005-0000-0000-0000B1000000}"/>
    <cellStyle name="Normal GHG whole table 2 2 2 2 5" xfId="11800" xr:uid="{00000000-0005-0000-0000-0000B1000000}"/>
    <cellStyle name="Normal GHG whole table 2 2 2 2 5 2" xfId="16386" xr:uid="{00000000-0005-0000-0000-0000B1000000}"/>
    <cellStyle name="Normal GHG whole table 2 2 2 2 6" xfId="9933" xr:uid="{00000000-0005-0000-0000-0000B1000000}"/>
    <cellStyle name="Normal GHG whole table 2 2 2 3" xfId="2808" xr:uid="{00000000-0005-0000-0000-0000B1000000}"/>
    <cellStyle name="Normal GHG whole table 2 2 2 3 2" xfId="13074" xr:uid="{00000000-0005-0000-0000-0000B1000000}"/>
    <cellStyle name="Normal GHG whole table 2 2 2 3 2 2" xfId="17662" xr:uid="{00000000-0005-0000-0000-0000B1000000}"/>
    <cellStyle name="Normal GHG whole table 2 2 2 3 3" xfId="12849" xr:uid="{00000000-0005-0000-0000-0000B1000000}"/>
    <cellStyle name="Normal GHG whole table 2 2 2 4" xfId="4008" xr:uid="{00000000-0005-0000-0000-0000B1000000}"/>
    <cellStyle name="Normal GHG whole table 2 2 2 4 2" xfId="14272" xr:uid="{00000000-0005-0000-0000-0000B1000000}"/>
    <cellStyle name="Normal GHG whole table 2 2 2 4 2 2" xfId="18862" xr:uid="{00000000-0005-0000-0000-0000B1000000}"/>
    <cellStyle name="Normal GHG whole table 2 2 2 4 3" xfId="6570" xr:uid="{00000000-0005-0000-0000-0000B1000000}"/>
    <cellStyle name="Normal GHG whole table 2 2 2 5" xfId="5422" xr:uid="{00000000-0005-0000-0000-0000B1000000}"/>
    <cellStyle name="Normal GHG whole table 2 2 2 5 2" xfId="15648" xr:uid="{00000000-0005-0000-0000-0000B1000000}"/>
    <cellStyle name="Normal GHG whole table 2 2 2 5 2 2" xfId="20236" xr:uid="{00000000-0005-0000-0000-0000B1000000}"/>
    <cellStyle name="Normal GHG whole table 2 2 2 5 3" xfId="12731" xr:uid="{00000000-0005-0000-0000-0000B1000000}"/>
    <cellStyle name="Normal GHG whole table 2 2 2 6" xfId="1971" xr:uid="{00000000-0005-0000-0000-0000B1000000}"/>
    <cellStyle name="Normal GHG whole table 2 2 2 6 2" xfId="12240" xr:uid="{00000000-0005-0000-0000-0000B1000000}"/>
    <cellStyle name="Normal GHG whole table 2 2 2 6 2 2" xfId="16825" xr:uid="{00000000-0005-0000-0000-0000B1000000}"/>
    <cellStyle name="Normal GHG whole table 2 2 2 6 3" xfId="8508" xr:uid="{00000000-0005-0000-0000-0000B1000000}"/>
    <cellStyle name="Normal GHG whole table 2 2 2 7" xfId="11501" xr:uid="{00000000-0005-0000-0000-0000B1000000}"/>
    <cellStyle name="Normal GHG whole table 2 2 2 7 2" xfId="8114" xr:uid="{00000000-0005-0000-0000-0000B1000000}"/>
    <cellStyle name="Normal GHG whole table 2 2 2 8" xfId="7692" xr:uid="{00000000-0005-0000-0000-0000B1000000}"/>
    <cellStyle name="Normal GHG whole table 2 2 3" xfId="1119" xr:uid="{00000000-0005-0000-0000-0000B1000000}"/>
    <cellStyle name="Normal GHG whole table 2 2 3 2" xfId="3925" xr:uid="{00000000-0005-0000-0000-0000B1000000}"/>
    <cellStyle name="Normal GHG whole table 2 2 3 2 2" xfId="14189" xr:uid="{00000000-0005-0000-0000-0000B1000000}"/>
    <cellStyle name="Normal GHG whole table 2 2 3 2 2 2" xfId="18779" xr:uid="{00000000-0005-0000-0000-0000B1000000}"/>
    <cellStyle name="Normal GHG whole table 2 2 3 2 3" xfId="12983" xr:uid="{00000000-0005-0000-0000-0000B1000000}"/>
    <cellStyle name="Normal GHG whole table 2 2 3 3" xfId="5341" xr:uid="{00000000-0005-0000-0000-0000B1000000}"/>
    <cellStyle name="Normal GHG whole table 2 2 3 3 2" xfId="15572" xr:uid="{00000000-0005-0000-0000-0000B1000000}"/>
    <cellStyle name="Normal GHG whole table 2 2 3 3 2 2" xfId="20161" xr:uid="{00000000-0005-0000-0000-0000B1000000}"/>
    <cellStyle name="Normal GHG whole table 2 2 3 3 3" xfId="6310" xr:uid="{00000000-0005-0000-0000-0000B1000000}"/>
    <cellStyle name="Normal GHG whole table 2 2 3 4" xfId="2740" xr:uid="{00000000-0005-0000-0000-0000B1000000}"/>
    <cellStyle name="Normal GHG whole table 2 2 3 4 2" xfId="17594" xr:uid="{00000000-0005-0000-0000-0000B1000000}"/>
    <cellStyle name="Normal GHG whole table 2 2 3 5" xfId="11426" xr:uid="{00000000-0005-0000-0000-0000B1000000}"/>
    <cellStyle name="Normal GHG whole table 2 2 3 5 2" xfId="8946" xr:uid="{00000000-0005-0000-0000-0000B1000000}"/>
    <cellStyle name="Normal GHG whole table 2 2 3 6" xfId="12897" xr:uid="{00000000-0005-0000-0000-0000B1000000}"/>
    <cellStyle name="Normal GHG whole table 2 2 4" xfId="1029" xr:uid="{00000000-0005-0000-0000-0000B1000000}"/>
    <cellStyle name="Normal GHG whole table 2 2 4 2" xfId="3832" xr:uid="{00000000-0005-0000-0000-0000B1000000}"/>
    <cellStyle name="Normal GHG whole table 2 2 4 2 2" xfId="14096" xr:uid="{00000000-0005-0000-0000-0000B1000000}"/>
    <cellStyle name="Normal GHG whole table 2 2 4 2 2 2" xfId="18686" xr:uid="{00000000-0005-0000-0000-0000B1000000}"/>
    <cellStyle name="Normal GHG whole table 2 2 4 2 3" xfId="9342" xr:uid="{00000000-0005-0000-0000-0000B1000000}"/>
    <cellStyle name="Normal GHG whole table 2 2 4 3" xfId="5252" xr:uid="{00000000-0005-0000-0000-0000B1000000}"/>
    <cellStyle name="Normal GHG whole table 2 2 4 3 2" xfId="15489" xr:uid="{00000000-0005-0000-0000-0000B1000000}"/>
    <cellStyle name="Normal GHG whole table 2 2 4 3 2 2" xfId="20078" xr:uid="{00000000-0005-0000-0000-0000B1000000}"/>
    <cellStyle name="Normal GHG whole table 2 2 4 3 3" xfId="7423" xr:uid="{00000000-0005-0000-0000-0000B1000000}"/>
    <cellStyle name="Normal GHG whole table 2 2 4 4" xfId="2657" xr:uid="{00000000-0005-0000-0000-0000B1000000}"/>
    <cellStyle name="Normal GHG whole table 2 2 4 4 2" xfId="17511" xr:uid="{00000000-0005-0000-0000-0000B1000000}"/>
    <cellStyle name="Normal GHG whole table 2 2 4 5" xfId="11344" xr:uid="{00000000-0005-0000-0000-0000B1000000}"/>
    <cellStyle name="Normal GHG whole table 2 2 4 5 2" xfId="6578" xr:uid="{00000000-0005-0000-0000-0000B1000000}"/>
    <cellStyle name="Normal GHG whole table 2 2 4 6" xfId="8577" xr:uid="{00000000-0005-0000-0000-0000B1000000}"/>
    <cellStyle name="Normal GHG whole table 2 2 5" xfId="945" xr:uid="{00000000-0005-0000-0000-0000B1000000}"/>
    <cellStyle name="Normal GHG whole table 2 2 5 2" xfId="3748" xr:uid="{00000000-0005-0000-0000-0000B1000000}"/>
    <cellStyle name="Normal GHG whole table 2 2 5 2 2" xfId="14012" xr:uid="{00000000-0005-0000-0000-0000B1000000}"/>
    <cellStyle name="Normal GHG whole table 2 2 5 2 2 2" xfId="18602" xr:uid="{00000000-0005-0000-0000-0000B1000000}"/>
    <cellStyle name="Normal GHG whole table 2 2 5 2 3" xfId="6544" xr:uid="{00000000-0005-0000-0000-0000B1000000}"/>
    <cellStyle name="Normal GHG whole table 2 2 5 3" xfId="5168" xr:uid="{00000000-0005-0000-0000-0000B1000000}"/>
    <cellStyle name="Normal GHG whole table 2 2 5 3 2" xfId="15411" xr:uid="{00000000-0005-0000-0000-0000B1000000}"/>
    <cellStyle name="Normal GHG whole table 2 2 5 3 2 2" xfId="20000" xr:uid="{00000000-0005-0000-0000-0000B1000000}"/>
    <cellStyle name="Normal GHG whole table 2 2 5 3 3" xfId="7658" xr:uid="{00000000-0005-0000-0000-0000B1000000}"/>
    <cellStyle name="Normal GHG whole table 2 2 5 4" xfId="2580" xr:uid="{00000000-0005-0000-0000-0000B1000000}"/>
    <cellStyle name="Normal GHG whole table 2 2 5 4 2" xfId="17434" xr:uid="{00000000-0005-0000-0000-0000B1000000}"/>
    <cellStyle name="Normal GHG whole table 2 2 5 5" xfId="11266" xr:uid="{00000000-0005-0000-0000-0000B1000000}"/>
    <cellStyle name="Normal GHG whole table 2 2 5 5 2" xfId="8259" xr:uid="{00000000-0005-0000-0000-0000B1000000}"/>
    <cellStyle name="Normal GHG whole table 2 2 5 6" xfId="6988" xr:uid="{00000000-0005-0000-0000-0000B1000000}"/>
    <cellStyle name="Normal GHG whole table 2 2 6" xfId="590" xr:uid="{00000000-0005-0000-0000-0000B1000000}"/>
    <cellStyle name="Normal GHG whole table 2 2 6 2" xfId="4815" xr:uid="{00000000-0005-0000-0000-0000B1000000}"/>
    <cellStyle name="Normal GHG whole table 2 2 6 2 2" xfId="15073" xr:uid="{00000000-0005-0000-0000-0000B1000000}"/>
    <cellStyle name="Normal GHG whole table 2 2 6 2 2 2" xfId="19662" xr:uid="{00000000-0005-0000-0000-0000B1000000}"/>
    <cellStyle name="Normal GHG whole table 2 2 6 2 3" xfId="6319" xr:uid="{00000000-0005-0000-0000-0000B1000000}"/>
    <cellStyle name="Normal GHG whole table 2 2 6 3" xfId="2237" xr:uid="{00000000-0005-0000-0000-0000B1000000}"/>
    <cellStyle name="Normal GHG whole table 2 2 6 3 2" xfId="17091" xr:uid="{00000000-0005-0000-0000-0000B1000000}"/>
    <cellStyle name="Normal GHG whole table 2 2 6 4" xfId="10934" xr:uid="{00000000-0005-0000-0000-0000B1000000}"/>
    <cellStyle name="Normal GHG whole table 2 2 6 4 2" xfId="8705" xr:uid="{00000000-0005-0000-0000-0000B1000000}"/>
    <cellStyle name="Normal GHG whole table 2 2 6 5" xfId="6796" xr:uid="{00000000-0005-0000-0000-0000B1000000}"/>
    <cellStyle name="Normal GHG whole table 2 2 7" xfId="3390" xr:uid="{00000000-0005-0000-0000-0000B1000000}"/>
    <cellStyle name="Normal GHG whole table 2 2 7 2" xfId="13654" xr:uid="{00000000-0005-0000-0000-0000B1000000}"/>
    <cellStyle name="Normal GHG whole table 2 2 7 2 2" xfId="18244" xr:uid="{00000000-0005-0000-0000-0000B1000000}"/>
    <cellStyle name="Normal GHG whole table 2 2 7 3" xfId="12794" xr:uid="{00000000-0005-0000-0000-0000B1000000}"/>
    <cellStyle name="Normal GHG whole table 2 2 8" xfId="4711" xr:uid="{00000000-0005-0000-0000-0000B1000000}"/>
    <cellStyle name="Normal GHG whole table 2 2 8 2" xfId="14971" xr:uid="{00000000-0005-0000-0000-0000B1000000}"/>
    <cellStyle name="Normal GHG whole table 2 2 8 2 2" xfId="19560" xr:uid="{00000000-0005-0000-0000-0000B1000000}"/>
    <cellStyle name="Normal GHG whole table 2 2 8 3" xfId="12848" xr:uid="{00000000-0005-0000-0000-0000B1000000}"/>
    <cellStyle name="Normal GHG whole table 2 2 9" xfId="10833" xr:uid="{00000000-0005-0000-0000-0000B1000000}"/>
    <cellStyle name="Normal GHG whole table 2 2 9 2" xfId="8690" xr:uid="{00000000-0005-0000-0000-0000B1000000}"/>
    <cellStyle name="Normal GHG whole table 2 3" xfId="638" xr:uid="{00000000-0005-0000-0000-0000B1000000}"/>
    <cellStyle name="Normal GHG whole table 2 3 2" xfId="1551" xr:uid="{00000000-0005-0000-0000-0000B1000000}"/>
    <cellStyle name="Normal GHG whole table 2 3 2 2" xfId="4360" xr:uid="{00000000-0005-0000-0000-0000B1000000}"/>
    <cellStyle name="Normal GHG whole table 2 3 2 2 2" xfId="14624" xr:uid="{00000000-0005-0000-0000-0000B1000000}"/>
    <cellStyle name="Normal GHG whole table 2 3 2 2 2 2" xfId="19214" xr:uid="{00000000-0005-0000-0000-0000B1000000}"/>
    <cellStyle name="Normal GHG whole table 2 3 2 2 3" xfId="6889" xr:uid="{00000000-0005-0000-0000-0000B1000000}"/>
    <cellStyle name="Normal GHG whole table 2 3 2 3" xfId="5772" xr:uid="{00000000-0005-0000-0000-0000B1000000}"/>
    <cellStyle name="Normal GHG whole table 2 3 2 3 2" xfId="15979" xr:uid="{00000000-0005-0000-0000-0000B1000000}"/>
    <cellStyle name="Normal GHG whole table 2 3 2 3 2 2" xfId="20566" xr:uid="{00000000-0005-0000-0000-0000B1000000}"/>
    <cellStyle name="Normal GHG whole table 2 3 2 3 3" xfId="6583" xr:uid="{00000000-0005-0000-0000-0000B1000000}"/>
    <cellStyle name="Normal GHG whole table 2 3 2 4" xfId="3129" xr:uid="{00000000-0005-0000-0000-0000B1000000}"/>
    <cellStyle name="Normal GHG whole table 2 3 2 4 2" xfId="17983" xr:uid="{00000000-0005-0000-0000-0000B1000000}"/>
    <cellStyle name="Normal GHG whole table 2 3 2 5" xfId="11831" xr:uid="{00000000-0005-0000-0000-0000B1000000}"/>
    <cellStyle name="Normal GHG whole table 2 3 2 5 2" xfId="16417" xr:uid="{00000000-0005-0000-0000-0000B1000000}"/>
    <cellStyle name="Normal GHG whole table 2 3 2 6" xfId="6427" xr:uid="{00000000-0005-0000-0000-0000B1000000}"/>
    <cellStyle name="Normal GHG whole table 2 3 3" xfId="1007" xr:uid="{00000000-0005-0000-0000-0000B1000000}"/>
    <cellStyle name="Normal GHG whole table 2 3 3 2" xfId="3810" xr:uid="{00000000-0005-0000-0000-0000B1000000}"/>
    <cellStyle name="Normal GHG whole table 2 3 3 2 2" xfId="14074" xr:uid="{00000000-0005-0000-0000-0000B1000000}"/>
    <cellStyle name="Normal GHG whole table 2 3 3 2 2 2" xfId="18664" xr:uid="{00000000-0005-0000-0000-0000B1000000}"/>
    <cellStyle name="Normal GHG whole table 2 3 3 2 3" xfId="9745" xr:uid="{00000000-0005-0000-0000-0000B1000000}"/>
    <cellStyle name="Normal GHG whole table 2 3 3 3" xfId="5230" xr:uid="{00000000-0005-0000-0000-0000B1000000}"/>
    <cellStyle name="Normal GHG whole table 2 3 3 3 2" xfId="15468" xr:uid="{00000000-0005-0000-0000-0000B1000000}"/>
    <cellStyle name="Normal GHG whole table 2 3 3 3 2 2" xfId="20057" xr:uid="{00000000-0005-0000-0000-0000B1000000}"/>
    <cellStyle name="Normal GHG whole table 2 3 3 3 3" xfId="13372" xr:uid="{00000000-0005-0000-0000-0000B1000000}"/>
    <cellStyle name="Normal GHG whole table 2 3 3 4" xfId="2636" xr:uid="{00000000-0005-0000-0000-0000B1000000}"/>
    <cellStyle name="Normal GHG whole table 2 3 3 4 2" xfId="17490" xr:uid="{00000000-0005-0000-0000-0000B1000000}"/>
    <cellStyle name="Normal GHG whole table 2 3 3 5" xfId="11323" xr:uid="{00000000-0005-0000-0000-0000B1000000}"/>
    <cellStyle name="Normal GHG whole table 2 3 3 5 2" xfId="6136" xr:uid="{00000000-0005-0000-0000-0000B1000000}"/>
    <cellStyle name="Normal GHG whole table 2 3 3 6" xfId="7349" xr:uid="{00000000-0005-0000-0000-0000B1000000}"/>
    <cellStyle name="Normal GHG whole table 2 3 4" xfId="2285" xr:uid="{00000000-0005-0000-0000-0000B1000000}"/>
    <cellStyle name="Normal GHG whole table 2 3 4 2" xfId="12553" xr:uid="{00000000-0005-0000-0000-0000B1000000}"/>
    <cellStyle name="Normal GHG whole table 2 3 4 2 2" xfId="17139" xr:uid="{00000000-0005-0000-0000-0000B1000000}"/>
    <cellStyle name="Normal GHG whole table 2 3 4 3" xfId="12163" xr:uid="{00000000-0005-0000-0000-0000B1000000}"/>
    <cellStyle name="Normal GHG whole table 2 3 5" xfId="3438" xr:uid="{00000000-0005-0000-0000-0000B1000000}"/>
    <cellStyle name="Normal GHG whole table 2 3 5 2" xfId="13702" xr:uid="{00000000-0005-0000-0000-0000B1000000}"/>
    <cellStyle name="Normal GHG whole table 2 3 5 2 2" xfId="18292" xr:uid="{00000000-0005-0000-0000-0000B1000000}"/>
    <cellStyle name="Normal GHG whole table 2 3 5 3" xfId="10441" xr:uid="{00000000-0005-0000-0000-0000B1000000}"/>
    <cellStyle name="Normal GHG whole table 2 3 6" xfId="4863" xr:uid="{00000000-0005-0000-0000-0000B1000000}"/>
    <cellStyle name="Normal GHG whole table 2 3 6 2" xfId="15121" xr:uid="{00000000-0005-0000-0000-0000B1000000}"/>
    <cellStyle name="Normal GHG whole table 2 3 6 2 2" xfId="19710" xr:uid="{00000000-0005-0000-0000-0000B1000000}"/>
    <cellStyle name="Normal GHG whole table 2 3 6 3" xfId="9065" xr:uid="{00000000-0005-0000-0000-0000B1000000}"/>
    <cellStyle name="Normal GHG whole table 2 3 7" xfId="2019" xr:uid="{00000000-0005-0000-0000-0000B1000000}"/>
    <cellStyle name="Normal GHG whole table 2 3 7 2" xfId="12288" xr:uid="{00000000-0005-0000-0000-0000B1000000}"/>
    <cellStyle name="Normal GHG whole table 2 3 7 2 2" xfId="16873" xr:uid="{00000000-0005-0000-0000-0000B1000000}"/>
    <cellStyle name="Normal GHG whole table 2 3 7 3" xfId="13399" xr:uid="{00000000-0005-0000-0000-0000B1000000}"/>
    <cellStyle name="Normal GHG whole table 2 3 8" xfId="10981" xr:uid="{00000000-0005-0000-0000-0000B1000000}"/>
    <cellStyle name="Normal GHG whole table 2 3 8 2" xfId="7466" xr:uid="{00000000-0005-0000-0000-0000B1000000}"/>
    <cellStyle name="Normal GHG whole table 2 3 9" xfId="6078" xr:uid="{00000000-0005-0000-0000-0000B1000000}"/>
    <cellStyle name="Normal GHG whole table 2 4" xfId="702" xr:uid="{00000000-0005-0000-0000-0000B1000000}"/>
    <cellStyle name="Normal GHG whole table 2 4 2" xfId="1615" xr:uid="{00000000-0005-0000-0000-0000B1000000}"/>
    <cellStyle name="Normal GHG whole table 2 4 2 2" xfId="4424" xr:uid="{00000000-0005-0000-0000-0000B1000000}"/>
    <cellStyle name="Normal GHG whole table 2 4 2 2 2" xfId="14688" xr:uid="{00000000-0005-0000-0000-0000B1000000}"/>
    <cellStyle name="Normal GHG whole table 2 4 2 2 2 2" xfId="19278" xr:uid="{00000000-0005-0000-0000-0000B1000000}"/>
    <cellStyle name="Normal GHG whole table 2 4 2 2 3" xfId="13526" xr:uid="{00000000-0005-0000-0000-0000B1000000}"/>
    <cellStyle name="Normal GHG whole table 2 4 2 3" xfId="5836" xr:uid="{00000000-0005-0000-0000-0000B1000000}"/>
    <cellStyle name="Normal GHG whole table 2 4 2 3 2" xfId="16039" xr:uid="{00000000-0005-0000-0000-0000B1000000}"/>
    <cellStyle name="Normal GHG whole table 2 4 2 3 2 2" xfId="20626" xr:uid="{00000000-0005-0000-0000-0000B1000000}"/>
    <cellStyle name="Normal GHG whole table 2 4 2 3 3" xfId="6503" xr:uid="{00000000-0005-0000-0000-0000B1000000}"/>
    <cellStyle name="Normal GHG whole table 2 4 2 4" xfId="3189" xr:uid="{00000000-0005-0000-0000-0000B1000000}"/>
    <cellStyle name="Normal GHG whole table 2 4 2 4 2" xfId="18043" xr:uid="{00000000-0005-0000-0000-0000B1000000}"/>
    <cellStyle name="Normal GHG whole table 2 4 2 5" xfId="11891" xr:uid="{00000000-0005-0000-0000-0000B1000000}"/>
    <cellStyle name="Normal GHG whole table 2 4 2 5 2" xfId="16477" xr:uid="{00000000-0005-0000-0000-0000B1000000}"/>
    <cellStyle name="Normal GHG whole table 2 4 2 6" xfId="9716" xr:uid="{00000000-0005-0000-0000-0000B1000000}"/>
    <cellStyle name="Normal GHG whole table 2 4 3" xfId="1298" xr:uid="{00000000-0005-0000-0000-0000B1000000}"/>
    <cellStyle name="Normal GHG whole table 2 4 3 2" xfId="4107" xr:uid="{00000000-0005-0000-0000-0000B1000000}"/>
    <cellStyle name="Normal GHG whole table 2 4 3 2 2" xfId="14371" xr:uid="{00000000-0005-0000-0000-0000B1000000}"/>
    <cellStyle name="Normal GHG whole table 2 4 3 2 2 2" xfId="18961" xr:uid="{00000000-0005-0000-0000-0000B1000000}"/>
    <cellStyle name="Normal GHG whole table 2 4 3 2 3" xfId="8309" xr:uid="{00000000-0005-0000-0000-0000B1000000}"/>
    <cellStyle name="Normal GHG whole table 2 4 3 3" xfId="5520" xr:uid="{00000000-0005-0000-0000-0000B1000000}"/>
    <cellStyle name="Normal GHG whole table 2 4 3 3 2" xfId="15742" xr:uid="{00000000-0005-0000-0000-0000B1000000}"/>
    <cellStyle name="Normal GHG whole table 2 4 3 3 2 2" xfId="20330" xr:uid="{00000000-0005-0000-0000-0000B1000000}"/>
    <cellStyle name="Normal GHG whole table 2 4 3 3 3" xfId="13515" xr:uid="{00000000-0005-0000-0000-0000B1000000}"/>
    <cellStyle name="Normal GHG whole table 2 4 3 4" xfId="2905" xr:uid="{00000000-0005-0000-0000-0000B1000000}"/>
    <cellStyle name="Normal GHG whole table 2 4 3 4 2" xfId="17759" xr:uid="{00000000-0005-0000-0000-0000B1000000}"/>
    <cellStyle name="Normal GHG whole table 2 4 3 5" xfId="11593" xr:uid="{00000000-0005-0000-0000-0000B1000000}"/>
    <cellStyle name="Normal GHG whole table 2 4 3 5 2" xfId="16181" xr:uid="{00000000-0005-0000-0000-0000B1000000}"/>
    <cellStyle name="Normal GHG whole table 2 4 3 6" xfId="8085" xr:uid="{00000000-0005-0000-0000-0000B1000000}"/>
    <cellStyle name="Normal GHG whole table 2 4 4" xfId="2346" xr:uid="{00000000-0005-0000-0000-0000B1000000}"/>
    <cellStyle name="Normal GHG whole table 2 4 4 2" xfId="12614" xr:uid="{00000000-0005-0000-0000-0000B1000000}"/>
    <cellStyle name="Normal GHG whole table 2 4 4 2 2" xfId="17200" xr:uid="{00000000-0005-0000-0000-0000B1000000}"/>
    <cellStyle name="Normal GHG whole table 2 4 4 3" xfId="7883" xr:uid="{00000000-0005-0000-0000-0000B1000000}"/>
    <cellStyle name="Normal GHG whole table 2 4 5" xfId="3502" xr:uid="{00000000-0005-0000-0000-0000B1000000}"/>
    <cellStyle name="Normal GHG whole table 2 4 5 2" xfId="13766" xr:uid="{00000000-0005-0000-0000-0000B1000000}"/>
    <cellStyle name="Normal GHG whole table 2 4 5 2 2" xfId="18356" xr:uid="{00000000-0005-0000-0000-0000B1000000}"/>
    <cellStyle name="Normal GHG whole table 2 4 5 3" xfId="12534" xr:uid="{00000000-0005-0000-0000-0000B1000000}"/>
    <cellStyle name="Normal GHG whole table 2 4 6" xfId="4927" xr:uid="{00000000-0005-0000-0000-0000B1000000}"/>
    <cellStyle name="Normal GHG whole table 2 4 6 2" xfId="15182" xr:uid="{00000000-0005-0000-0000-0000B1000000}"/>
    <cellStyle name="Normal GHG whole table 2 4 6 2 2" xfId="19771" xr:uid="{00000000-0005-0000-0000-0000B1000000}"/>
    <cellStyle name="Normal GHG whole table 2 4 6 3" xfId="13173" xr:uid="{00000000-0005-0000-0000-0000B1000000}"/>
    <cellStyle name="Normal GHG whole table 2 4 7" xfId="2053" xr:uid="{00000000-0005-0000-0000-0000B1000000}"/>
    <cellStyle name="Normal GHG whole table 2 4 7 2" xfId="12322" xr:uid="{00000000-0005-0000-0000-0000B1000000}"/>
    <cellStyle name="Normal GHG whole table 2 4 7 2 2" xfId="16907" xr:uid="{00000000-0005-0000-0000-0000B1000000}"/>
    <cellStyle name="Normal GHG whole table 2 4 7 3" xfId="14552" xr:uid="{00000000-0005-0000-0000-0000B1000000}"/>
    <cellStyle name="Normal GHG whole table 2 4 8" xfId="11041" xr:uid="{00000000-0005-0000-0000-0000B1000000}"/>
    <cellStyle name="Normal GHG whole table 2 4 8 2" xfId="9607" xr:uid="{00000000-0005-0000-0000-0000B1000000}"/>
    <cellStyle name="Normal GHG whole table 2 4 9" xfId="6334" xr:uid="{00000000-0005-0000-0000-0000B1000000}"/>
    <cellStyle name="Normal GHG whole table 2 5" xfId="764" xr:uid="{00000000-0005-0000-0000-0000B1000000}"/>
    <cellStyle name="Normal GHG whole table 2 5 2" xfId="1677" xr:uid="{00000000-0005-0000-0000-0000B1000000}"/>
    <cellStyle name="Normal GHG whole table 2 5 2 2" xfId="4486" xr:uid="{00000000-0005-0000-0000-0000B1000000}"/>
    <cellStyle name="Normal GHG whole table 2 5 2 2 2" xfId="14750" xr:uid="{00000000-0005-0000-0000-0000B1000000}"/>
    <cellStyle name="Normal GHG whole table 2 5 2 2 2 2" xfId="19340" xr:uid="{00000000-0005-0000-0000-0000B1000000}"/>
    <cellStyle name="Normal GHG whole table 2 5 2 2 3" xfId="6214" xr:uid="{00000000-0005-0000-0000-0000B1000000}"/>
    <cellStyle name="Normal GHG whole table 2 5 2 3" xfId="5898" xr:uid="{00000000-0005-0000-0000-0000B1000000}"/>
    <cellStyle name="Normal GHG whole table 2 5 2 3 2" xfId="16098" xr:uid="{00000000-0005-0000-0000-0000B1000000}"/>
    <cellStyle name="Normal GHG whole table 2 5 2 3 2 2" xfId="20685" xr:uid="{00000000-0005-0000-0000-0000B1000000}"/>
    <cellStyle name="Normal GHG whole table 2 5 2 3 3" xfId="13234" xr:uid="{00000000-0005-0000-0000-0000B1000000}"/>
    <cellStyle name="Normal GHG whole table 2 5 2 4" xfId="3248" xr:uid="{00000000-0005-0000-0000-0000B1000000}"/>
    <cellStyle name="Normal GHG whole table 2 5 2 4 2" xfId="18102" xr:uid="{00000000-0005-0000-0000-0000B1000000}"/>
    <cellStyle name="Normal GHG whole table 2 5 2 5" xfId="11950" xr:uid="{00000000-0005-0000-0000-0000B1000000}"/>
    <cellStyle name="Normal GHG whole table 2 5 2 5 2" xfId="16536" xr:uid="{00000000-0005-0000-0000-0000B1000000}"/>
    <cellStyle name="Normal GHG whole table 2 5 2 6" xfId="8537" xr:uid="{00000000-0005-0000-0000-0000B1000000}"/>
    <cellStyle name="Normal GHG whole table 2 5 3" xfId="1355" xr:uid="{00000000-0005-0000-0000-0000B1000000}"/>
    <cellStyle name="Normal GHG whole table 2 5 3 2" xfId="4164" xr:uid="{00000000-0005-0000-0000-0000B1000000}"/>
    <cellStyle name="Normal GHG whole table 2 5 3 2 2" xfId="14428" xr:uid="{00000000-0005-0000-0000-0000B1000000}"/>
    <cellStyle name="Normal GHG whole table 2 5 3 2 2 2" xfId="19018" xr:uid="{00000000-0005-0000-0000-0000B1000000}"/>
    <cellStyle name="Normal GHG whole table 2 5 3 2 3" xfId="9091" xr:uid="{00000000-0005-0000-0000-0000B1000000}"/>
    <cellStyle name="Normal GHG whole table 2 5 3 3" xfId="5576" xr:uid="{00000000-0005-0000-0000-0000B1000000}"/>
    <cellStyle name="Normal GHG whole table 2 5 3 3 2" xfId="15795" xr:uid="{00000000-0005-0000-0000-0000B1000000}"/>
    <cellStyle name="Normal GHG whole table 2 5 3 3 2 2" xfId="20383" xr:uid="{00000000-0005-0000-0000-0000B1000000}"/>
    <cellStyle name="Normal GHG whole table 2 5 3 3 3" xfId="6418" xr:uid="{00000000-0005-0000-0000-0000B1000000}"/>
    <cellStyle name="Normal GHG whole table 2 5 3 4" xfId="2959" xr:uid="{00000000-0005-0000-0000-0000B1000000}"/>
    <cellStyle name="Normal GHG whole table 2 5 3 4 2" xfId="17813" xr:uid="{00000000-0005-0000-0000-0000B1000000}"/>
    <cellStyle name="Normal GHG whole table 2 5 3 5" xfId="11646" xr:uid="{00000000-0005-0000-0000-0000B1000000}"/>
    <cellStyle name="Normal GHG whole table 2 5 3 5 2" xfId="16234" xr:uid="{00000000-0005-0000-0000-0000B1000000}"/>
    <cellStyle name="Normal GHG whole table 2 5 3 6" xfId="7189" xr:uid="{00000000-0005-0000-0000-0000B1000000}"/>
    <cellStyle name="Normal GHG whole table 2 5 4" xfId="2408" xr:uid="{00000000-0005-0000-0000-0000B1000000}"/>
    <cellStyle name="Normal GHG whole table 2 5 4 2" xfId="12676" xr:uid="{00000000-0005-0000-0000-0000B1000000}"/>
    <cellStyle name="Normal GHG whole table 2 5 4 2 2" xfId="17262" xr:uid="{00000000-0005-0000-0000-0000B1000000}"/>
    <cellStyle name="Normal GHG whole table 2 5 4 3" xfId="6268" xr:uid="{00000000-0005-0000-0000-0000B1000000}"/>
    <cellStyle name="Normal GHG whole table 2 5 5" xfId="3564" xr:uid="{00000000-0005-0000-0000-0000B1000000}"/>
    <cellStyle name="Normal GHG whole table 2 5 5 2" xfId="13828" xr:uid="{00000000-0005-0000-0000-0000B1000000}"/>
    <cellStyle name="Normal GHG whole table 2 5 5 2 2" xfId="18418" xr:uid="{00000000-0005-0000-0000-0000B1000000}"/>
    <cellStyle name="Normal GHG whole table 2 5 5 3" xfId="13421" xr:uid="{00000000-0005-0000-0000-0000B1000000}"/>
    <cellStyle name="Normal GHG whole table 2 5 6" xfId="4989" xr:uid="{00000000-0005-0000-0000-0000B1000000}"/>
    <cellStyle name="Normal GHG whole table 2 5 6 2" xfId="15244" xr:uid="{00000000-0005-0000-0000-0000B1000000}"/>
    <cellStyle name="Normal GHG whole table 2 5 6 2 2" xfId="19833" xr:uid="{00000000-0005-0000-0000-0000B1000000}"/>
    <cellStyle name="Normal GHG whole table 2 5 6 3" xfId="9332" xr:uid="{00000000-0005-0000-0000-0000B1000000}"/>
    <cellStyle name="Normal GHG whole table 2 5 7" xfId="2112" xr:uid="{00000000-0005-0000-0000-0000B1000000}"/>
    <cellStyle name="Normal GHG whole table 2 5 7 2" xfId="12381" xr:uid="{00000000-0005-0000-0000-0000B1000000}"/>
    <cellStyle name="Normal GHG whole table 2 5 7 2 2" xfId="16966" xr:uid="{00000000-0005-0000-0000-0000B1000000}"/>
    <cellStyle name="Normal GHG whole table 2 5 7 3" xfId="8885" xr:uid="{00000000-0005-0000-0000-0000B1000000}"/>
    <cellStyle name="Normal GHG whole table 2 5 8" xfId="11100" xr:uid="{00000000-0005-0000-0000-0000B1000000}"/>
    <cellStyle name="Normal GHG whole table 2 5 8 2" xfId="10477" xr:uid="{00000000-0005-0000-0000-0000B1000000}"/>
    <cellStyle name="Normal GHG whole table 2 5 9" xfId="13040" xr:uid="{00000000-0005-0000-0000-0000B1000000}"/>
    <cellStyle name="Normal GHG whole table 2 6" xfId="1181" xr:uid="{00000000-0005-0000-0000-0000B1000000}"/>
    <cellStyle name="Normal GHG whole table 2 6 2" xfId="2789" xr:uid="{00000000-0005-0000-0000-0000B1000000}"/>
    <cellStyle name="Normal GHG whole table 2 6 2 2" xfId="13055" xr:uid="{00000000-0005-0000-0000-0000B1000000}"/>
    <cellStyle name="Normal GHG whole table 2 6 2 2 2" xfId="17643" xr:uid="{00000000-0005-0000-0000-0000B1000000}"/>
    <cellStyle name="Normal GHG whole table 2 6 2 3" xfId="7134" xr:uid="{00000000-0005-0000-0000-0000B1000000}"/>
    <cellStyle name="Normal GHG whole table 2 6 3" xfId="3989" xr:uid="{00000000-0005-0000-0000-0000B1000000}"/>
    <cellStyle name="Normal GHG whole table 2 6 3 2" xfId="14253" xr:uid="{00000000-0005-0000-0000-0000B1000000}"/>
    <cellStyle name="Normal GHG whole table 2 6 3 2 2" xfId="18843" xr:uid="{00000000-0005-0000-0000-0000B1000000}"/>
    <cellStyle name="Normal GHG whole table 2 6 3 3" xfId="8519" xr:uid="{00000000-0005-0000-0000-0000B1000000}"/>
    <cellStyle name="Normal GHG whole table 2 6 4" xfId="5403" xr:uid="{00000000-0005-0000-0000-0000B1000000}"/>
    <cellStyle name="Normal GHG whole table 2 6 4 2" xfId="15629" xr:uid="{00000000-0005-0000-0000-0000B1000000}"/>
    <cellStyle name="Normal GHG whole table 2 6 4 2 2" xfId="20217" xr:uid="{00000000-0005-0000-0000-0000B1000000}"/>
    <cellStyle name="Normal GHG whole table 2 6 4 3" xfId="9455" xr:uid="{00000000-0005-0000-0000-0000B1000000}"/>
    <cellStyle name="Normal GHG whole table 2 6 5" xfId="1952" xr:uid="{00000000-0005-0000-0000-0000B1000000}"/>
    <cellStyle name="Normal GHG whole table 2 6 5 2" xfId="16806" xr:uid="{00000000-0005-0000-0000-0000B1000000}"/>
    <cellStyle name="Normal GHG whole table 2 6 6" xfId="11482" xr:uid="{00000000-0005-0000-0000-0000B1000000}"/>
    <cellStyle name="Normal GHG whole table 2 6 6 2" xfId="9798" xr:uid="{00000000-0005-0000-0000-0000B1000000}"/>
    <cellStyle name="Normal GHG whole table 2 6 7" xfId="9779" xr:uid="{00000000-0005-0000-0000-0000B1000000}"/>
    <cellStyle name="Normal GHG whole table 2 7" xfId="862" xr:uid="{00000000-0005-0000-0000-0000B1000000}"/>
    <cellStyle name="Normal GHG whole table 2 7 2" xfId="3662" xr:uid="{00000000-0005-0000-0000-0000B1000000}"/>
    <cellStyle name="Normal GHG whole table 2 7 2 2" xfId="13926" xr:uid="{00000000-0005-0000-0000-0000B1000000}"/>
    <cellStyle name="Normal GHG whole table 2 7 2 2 2" xfId="18516" xr:uid="{00000000-0005-0000-0000-0000B1000000}"/>
    <cellStyle name="Normal GHG whole table 2 7 2 3" xfId="10593" xr:uid="{00000000-0005-0000-0000-0000B1000000}"/>
    <cellStyle name="Normal GHG whole table 2 7 3" xfId="5086" xr:uid="{00000000-0005-0000-0000-0000B1000000}"/>
    <cellStyle name="Normal GHG whole table 2 7 3 2" xfId="15339" xr:uid="{00000000-0005-0000-0000-0000B1000000}"/>
    <cellStyle name="Normal GHG whole table 2 7 3 2 2" xfId="19928" xr:uid="{00000000-0005-0000-0000-0000B1000000}"/>
    <cellStyle name="Normal GHG whole table 2 7 3 3" xfId="6769" xr:uid="{00000000-0005-0000-0000-0000B1000000}"/>
    <cellStyle name="Normal GHG whole table 2 7 4" xfId="2504" xr:uid="{00000000-0005-0000-0000-0000B1000000}"/>
    <cellStyle name="Normal GHG whole table 2 7 4 2" xfId="17358" xr:uid="{00000000-0005-0000-0000-0000B1000000}"/>
    <cellStyle name="Normal GHG whole table 2 7 5" xfId="11194" xr:uid="{00000000-0005-0000-0000-0000B1000000}"/>
    <cellStyle name="Normal GHG whole table 2 7 5 2" xfId="7121" xr:uid="{00000000-0005-0000-0000-0000B1000000}"/>
    <cellStyle name="Normal GHG whole table 2 7 6" xfId="6220" xr:uid="{00000000-0005-0000-0000-0000B1000000}"/>
    <cellStyle name="Normal GHG whole table 2 8" xfId="349" xr:uid="{00000000-0005-0000-0000-0000B1000000}"/>
    <cellStyle name="Normal GHG whole table 2 8 2" xfId="4595" xr:uid="{00000000-0005-0000-0000-0000B1000000}"/>
    <cellStyle name="Normal GHG whole table 2 8 2 2" xfId="14857" xr:uid="{00000000-0005-0000-0000-0000B1000000}"/>
    <cellStyle name="Normal GHG whole table 2 8 2 2 2" xfId="19446" xr:uid="{00000000-0005-0000-0000-0000B1000000}"/>
    <cellStyle name="Normal GHG whole table 2 8 2 3" xfId="14917" xr:uid="{00000000-0005-0000-0000-0000B1000000}"/>
    <cellStyle name="Normal GHG whole table 2 8 3" xfId="2214" xr:uid="{00000000-0005-0000-0000-0000B1000000}"/>
    <cellStyle name="Normal GHG whole table 2 8 3 2" xfId="17068" xr:uid="{00000000-0005-0000-0000-0000B1000000}"/>
    <cellStyle name="Normal GHG whole table 2 8 4" xfId="10703" xr:uid="{00000000-0005-0000-0000-0000B1000000}"/>
    <cellStyle name="Normal GHG whole table 2 8 4 2" xfId="8894" xr:uid="{00000000-0005-0000-0000-0000B1000000}"/>
    <cellStyle name="Normal GHG whole table 2 8 5" xfId="7324" xr:uid="{00000000-0005-0000-0000-0000B1000000}"/>
    <cellStyle name="Normal GHG whole table 2 9" xfId="3367" xr:uid="{00000000-0005-0000-0000-0000B1000000}"/>
    <cellStyle name="Normal GHG whole table 2 9 2" xfId="13631" xr:uid="{00000000-0005-0000-0000-0000B1000000}"/>
    <cellStyle name="Normal GHG whole table 2 9 2 2" xfId="18221" xr:uid="{00000000-0005-0000-0000-0000B1000000}"/>
    <cellStyle name="Normal GHG whole table 2 9 3" xfId="7477" xr:uid="{00000000-0005-0000-0000-0000B1000000}"/>
    <cellStyle name="Normal GHG whole table 3" xfId="436" xr:uid="{00000000-0005-0000-0000-0000B3000000}"/>
    <cellStyle name="Normal GHG whole table 3 10" xfId="3332" xr:uid="{00000000-0005-0000-0000-0000B3000000}"/>
    <cellStyle name="Normal GHG whole table 3 10 2" xfId="13596" xr:uid="{00000000-0005-0000-0000-0000B3000000}"/>
    <cellStyle name="Normal GHG whole table 3 10 2 2" xfId="18186" xr:uid="{00000000-0005-0000-0000-0000B3000000}"/>
    <cellStyle name="Normal GHG whole table 3 10 3" xfId="7235" xr:uid="{00000000-0005-0000-0000-0000B3000000}"/>
    <cellStyle name="Normal GHG whole table 3 11" xfId="1828" xr:uid="{00000000-0005-0000-0000-0000B3000000}"/>
    <cellStyle name="Normal GHG whole table 3 11 2" xfId="12099" xr:uid="{00000000-0005-0000-0000-0000B3000000}"/>
    <cellStyle name="Normal GHG whole table 3 11 2 2" xfId="16684" xr:uid="{00000000-0005-0000-0000-0000B3000000}"/>
    <cellStyle name="Normal GHG whole table 3 11 3" xfId="6499" xr:uid="{00000000-0005-0000-0000-0000B3000000}"/>
    <cellStyle name="Normal GHG whole table 3 12" xfId="4667" xr:uid="{00000000-0005-0000-0000-0000B3000000}"/>
    <cellStyle name="Normal GHG whole table 3 12 2" xfId="19516" xr:uid="{00000000-0005-0000-0000-0000B3000000}"/>
    <cellStyle name="Normal GHG whole table 3 13" xfId="10785" xr:uid="{00000000-0005-0000-0000-0000B3000000}"/>
    <cellStyle name="Normal GHG whole table 3 13 2" xfId="12471" xr:uid="{00000000-0005-0000-0000-0000B3000000}"/>
    <cellStyle name="Normal GHG whole table 3 14" xfId="6112" xr:uid="{00000000-0005-0000-0000-0000B1000000}"/>
    <cellStyle name="Normal GHG whole table 3 2" xfId="531" xr:uid="{00000000-0005-0000-0000-0000B3000000}"/>
    <cellStyle name="Normal GHG whole table 3 2 2" xfId="1231" xr:uid="{00000000-0005-0000-0000-0000B3000000}"/>
    <cellStyle name="Normal GHG whole table 3 2 2 2" xfId="2839" xr:uid="{00000000-0005-0000-0000-0000B3000000}"/>
    <cellStyle name="Normal GHG whole table 3 2 2 2 2" xfId="13105" xr:uid="{00000000-0005-0000-0000-0000B3000000}"/>
    <cellStyle name="Normal GHG whole table 3 2 2 2 2 2" xfId="17693" xr:uid="{00000000-0005-0000-0000-0000B3000000}"/>
    <cellStyle name="Normal GHG whole table 3 2 2 2 3" xfId="8557" xr:uid="{00000000-0005-0000-0000-0000B3000000}"/>
    <cellStyle name="Normal GHG whole table 3 2 2 3" xfId="4039" xr:uid="{00000000-0005-0000-0000-0000B3000000}"/>
    <cellStyle name="Normal GHG whole table 3 2 2 3 2" xfId="14303" xr:uid="{00000000-0005-0000-0000-0000B3000000}"/>
    <cellStyle name="Normal GHG whole table 3 2 2 3 2 2" xfId="18893" xr:uid="{00000000-0005-0000-0000-0000B3000000}"/>
    <cellStyle name="Normal GHG whole table 3 2 2 3 3" xfId="6698" xr:uid="{00000000-0005-0000-0000-0000B3000000}"/>
    <cellStyle name="Normal GHG whole table 3 2 2 4" xfId="5453" xr:uid="{00000000-0005-0000-0000-0000B3000000}"/>
    <cellStyle name="Normal GHG whole table 3 2 2 4 2" xfId="15678" xr:uid="{00000000-0005-0000-0000-0000B3000000}"/>
    <cellStyle name="Normal GHG whole table 3 2 2 4 2 2" xfId="20266" xr:uid="{00000000-0005-0000-0000-0000B3000000}"/>
    <cellStyle name="Normal GHG whole table 3 2 2 4 3" xfId="8094" xr:uid="{00000000-0005-0000-0000-0000B3000000}"/>
    <cellStyle name="Normal GHG whole table 3 2 2 5" xfId="2001" xr:uid="{00000000-0005-0000-0000-0000B3000000}"/>
    <cellStyle name="Normal GHG whole table 3 2 2 5 2" xfId="16855" xr:uid="{00000000-0005-0000-0000-0000B3000000}"/>
    <cellStyle name="Normal GHG whole table 3 2 2 6" xfId="11531" xr:uid="{00000000-0005-0000-0000-0000B3000000}"/>
    <cellStyle name="Normal GHG whole table 3 2 2 6 2" xfId="12505" xr:uid="{00000000-0005-0000-0000-0000B3000000}"/>
    <cellStyle name="Normal GHG whole table 3 2 2 7" xfId="10227" xr:uid="{00000000-0005-0000-0000-0000B3000000}"/>
    <cellStyle name="Normal GHG whole table 3 2 3" xfId="1430" xr:uid="{00000000-0005-0000-0000-0000B3000000}"/>
    <cellStyle name="Normal GHG whole table 3 2 3 2" xfId="4239" xr:uid="{00000000-0005-0000-0000-0000B3000000}"/>
    <cellStyle name="Normal GHG whole table 3 2 3 2 2" xfId="14503" xr:uid="{00000000-0005-0000-0000-0000B3000000}"/>
    <cellStyle name="Normal GHG whole table 3 2 3 2 2 2" xfId="19093" xr:uid="{00000000-0005-0000-0000-0000B3000000}"/>
    <cellStyle name="Normal GHG whole table 3 2 3 2 3" xfId="9060" xr:uid="{00000000-0005-0000-0000-0000B3000000}"/>
    <cellStyle name="Normal GHG whole table 3 2 3 3" xfId="5651" xr:uid="{00000000-0005-0000-0000-0000B3000000}"/>
    <cellStyle name="Normal GHG whole table 3 2 3 3 2" xfId="15867" xr:uid="{00000000-0005-0000-0000-0000B3000000}"/>
    <cellStyle name="Normal GHG whole table 3 2 3 3 2 2" xfId="20455" xr:uid="{00000000-0005-0000-0000-0000B3000000}"/>
    <cellStyle name="Normal GHG whole table 3 2 3 3 3" xfId="14554" xr:uid="{00000000-0005-0000-0000-0000B3000000}"/>
    <cellStyle name="Normal GHG whole table 3 2 3 4" xfId="3031" xr:uid="{00000000-0005-0000-0000-0000B3000000}"/>
    <cellStyle name="Normal GHG whole table 3 2 3 4 2" xfId="17885" xr:uid="{00000000-0005-0000-0000-0000B3000000}"/>
    <cellStyle name="Normal GHG whole table 3 2 3 5" xfId="11718" xr:uid="{00000000-0005-0000-0000-0000B3000000}"/>
    <cellStyle name="Normal GHG whole table 3 2 3 5 2" xfId="16306" xr:uid="{00000000-0005-0000-0000-0000B3000000}"/>
    <cellStyle name="Normal GHG whole table 3 2 3 6" xfId="9618" xr:uid="{00000000-0005-0000-0000-0000B3000000}"/>
    <cellStyle name="Normal GHG whole table 3 2 4" xfId="989" xr:uid="{00000000-0005-0000-0000-0000B3000000}"/>
    <cellStyle name="Normal GHG whole table 3 2 4 2" xfId="3792" xr:uid="{00000000-0005-0000-0000-0000B3000000}"/>
    <cellStyle name="Normal GHG whole table 3 2 4 2 2" xfId="14056" xr:uid="{00000000-0005-0000-0000-0000B3000000}"/>
    <cellStyle name="Normal GHG whole table 3 2 4 2 2 2" xfId="18646" xr:uid="{00000000-0005-0000-0000-0000B3000000}"/>
    <cellStyle name="Normal GHG whole table 3 2 4 2 3" xfId="13021" xr:uid="{00000000-0005-0000-0000-0000B3000000}"/>
    <cellStyle name="Normal GHG whole table 3 2 4 3" xfId="5212" xr:uid="{00000000-0005-0000-0000-0000B3000000}"/>
    <cellStyle name="Normal GHG whole table 3 2 4 3 2" xfId="15450" xr:uid="{00000000-0005-0000-0000-0000B3000000}"/>
    <cellStyle name="Normal GHG whole table 3 2 4 3 2 2" xfId="20039" xr:uid="{00000000-0005-0000-0000-0000B3000000}"/>
    <cellStyle name="Normal GHG whole table 3 2 4 3 3" xfId="9536" xr:uid="{00000000-0005-0000-0000-0000B3000000}"/>
    <cellStyle name="Normal GHG whole table 3 2 4 4" xfId="2618" xr:uid="{00000000-0005-0000-0000-0000B3000000}"/>
    <cellStyle name="Normal GHG whole table 3 2 4 4 2" xfId="17472" xr:uid="{00000000-0005-0000-0000-0000B3000000}"/>
    <cellStyle name="Normal GHG whole table 3 2 4 5" xfId="11305" xr:uid="{00000000-0005-0000-0000-0000B3000000}"/>
    <cellStyle name="Normal GHG whole table 3 2 4 5 2" xfId="5973" xr:uid="{00000000-0005-0000-0000-0000B3000000}"/>
    <cellStyle name="Normal GHG whole table 3 2 4 6" xfId="8019" xr:uid="{00000000-0005-0000-0000-0000B3000000}"/>
    <cellStyle name="Normal GHG whole table 3 2 5" xfId="621" xr:uid="{00000000-0005-0000-0000-0000B3000000}"/>
    <cellStyle name="Normal GHG whole table 3 2 5 2" xfId="4846" xr:uid="{00000000-0005-0000-0000-0000B3000000}"/>
    <cellStyle name="Normal GHG whole table 3 2 5 2 2" xfId="15104" xr:uid="{00000000-0005-0000-0000-0000B3000000}"/>
    <cellStyle name="Normal GHG whole table 3 2 5 2 2 2" xfId="19693" xr:uid="{00000000-0005-0000-0000-0000B3000000}"/>
    <cellStyle name="Normal GHG whole table 3 2 5 2 3" xfId="13176" xr:uid="{00000000-0005-0000-0000-0000B3000000}"/>
    <cellStyle name="Normal GHG whole table 3 2 5 3" xfId="2268" xr:uid="{00000000-0005-0000-0000-0000B3000000}"/>
    <cellStyle name="Normal GHG whole table 3 2 5 3 2" xfId="17122" xr:uid="{00000000-0005-0000-0000-0000B3000000}"/>
    <cellStyle name="Normal GHG whole table 3 2 5 4" xfId="10964" xr:uid="{00000000-0005-0000-0000-0000B3000000}"/>
    <cellStyle name="Normal GHG whole table 3 2 5 4 2" xfId="9351" xr:uid="{00000000-0005-0000-0000-0000B3000000}"/>
    <cellStyle name="Normal GHG whole table 3 2 5 5" xfId="13357" xr:uid="{00000000-0005-0000-0000-0000B3000000}"/>
    <cellStyle name="Normal GHG whole table 3 2 6" xfId="3421" xr:uid="{00000000-0005-0000-0000-0000B3000000}"/>
    <cellStyle name="Normal GHG whole table 3 2 6 2" xfId="13685" xr:uid="{00000000-0005-0000-0000-0000B3000000}"/>
    <cellStyle name="Normal GHG whole table 3 2 6 2 2" xfId="18275" xr:uid="{00000000-0005-0000-0000-0000B3000000}"/>
    <cellStyle name="Normal GHG whole table 3 2 6 3" xfId="10501" xr:uid="{00000000-0005-0000-0000-0000B3000000}"/>
    <cellStyle name="Normal GHG whole table 3 2 7" xfId="4756" xr:uid="{00000000-0005-0000-0000-0000B3000000}"/>
    <cellStyle name="Normal GHG whole table 3 2 7 2" xfId="15016" xr:uid="{00000000-0005-0000-0000-0000B3000000}"/>
    <cellStyle name="Normal GHG whole table 3 2 7 2 2" xfId="19605" xr:uid="{00000000-0005-0000-0000-0000B3000000}"/>
    <cellStyle name="Normal GHG whole table 3 2 7 3" xfId="9574" xr:uid="{00000000-0005-0000-0000-0000B3000000}"/>
    <cellStyle name="Normal GHG whole table 3 2 8" xfId="10878" xr:uid="{00000000-0005-0000-0000-0000B3000000}"/>
    <cellStyle name="Normal GHG whole table 3 2 8 2" xfId="7394" xr:uid="{00000000-0005-0000-0000-0000B3000000}"/>
    <cellStyle name="Normal GHG whole table 3 2 9" xfId="8999" xr:uid="{00000000-0005-0000-0000-0000B3000000}"/>
    <cellStyle name="Normal GHG whole table 3 3" xfId="669" xr:uid="{00000000-0005-0000-0000-0000B3000000}"/>
    <cellStyle name="Normal GHG whole table 3 3 10" xfId="7821" xr:uid="{00000000-0005-0000-0000-0000B3000000}"/>
    <cellStyle name="Normal GHG whole table 3 3 2" xfId="1268" xr:uid="{00000000-0005-0000-0000-0000B3000000}"/>
    <cellStyle name="Normal GHG whole table 3 3 2 2" xfId="1582" xr:uid="{00000000-0005-0000-0000-0000B3000000}"/>
    <cellStyle name="Normal GHG whole table 3 3 2 2 2" xfId="4391" xr:uid="{00000000-0005-0000-0000-0000B3000000}"/>
    <cellStyle name="Normal GHG whole table 3 3 2 2 2 2" xfId="14655" xr:uid="{00000000-0005-0000-0000-0000B3000000}"/>
    <cellStyle name="Normal GHG whole table 3 3 2 2 2 2 2" xfId="19245" xr:uid="{00000000-0005-0000-0000-0000B3000000}"/>
    <cellStyle name="Normal GHG whole table 3 3 2 2 2 3" xfId="8871" xr:uid="{00000000-0005-0000-0000-0000B3000000}"/>
    <cellStyle name="Normal GHG whole table 3 3 2 2 3" xfId="5803" xr:uid="{00000000-0005-0000-0000-0000B3000000}"/>
    <cellStyle name="Normal GHG whole table 3 3 2 2 3 2" xfId="16009" xr:uid="{00000000-0005-0000-0000-0000B3000000}"/>
    <cellStyle name="Normal GHG whole table 3 3 2 2 3 2 2" xfId="20596" xr:uid="{00000000-0005-0000-0000-0000B3000000}"/>
    <cellStyle name="Normal GHG whole table 3 3 2 2 3 3" xfId="10003" xr:uid="{00000000-0005-0000-0000-0000B3000000}"/>
    <cellStyle name="Normal GHG whole table 3 3 2 2 4" xfId="3159" xr:uid="{00000000-0005-0000-0000-0000B3000000}"/>
    <cellStyle name="Normal GHG whole table 3 3 2 2 4 2" xfId="18013" xr:uid="{00000000-0005-0000-0000-0000B3000000}"/>
    <cellStyle name="Normal GHG whole table 3 3 2 2 5" xfId="11861" xr:uid="{00000000-0005-0000-0000-0000B3000000}"/>
    <cellStyle name="Normal GHG whole table 3 3 2 2 5 2" xfId="16447" xr:uid="{00000000-0005-0000-0000-0000B3000000}"/>
    <cellStyle name="Normal GHG whole table 3 3 2 2 6" xfId="9368" xr:uid="{00000000-0005-0000-0000-0000B3000000}"/>
    <cellStyle name="Normal GHG whole table 3 3 2 3" xfId="4077" xr:uid="{00000000-0005-0000-0000-0000B3000000}"/>
    <cellStyle name="Normal GHG whole table 3 3 2 3 2" xfId="14341" xr:uid="{00000000-0005-0000-0000-0000B3000000}"/>
    <cellStyle name="Normal GHG whole table 3 3 2 3 2 2" xfId="18931" xr:uid="{00000000-0005-0000-0000-0000B3000000}"/>
    <cellStyle name="Normal GHG whole table 3 3 2 3 3" xfId="7659" xr:uid="{00000000-0005-0000-0000-0000B3000000}"/>
    <cellStyle name="Normal GHG whole table 3 3 2 4" xfId="5490" xr:uid="{00000000-0005-0000-0000-0000B3000000}"/>
    <cellStyle name="Normal GHG whole table 3 3 2 4 2" xfId="15713" xr:uid="{00000000-0005-0000-0000-0000B3000000}"/>
    <cellStyle name="Normal GHG whole table 3 3 2 4 2 2" xfId="20301" xr:uid="{00000000-0005-0000-0000-0000B3000000}"/>
    <cellStyle name="Normal GHG whole table 3 3 2 4 3" xfId="10138" xr:uid="{00000000-0005-0000-0000-0000B3000000}"/>
    <cellStyle name="Normal GHG whole table 3 3 2 5" xfId="2875" xr:uid="{00000000-0005-0000-0000-0000B3000000}"/>
    <cellStyle name="Normal GHG whole table 3 3 2 5 2" xfId="17729" xr:uid="{00000000-0005-0000-0000-0000B3000000}"/>
    <cellStyle name="Normal GHG whole table 3 3 2 6" xfId="11566" xr:uid="{00000000-0005-0000-0000-0000B3000000}"/>
    <cellStyle name="Normal GHG whole table 3 3 2 6 2" xfId="6135" xr:uid="{00000000-0005-0000-0000-0000B3000000}"/>
    <cellStyle name="Normal GHG whole table 3 3 2 7" xfId="7696" xr:uid="{00000000-0005-0000-0000-0000B3000000}"/>
    <cellStyle name="Normal GHG whole table 3 3 3" xfId="1448" xr:uid="{00000000-0005-0000-0000-0000B3000000}"/>
    <cellStyle name="Normal GHG whole table 3 3 3 2" xfId="4257" xr:uid="{00000000-0005-0000-0000-0000B3000000}"/>
    <cellStyle name="Normal GHG whole table 3 3 3 2 2" xfId="14521" xr:uid="{00000000-0005-0000-0000-0000B3000000}"/>
    <cellStyle name="Normal GHG whole table 3 3 3 2 2 2" xfId="19111" xr:uid="{00000000-0005-0000-0000-0000B3000000}"/>
    <cellStyle name="Normal GHG whole table 3 3 3 2 3" xfId="6682" xr:uid="{00000000-0005-0000-0000-0000B3000000}"/>
    <cellStyle name="Normal GHG whole table 3 3 3 3" xfId="5669" xr:uid="{00000000-0005-0000-0000-0000B3000000}"/>
    <cellStyle name="Normal GHG whole table 3 3 3 3 2" xfId="15884" xr:uid="{00000000-0005-0000-0000-0000B3000000}"/>
    <cellStyle name="Normal GHG whole table 3 3 3 3 2 2" xfId="20472" xr:uid="{00000000-0005-0000-0000-0000B3000000}"/>
    <cellStyle name="Normal GHG whole table 3 3 3 3 3" xfId="8773" xr:uid="{00000000-0005-0000-0000-0000B3000000}"/>
    <cellStyle name="Normal GHG whole table 3 3 3 4" xfId="3048" xr:uid="{00000000-0005-0000-0000-0000B3000000}"/>
    <cellStyle name="Normal GHG whole table 3 3 3 4 2" xfId="17902" xr:uid="{00000000-0005-0000-0000-0000B3000000}"/>
    <cellStyle name="Normal GHG whole table 3 3 3 5" xfId="11736" xr:uid="{00000000-0005-0000-0000-0000B3000000}"/>
    <cellStyle name="Normal GHG whole table 3 3 3 5 2" xfId="16323" xr:uid="{00000000-0005-0000-0000-0000B3000000}"/>
    <cellStyle name="Normal GHG whole table 3 3 3 6" xfId="8294" xr:uid="{00000000-0005-0000-0000-0000B3000000}"/>
    <cellStyle name="Normal GHG whole table 3 3 4" xfId="1048" xr:uid="{00000000-0005-0000-0000-0000B3000000}"/>
    <cellStyle name="Normal GHG whole table 3 3 4 2" xfId="3851" xr:uid="{00000000-0005-0000-0000-0000B3000000}"/>
    <cellStyle name="Normal GHG whole table 3 3 4 2 2" xfId="14115" xr:uid="{00000000-0005-0000-0000-0000B3000000}"/>
    <cellStyle name="Normal GHG whole table 3 3 4 2 2 2" xfId="18705" xr:uid="{00000000-0005-0000-0000-0000B3000000}"/>
    <cellStyle name="Normal GHG whole table 3 3 4 2 3" xfId="7369" xr:uid="{00000000-0005-0000-0000-0000B3000000}"/>
    <cellStyle name="Normal GHG whole table 3 3 4 3" xfId="5271" xr:uid="{00000000-0005-0000-0000-0000B3000000}"/>
    <cellStyle name="Normal GHG whole table 3 3 4 3 2" xfId="15507" xr:uid="{00000000-0005-0000-0000-0000B3000000}"/>
    <cellStyle name="Normal GHG whole table 3 3 4 3 2 2" xfId="20096" xr:uid="{00000000-0005-0000-0000-0000B3000000}"/>
    <cellStyle name="Normal GHG whole table 3 3 4 3 3" xfId="9093" xr:uid="{00000000-0005-0000-0000-0000B3000000}"/>
    <cellStyle name="Normal GHG whole table 3 3 4 4" xfId="2675" xr:uid="{00000000-0005-0000-0000-0000B3000000}"/>
    <cellStyle name="Normal GHG whole table 3 3 4 4 2" xfId="17529" xr:uid="{00000000-0005-0000-0000-0000B3000000}"/>
    <cellStyle name="Normal GHG whole table 3 3 4 5" xfId="11362" xr:uid="{00000000-0005-0000-0000-0000B3000000}"/>
    <cellStyle name="Normal GHG whole table 3 3 4 5 2" xfId="7376" xr:uid="{00000000-0005-0000-0000-0000B3000000}"/>
    <cellStyle name="Normal GHG whole table 3 3 4 6" xfId="7038" xr:uid="{00000000-0005-0000-0000-0000B3000000}"/>
    <cellStyle name="Normal GHG whole table 3 3 5" xfId="2316" xr:uid="{00000000-0005-0000-0000-0000B3000000}"/>
    <cellStyle name="Normal GHG whole table 3 3 5 2" xfId="12584" xr:uid="{00000000-0005-0000-0000-0000B3000000}"/>
    <cellStyle name="Normal GHG whole table 3 3 5 2 2" xfId="17170" xr:uid="{00000000-0005-0000-0000-0000B3000000}"/>
    <cellStyle name="Normal GHG whole table 3 3 5 3" xfId="9599" xr:uid="{00000000-0005-0000-0000-0000B3000000}"/>
    <cellStyle name="Normal GHG whole table 3 3 6" xfId="3469" xr:uid="{00000000-0005-0000-0000-0000B3000000}"/>
    <cellStyle name="Normal GHG whole table 3 3 6 2" xfId="13733" xr:uid="{00000000-0005-0000-0000-0000B3000000}"/>
    <cellStyle name="Normal GHG whole table 3 3 6 2 2" xfId="18323" xr:uid="{00000000-0005-0000-0000-0000B3000000}"/>
    <cellStyle name="Normal GHG whole table 3 3 6 3" xfId="6212" xr:uid="{00000000-0005-0000-0000-0000B3000000}"/>
    <cellStyle name="Normal GHG whole table 3 3 7" xfId="4894" xr:uid="{00000000-0005-0000-0000-0000B3000000}"/>
    <cellStyle name="Normal GHG whole table 3 3 7 2" xfId="15152" xr:uid="{00000000-0005-0000-0000-0000B3000000}"/>
    <cellStyle name="Normal GHG whole table 3 3 7 2 2" xfId="19741" xr:uid="{00000000-0005-0000-0000-0000B3000000}"/>
    <cellStyle name="Normal GHG whole table 3 3 7 3" xfId="6621" xr:uid="{00000000-0005-0000-0000-0000B3000000}"/>
    <cellStyle name="Normal GHG whole table 3 3 8" xfId="2038" xr:uid="{00000000-0005-0000-0000-0000B3000000}"/>
    <cellStyle name="Normal GHG whole table 3 3 8 2" xfId="12307" xr:uid="{00000000-0005-0000-0000-0000B3000000}"/>
    <cellStyle name="Normal GHG whole table 3 3 8 2 2" xfId="16892" xr:uid="{00000000-0005-0000-0000-0000B3000000}"/>
    <cellStyle name="Normal GHG whole table 3 3 8 3" xfId="6345" xr:uid="{00000000-0005-0000-0000-0000B3000000}"/>
    <cellStyle name="Normal GHG whole table 3 3 9" xfId="11011" xr:uid="{00000000-0005-0000-0000-0000B3000000}"/>
    <cellStyle name="Normal GHG whole table 3 3 9 2" xfId="6831" xr:uid="{00000000-0005-0000-0000-0000B3000000}"/>
    <cellStyle name="Normal GHG whole table 3 4" xfId="733" xr:uid="{00000000-0005-0000-0000-0000B3000000}"/>
    <cellStyle name="Normal GHG whole table 3 4 2" xfId="1646" xr:uid="{00000000-0005-0000-0000-0000B3000000}"/>
    <cellStyle name="Normal GHG whole table 3 4 2 2" xfId="4455" xr:uid="{00000000-0005-0000-0000-0000B3000000}"/>
    <cellStyle name="Normal GHG whole table 3 4 2 2 2" xfId="14719" xr:uid="{00000000-0005-0000-0000-0000B3000000}"/>
    <cellStyle name="Normal GHG whole table 3 4 2 2 2 2" xfId="19309" xr:uid="{00000000-0005-0000-0000-0000B3000000}"/>
    <cellStyle name="Normal GHG whole table 3 4 2 2 3" xfId="10443" xr:uid="{00000000-0005-0000-0000-0000B3000000}"/>
    <cellStyle name="Normal GHG whole table 3 4 2 3" xfId="5867" xr:uid="{00000000-0005-0000-0000-0000B3000000}"/>
    <cellStyle name="Normal GHG whole table 3 4 2 3 2" xfId="16069" xr:uid="{00000000-0005-0000-0000-0000B3000000}"/>
    <cellStyle name="Normal GHG whole table 3 4 2 3 2 2" xfId="20656" xr:uid="{00000000-0005-0000-0000-0000B3000000}"/>
    <cellStyle name="Normal GHG whole table 3 4 2 3 3" xfId="13303" xr:uid="{00000000-0005-0000-0000-0000B3000000}"/>
    <cellStyle name="Normal GHG whole table 3 4 2 4" xfId="3219" xr:uid="{00000000-0005-0000-0000-0000B3000000}"/>
    <cellStyle name="Normal GHG whole table 3 4 2 4 2" xfId="18073" xr:uid="{00000000-0005-0000-0000-0000B3000000}"/>
    <cellStyle name="Normal GHG whole table 3 4 2 5" xfId="11921" xr:uid="{00000000-0005-0000-0000-0000B3000000}"/>
    <cellStyle name="Normal GHG whole table 3 4 2 5 2" xfId="16507" xr:uid="{00000000-0005-0000-0000-0000B3000000}"/>
    <cellStyle name="Normal GHG whole table 3 4 2 6" xfId="12931" xr:uid="{00000000-0005-0000-0000-0000B3000000}"/>
    <cellStyle name="Normal GHG whole table 3 4 3" xfId="1329" xr:uid="{00000000-0005-0000-0000-0000B3000000}"/>
    <cellStyle name="Normal GHG whole table 3 4 3 2" xfId="4138" xr:uid="{00000000-0005-0000-0000-0000B3000000}"/>
    <cellStyle name="Normal GHG whole table 3 4 3 2 2" xfId="14402" xr:uid="{00000000-0005-0000-0000-0000B3000000}"/>
    <cellStyle name="Normal GHG whole table 3 4 3 2 2 2" xfId="18992" xr:uid="{00000000-0005-0000-0000-0000B3000000}"/>
    <cellStyle name="Normal GHG whole table 3 4 3 2 3" xfId="7601" xr:uid="{00000000-0005-0000-0000-0000B3000000}"/>
    <cellStyle name="Normal GHG whole table 3 4 3 3" xfId="5551" xr:uid="{00000000-0005-0000-0000-0000B3000000}"/>
    <cellStyle name="Normal GHG whole table 3 4 3 3 2" xfId="15772" xr:uid="{00000000-0005-0000-0000-0000B3000000}"/>
    <cellStyle name="Normal GHG whole table 3 4 3 3 2 2" xfId="20360" xr:uid="{00000000-0005-0000-0000-0000B3000000}"/>
    <cellStyle name="Normal GHG whole table 3 4 3 3 3" xfId="6707" xr:uid="{00000000-0005-0000-0000-0000B3000000}"/>
    <cellStyle name="Normal GHG whole table 3 4 3 4" xfId="2935" xr:uid="{00000000-0005-0000-0000-0000B3000000}"/>
    <cellStyle name="Normal GHG whole table 3 4 3 4 2" xfId="17789" xr:uid="{00000000-0005-0000-0000-0000B3000000}"/>
    <cellStyle name="Normal GHG whole table 3 4 3 5" xfId="11623" xr:uid="{00000000-0005-0000-0000-0000B3000000}"/>
    <cellStyle name="Normal GHG whole table 3 4 3 5 2" xfId="16211" xr:uid="{00000000-0005-0000-0000-0000B3000000}"/>
    <cellStyle name="Normal GHG whole table 3 4 3 6" xfId="6598" xr:uid="{00000000-0005-0000-0000-0000B3000000}"/>
    <cellStyle name="Normal GHG whole table 3 4 4" xfId="2377" xr:uid="{00000000-0005-0000-0000-0000B3000000}"/>
    <cellStyle name="Normal GHG whole table 3 4 4 2" xfId="12645" xr:uid="{00000000-0005-0000-0000-0000B3000000}"/>
    <cellStyle name="Normal GHG whole table 3 4 4 2 2" xfId="17231" xr:uid="{00000000-0005-0000-0000-0000B3000000}"/>
    <cellStyle name="Normal GHG whole table 3 4 4 3" xfId="7818" xr:uid="{00000000-0005-0000-0000-0000B3000000}"/>
    <cellStyle name="Normal GHG whole table 3 4 5" xfId="3533" xr:uid="{00000000-0005-0000-0000-0000B3000000}"/>
    <cellStyle name="Normal GHG whole table 3 4 5 2" xfId="13797" xr:uid="{00000000-0005-0000-0000-0000B3000000}"/>
    <cellStyle name="Normal GHG whole table 3 4 5 2 2" xfId="18387" xr:uid="{00000000-0005-0000-0000-0000B3000000}"/>
    <cellStyle name="Normal GHG whole table 3 4 5 3" xfId="8142" xr:uid="{00000000-0005-0000-0000-0000B3000000}"/>
    <cellStyle name="Normal GHG whole table 3 4 6" xfId="4958" xr:uid="{00000000-0005-0000-0000-0000B3000000}"/>
    <cellStyle name="Normal GHG whole table 3 4 6 2" xfId="15213" xr:uid="{00000000-0005-0000-0000-0000B3000000}"/>
    <cellStyle name="Normal GHG whole table 3 4 6 2 2" xfId="19802" xr:uid="{00000000-0005-0000-0000-0000B3000000}"/>
    <cellStyle name="Normal GHG whole table 3 4 6 3" xfId="12880" xr:uid="{00000000-0005-0000-0000-0000B3000000}"/>
    <cellStyle name="Normal GHG whole table 3 4 7" xfId="2083" xr:uid="{00000000-0005-0000-0000-0000B3000000}"/>
    <cellStyle name="Normal GHG whole table 3 4 7 2" xfId="12352" xr:uid="{00000000-0005-0000-0000-0000B3000000}"/>
    <cellStyle name="Normal GHG whole table 3 4 7 2 2" xfId="16937" xr:uid="{00000000-0005-0000-0000-0000B3000000}"/>
    <cellStyle name="Normal GHG whole table 3 4 7 3" xfId="8439" xr:uid="{00000000-0005-0000-0000-0000B3000000}"/>
    <cellStyle name="Normal GHG whole table 3 4 8" xfId="11071" xr:uid="{00000000-0005-0000-0000-0000B3000000}"/>
    <cellStyle name="Normal GHG whole table 3 4 8 2" xfId="7553" xr:uid="{00000000-0005-0000-0000-0000B3000000}"/>
    <cellStyle name="Normal GHG whole table 3 4 9" xfId="6289" xr:uid="{00000000-0005-0000-0000-0000B3000000}"/>
    <cellStyle name="Normal GHG whole table 3 5" xfId="795" xr:uid="{00000000-0005-0000-0000-0000B3000000}"/>
    <cellStyle name="Normal GHG whole table 3 5 2" xfId="1708" xr:uid="{00000000-0005-0000-0000-0000B3000000}"/>
    <cellStyle name="Normal GHG whole table 3 5 2 2" xfId="4517" xr:uid="{00000000-0005-0000-0000-0000B3000000}"/>
    <cellStyle name="Normal GHG whole table 3 5 2 2 2" xfId="14781" xr:uid="{00000000-0005-0000-0000-0000B3000000}"/>
    <cellStyle name="Normal GHG whole table 3 5 2 2 2 2" xfId="19371" xr:uid="{00000000-0005-0000-0000-0000B3000000}"/>
    <cellStyle name="Normal GHG whole table 3 5 2 2 3" xfId="10376" xr:uid="{00000000-0005-0000-0000-0000B3000000}"/>
    <cellStyle name="Normal GHG whole table 3 5 2 3" xfId="5929" xr:uid="{00000000-0005-0000-0000-0000B3000000}"/>
    <cellStyle name="Normal GHG whole table 3 5 2 3 2" xfId="16128" xr:uid="{00000000-0005-0000-0000-0000B3000000}"/>
    <cellStyle name="Normal GHG whole table 3 5 2 3 2 2" xfId="20715" xr:uid="{00000000-0005-0000-0000-0000B3000000}"/>
    <cellStyle name="Normal GHG whole table 3 5 2 3 3" xfId="10438" xr:uid="{00000000-0005-0000-0000-0000B3000000}"/>
    <cellStyle name="Normal GHG whole table 3 5 2 4" xfId="3278" xr:uid="{00000000-0005-0000-0000-0000B3000000}"/>
    <cellStyle name="Normal GHG whole table 3 5 2 4 2" xfId="18132" xr:uid="{00000000-0005-0000-0000-0000B3000000}"/>
    <cellStyle name="Normal GHG whole table 3 5 2 5" xfId="11980" xr:uid="{00000000-0005-0000-0000-0000B3000000}"/>
    <cellStyle name="Normal GHG whole table 3 5 2 5 2" xfId="16566" xr:uid="{00000000-0005-0000-0000-0000B3000000}"/>
    <cellStyle name="Normal GHG whole table 3 5 2 6" xfId="8915" xr:uid="{00000000-0005-0000-0000-0000B3000000}"/>
    <cellStyle name="Normal GHG whole table 3 5 3" xfId="1386" xr:uid="{00000000-0005-0000-0000-0000B3000000}"/>
    <cellStyle name="Normal GHG whole table 3 5 3 2" xfId="4195" xr:uid="{00000000-0005-0000-0000-0000B3000000}"/>
    <cellStyle name="Normal GHG whole table 3 5 3 2 2" xfId="14459" xr:uid="{00000000-0005-0000-0000-0000B3000000}"/>
    <cellStyle name="Normal GHG whole table 3 5 3 2 2 2" xfId="19049" xr:uid="{00000000-0005-0000-0000-0000B3000000}"/>
    <cellStyle name="Normal GHG whole table 3 5 3 2 3" xfId="8855" xr:uid="{00000000-0005-0000-0000-0000B3000000}"/>
    <cellStyle name="Normal GHG whole table 3 5 3 3" xfId="5607" xr:uid="{00000000-0005-0000-0000-0000B3000000}"/>
    <cellStyle name="Normal GHG whole table 3 5 3 3 2" xfId="15825" xr:uid="{00000000-0005-0000-0000-0000B3000000}"/>
    <cellStyle name="Normal GHG whole table 3 5 3 3 2 2" xfId="20413" xr:uid="{00000000-0005-0000-0000-0000B3000000}"/>
    <cellStyle name="Normal GHG whole table 3 5 3 3 3" xfId="6179" xr:uid="{00000000-0005-0000-0000-0000B3000000}"/>
    <cellStyle name="Normal GHG whole table 3 5 3 4" xfId="2989" xr:uid="{00000000-0005-0000-0000-0000B3000000}"/>
    <cellStyle name="Normal GHG whole table 3 5 3 4 2" xfId="17843" xr:uid="{00000000-0005-0000-0000-0000B3000000}"/>
    <cellStyle name="Normal GHG whole table 3 5 3 5" xfId="11676" xr:uid="{00000000-0005-0000-0000-0000B3000000}"/>
    <cellStyle name="Normal GHG whole table 3 5 3 5 2" xfId="16264" xr:uid="{00000000-0005-0000-0000-0000B3000000}"/>
    <cellStyle name="Normal GHG whole table 3 5 3 6" xfId="7626" xr:uid="{00000000-0005-0000-0000-0000B3000000}"/>
    <cellStyle name="Normal GHG whole table 3 5 4" xfId="2439" xr:uid="{00000000-0005-0000-0000-0000B3000000}"/>
    <cellStyle name="Normal GHG whole table 3 5 4 2" xfId="12707" xr:uid="{00000000-0005-0000-0000-0000B3000000}"/>
    <cellStyle name="Normal GHG whole table 3 5 4 2 2" xfId="17293" xr:uid="{00000000-0005-0000-0000-0000B3000000}"/>
    <cellStyle name="Normal GHG whole table 3 5 4 3" xfId="6400" xr:uid="{00000000-0005-0000-0000-0000B3000000}"/>
    <cellStyle name="Normal GHG whole table 3 5 5" xfId="3595" xr:uid="{00000000-0005-0000-0000-0000B3000000}"/>
    <cellStyle name="Normal GHG whole table 3 5 5 2" xfId="13859" xr:uid="{00000000-0005-0000-0000-0000B3000000}"/>
    <cellStyle name="Normal GHG whole table 3 5 5 2 2" xfId="18449" xr:uid="{00000000-0005-0000-0000-0000B3000000}"/>
    <cellStyle name="Normal GHG whole table 3 5 5 3" xfId="13510" xr:uid="{00000000-0005-0000-0000-0000B3000000}"/>
    <cellStyle name="Normal GHG whole table 3 5 6" xfId="5020" xr:uid="{00000000-0005-0000-0000-0000B3000000}"/>
    <cellStyle name="Normal GHG whole table 3 5 6 2" xfId="15275" xr:uid="{00000000-0005-0000-0000-0000B3000000}"/>
    <cellStyle name="Normal GHG whole table 3 5 6 2 2" xfId="19864" xr:uid="{00000000-0005-0000-0000-0000B3000000}"/>
    <cellStyle name="Normal GHG whole table 3 5 6 3" xfId="12923" xr:uid="{00000000-0005-0000-0000-0000B3000000}"/>
    <cellStyle name="Normal GHG whole table 3 5 7" xfId="2142" xr:uid="{00000000-0005-0000-0000-0000B3000000}"/>
    <cellStyle name="Normal GHG whole table 3 5 7 2" xfId="12411" xr:uid="{00000000-0005-0000-0000-0000B3000000}"/>
    <cellStyle name="Normal GHG whole table 3 5 7 2 2" xfId="16996" xr:uid="{00000000-0005-0000-0000-0000B3000000}"/>
    <cellStyle name="Normal GHG whole table 3 5 7 3" xfId="6675" xr:uid="{00000000-0005-0000-0000-0000B3000000}"/>
    <cellStyle name="Normal GHG whole table 3 5 8" xfId="11130" xr:uid="{00000000-0005-0000-0000-0000B3000000}"/>
    <cellStyle name="Normal GHG whole table 3 5 8 2" xfId="12735" xr:uid="{00000000-0005-0000-0000-0000B3000000}"/>
    <cellStyle name="Normal GHG whole table 3 5 9" xfId="7400" xr:uid="{00000000-0005-0000-0000-0000B3000000}"/>
    <cellStyle name="Normal GHG whole table 3 6" xfId="1153" xr:uid="{00000000-0005-0000-0000-0000B3000000}"/>
    <cellStyle name="Normal GHG whole table 3 6 2" xfId="2772" xr:uid="{00000000-0005-0000-0000-0000B3000000}"/>
    <cellStyle name="Normal GHG whole table 3 6 2 2" xfId="13038" xr:uid="{00000000-0005-0000-0000-0000B3000000}"/>
    <cellStyle name="Normal GHG whole table 3 6 2 2 2" xfId="17626" xr:uid="{00000000-0005-0000-0000-0000B3000000}"/>
    <cellStyle name="Normal GHG whole table 3 6 2 3" xfId="6966" xr:uid="{00000000-0005-0000-0000-0000B3000000}"/>
    <cellStyle name="Normal GHG whole table 3 6 3" xfId="3961" xr:uid="{00000000-0005-0000-0000-0000B3000000}"/>
    <cellStyle name="Normal GHG whole table 3 6 3 2" xfId="14225" xr:uid="{00000000-0005-0000-0000-0000B3000000}"/>
    <cellStyle name="Normal GHG whole table 3 6 3 2 2" xfId="18815" xr:uid="{00000000-0005-0000-0000-0000B3000000}"/>
    <cellStyle name="Normal GHG whole table 3 6 3 3" xfId="9210" xr:uid="{00000000-0005-0000-0000-0000B3000000}"/>
    <cellStyle name="Normal GHG whole table 3 6 4" xfId="5375" xr:uid="{00000000-0005-0000-0000-0000B3000000}"/>
    <cellStyle name="Normal GHG whole table 3 6 4 2" xfId="15602" xr:uid="{00000000-0005-0000-0000-0000B3000000}"/>
    <cellStyle name="Normal GHG whole table 3 6 4 2 2" xfId="20191" xr:uid="{00000000-0005-0000-0000-0000B3000000}"/>
    <cellStyle name="Normal GHG whole table 3 6 4 3" xfId="6520" xr:uid="{00000000-0005-0000-0000-0000B3000000}"/>
    <cellStyle name="Normal GHG whole table 3 6 5" xfId="1922" xr:uid="{00000000-0005-0000-0000-0000B3000000}"/>
    <cellStyle name="Normal GHG whole table 3 6 5 2" xfId="16776" xr:uid="{00000000-0005-0000-0000-0000B3000000}"/>
    <cellStyle name="Normal GHG whole table 3 6 6" xfId="11456" xr:uid="{00000000-0005-0000-0000-0000B3000000}"/>
    <cellStyle name="Normal GHG whole table 3 6 6 2" xfId="12533" xr:uid="{00000000-0005-0000-0000-0000B3000000}"/>
    <cellStyle name="Normal GHG whole table 3 6 7" xfId="6795" xr:uid="{00000000-0005-0000-0000-0000B3000000}"/>
    <cellStyle name="Normal GHG whole table 3 7" xfId="866" xr:uid="{00000000-0005-0000-0000-0000B1000000}"/>
    <cellStyle name="Normal GHG whole table 3 7 2" xfId="3666" xr:uid="{00000000-0005-0000-0000-0000B1000000}"/>
    <cellStyle name="Normal GHG whole table 3 7 2 2" xfId="13930" xr:uid="{00000000-0005-0000-0000-0000B1000000}"/>
    <cellStyle name="Normal GHG whole table 3 7 2 2 2" xfId="18520" xr:uid="{00000000-0005-0000-0000-0000B1000000}"/>
    <cellStyle name="Normal GHG whole table 3 7 2 3" xfId="9682" xr:uid="{00000000-0005-0000-0000-0000B1000000}"/>
    <cellStyle name="Normal GHG whole table 3 7 3" xfId="5090" xr:uid="{00000000-0005-0000-0000-0000B1000000}"/>
    <cellStyle name="Normal GHG whole table 3 7 3 2" xfId="15342" xr:uid="{00000000-0005-0000-0000-0000B1000000}"/>
    <cellStyle name="Normal GHG whole table 3 7 3 2 2" xfId="19931" xr:uid="{00000000-0005-0000-0000-0000B1000000}"/>
    <cellStyle name="Normal GHG whole table 3 7 3 3" xfId="7291" xr:uid="{00000000-0005-0000-0000-0000B1000000}"/>
    <cellStyle name="Normal GHG whole table 3 7 4" xfId="2507" xr:uid="{00000000-0005-0000-0000-0000B1000000}"/>
    <cellStyle name="Normal GHG whole table 3 7 4 2" xfId="17361" xr:uid="{00000000-0005-0000-0000-0000B1000000}"/>
    <cellStyle name="Normal GHG whole table 3 7 5" xfId="11197" xr:uid="{00000000-0005-0000-0000-0000B1000000}"/>
    <cellStyle name="Normal GHG whole table 3 7 5 2" xfId="8631" xr:uid="{00000000-0005-0000-0000-0000B1000000}"/>
    <cellStyle name="Normal GHG whole table 3 7 6" xfId="5994" xr:uid="{00000000-0005-0000-0000-0000B1000000}"/>
    <cellStyle name="Normal GHG whole table 3 8" xfId="821" xr:uid="{00000000-0005-0000-0000-0000B3000000}"/>
    <cellStyle name="Normal GHG whole table 3 8 2" xfId="3621" xr:uid="{00000000-0005-0000-0000-0000B3000000}"/>
    <cellStyle name="Normal GHG whole table 3 8 2 2" xfId="13885" xr:uid="{00000000-0005-0000-0000-0000B3000000}"/>
    <cellStyle name="Normal GHG whole table 3 8 2 2 2" xfId="18475" xr:uid="{00000000-0005-0000-0000-0000B3000000}"/>
    <cellStyle name="Normal GHG whole table 3 8 2 3" xfId="6467" xr:uid="{00000000-0005-0000-0000-0000B3000000}"/>
    <cellStyle name="Normal GHG whole table 3 8 3" xfId="5046" xr:uid="{00000000-0005-0000-0000-0000B3000000}"/>
    <cellStyle name="Normal GHG whole table 3 8 3 2" xfId="15300" xr:uid="{00000000-0005-0000-0000-0000B3000000}"/>
    <cellStyle name="Normal GHG whole table 3 8 3 2 2" xfId="19889" xr:uid="{00000000-0005-0000-0000-0000B3000000}"/>
    <cellStyle name="Normal GHG whole table 3 8 3 3" xfId="8048" xr:uid="{00000000-0005-0000-0000-0000B3000000}"/>
    <cellStyle name="Normal GHG whole table 3 8 4" xfId="2464" xr:uid="{00000000-0005-0000-0000-0000B3000000}"/>
    <cellStyle name="Normal GHG whole table 3 8 4 2" xfId="17318" xr:uid="{00000000-0005-0000-0000-0000B3000000}"/>
    <cellStyle name="Normal GHG whole table 3 8 5" xfId="11155" xr:uid="{00000000-0005-0000-0000-0000B3000000}"/>
    <cellStyle name="Normal GHG whole table 3 8 5 2" xfId="6564" xr:uid="{00000000-0005-0000-0000-0000B3000000}"/>
    <cellStyle name="Normal GHG whole table 3 8 6" xfId="6038" xr:uid="{00000000-0005-0000-0000-0000B3000000}"/>
    <cellStyle name="Normal GHG whole table 3 9" xfId="578" xr:uid="{00000000-0005-0000-0000-0000B3000000}"/>
    <cellStyle name="Normal GHG whole table 3 9 2" xfId="4803" xr:uid="{00000000-0005-0000-0000-0000B3000000}"/>
    <cellStyle name="Normal GHG whole table 3 9 2 2" xfId="15061" xr:uid="{00000000-0005-0000-0000-0000B3000000}"/>
    <cellStyle name="Normal GHG whole table 3 9 2 2 2" xfId="19650" xr:uid="{00000000-0005-0000-0000-0000B3000000}"/>
    <cellStyle name="Normal GHG whole table 3 9 2 3" xfId="10327" xr:uid="{00000000-0005-0000-0000-0000B3000000}"/>
    <cellStyle name="Normal GHG whole table 3 9 3" xfId="2178" xr:uid="{00000000-0005-0000-0000-0000B3000000}"/>
    <cellStyle name="Normal GHG whole table 3 9 3 2" xfId="17032" xr:uid="{00000000-0005-0000-0000-0000B3000000}"/>
    <cellStyle name="Normal GHG whole table 3 9 4" xfId="10922" xr:uid="{00000000-0005-0000-0000-0000B3000000}"/>
    <cellStyle name="Normal GHG whole table 3 9 4 2" xfId="6307" xr:uid="{00000000-0005-0000-0000-0000B3000000}"/>
    <cellStyle name="Normal GHG whole table 3 9 5" xfId="8937" xr:uid="{00000000-0005-0000-0000-0000B3000000}"/>
    <cellStyle name="Normal GHG whole table 4" xfId="398" xr:uid="{00000000-0005-0000-0000-0000B3000000}"/>
    <cellStyle name="Normal GHG whole table 4 10" xfId="6091" xr:uid="{00000000-0005-0000-0000-0000B3000000}"/>
    <cellStyle name="Normal GHG whole table 4 2" xfId="493" xr:uid="{00000000-0005-0000-0000-0000B3000000}"/>
    <cellStyle name="Normal GHG whole table 4 2 2" xfId="1474" xr:uid="{00000000-0005-0000-0000-0000B3000000}"/>
    <cellStyle name="Normal GHG whole table 4 2 2 2" xfId="4283" xr:uid="{00000000-0005-0000-0000-0000B3000000}"/>
    <cellStyle name="Normal GHG whole table 4 2 2 2 2" xfId="14547" xr:uid="{00000000-0005-0000-0000-0000B3000000}"/>
    <cellStyle name="Normal GHG whole table 4 2 2 2 2 2" xfId="19137" xr:uid="{00000000-0005-0000-0000-0000B3000000}"/>
    <cellStyle name="Normal GHG whole table 4 2 2 2 3" xfId="9632" xr:uid="{00000000-0005-0000-0000-0000B3000000}"/>
    <cellStyle name="Normal GHG whole table 4 2 2 3" xfId="5695" xr:uid="{00000000-0005-0000-0000-0000B3000000}"/>
    <cellStyle name="Normal GHG whole table 4 2 2 3 2" xfId="15907" xr:uid="{00000000-0005-0000-0000-0000B3000000}"/>
    <cellStyle name="Normal GHG whole table 4 2 2 3 2 2" xfId="20495" xr:uid="{00000000-0005-0000-0000-0000B3000000}"/>
    <cellStyle name="Normal GHG whole table 4 2 2 3 3" xfId="8379" xr:uid="{00000000-0005-0000-0000-0000B3000000}"/>
    <cellStyle name="Normal GHG whole table 4 2 2 4" xfId="3069" xr:uid="{00000000-0005-0000-0000-0000B3000000}"/>
    <cellStyle name="Normal GHG whole table 4 2 2 4 2" xfId="17923" xr:uid="{00000000-0005-0000-0000-0000B3000000}"/>
    <cellStyle name="Normal GHG whole table 4 2 2 5" xfId="11759" xr:uid="{00000000-0005-0000-0000-0000B3000000}"/>
    <cellStyle name="Normal GHG whole table 4 2 2 5 2" xfId="16346" xr:uid="{00000000-0005-0000-0000-0000B3000000}"/>
    <cellStyle name="Normal GHG whole table 4 2 2 6" xfId="8241" xr:uid="{00000000-0005-0000-0000-0000B3000000}"/>
    <cellStyle name="Normal GHG whole table 4 2 3" xfId="930" xr:uid="{00000000-0005-0000-0000-0000B3000000}"/>
    <cellStyle name="Normal GHG whole table 4 2 3 2" xfId="5153" xr:uid="{00000000-0005-0000-0000-0000B3000000}"/>
    <cellStyle name="Normal GHG whole table 4 2 3 2 2" xfId="15397" xr:uid="{00000000-0005-0000-0000-0000B3000000}"/>
    <cellStyle name="Normal GHG whole table 4 2 3 2 2 2" xfId="19986" xr:uid="{00000000-0005-0000-0000-0000B3000000}"/>
    <cellStyle name="Normal GHG whole table 4 2 3 2 3" xfId="14936" xr:uid="{00000000-0005-0000-0000-0000B3000000}"/>
    <cellStyle name="Normal GHG whole table 4 2 3 3" xfId="3732" xr:uid="{00000000-0005-0000-0000-0000B3000000}"/>
    <cellStyle name="Normal GHG whole table 4 2 3 3 2" xfId="18586" xr:uid="{00000000-0005-0000-0000-0000B3000000}"/>
    <cellStyle name="Normal GHG whole table 4 2 3 4" xfId="11252" xr:uid="{00000000-0005-0000-0000-0000B3000000}"/>
    <cellStyle name="Normal GHG whole table 4 2 3 4 2" xfId="9582" xr:uid="{00000000-0005-0000-0000-0000B3000000}"/>
    <cellStyle name="Normal GHG whole table 4 2 3 5" xfId="10096" xr:uid="{00000000-0005-0000-0000-0000B3000000}"/>
    <cellStyle name="Normal GHG whole table 4 2 4" xfId="4718" xr:uid="{00000000-0005-0000-0000-0000B3000000}"/>
    <cellStyle name="Normal GHG whole table 4 2 4 2" xfId="14978" xr:uid="{00000000-0005-0000-0000-0000B3000000}"/>
    <cellStyle name="Normal GHG whole table 4 2 4 2 2" xfId="19567" xr:uid="{00000000-0005-0000-0000-0000B3000000}"/>
    <cellStyle name="Normal GHG whole table 4 2 4 3" xfId="7637" xr:uid="{00000000-0005-0000-0000-0000B3000000}"/>
    <cellStyle name="Normal GHG whole table 4 2 5" xfId="10840" xr:uid="{00000000-0005-0000-0000-0000B3000000}"/>
    <cellStyle name="Normal GHG whole table 4 2 5 2" xfId="10172" xr:uid="{00000000-0005-0000-0000-0000B3000000}"/>
    <cellStyle name="Normal GHG whole table 4 2 6" xfId="8547" xr:uid="{00000000-0005-0000-0000-0000B3000000}"/>
    <cellStyle name="Normal GHG whole table 4 3" xfId="1073" xr:uid="{00000000-0005-0000-0000-0000B3000000}"/>
    <cellStyle name="Normal GHG whole table 4 3 2" xfId="3876" xr:uid="{00000000-0005-0000-0000-0000B3000000}"/>
    <cellStyle name="Normal GHG whole table 4 3 2 2" xfId="14140" xr:uid="{00000000-0005-0000-0000-0000B3000000}"/>
    <cellStyle name="Normal GHG whole table 4 3 2 2 2" xfId="18730" xr:uid="{00000000-0005-0000-0000-0000B3000000}"/>
    <cellStyle name="Normal GHG whole table 4 3 2 3" xfId="8134" xr:uid="{00000000-0005-0000-0000-0000B3000000}"/>
    <cellStyle name="Normal GHG whole table 4 3 3" xfId="5296" xr:uid="{00000000-0005-0000-0000-0000B3000000}"/>
    <cellStyle name="Normal GHG whole table 4 3 3 2" xfId="15532" xr:uid="{00000000-0005-0000-0000-0000B3000000}"/>
    <cellStyle name="Normal GHG whole table 4 3 3 2 2" xfId="20121" xr:uid="{00000000-0005-0000-0000-0000B3000000}"/>
    <cellStyle name="Normal GHG whole table 4 3 3 3" xfId="7976" xr:uid="{00000000-0005-0000-0000-0000B3000000}"/>
    <cellStyle name="Normal GHG whole table 4 3 4" xfId="2700" xr:uid="{00000000-0005-0000-0000-0000B3000000}"/>
    <cellStyle name="Normal GHG whole table 4 3 4 2" xfId="17554" xr:uid="{00000000-0005-0000-0000-0000B3000000}"/>
    <cellStyle name="Normal GHG whole table 4 3 5" xfId="11387" xr:uid="{00000000-0005-0000-0000-0000B3000000}"/>
    <cellStyle name="Normal GHG whole table 4 3 5 2" xfId="9089" xr:uid="{00000000-0005-0000-0000-0000B3000000}"/>
    <cellStyle name="Normal GHG whole table 4 3 6" xfId="7640" xr:uid="{00000000-0005-0000-0000-0000B3000000}"/>
    <cellStyle name="Normal GHG whole table 4 4" xfId="917" xr:uid="{00000000-0005-0000-0000-0000B3000000}"/>
    <cellStyle name="Normal GHG whole table 4 4 2" xfId="3719" xr:uid="{00000000-0005-0000-0000-0000B3000000}"/>
    <cellStyle name="Normal GHG whole table 4 4 2 2" xfId="13983" xr:uid="{00000000-0005-0000-0000-0000B3000000}"/>
    <cellStyle name="Normal GHG whole table 4 4 2 2 2" xfId="18573" xr:uid="{00000000-0005-0000-0000-0000B3000000}"/>
    <cellStyle name="Normal GHG whole table 4 4 2 3" xfId="14942" xr:uid="{00000000-0005-0000-0000-0000B3000000}"/>
    <cellStyle name="Normal GHG whole table 4 4 3" xfId="5140" xr:uid="{00000000-0005-0000-0000-0000B3000000}"/>
    <cellStyle name="Normal GHG whole table 4 4 3 2" xfId="15387" xr:uid="{00000000-0005-0000-0000-0000B3000000}"/>
    <cellStyle name="Normal GHG whole table 4 4 3 2 2" xfId="19976" xr:uid="{00000000-0005-0000-0000-0000B3000000}"/>
    <cellStyle name="Normal GHG whole table 4 4 3 3" xfId="9912" xr:uid="{00000000-0005-0000-0000-0000B3000000}"/>
    <cellStyle name="Normal GHG whole table 4 4 4" xfId="2555" xr:uid="{00000000-0005-0000-0000-0000B3000000}"/>
    <cellStyle name="Normal GHG whole table 4 4 4 2" xfId="17409" xr:uid="{00000000-0005-0000-0000-0000B3000000}"/>
    <cellStyle name="Normal GHG whole table 4 4 5" xfId="11242" xr:uid="{00000000-0005-0000-0000-0000B3000000}"/>
    <cellStyle name="Normal GHG whole table 4 4 5 2" xfId="7201" xr:uid="{00000000-0005-0000-0000-0000B3000000}"/>
    <cellStyle name="Normal GHG whole table 4 4 6" xfId="7555" xr:uid="{00000000-0005-0000-0000-0000B3000000}"/>
    <cellStyle name="Normal GHG whole table 4 5" xfId="300" xr:uid="{00000000-0005-0000-0000-0000B3000000}"/>
    <cellStyle name="Normal GHG whole table 4 5 2" xfId="4546" xr:uid="{00000000-0005-0000-0000-0000B3000000}"/>
    <cellStyle name="Normal GHG whole table 4 5 2 2" xfId="14809" xr:uid="{00000000-0005-0000-0000-0000B3000000}"/>
    <cellStyle name="Normal GHG whole table 4 5 2 2 2" xfId="19399" xr:uid="{00000000-0005-0000-0000-0000B3000000}"/>
    <cellStyle name="Normal GHG whole table 4 5 2 3" xfId="10266" xr:uid="{00000000-0005-0000-0000-0000B3000000}"/>
    <cellStyle name="Normal GHG whole table 4 5 3" xfId="1833" xr:uid="{00000000-0005-0000-0000-0000B3000000}"/>
    <cellStyle name="Normal GHG whole table 4 5 3 2" xfId="16689" xr:uid="{00000000-0005-0000-0000-0000B3000000}"/>
    <cellStyle name="Normal GHG whole table 4 5 4" xfId="10655" xr:uid="{00000000-0005-0000-0000-0000B3000000}"/>
    <cellStyle name="Normal GHG whole table 4 5 4 2" xfId="8492" xr:uid="{00000000-0005-0000-0000-0000B3000000}"/>
    <cellStyle name="Normal GHG whole table 4 5 5" xfId="12943" xr:uid="{00000000-0005-0000-0000-0000B3000000}"/>
    <cellStyle name="Normal GHG whole table 4 6" xfId="3305" xr:uid="{00000000-0005-0000-0000-0000B3000000}"/>
    <cellStyle name="Normal GHG whole table 4 6 2" xfId="13569" xr:uid="{00000000-0005-0000-0000-0000B3000000}"/>
    <cellStyle name="Normal GHG whole table 4 6 2 2" xfId="18159" xr:uid="{00000000-0005-0000-0000-0000B3000000}"/>
    <cellStyle name="Normal GHG whole table 4 6 3" xfId="8482" xr:uid="{00000000-0005-0000-0000-0000B3000000}"/>
    <cellStyle name="Normal GHG whole table 4 7" xfId="1811" xr:uid="{00000000-0005-0000-0000-0000B3000000}"/>
    <cellStyle name="Normal GHG whole table 4 7 2" xfId="12082" xr:uid="{00000000-0005-0000-0000-0000B3000000}"/>
    <cellStyle name="Normal GHG whole table 4 7 2 2" xfId="16667" xr:uid="{00000000-0005-0000-0000-0000B3000000}"/>
    <cellStyle name="Normal GHG whole table 4 7 3" xfId="7282" xr:uid="{00000000-0005-0000-0000-0000B3000000}"/>
    <cellStyle name="Normal GHG whole table 4 8" xfId="9412" xr:uid="{00000000-0005-0000-0000-0000B3000000}"/>
    <cellStyle name="Normal GHG whole table 4 8 2" xfId="7183" xr:uid="{00000000-0005-0000-0000-0000B3000000}"/>
    <cellStyle name="Normal GHG whole table 4 9" xfId="10749" xr:uid="{00000000-0005-0000-0000-0000B3000000}"/>
    <cellStyle name="Normal GHG whole table 4 9 2" xfId="8348" xr:uid="{00000000-0005-0000-0000-0000B3000000}"/>
    <cellStyle name="Normal GHG whole table 5" xfId="325" xr:uid="{00000000-0005-0000-0000-0000B3000000}"/>
    <cellStyle name="Normal GHG whole table 5 2" xfId="1486" xr:uid="{00000000-0005-0000-0000-0000B3000000}"/>
    <cellStyle name="Normal GHG whole table 5 2 2" xfId="4295" xr:uid="{00000000-0005-0000-0000-0000B3000000}"/>
    <cellStyle name="Normal GHG whole table 5 2 2 2" xfId="14559" xr:uid="{00000000-0005-0000-0000-0000B3000000}"/>
    <cellStyle name="Normal GHG whole table 5 2 2 2 2" xfId="19149" xr:uid="{00000000-0005-0000-0000-0000B3000000}"/>
    <cellStyle name="Normal GHG whole table 5 2 2 3" xfId="8917" xr:uid="{00000000-0005-0000-0000-0000B3000000}"/>
    <cellStyle name="Normal GHG whole table 5 2 3" xfId="5707" xr:uid="{00000000-0005-0000-0000-0000B3000000}"/>
    <cellStyle name="Normal GHG whole table 5 2 3 2" xfId="15917" xr:uid="{00000000-0005-0000-0000-0000B3000000}"/>
    <cellStyle name="Normal GHG whole table 5 2 3 2 2" xfId="20505" xr:uid="{00000000-0005-0000-0000-0000B3000000}"/>
    <cellStyle name="Normal GHG whole table 5 2 3 3" xfId="8319" xr:uid="{00000000-0005-0000-0000-0000B3000000}"/>
    <cellStyle name="Normal GHG whole table 5 2 4" xfId="3076" xr:uid="{00000000-0005-0000-0000-0000B3000000}"/>
    <cellStyle name="Normal GHG whole table 5 2 4 2" xfId="17930" xr:uid="{00000000-0005-0000-0000-0000B3000000}"/>
    <cellStyle name="Normal GHG whole table 5 2 5" xfId="11769" xr:uid="{00000000-0005-0000-0000-0000B3000000}"/>
    <cellStyle name="Normal GHG whole table 5 2 5 2" xfId="16356" xr:uid="{00000000-0005-0000-0000-0000B3000000}"/>
    <cellStyle name="Normal GHG whole table 5 2 6" xfId="6791" xr:uid="{00000000-0005-0000-0000-0000B3000000}"/>
    <cellStyle name="Normal GHG whole table 5 3" xfId="881" xr:uid="{00000000-0005-0000-0000-0000B1000000}"/>
    <cellStyle name="Normal GHG whole table 5 3 2" xfId="3681" xr:uid="{00000000-0005-0000-0000-0000B1000000}"/>
    <cellStyle name="Normal GHG whole table 5 3 2 2" xfId="13945" xr:uid="{00000000-0005-0000-0000-0000B1000000}"/>
    <cellStyle name="Normal GHG whole table 5 3 2 2 2" xfId="18535" xr:uid="{00000000-0005-0000-0000-0000B1000000}"/>
    <cellStyle name="Normal GHG whole table 5 3 2 3" xfId="8343" xr:uid="{00000000-0005-0000-0000-0000B1000000}"/>
    <cellStyle name="Normal GHG whole table 5 3 3" xfId="5105" xr:uid="{00000000-0005-0000-0000-0000B1000000}"/>
    <cellStyle name="Normal GHG whole table 5 3 3 2" xfId="15355" xr:uid="{00000000-0005-0000-0000-0000B1000000}"/>
    <cellStyle name="Normal GHG whole table 5 3 3 2 2" xfId="19944" xr:uid="{00000000-0005-0000-0000-0000B1000000}"/>
    <cellStyle name="Normal GHG whole table 5 3 3 3" xfId="10233" xr:uid="{00000000-0005-0000-0000-0000B1000000}"/>
    <cellStyle name="Normal GHG whole table 5 3 4" xfId="2519" xr:uid="{00000000-0005-0000-0000-0000B1000000}"/>
    <cellStyle name="Normal GHG whole table 5 3 4 2" xfId="17373" xr:uid="{00000000-0005-0000-0000-0000B1000000}"/>
    <cellStyle name="Normal GHG whole table 5 3 5" xfId="11210" xr:uid="{00000000-0005-0000-0000-0000B1000000}"/>
    <cellStyle name="Normal GHG whole table 5 3 5 2" xfId="6640" xr:uid="{00000000-0005-0000-0000-0000B1000000}"/>
    <cellStyle name="Normal GHG whole table 5 3 6" xfId="6107" xr:uid="{00000000-0005-0000-0000-0000B1000000}"/>
    <cellStyle name="Normal GHG whole table 5 4" xfId="303" xr:uid="{00000000-0005-0000-0000-0000B3000000}"/>
    <cellStyle name="Normal GHG whole table 5 4 2" xfId="4549" xr:uid="{00000000-0005-0000-0000-0000B3000000}"/>
    <cellStyle name="Normal GHG whole table 5 4 2 2" xfId="14812" xr:uid="{00000000-0005-0000-0000-0000B3000000}"/>
    <cellStyle name="Normal GHG whole table 5 4 2 2 2" xfId="19402" xr:uid="{00000000-0005-0000-0000-0000B3000000}"/>
    <cellStyle name="Normal GHG whole table 5 4 2 3" xfId="13532" xr:uid="{00000000-0005-0000-0000-0000B3000000}"/>
    <cellStyle name="Normal GHG whole table 5 4 3" xfId="2171" xr:uid="{00000000-0005-0000-0000-0000B3000000}"/>
    <cellStyle name="Normal GHG whole table 5 4 3 2" xfId="17025" xr:uid="{00000000-0005-0000-0000-0000B3000000}"/>
    <cellStyle name="Normal GHG whole table 5 4 4" xfId="10658" xr:uid="{00000000-0005-0000-0000-0000B3000000}"/>
    <cellStyle name="Normal GHG whole table 5 4 4 2" xfId="10048" xr:uid="{00000000-0005-0000-0000-0000B3000000}"/>
    <cellStyle name="Normal GHG whole table 5 4 5" xfId="6546" xr:uid="{00000000-0005-0000-0000-0000B3000000}"/>
    <cellStyle name="Normal GHG whole table 5 5" xfId="3325" xr:uid="{00000000-0005-0000-0000-0000B3000000}"/>
    <cellStyle name="Normal GHG whole table 5 5 2" xfId="13589" xr:uid="{00000000-0005-0000-0000-0000B3000000}"/>
    <cellStyle name="Normal GHG whole table 5 5 2 2" xfId="18179" xr:uid="{00000000-0005-0000-0000-0000B3000000}"/>
    <cellStyle name="Normal GHG whole table 5 5 3" xfId="10590" xr:uid="{00000000-0005-0000-0000-0000B3000000}"/>
    <cellStyle name="Normal GHG whole table 5 6" xfId="4571" xr:uid="{00000000-0005-0000-0000-0000B3000000}"/>
    <cellStyle name="Normal GHG whole table 5 6 2" xfId="14833" xr:uid="{00000000-0005-0000-0000-0000B3000000}"/>
    <cellStyle name="Normal GHG whole table 5 6 2 2" xfId="19422" xr:uid="{00000000-0005-0000-0000-0000B3000000}"/>
    <cellStyle name="Normal GHG whole table 5 6 3" xfId="8388" xr:uid="{00000000-0005-0000-0000-0000B3000000}"/>
    <cellStyle name="Normal GHG whole table 5 7" xfId="9361" xr:uid="{00000000-0005-0000-0000-0000B3000000}"/>
    <cellStyle name="Normal GHG whole table 5 7 2" xfId="7153" xr:uid="{00000000-0005-0000-0000-0000B3000000}"/>
    <cellStyle name="Normal GHG whole table 5 8" xfId="10679" xr:uid="{00000000-0005-0000-0000-0000B3000000}"/>
    <cellStyle name="Normal GHG whole table 5 8 2" xfId="10579" xr:uid="{00000000-0005-0000-0000-0000B3000000}"/>
    <cellStyle name="Normal GHG whole table 5 9" xfId="8276" xr:uid="{00000000-0005-0000-0000-0000B3000000}"/>
    <cellStyle name="Normal GHG whole table 6" xfId="579" xr:uid="{00000000-0005-0000-0000-0000B3000000}"/>
    <cellStyle name="Normal GHG whole table 6 2" xfId="1498" xr:uid="{00000000-0005-0000-0000-0000B3000000}"/>
    <cellStyle name="Normal GHG whole table 6 2 2" xfId="4307" xr:uid="{00000000-0005-0000-0000-0000B3000000}"/>
    <cellStyle name="Normal GHG whole table 6 2 2 2" xfId="14571" xr:uid="{00000000-0005-0000-0000-0000B3000000}"/>
    <cellStyle name="Normal GHG whole table 6 2 2 2 2" xfId="19161" xr:uid="{00000000-0005-0000-0000-0000B3000000}"/>
    <cellStyle name="Normal GHG whole table 6 2 2 3" xfId="13272" xr:uid="{00000000-0005-0000-0000-0000B3000000}"/>
    <cellStyle name="Normal GHG whole table 6 2 3" xfId="5719" xr:uid="{00000000-0005-0000-0000-0000B3000000}"/>
    <cellStyle name="Normal GHG whole table 6 2 3 2" xfId="15928" xr:uid="{00000000-0005-0000-0000-0000B3000000}"/>
    <cellStyle name="Normal GHG whole table 6 2 3 2 2" xfId="20516" xr:uid="{00000000-0005-0000-0000-0000B3000000}"/>
    <cellStyle name="Normal GHG whole table 6 2 3 3" xfId="13415" xr:uid="{00000000-0005-0000-0000-0000B3000000}"/>
    <cellStyle name="Normal GHG whole table 6 2 4" xfId="3085" xr:uid="{00000000-0005-0000-0000-0000B3000000}"/>
    <cellStyle name="Normal GHG whole table 6 2 4 2" xfId="17939" xr:uid="{00000000-0005-0000-0000-0000B3000000}"/>
    <cellStyle name="Normal GHG whole table 6 2 5" xfId="11780" xr:uid="{00000000-0005-0000-0000-0000B3000000}"/>
    <cellStyle name="Normal GHG whole table 6 2 5 2" xfId="16367" xr:uid="{00000000-0005-0000-0000-0000B3000000}"/>
    <cellStyle name="Normal GHG whole table 6 2 6" xfId="8128" xr:uid="{00000000-0005-0000-0000-0000B3000000}"/>
    <cellStyle name="Normal GHG whole table 6 3" xfId="1163" xr:uid="{00000000-0005-0000-0000-0000B3000000}"/>
    <cellStyle name="Normal GHG whole table 6 3 2" xfId="3971" xr:uid="{00000000-0005-0000-0000-0000B3000000}"/>
    <cellStyle name="Normal GHG whole table 6 3 2 2" xfId="14235" xr:uid="{00000000-0005-0000-0000-0000B3000000}"/>
    <cellStyle name="Normal GHG whole table 6 3 2 2 2" xfId="18825" xr:uid="{00000000-0005-0000-0000-0000B3000000}"/>
    <cellStyle name="Normal GHG whole table 6 3 2 3" xfId="9943" xr:uid="{00000000-0005-0000-0000-0000B3000000}"/>
    <cellStyle name="Normal GHG whole table 6 3 3" xfId="5385" xr:uid="{00000000-0005-0000-0000-0000B3000000}"/>
    <cellStyle name="Normal GHG whole table 6 3 3 2" xfId="15611" xr:uid="{00000000-0005-0000-0000-0000B3000000}"/>
    <cellStyle name="Normal GHG whole table 6 3 3 2 2" xfId="20200" xr:uid="{00000000-0005-0000-0000-0000B3000000}"/>
    <cellStyle name="Normal GHG whole table 6 3 3 3" xfId="13445" xr:uid="{00000000-0005-0000-0000-0000B3000000}"/>
    <cellStyle name="Normal GHG whole table 6 3 4" xfId="2774" xr:uid="{00000000-0005-0000-0000-0000B3000000}"/>
    <cellStyle name="Normal GHG whole table 6 3 4 2" xfId="17628" xr:uid="{00000000-0005-0000-0000-0000B3000000}"/>
    <cellStyle name="Normal GHG whole table 6 3 5" xfId="11465" xr:uid="{00000000-0005-0000-0000-0000B3000000}"/>
    <cellStyle name="Normal GHG whole table 6 3 5 2" xfId="9044" xr:uid="{00000000-0005-0000-0000-0000B3000000}"/>
    <cellStyle name="Normal GHG whole table 6 3 6" xfId="8116" xr:uid="{00000000-0005-0000-0000-0000B3000000}"/>
    <cellStyle name="Normal GHG whole table 6 4" xfId="2191" xr:uid="{00000000-0005-0000-0000-0000B3000000}"/>
    <cellStyle name="Normal GHG whole table 6 4 2" xfId="12460" xr:uid="{00000000-0005-0000-0000-0000B3000000}"/>
    <cellStyle name="Normal GHG whole table 6 4 2 2" xfId="17045" xr:uid="{00000000-0005-0000-0000-0000B3000000}"/>
    <cellStyle name="Normal GHG whole table 6 4 3" xfId="10152" xr:uid="{00000000-0005-0000-0000-0000B3000000}"/>
    <cellStyle name="Normal GHG whole table 6 5" xfId="3345" xr:uid="{00000000-0005-0000-0000-0000B3000000}"/>
    <cellStyle name="Normal GHG whole table 6 5 2" xfId="13609" xr:uid="{00000000-0005-0000-0000-0000B3000000}"/>
    <cellStyle name="Normal GHG whole table 6 5 2 2" xfId="18199" xr:uid="{00000000-0005-0000-0000-0000B3000000}"/>
    <cellStyle name="Normal GHG whole table 6 5 3" xfId="7175" xr:uid="{00000000-0005-0000-0000-0000B3000000}"/>
    <cellStyle name="Normal GHG whole table 6 6" xfId="4804" xr:uid="{00000000-0005-0000-0000-0000B3000000}"/>
    <cellStyle name="Normal GHG whole table 6 6 2" xfId="15062" xr:uid="{00000000-0005-0000-0000-0000B3000000}"/>
    <cellStyle name="Normal GHG whole table 6 6 2 2" xfId="19651" xr:uid="{00000000-0005-0000-0000-0000B3000000}"/>
    <cellStyle name="Normal GHG whole table 6 6 3" xfId="7962" xr:uid="{00000000-0005-0000-0000-0000B3000000}"/>
    <cellStyle name="Normal GHG whole table 6 7" xfId="1931" xr:uid="{00000000-0005-0000-0000-0000B3000000}"/>
    <cellStyle name="Normal GHG whole table 6 7 2" xfId="12200" xr:uid="{00000000-0005-0000-0000-0000B3000000}"/>
    <cellStyle name="Normal GHG whole table 6 7 2 2" xfId="16785" xr:uid="{00000000-0005-0000-0000-0000B3000000}"/>
    <cellStyle name="Normal GHG whole table 6 7 3" xfId="9054" xr:uid="{00000000-0005-0000-0000-0000B3000000}"/>
    <cellStyle name="Normal GHG whole table 6 8" xfId="10923" xr:uid="{00000000-0005-0000-0000-0000B3000000}"/>
    <cellStyle name="Normal GHG whole table 6 8 2" xfId="6710" xr:uid="{00000000-0005-0000-0000-0000B3000000}"/>
    <cellStyle name="Normal GHG whole table 6 9" xfId="9900" xr:uid="{00000000-0005-0000-0000-0000B3000000}"/>
    <cellStyle name="Normal GHG whole table 7" xfId="1106" xr:uid="{00000000-0005-0000-0000-0000B1000000}"/>
    <cellStyle name="Normal GHG whole table 7 2" xfId="1466" xr:uid="{00000000-0005-0000-0000-0000B3000000}"/>
    <cellStyle name="Normal GHG whole table 7 2 2" xfId="4275" xr:uid="{00000000-0005-0000-0000-0000B3000000}"/>
    <cellStyle name="Normal GHG whole table 7 2 2 2" xfId="14539" xr:uid="{00000000-0005-0000-0000-0000B3000000}"/>
    <cellStyle name="Normal GHG whole table 7 2 2 2 2" xfId="19129" xr:uid="{00000000-0005-0000-0000-0000B3000000}"/>
    <cellStyle name="Normal GHG whole table 7 2 2 3" xfId="13509" xr:uid="{00000000-0005-0000-0000-0000B3000000}"/>
    <cellStyle name="Normal GHG whole table 7 2 3" xfId="5687" xr:uid="{00000000-0005-0000-0000-0000B3000000}"/>
    <cellStyle name="Normal GHG whole table 7 2 3 2" xfId="15900" xr:uid="{00000000-0005-0000-0000-0000B3000000}"/>
    <cellStyle name="Normal GHG whole table 7 2 3 2 2" xfId="20488" xr:uid="{00000000-0005-0000-0000-0000B3000000}"/>
    <cellStyle name="Normal GHG whole table 7 2 3 3" xfId="7835" xr:uid="{00000000-0005-0000-0000-0000B3000000}"/>
    <cellStyle name="Normal GHG whole table 7 2 4" xfId="3064" xr:uid="{00000000-0005-0000-0000-0000B3000000}"/>
    <cellStyle name="Normal GHG whole table 7 2 4 2" xfId="17918" xr:uid="{00000000-0005-0000-0000-0000B3000000}"/>
    <cellStyle name="Normal GHG whole table 7 2 5" xfId="11752" xr:uid="{00000000-0005-0000-0000-0000B3000000}"/>
    <cellStyle name="Normal GHG whole table 7 2 5 2" xfId="16339" xr:uid="{00000000-0005-0000-0000-0000B3000000}"/>
    <cellStyle name="Normal GHG whole table 7 2 6" xfId="9152" xr:uid="{00000000-0005-0000-0000-0000B3000000}"/>
    <cellStyle name="Normal GHG whole table 7 3" xfId="2730" xr:uid="{00000000-0005-0000-0000-0000B1000000}"/>
    <cellStyle name="Normal GHG whole table 7 3 2" xfId="12997" xr:uid="{00000000-0005-0000-0000-0000B1000000}"/>
    <cellStyle name="Normal GHG whole table 7 3 2 2" xfId="17584" xr:uid="{00000000-0005-0000-0000-0000B1000000}"/>
    <cellStyle name="Normal GHG whole table 7 3 3" xfId="13434" xr:uid="{00000000-0005-0000-0000-0000B1000000}"/>
    <cellStyle name="Normal GHG whole table 7 4" xfId="3912" xr:uid="{00000000-0005-0000-0000-0000B1000000}"/>
    <cellStyle name="Normal GHG whole table 7 4 2" xfId="14176" xr:uid="{00000000-0005-0000-0000-0000B1000000}"/>
    <cellStyle name="Normal GHG whole table 7 4 2 2" xfId="18766" xr:uid="{00000000-0005-0000-0000-0000B1000000}"/>
    <cellStyle name="Normal GHG whole table 7 4 3" xfId="6361" xr:uid="{00000000-0005-0000-0000-0000B1000000}"/>
    <cellStyle name="Normal GHG whole table 7 5" xfId="5329" xr:uid="{00000000-0005-0000-0000-0000B1000000}"/>
    <cellStyle name="Normal GHG whole table 7 5 2" xfId="15562" xr:uid="{00000000-0005-0000-0000-0000B1000000}"/>
    <cellStyle name="Normal GHG whole table 7 5 2 2" xfId="20151" xr:uid="{00000000-0005-0000-0000-0000B1000000}"/>
    <cellStyle name="Normal GHG whole table 7 5 3" xfId="13127" xr:uid="{00000000-0005-0000-0000-0000B1000000}"/>
    <cellStyle name="Normal GHG whole table 7 6" xfId="1884" xr:uid="{00000000-0005-0000-0000-0000B1000000}"/>
    <cellStyle name="Normal GHG whole table 7 6 2" xfId="16740" xr:uid="{00000000-0005-0000-0000-0000B1000000}"/>
    <cellStyle name="Normal GHG whole table 7 7" xfId="11416" xr:uid="{00000000-0005-0000-0000-0000B1000000}"/>
    <cellStyle name="Normal GHG whole table 7 7 2" xfId="10574" xr:uid="{00000000-0005-0000-0000-0000B1000000}"/>
    <cellStyle name="Normal GHG whole table 7 8" xfId="6905" xr:uid="{00000000-0005-0000-0000-0000B1000000}"/>
    <cellStyle name="Normal GHG whole table 8" xfId="899" xr:uid="{00000000-0005-0000-0000-0000B3000000}"/>
    <cellStyle name="Normal GHG whole table 8 2" xfId="3700" xr:uid="{00000000-0005-0000-0000-0000B3000000}"/>
    <cellStyle name="Normal GHG whole table 8 2 2" xfId="13964" xr:uid="{00000000-0005-0000-0000-0000B3000000}"/>
    <cellStyle name="Normal GHG whole table 8 2 2 2" xfId="18554" xr:uid="{00000000-0005-0000-0000-0000B3000000}"/>
    <cellStyle name="Normal GHG whole table 8 2 3" xfId="7131" xr:uid="{00000000-0005-0000-0000-0000B3000000}"/>
    <cellStyle name="Normal GHG whole table 8 3" xfId="5123" xr:uid="{00000000-0005-0000-0000-0000B3000000}"/>
    <cellStyle name="Normal GHG whole table 8 3 2" xfId="15371" xr:uid="{00000000-0005-0000-0000-0000B3000000}"/>
    <cellStyle name="Normal GHG whole table 8 3 2 2" xfId="19960" xr:uid="{00000000-0005-0000-0000-0000B3000000}"/>
    <cellStyle name="Normal GHG whole table 8 3 3" xfId="9071" xr:uid="{00000000-0005-0000-0000-0000B3000000}"/>
    <cellStyle name="Normal GHG whole table 8 4" xfId="2537" xr:uid="{00000000-0005-0000-0000-0000B3000000}"/>
    <cellStyle name="Normal GHG whole table 8 4 2" xfId="17391" xr:uid="{00000000-0005-0000-0000-0000B3000000}"/>
    <cellStyle name="Normal GHG whole table 8 5" xfId="11226" xr:uid="{00000000-0005-0000-0000-0000B3000000}"/>
    <cellStyle name="Normal GHG whole table 8 5 2" xfId="9705" xr:uid="{00000000-0005-0000-0000-0000B3000000}"/>
    <cellStyle name="Normal GHG whole table 8 6" xfId="8184" xr:uid="{00000000-0005-0000-0000-0000B3000000}"/>
    <cellStyle name="Normal GHG whole table 9" xfId="308" xr:uid="{00000000-0005-0000-0000-0000B1000000}"/>
    <cellStyle name="Normal GHG whole table 9 2" xfId="4554" xr:uid="{00000000-0005-0000-0000-0000B1000000}"/>
    <cellStyle name="Normal GHG whole table 9 2 2" xfId="14817" xr:uid="{00000000-0005-0000-0000-0000B1000000}"/>
    <cellStyle name="Normal GHG whole table 9 2 2 2" xfId="19407" xr:uid="{00000000-0005-0000-0000-0000B1000000}"/>
    <cellStyle name="Normal GHG whole table 9 2 3" xfId="9656" xr:uid="{00000000-0005-0000-0000-0000B1000000}"/>
    <cellStyle name="Normal GHG whole table 9 3" xfId="1834" xr:uid="{00000000-0005-0000-0000-0000B1000000}"/>
    <cellStyle name="Normal GHG whole table 9 3 2" xfId="16690" xr:uid="{00000000-0005-0000-0000-0000B1000000}"/>
    <cellStyle name="Normal GHG whole table 9 4" xfId="10663" xr:uid="{00000000-0005-0000-0000-0000B1000000}"/>
    <cellStyle name="Normal GHG whole table 9 4 2" xfId="8858" xr:uid="{00000000-0005-0000-0000-0000B1000000}"/>
    <cellStyle name="Normal GHG whole table 9 5" xfId="9959" xr:uid="{00000000-0005-0000-0000-0000B1000000}"/>
    <cellStyle name="Normal GHG-Shade" xfId="252" xr:uid="{00000000-0005-0000-0000-0000B4000000}"/>
    <cellStyle name="Normál_Munka1" xfId="253" xr:uid="{00000000-0005-0000-0000-0000B5000000}"/>
    <cellStyle name="Normal_Sheet1" xfId="5" xr:uid="{00000000-0005-0000-0000-00006A000000}"/>
    <cellStyle name="Note" xfId="183" builtinId="10" customBuiltin="1"/>
    <cellStyle name="Note 2" xfId="38" xr:uid="{00000000-0005-0000-0000-00006B000000}"/>
    <cellStyle name="Odd" xfId="5950" xr:uid="{00000000-0005-0000-0000-000004000000}"/>
    <cellStyle name="Odd 2" xfId="5954" xr:uid="{500278C1-C8F4-40FB-A7F1-E28DB3F8CFB9}"/>
    <cellStyle name="Odd 3" xfId="10607" xr:uid="{00000000-0005-0000-0000-000004000000}"/>
    <cellStyle name="Output" xfId="178" builtinId="21" customBuiltin="1"/>
    <cellStyle name="Pattern" xfId="254" xr:uid="{00000000-0005-0000-0000-0000BA000000}"/>
    <cellStyle name="Pattern 10" xfId="2193" xr:uid="{00000000-0005-0000-0000-0000B8000000}"/>
    <cellStyle name="Pattern 10 2" xfId="12462" xr:uid="{00000000-0005-0000-0000-0000B8000000}"/>
    <cellStyle name="Pattern 10 2 2" xfId="17047" xr:uid="{00000000-0005-0000-0000-0000B8000000}"/>
    <cellStyle name="Pattern 10 3" xfId="7720" xr:uid="{00000000-0005-0000-0000-0000B8000000}"/>
    <cellStyle name="Pattern 11" xfId="1781" xr:uid="{00000000-0005-0000-0000-0000BA000000}"/>
    <cellStyle name="Pattern 11 2" xfId="12052" xr:uid="{00000000-0005-0000-0000-0000BA000000}"/>
    <cellStyle name="Pattern 11 2 2" xfId="16637" xr:uid="{00000000-0005-0000-0000-0000BA000000}"/>
    <cellStyle name="Pattern 11 3" xfId="7958" xr:uid="{00000000-0005-0000-0000-0000BA000000}"/>
    <cellStyle name="Pattern 12" xfId="10628" xr:uid="{00000000-0005-0000-0000-0000BA000000}"/>
    <cellStyle name="Pattern 12 2" xfId="10387" xr:uid="{00000000-0005-0000-0000-0000BA000000}"/>
    <cellStyle name="Pattern 13" xfId="10053" xr:uid="{00000000-0005-0000-0000-0000BA000000}"/>
    <cellStyle name="Pattern 2" xfId="399" xr:uid="{00000000-0005-0000-0000-0000B8000000}"/>
    <cellStyle name="Pattern 2 10" xfId="1869" xr:uid="{00000000-0005-0000-0000-0000B8000000}"/>
    <cellStyle name="Pattern 2 10 2" xfId="12140" xr:uid="{00000000-0005-0000-0000-0000B8000000}"/>
    <cellStyle name="Pattern 2 10 2 2" xfId="16725" xr:uid="{00000000-0005-0000-0000-0000B8000000}"/>
    <cellStyle name="Pattern 2 10 3" xfId="10081" xr:uid="{00000000-0005-0000-0000-0000B8000000}"/>
    <cellStyle name="Pattern 2 11" xfId="4639" xr:uid="{00000000-0005-0000-0000-0000B8000000}"/>
    <cellStyle name="Pattern 2 11 2" xfId="19489" xr:uid="{00000000-0005-0000-0000-0000B8000000}"/>
    <cellStyle name="Pattern 2 12" xfId="10750" xr:uid="{00000000-0005-0000-0000-0000B8000000}"/>
    <cellStyle name="Pattern 2 12 2" xfId="12603" xr:uid="{00000000-0005-0000-0000-0000B8000000}"/>
    <cellStyle name="Pattern 2 13" xfId="9117" xr:uid="{00000000-0005-0000-0000-0000B8000000}"/>
    <cellStyle name="Pattern 2 2" xfId="494" xr:uid="{00000000-0005-0000-0000-0000B8000000}"/>
    <cellStyle name="Pattern 2 2 10" xfId="7308" xr:uid="{00000000-0005-0000-0000-0000B8000000}"/>
    <cellStyle name="Pattern 2 2 2" xfId="1207" xr:uid="{00000000-0005-0000-0000-0000B8000000}"/>
    <cellStyle name="Pattern 2 2 2 2" xfId="1524" xr:uid="{00000000-0005-0000-0000-0000B8000000}"/>
    <cellStyle name="Pattern 2 2 2 2 2" xfId="4333" xr:uid="{00000000-0005-0000-0000-0000B8000000}"/>
    <cellStyle name="Pattern 2 2 2 2 2 2" xfId="14597" xr:uid="{00000000-0005-0000-0000-0000B8000000}"/>
    <cellStyle name="Pattern 2 2 2 2 2 2 2" xfId="19187" xr:uid="{00000000-0005-0000-0000-0000B8000000}"/>
    <cellStyle name="Pattern 2 2 2 2 2 3" xfId="9742" xr:uid="{00000000-0005-0000-0000-0000B8000000}"/>
    <cellStyle name="Pattern 2 2 2 2 3" xfId="5745" xr:uid="{00000000-0005-0000-0000-0000B8000000}"/>
    <cellStyle name="Pattern 2 2 2 2 3 2" xfId="15954" xr:uid="{00000000-0005-0000-0000-0000B8000000}"/>
    <cellStyle name="Pattern 2 2 2 2 3 2 2" xfId="20541" xr:uid="{00000000-0005-0000-0000-0000B8000000}"/>
    <cellStyle name="Pattern 2 2 2 2 3 3" xfId="9684" xr:uid="{00000000-0005-0000-0000-0000B8000000}"/>
    <cellStyle name="Pattern 2 2 2 2 4" xfId="3104" xr:uid="{00000000-0005-0000-0000-0000B8000000}"/>
    <cellStyle name="Pattern 2 2 2 2 4 2" xfId="17958" xr:uid="{00000000-0005-0000-0000-0000B8000000}"/>
    <cellStyle name="Pattern 2 2 2 2 5" xfId="11806" xr:uid="{00000000-0005-0000-0000-0000B8000000}"/>
    <cellStyle name="Pattern 2 2 2 2 5 2" xfId="16392" xr:uid="{00000000-0005-0000-0000-0000B8000000}"/>
    <cellStyle name="Pattern 2 2 2 2 6" xfId="7352" xr:uid="{00000000-0005-0000-0000-0000B8000000}"/>
    <cellStyle name="Pattern 2 2 2 3" xfId="2815" xr:uid="{00000000-0005-0000-0000-0000B8000000}"/>
    <cellStyle name="Pattern 2 2 2 3 2" xfId="13081" xr:uid="{00000000-0005-0000-0000-0000B8000000}"/>
    <cellStyle name="Pattern 2 2 2 3 2 2" xfId="17669" xr:uid="{00000000-0005-0000-0000-0000B8000000}"/>
    <cellStyle name="Pattern 2 2 2 3 3" xfId="7877" xr:uid="{00000000-0005-0000-0000-0000B8000000}"/>
    <cellStyle name="Pattern 2 2 2 4" xfId="4015" xr:uid="{00000000-0005-0000-0000-0000B8000000}"/>
    <cellStyle name="Pattern 2 2 2 4 2" xfId="14279" xr:uid="{00000000-0005-0000-0000-0000B8000000}"/>
    <cellStyle name="Pattern 2 2 2 4 2 2" xfId="18869" xr:uid="{00000000-0005-0000-0000-0000B8000000}"/>
    <cellStyle name="Pattern 2 2 2 4 3" xfId="8961" xr:uid="{00000000-0005-0000-0000-0000B8000000}"/>
    <cellStyle name="Pattern 2 2 2 5" xfId="5429" xr:uid="{00000000-0005-0000-0000-0000B8000000}"/>
    <cellStyle name="Pattern 2 2 2 5 2" xfId="15655" xr:uid="{00000000-0005-0000-0000-0000B8000000}"/>
    <cellStyle name="Pattern 2 2 2 5 2 2" xfId="20243" xr:uid="{00000000-0005-0000-0000-0000B8000000}"/>
    <cellStyle name="Pattern 2 2 2 5 3" xfId="7585" xr:uid="{00000000-0005-0000-0000-0000B8000000}"/>
    <cellStyle name="Pattern 2 2 2 6" xfId="1978" xr:uid="{00000000-0005-0000-0000-0000B8000000}"/>
    <cellStyle name="Pattern 2 2 2 6 2" xfId="12247" xr:uid="{00000000-0005-0000-0000-0000B8000000}"/>
    <cellStyle name="Pattern 2 2 2 6 2 2" xfId="16832" xr:uid="{00000000-0005-0000-0000-0000B8000000}"/>
    <cellStyle name="Pattern 2 2 2 6 3" xfId="9736" xr:uid="{00000000-0005-0000-0000-0000B8000000}"/>
    <cellStyle name="Pattern 2 2 2 7" xfId="11508" xr:uid="{00000000-0005-0000-0000-0000B8000000}"/>
    <cellStyle name="Pattern 2 2 2 7 2" xfId="10193" xr:uid="{00000000-0005-0000-0000-0000B8000000}"/>
    <cellStyle name="Pattern 2 2 2 8" xfId="8235" xr:uid="{00000000-0005-0000-0000-0000B8000000}"/>
    <cellStyle name="Pattern 2 2 3" xfId="1126" xr:uid="{00000000-0005-0000-0000-0000B8000000}"/>
    <cellStyle name="Pattern 2 2 3 2" xfId="3932" xr:uid="{00000000-0005-0000-0000-0000B8000000}"/>
    <cellStyle name="Pattern 2 2 3 2 2" xfId="14196" xr:uid="{00000000-0005-0000-0000-0000B8000000}"/>
    <cellStyle name="Pattern 2 2 3 2 2 2" xfId="18786" xr:uid="{00000000-0005-0000-0000-0000B8000000}"/>
    <cellStyle name="Pattern 2 2 3 2 3" xfId="8411" xr:uid="{00000000-0005-0000-0000-0000B8000000}"/>
    <cellStyle name="Pattern 2 2 3 3" xfId="5348" xr:uid="{00000000-0005-0000-0000-0000B8000000}"/>
    <cellStyle name="Pattern 2 2 3 3 2" xfId="15579" xr:uid="{00000000-0005-0000-0000-0000B8000000}"/>
    <cellStyle name="Pattern 2 2 3 3 2 2" xfId="20168" xr:uid="{00000000-0005-0000-0000-0000B8000000}"/>
    <cellStyle name="Pattern 2 2 3 3 3" xfId="9516" xr:uid="{00000000-0005-0000-0000-0000B8000000}"/>
    <cellStyle name="Pattern 2 2 3 4" xfId="2747" xr:uid="{00000000-0005-0000-0000-0000B8000000}"/>
    <cellStyle name="Pattern 2 2 3 4 2" xfId="17601" xr:uid="{00000000-0005-0000-0000-0000B8000000}"/>
    <cellStyle name="Pattern 2 2 3 5" xfId="11433" xr:uid="{00000000-0005-0000-0000-0000B8000000}"/>
    <cellStyle name="Pattern 2 2 3 5 2" xfId="9601" xr:uid="{00000000-0005-0000-0000-0000B8000000}"/>
    <cellStyle name="Pattern 2 2 3 6" xfId="7913" xr:uid="{00000000-0005-0000-0000-0000B8000000}"/>
    <cellStyle name="Pattern 2 2 4" xfId="1434" xr:uid="{00000000-0005-0000-0000-0000B8000000}"/>
    <cellStyle name="Pattern 2 2 4 2" xfId="4243" xr:uid="{00000000-0005-0000-0000-0000B8000000}"/>
    <cellStyle name="Pattern 2 2 4 2 2" xfId="14507" xr:uid="{00000000-0005-0000-0000-0000B8000000}"/>
    <cellStyle name="Pattern 2 2 4 2 2 2" xfId="19097" xr:uid="{00000000-0005-0000-0000-0000B8000000}"/>
    <cellStyle name="Pattern 2 2 4 2 3" xfId="8891" xr:uid="{00000000-0005-0000-0000-0000B8000000}"/>
    <cellStyle name="Pattern 2 2 4 3" xfId="5655" xr:uid="{00000000-0005-0000-0000-0000B8000000}"/>
    <cellStyle name="Pattern 2 2 4 3 2" xfId="15870" xr:uid="{00000000-0005-0000-0000-0000B8000000}"/>
    <cellStyle name="Pattern 2 2 4 3 2 2" xfId="20458" xr:uid="{00000000-0005-0000-0000-0000B8000000}"/>
    <cellStyle name="Pattern 2 2 4 3 3" xfId="6222" xr:uid="{00000000-0005-0000-0000-0000B8000000}"/>
    <cellStyle name="Pattern 2 2 4 4" xfId="3034" xr:uid="{00000000-0005-0000-0000-0000B8000000}"/>
    <cellStyle name="Pattern 2 2 4 4 2" xfId="17888" xr:uid="{00000000-0005-0000-0000-0000B8000000}"/>
    <cellStyle name="Pattern 2 2 4 5" xfId="11722" xr:uid="{00000000-0005-0000-0000-0000B8000000}"/>
    <cellStyle name="Pattern 2 2 4 5 2" xfId="16309" xr:uid="{00000000-0005-0000-0000-0000B8000000}"/>
    <cellStyle name="Pattern 2 2 4 6" xfId="12958" xr:uid="{00000000-0005-0000-0000-0000B8000000}"/>
    <cellStyle name="Pattern 2 2 5" xfId="952" xr:uid="{00000000-0005-0000-0000-0000B8000000}"/>
    <cellStyle name="Pattern 2 2 5 2" xfId="3755" xr:uid="{00000000-0005-0000-0000-0000B8000000}"/>
    <cellStyle name="Pattern 2 2 5 2 2" xfId="14019" xr:uid="{00000000-0005-0000-0000-0000B8000000}"/>
    <cellStyle name="Pattern 2 2 5 2 2 2" xfId="18609" xr:uid="{00000000-0005-0000-0000-0000B8000000}"/>
    <cellStyle name="Pattern 2 2 5 2 3" xfId="8935" xr:uid="{00000000-0005-0000-0000-0000B8000000}"/>
    <cellStyle name="Pattern 2 2 5 3" xfId="5175" xr:uid="{00000000-0005-0000-0000-0000B8000000}"/>
    <cellStyle name="Pattern 2 2 5 3 2" xfId="15418" xr:uid="{00000000-0005-0000-0000-0000B8000000}"/>
    <cellStyle name="Pattern 2 2 5 3 2 2" xfId="20007" xr:uid="{00000000-0005-0000-0000-0000B8000000}"/>
    <cellStyle name="Pattern 2 2 5 3 3" xfId="10256" xr:uid="{00000000-0005-0000-0000-0000B8000000}"/>
    <cellStyle name="Pattern 2 2 5 4" xfId="2587" xr:uid="{00000000-0005-0000-0000-0000B8000000}"/>
    <cellStyle name="Pattern 2 2 5 4 2" xfId="17441" xr:uid="{00000000-0005-0000-0000-0000B8000000}"/>
    <cellStyle name="Pattern 2 2 5 5" xfId="11273" xr:uid="{00000000-0005-0000-0000-0000B8000000}"/>
    <cellStyle name="Pattern 2 2 5 5 2" xfId="7433" xr:uid="{00000000-0005-0000-0000-0000B8000000}"/>
    <cellStyle name="Pattern 2 2 5 6" xfId="13535" xr:uid="{00000000-0005-0000-0000-0000B8000000}"/>
    <cellStyle name="Pattern 2 2 6" xfId="597" xr:uid="{00000000-0005-0000-0000-0000B8000000}"/>
    <cellStyle name="Pattern 2 2 6 2" xfId="4822" xr:uid="{00000000-0005-0000-0000-0000B8000000}"/>
    <cellStyle name="Pattern 2 2 6 2 2" xfId="15080" xr:uid="{00000000-0005-0000-0000-0000B8000000}"/>
    <cellStyle name="Pattern 2 2 6 2 2 2" xfId="19669" xr:uid="{00000000-0005-0000-0000-0000B8000000}"/>
    <cellStyle name="Pattern 2 2 6 2 3" xfId="8711" xr:uid="{00000000-0005-0000-0000-0000B8000000}"/>
    <cellStyle name="Pattern 2 2 6 3" xfId="2244" xr:uid="{00000000-0005-0000-0000-0000B8000000}"/>
    <cellStyle name="Pattern 2 2 6 3 2" xfId="17098" xr:uid="{00000000-0005-0000-0000-0000B8000000}"/>
    <cellStyle name="Pattern 2 2 6 4" xfId="10941" xr:uid="{00000000-0005-0000-0000-0000B8000000}"/>
    <cellStyle name="Pattern 2 2 6 4 2" xfId="6804" xr:uid="{00000000-0005-0000-0000-0000B8000000}"/>
    <cellStyle name="Pattern 2 2 6 5" xfId="8559" xr:uid="{00000000-0005-0000-0000-0000B8000000}"/>
    <cellStyle name="Pattern 2 2 7" xfId="3397" xr:uid="{00000000-0005-0000-0000-0000B8000000}"/>
    <cellStyle name="Pattern 2 2 7 2" xfId="13661" xr:uid="{00000000-0005-0000-0000-0000B8000000}"/>
    <cellStyle name="Pattern 2 2 7 2 2" xfId="18251" xr:uid="{00000000-0005-0000-0000-0000B8000000}"/>
    <cellStyle name="Pattern 2 2 7 3" xfId="7660" xr:uid="{00000000-0005-0000-0000-0000B8000000}"/>
    <cellStyle name="Pattern 2 2 8" xfId="4719" xr:uid="{00000000-0005-0000-0000-0000B8000000}"/>
    <cellStyle name="Pattern 2 2 8 2" xfId="14979" xr:uid="{00000000-0005-0000-0000-0000B8000000}"/>
    <cellStyle name="Pattern 2 2 8 2 2" xfId="19568" xr:uid="{00000000-0005-0000-0000-0000B8000000}"/>
    <cellStyle name="Pattern 2 2 8 3" xfId="7503" xr:uid="{00000000-0005-0000-0000-0000B8000000}"/>
    <cellStyle name="Pattern 2 2 9" xfId="10841" xr:uid="{00000000-0005-0000-0000-0000B8000000}"/>
    <cellStyle name="Pattern 2 2 9 2" xfId="8899" xr:uid="{00000000-0005-0000-0000-0000B8000000}"/>
    <cellStyle name="Pattern 2 3" xfId="645" xr:uid="{00000000-0005-0000-0000-0000B8000000}"/>
    <cellStyle name="Pattern 2 3 2" xfId="1558" xr:uid="{00000000-0005-0000-0000-0000B8000000}"/>
    <cellStyle name="Pattern 2 3 2 2" xfId="4367" xr:uid="{00000000-0005-0000-0000-0000B8000000}"/>
    <cellStyle name="Pattern 2 3 2 2 2" xfId="14631" xr:uid="{00000000-0005-0000-0000-0000B8000000}"/>
    <cellStyle name="Pattern 2 3 2 2 2 2" xfId="19221" xr:uid="{00000000-0005-0000-0000-0000B8000000}"/>
    <cellStyle name="Pattern 2 3 2 2 3" xfId="13438" xr:uid="{00000000-0005-0000-0000-0000B8000000}"/>
    <cellStyle name="Pattern 2 3 2 3" xfId="5779" xr:uid="{00000000-0005-0000-0000-0000B8000000}"/>
    <cellStyle name="Pattern 2 3 2 3 2" xfId="15986" xr:uid="{00000000-0005-0000-0000-0000B8000000}"/>
    <cellStyle name="Pattern 2 3 2 3 2 2" xfId="20573" xr:uid="{00000000-0005-0000-0000-0000B8000000}"/>
    <cellStyle name="Pattern 2 3 2 3 3" xfId="8499" xr:uid="{00000000-0005-0000-0000-0000B8000000}"/>
    <cellStyle name="Pattern 2 3 2 4" xfId="3136" xr:uid="{00000000-0005-0000-0000-0000B8000000}"/>
    <cellStyle name="Pattern 2 3 2 4 2" xfId="17990" xr:uid="{00000000-0005-0000-0000-0000B8000000}"/>
    <cellStyle name="Pattern 2 3 2 5" xfId="11838" xr:uid="{00000000-0005-0000-0000-0000B8000000}"/>
    <cellStyle name="Pattern 2 3 2 5 2" xfId="16424" xr:uid="{00000000-0005-0000-0000-0000B8000000}"/>
    <cellStyle name="Pattern 2 3 2 6" xfId="6115" xr:uid="{00000000-0005-0000-0000-0000B8000000}"/>
    <cellStyle name="Pattern 2 3 3" xfId="1014" xr:uid="{00000000-0005-0000-0000-0000B8000000}"/>
    <cellStyle name="Pattern 2 3 3 2" xfId="3817" xr:uid="{00000000-0005-0000-0000-0000B8000000}"/>
    <cellStyle name="Pattern 2 3 3 2 2" xfId="14081" xr:uid="{00000000-0005-0000-0000-0000B8000000}"/>
    <cellStyle name="Pattern 2 3 3 2 2 2" xfId="18671" xr:uid="{00000000-0005-0000-0000-0000B8000000}"/>
    <cellStyle name="Pattern 2 3 3 2 3" xfId="8166" xr:uid="{00000000-0005-0000-0000-0000B8000000}"/>
    <cellStyle name="Pattern 2 3 3 3" xfId="5237" xr:uid="{00000000-0005-0000-0000-0000B8000000}"/>
    <cellStyle name="Pattern 2 3 3 3 2" xfId="15475" xr:uid="{00000000-0005-0000-0000-0000B8000000}"/>
    <cellStyle name="Pattern 2 3 3 3 2 2" xfId="20064" xr:uid="{00000000-0005-0000-0000-0000B8000000}"/>
    <cellStyle name="Pattern 2 3 3 3 3" xfId="6663" xr:uid="{00000000-0005-0000-0000-0000B8000000}"/>
    <cellStyle name="Pattern 2 3 3 4" xfId="2643" xr:uid="{00000000-0005-0000-0000-0000B8000000}"/>
    <cellStyle name="Pattern 2 3 3 4 2" xfId="17497" xr:uid="{00000000-0005-0000-0000-0000B8000000}"/>
    <cellStyle name="Pattern 2 3 3 5" xfId="11330" xr:uid="{00000000-0005-0000-0000-0000B8000000}"/>
    <cellStyle name="Pattern 2 3 3 5 2" xfId="8775" xr:uid="{00000000-0005-0000-0000-0000B8000000}"/>
    <cellStyle name="Pattern 2 3 3 6" xfId="9889" xr:uid="{00000000-0005-0000-0000-0000B8000000}"/>
    <cellStyle name="Pattern 2 3 4" xfId="2292" xr:uid="{00000000-0005-0000-0000-0000B8000000}"/>
    <cellStyle name="Pattern 2 3 4 2" xfId="12560" xr:uid="{00000000-0005-0000-0000-0000B8000000}"/>
    <cellStyle name="Pattern 2 3 4 2 2" xfId="17146" xr:uid="{00000000-0005-0000-0000-0000B8000000}"/>
    <cellStyle name="Pattern 2 3 4 3" xfId="8441" xr:uid="{00000000-0005-0000-0000-0000B8000000}"/>
    <cellStyle name="Pattern 2 3 5" xfId="3445" xr:uid="{00000000-0005-0000-0000-0000B8000000}"/>
    <cellStyle name="Pattern 2 3 5 2" xfId="13709" xr:uid="{00000000-0005-0000-0000-0000B8000000}"/>
    <cellStyle name="Pattern 2 3 5 2 2" xfId="18299" xr:uid="{00000000-0005-0000-0000-0000B8000000}"/>
    <cellStyle name="Pattern 2 3 5 3" xfId="9538" xr:uid="{00000000-0005-0000-0000-0000B8000000}"/>
    <cellStyle name="Pattern 2 3 6" xfId="4870" xr:uid="{00000000-0005-0000-0000-0000B8000000}"/>
    <cellStyle name="Pattern 2 3 6 2" xfId="15128" xr:uid="{00000000-0005-0000-0000-0000B8000000}"/>
    <cellStyle name="Pattern 2 3 6 2 2" xfId="19717" xr:uid="{00000000-0005-0000-0000-0000B8000000}"/>
    <cellStyle name="Pattern 2 3 6 3" xfId="9189" xr:uid="{00000000-0005-0000-0000-0000B8000000}"/>
    <cellStyle name="Pattern 2 3 7" xfId="2026" xr:uid="{00000000-0005-0000-0000-0000B8000000}"/>
    <cellStyle name="Pattern 2 3 7 2" xfId="12295" xr:uid="{00000000-0005-0000-0000-0000B8000000}"/>
    <cellStyle name="Pattern 2 3 7 2 2" xfId="16880" xr:uid="{00000000-0005-0000-0000-0000B8000000}"/>
    <cellStyle name="Pattern 2 3 7 3" xfId="12511" xr:uid="{00000000-0005-0000-0000-0000B8000000}"/>
    <cellStyle name="Pattern 2 3 8" xfId="10988" xr:uid="{00000000-0005-0000-0000-0000B8000000}"/>
    <cellStyle name="Pattern 2 3 8 2" xfId="12539" xr:uid="{00000000-0005-0000-0000-0000B8000000}"/>
    <cellStyle name="Pattern 2 3 9" xfId="8790" xr:uid="{00000000-0005-0000-0000-0000B8000000}"/>
    <cellStyle name="Pattern 2 4" xfId="709" xr:uid="{00000000-0005-0000-0000-0000B8000000}"/>
    <cellStyle name="Pattern 2 4 2" xfId="1622" xr:uid="{00000000-0005-0000-0000-0000B8000000}"/>
    <cellStyle name="Pattern 2 4 2 2" xfId="4431" xr:uid="{00000000-0005-0000-0000-0000B8000000}"/>
    <cellStyle name="Pattern 2 4 2 2 2" xfId="14695" xr:uid="{00000000-0005-0000-0000-0000B8000000}"/>
    <cellStyle name="Pattern 2 4 2 2 2 2" xfId="19285" xr:uid="{00000000-0005-0000-0000-0000B8000000}"/>
    <cellStyle name="Pattern 2 4 2 2 3" xfId="8372" xr:uid="{00000000-0005-0000-0000-0000B8000000}"/>
    <cellStyle name="Pattern 2 4 2 3" xfId="5843" xr:uid="{00000000-0005-0000-0000-0000B8000000}"/>
    <cellStyle name="Pattern 2 4 2 3 2" xfId="16046" xr:uid="{00000000-0005-0000-0000-0000B8000000}"/>
    <cellStyle name="Pattern 2 4 2 3 2 2" xfId="20633" xr:uid="{00000000-0005-0000-0000-0000B8000000}"/>
    <cellStyle name="Pattern 2 4 2 3 3" xfId="8688" xr:uid="{00000000-0005-0000-0000-0000B8000000}"/>
    <cellStyle name="Pattern 2 4 2 4" xfId="3196" xr:uid="{00000000-0005-0000-0000-0000B8000000}"/>
    <cellStyle name="Pattern 2 4 2 4 2" xfId="18050" xr:uid="{00000000-0005-0000-0000-0000B8000000}"/>
    <cellStyle name="Pattern 2 4 2 5" xfId="11898" xr:uid="{00000000-0005-0000-0000-0000B8000000}"/>
    <cellStyle name="Pattern 2 4 2 5 2" xfId="16484" xr:uid="{00000000-0005-0000-0000-0000B8000000}"/>
    <cellStyle name="Pattern 2 4 2 6" xfId="7832" xr:uid="{00000000-0005-0000-0000-0000B8000000}"/>
    <cellStyle name="Pattern 2 4 3" xfId="1305" xr:uid="{00000000-0005-0000-0000-0000B8000000}"/>
    <cellStyle name="Pattern 2 4 3 2" xfId="4114" xr:uid="{00000000-0005-0000-0000-0000B8000000}"/>
    <cellStyle name="Pattern 2 4 3 2 2" xfId="14378" xr:uid="{00000000-0005-0000-0000-0000B8000000}"/>
    <cellStyle name="Pattern 2 4 3 2 2 2" xfId="18968" xr:uid="{00000000-0005-0000-0000-0000B8000000}"/>
    <cellStyle name="Pattern 2 4 3 2 3" xfId="10005" xr:uid="{00000000-0005-0000-0000-0000B8000000}"/>
    <cellStyle name="Pattern 2 4 3 3" xfId="5527" xr:uid="{00000000-0005-0000-0000-0000B8000000}"/>
    <cellStyle name="Pattern 2 4 3 3 2" xfId="15749" xr:uid="{00000000-0005-0000-0000-0000B8000000}"/>
    <cellStyle name="Pattern 2 4 3 3 2 2" xfId="20337" xr:uid="{00000000-0005-0000-0000-0000B8000000}"/>
    <cellStyle name="Pattern 2 4 3 3 3" xfId="8361" xr:uid="{00000000-0005-0000-0000-0000B8000000}"/>
    <cellStyle name="Pattern 2 4 3 4" xfId="2912" xr:uid="{00000000-0005-0000-0000-0000B8000000}"/>
    <cellStyle name="Pattern 2 4 3 4 2" xfId="17766" xr:uid="{00000000-0005-0000-0000-0000B8000000}"/>
    <cellStyle name="Pattern 2 4 3 5" xfId="11600" xr:uid="{00000000-0005-0000-0000-0000B8000000}"/>
    <cellStyle name="Pattern 2 4 3 5 2" xfId="16188" xr:uid="{00000000-0005-0000-0000-0000B8000000}"/>
    <cellStyle name="Pattern 2 4 3 6" xfId="12942" xr:uid="{00000000-0005-0000-0000-0000B8000000}"/>
    <cellStyle name="Pattern 2 4 4" xfId="2353" xr:uid="{00000000-0005-0000-0000-0000B8000000}"/>
    <cellStyle name="Pattern 2 4 4 2" xfId="12621" xr:uid="{00000000-0005-0000-0000-0000B8000000}"/>
    <cellStyle name="Pattern 2 4 4 2 2" xfId="17207" xr:uid="{00000000-0005-0000-0000-0000B8000000}"/>
    <cellStyle name="Pattern 2 4 4 3" xfId="14921" xr:uid="{00000000-0005-0000-0000-0000B8000000}"/>
    <cellStyle name="Pattern 2 4 5" xfId="3509" xr:uid="{00000000-0005-0000-0000-0000B8000000}"/>
    <cellStyle name="Pattern 2 4 5 2" xfId="13773" xr:uid="{00000000-0005-0000-0000-0000B8000000}"/>
    <cellStyle name="Pattern 2 4 5 2 2" xfId="18363" xr:uid="{00000000-0005-0000-0000-0000B8000000}"/>
    <cellStyle name="Pattern 2 4 5 3" xfId="12990" xr:uid="{00000000-0005-0000-0000-0000B8000000}"/>
    <cellStyle name="Pattern 2 4 6" xfId="4934" xr:uid="{00000000-0005-0000-0000-0000B8000000}"/>
    <cellStyle name="Pattern 2 4 6 2" xfId="15189" xr:uid="{00000000-0005-0000-0000-0000B8000000}"/>
    <cellStyle name="Pattern 2 4 6 2 2" xfId="19778" xr:uid="{00000000-0005-0000-0000-0000B8000000}"/>
    <cellStyle name="Pattern 2 4 6 3" xfId="8058" xr:uid="{00000000-0005-0000-0000-0000B8000000}"/>
    <cellStyle name="Pattern 2 4 7" xfId="2060" xr:uid="{00000000-0005-0000-0000-0000B8000000}"/>
    <cellStyle name="Pattern 2 4 7 2" xfId="12329" xr:uid="{00000000-0005-0000-0000-0000B8000000}"/>
    <cellStyle name="Pattern 2 4 7 2 2" xfId="16914" xr:uid="{00000000-0005-0000-0000-0000B8000000}"/>
    <cellStyle name="Pattern 2 4 7 3" xfId="7108" xr:uid="{00000000-0005-0000-0000-0000B8000000}"/>
    <cellStyle name="Pattern 2 4 8" xfId="11048" xr:uid="{00000000-0005-0000-0000-0000B8000000}"/>
    <cellStyle name="Pattern 2 4 8 2" xfId="10337" xr:uid="{00000000-0005-0000-0000-0000B8000000}"/>
    <cellStyle name="Pattern 2 4 9" xfId="9871" xr:uid="{00000000-0005-0000-0000-0000B8000000}"/>
    <cellStyle name="Pattern 2 5" xfId="771" xr:uid="{00000000-0005-0000-0000-0000B8000000}"/>
    <cellStyle name="Pattern 2 5 2" xfId="1684" xr:uid="{00000000-0005-0000-0000-0000B8000000}"/>
    <cellStyle name="Pattern 2 5 2 2" xfId="4493" xr:uid="{00000000-0005-0000-0000-0000B8000000}"/>
    <cellStyle name="Pattern 2 5 2 2 2" xfId="14757" xr:uid="{00000000-0005-0000-0000-0000B8000000}"/>
    <cellStyle name="Pattern 2 5 2 2 2 2" xfId="19347" xr:uid="{00000000-0005-0000-0000-0000B8000000}"/>
    <cellStyle name="Pattern 2 5 2 2 3" xfId="9768" xr:uid="{00000000-0005-0000-0000-0000B8000000}"/>
    <cellStyle name="Pattern 2 5 2 3" xfId="5905" xr:uid="{00000000-0005-0000-0000-0000B8000000}"/>
    <cellStyle name="Pattern 2 5 2 3 2" xfId="16105" xr:uid="{00000000-0005-0000-0000-0000B8000000}"/>
    <cellStyle name="Pattern 2 5 2 3 2 2" xfId="20692" xr:uid="{00000000-0005-0000-0000-0000B8000000}"/>
    <cellStyle name="Pattern 2 5 2 3 3" xfId="8124" xr:uid="{00000000-0005-0000-0000-0000B8000000}"/>
    <cellStyle name="Pattern 2 5 2 4" xfId="3255" xr:uid="{00000000-0005-0000-0000-0000B8000000}"/>
    <cellStyle name="Pattern 2 5 2 4 2" xfId="18109" xr:uid="{00000000-0005-0000-0000-0000B8000000}"/>
    <cellStyle name="Pattern 2 5 2 5" xfId="11957" xr:uid="{00000000-0005-0000-0000-0000B8000000}"/>
    <cellStyle name="Pattern 2 5 2 5 2" xfId="16543" xr:uid="{00000000-0005-0000-0000-0000B8000000}"/>
    <cellStyle name="Pattern 2 5 2 6" xfId="12875" xr:uid="{00000000-0005-0000-0000-0000B8000000}"/>
    <cellStyle name="Pattern 2 5 3" xfId="1362" xr:uid="{00000000-0005-0000-0000-0000B8000000}"/>
    <cellStyle name="Pattern 2 5 3 2" xfId="4171" xr:uid="{00000000-0005-0000-0000-0000B8000000}"/>
    <cellStyle name="Pattern 2 5 3 2 2" xfId="14435" xr:uid="{00000000-0005-0000-0000-0000B8000000}"/>
    <cellStyle name="Pattern 2 5 3 2 2 2" xfId="19025" xr:uid="{00000000-0005-0000-0000-0000B8000000}"/>
    <cellStyle name="Pattern 2 5 3 2 3" xfId="12980" xr:uid="{00000000-0005-0000-0000-0000B8000000}"/>
    <cellStyle name="Pattern 2 5 3 3" xfId="5583" xr:uid="{00000000-0005-0000-0000-0000B8000000}"/>
    <cellStyle name="Pattern 2 5 3 3 2" xfId="15802" xr:uid="{00000000-0005-0000-0000-0000B8000000}"/>
    <cellStyle name="Pattern 2 5 3 3 2 2" xfId="20390" xr:uid="{00000000-0005-0000-0000-0000B8000000}"/>
    <cellStyle name="Pattern 2 5 3 3 3" xfId="6208" xr:uid="{00000000-0005-0000-0000-0000B8000000}"/>
    <cellStyle name="Pattern 2 5 3 4" xfId="2966" xr:uid="{00000000-0005-0000-0000-0000B8000000}"/>
    <cellStyle name="Pattern 2 5 3 4 2" xfId="17820" xr:uid="{00000000-0005-0000-0000-0000B8000000}"/>
    <cellStyle name="Pattern 2 5 3 5" xfId="11653" xr:uid="{00000000-0005-0000-0000-0000B8000000}"/>
    <cellStyle name="Pattern 2 5 3 5 2" xfId="16241" xr:uid="{00000000-0005-0000-0000-0000B8000000}"/>
    <cellStyle name="Pattern 2 5 3 6" xfId="8700" xr:uid="{00000000-0005-0000-0000-0000B8000000}"/>
    <cellStyle name="Pattern 2 5 4" xfId="2415" xr:uid="{00000000-0005-0000-0000-0000B8000000}"/>
    <cellStyle name="Pattern 2 5 4 2" xfId="12683" xr:uid="{00000000-0005-0000-0000-0000B8000000}"/>
    <cellStyle name="Pattern 2 5 4 2 2" xfId="17269" xr:uid="{00000000-0005-0000-0000-0000B8000000}"/>
    <cellStyle name="Pattern 2 5 4 3" xfId="9868" xr:uid="{00000000-0005-0000-0000-0000B8000000}"/>
    <cellStyle name="Pattern 2 5 5" xfId="3571" xr:uid="{00000000-0005-0000-0000-0000B8000000}"/>
    <cellStyle name="Pattern 2 5 5 2" xfId="13835" xr:uid="{00000000-0005-0000-0000-0000B8000000}"/>
    <cellStyle name="Pattern 2 5 5 2 2" xfId="18425" xr:uid="{00000000-0005-0000-0000-0000B8000000}"/>
    <cellStyle name="Pattern 2 5 5 3" xfId="6732" xr:uid="{00000000-0005-0000-0000-0000B8000000}"/>
    <cellStyle name="Pattern 2 5 6" xfId="4996" xr:uid="{00000000-0005-0000-0000-0000B8000000}"/>
    <cellStyle name="Pattern 2 5 6 2" xfId="15251" xr:uid="{00000000-0005-0000-0000-0000B8000000}"/>
    <cellStyle name="Pattern 2 5 6 2 2" xfId="19840" xr:uid="{00000000-0005-0000-0000-0000B8000000}"/>
    <cellStyle name="Pattern 2 5 6 3" xfId="9113" xr:uid="{00000000-0005-0000-0000-0000B8000000}"/>
    <cellStyle name="Pattern 2 5 7" xfId="2119" xr:uid="{00000000-0005-0000-0000-0000B8000000}"/>
    <cellStyle name="Pattern 2 5 7 2" xfId="12388" xr:uid="{00000000-0005-0000-0000-0000B8000000}"/>
    <cellStyle name="Pattern 2 5 7 2 2" xfId="16973" xr:uid="{00000000-0005-0000-0000-0000B8000000}"/>
    <cellStyle name="Pattern 2 5 7 3" xfId="10451" xr:uid="{00000000-0005-0000-0000-0000B8000000}"/>
    <cellStyle name="Pattern 2 5 8" xfId="11107" xr:uid="{00000000-0005-0000-0000-0000B8000000}"/>
    <cellStyle name="Pattern 2 5 8 2" xfId="9443" xr:uid="{00000000-0005-0000-0000-0000B8000000}"/>
    <cellStyle name="Pattern 2 5 9" xfId="7947" xr:uid="{00000000-0005-0000-0000-0000B8000000}"/>
    <cellStyle name="Pattern 2 6" xfId="1188" xr:uid="{00000000-0005-0000-0000-0000B8000000}"/>
    <cellStyle name="Pattern 2 6 2" xfId="2796" xr:uid="{00000000-0005-0000-0000-0000B8000000}"/>
    <cellStyle name="Pattern 2 6 2 2" xfId="13062" xr:uid="{00000000-0005-0000-0000-0000B8000000}"/>
    <cellStyle name="Pattern 2 6 2 2 2" xfId="17650" xr:uid="{00000000-0005-0000-0000-0000B8000000}"/>
    <cellStyle name="Pattern 2 6 2 3" xfId="9049" xr:uid="{00000000-0005-0000-0000-0000B8000000}"/>
    <cellStyle name="Pattern 2 6 3" xfId="3996" xr:uid="{00000000-0005-0000-0000-0000B8000000}"/>
    <cellStyle name="Pattern 2 6 3 2" xfId="14260" xr:uid="{00000000-0005-0000-0000-0000B8000000}"/>
    <cellStyle name="Pattern 2 6 3 2 2" xfId="18850" xr:uid="{00000000-0005-0000-0000-0000B8000000}"/>
    <cellStyle name="Pattern 2 6 3 3" xfId="9739" xr:uid="{00000000-0005-0000-0000-0000B8000000}"/>
    <cellStyle name="Pattern 2 6 4" xfId="5410" xr:uid="{00000000-0005-0000-0000-0000B8000000}"/>
    <cellStyle name="Pattern 2 6 4 2" xfId="15636" xr:uid="{00000000-0005-0000-0000-0000B8000000}"/>
    <cellStyle name="Pattern 2 6 4 2 2" xfId="20224" xr:uid="{00000000-0005-0000-0000-0000B8000000}"/>
    <cellStyle name="Pattern 2 6 4 3" xfId="7949" xr:uid="{00000000-0005-0000-0000-0000B8000000}"/>
    <cellStyle name="Pattern 2 6 5" xfId="1959" xr:uid="{00000000-0005-0000-0000-0000B8000000}"/>
    <cellStyle name="Pattern 2 6 5 2" xfId="16813" xr:uid="{00000000-0005-0000-0000-0000B8000000}"/>
    <cellStyle name="Pattern 2 6 6" xfId="11489" xr:uid="{00000000-0005-0000-0000-0000B8000000}"/>
    <cellStyle name="Pattern 2 6 6 2" xfId="6777" xr:uid="{00000000-0005-0000-0000-0000B8000000}"/>
    <cellStyle name="Pattern 2 6 7" xfId="9464" xr:uid="{00000000-0005-0000-0000-0000B8000000}"/>
    <cellStyle name="Pattern 2 7" xfId="889" xr:uid="{00000000-0005-0000-0000-0000B8000000}"/>
    <cellStyle name="Pattern 2 7 2" xfId="3689" xr:uid="{00000000-0005-0000-0000-0000B8000000}"/>
    <cellStyle name="Pattern 2 7 2 2" xfId="13953" xr:uid="{00000000-0005-0000-0000-0000B8000000}"/>
    <cellStyle name="Pattern 2 7 2 2 2" xfId="18543" xr:uid="{00000000-0005-0000-0000-0000B8000000}"/>
    <cellStyle name="Pattern 2 7 2 3" xfId="9201" xr:uid="{00000000-0005-0000-0000-0000B8000000}"/>
    <cellStyle name="Pattern 2 7 3" xfId="5113" xr:uid="{00000000-0005-0000-0000-0000B8000000}"/>
    <cellStyle name="Pattern 2 7 3 2" xfId="15363" xr:uid="{00000000-0005-0000-0000-0000B8000000}"/>
    <cellStyle name="Pattern 2 7 3 2 2" xfId="19952" xr:uid="{00000000-0005-0000-0000-0000B8000000}"/>
    <cellStyle name="Pattern 2 7 3 3" xfId="9614" xr:uid="{00000000-0005-0000-0000-0000B8000000}"/>
    <cellStyle name="Pattern 2 7 4" xfId="2527" xr:uid="{00000000-0005-0000-0000-0000B8000000}"/>
    <cellStyle name="Pattern 2 7 4 2" xfId="17381" xr:uid="{00000000-0005-0000-0000-0000B8000000}"/>
    <cellStyle name="Pattern 2 7 5" xfId="11218" xr:uid="{00000000-0005-0000-0000-0000B8000000}"/>
    <cellStyle name="Pattern 2 7 5 2" xfId="9990" xr:uid="{00000000-0005-0000-0000-0000B8000000}"/>
    <cellStyle name="Pattern 2 7 6" xfId="5993" xr:uid="{00000000-0005-0000-0000-0000B8000000}"/>
    <cellStyle name="Pattern 2 8" xfId="558" xr:uid="{00000000-0005-0000-0000-0000B8000000}"/>
    <cellStyle name="Pattern 2 8 2" xfId="4783" xr:uid="{00000000-0005-0000-0000-0000B8000000}"/>
    <cellStyle name="Pattern 2 8 2 2" xfId="15041" xr:uid="{00000000-0005-0000-0000-0000B8000000}"/>
    <cellStyle name="Pattern 2 8 2 2 2" xfId="19630" xr:uid="{00000000-0005-0000-0000-0000B8000000}"/>
    <cellStyle name="Pattern 2 8 2 3" xfId="7910" xr:uid="{00000000-0005-0000-0000-0000B8000000}"/>
    <cellStyle name="Pattern 2 8 3" xfId="2221" xr:uid="{00000000-0005-0000-0000-0000B8000000}"/>
    <cellStyle name="Pattern 2 8 3 2" xfId="17075" xr:uid="{00000000-0005-0000-0000-0000B8000000}"/>
    <cellStyle name="Pattern 2 8 4" xfId="10902" xr:uid="{00000000-0005-0000-0000-0000B8000000}"/>
    <cellStyle name="Pattern 2 8 4 2" xfId="10200" xr:uid="{00000000-0005-0000-0000-0000B8000000}"/>
    <cellStyle name="Pattern 2 8 5" xfId="9035" xr:uid="{00000000-0005-0000-0000-0000B8000000}"/>
    <cellStyle name="Pattern 2 9" xfId="3374" xr:uid="{00000000-0005-0000-0000-0000B8000000}"/>
    <cellStyle name="Pattern 2 9 2" xfId="13638" xr:uid="{00000000-0005-0000-0000-0000B8000000}"/>
    <cellStyle name="Pattern 2 9 2 2" xfId="18228" xr:uid="{00000000-0005-0000-0000-0000B8000000}"/>
    <cellStyle name="Pattern 2 9 3" xfId="8869" xr:uid="{00000000-0005-0000-0000-0000B8000000}"/>
    <cellStyle name="Pattern 3" xfId="431" xr:uid="{00000000-0005-0000-0000-0000BA000000}"/>
    <cellStyle name="Pattern 3 10" xfId="3326" xr:uid="{00000000-0005-0000-0000-0000BA000000}"/>
    <cellStyle name="Pattern 3 10 2" xfId="13590" xr:uid="{00000000-0005-0000-0000-0000BA000000}"/>
    <cellStyle name="Pattern 3 10 2 2" xfId="18180" xr:uid="{00000000-0005-0000-0000-0000BA000000}"/>
    <cellStyle name="Pattern 3 10 3" xfId="9317" xr:uid="{00000000-0005-0000-0000-0000BA000000}"/>
    <cellStyle name="Pattern 3 11" xfId="1825" xr:uid="{00000000-0005-0000-0000-0000BA000000}"/>
    <cellStyle name="Pattern 3 11 2" xfId="12096" xr:uid="{00000000-0005-0000-0000-0000BA000000}"/>
    <cellStyle name="Pattern 3 11 2 2" xfId="16681" xr:uid="{00000000-0005-0000-0000-0000BA000000}"/>
    <cellStyle name="Pattern 3 11 3" xfId="7789" xr:uid="{00000000-0005-0000-0000-0000BA000000}"/>
    <cellStyle name="Pattern 3 12" xfId="4662" xr:uid="{00000000-0005-0000-0000-0000BA000000}"/>
    <cellStyle name="Pattern 3 12 2" xfId="19511" xr:uid="{00000000-0005-0000-0000-0000BA000000}"/>
    <cellStyle name="Pattern 3 13" xfId="10780" xr:uid="{00000000-0005-0000-0000-0000BA000000}"/>
    <cellStyle name="Pattern 3 13 2" xfId="10380" xr:uid="{00000000-0005-0000-0000-0000BA000000}"/>
    <cellStyle name="Pattern 3 14" xfId="6057" xr:uid="{00000000-0005-0000-0000-0000B8000000}"/>
    <cellStyle name="Pattern 3 2" xfId="526" xr:uid="{00000000-0005-0000-0000-0000BA000000}"/>
    <cellStyle name="Pattern 3 2 2" xfId="1226" xr:uid="{00000000-0005-0000-0000-0000BA000000}"/>
    <cellStyle name="Pattern 3 2 2 2" xfId="2834" xr:uid="{00000000-0005-0000-0000-0000BA000000}"/>
    <cellStyle name="Pattern 3 2 2 2 2" xfId="13100" xr:uid="{00000000-0005-0000-0000-0000BA000000}"/>
    <cellStyle name="Pattern 3 2 2 2 2 2" xfId="17688" xr:uid="{00000000-0005-0000-0000-0000BA000000}"/>
    <cellStyle name="Pattern 3 2 2 2 3" xfId="7301" xr:uid="{00000000-0005-0000-0000-0000BA000000}"/>
    <cellStyle name="Pattern 3 2 2 3" xfId="4034" xr:uid="{00000000-0005-0000-0000-0000BA000000}"/>
    <cellStyle name="Pattern 3 2 2 3 2" xfId="14298" xr:uid="{00000000-0005-0000-0000-0000BA000000}"/>
    <cellStyle name="Pattern 3 2 2 3 2 2" xfId="18888" xr:uid="{00000000-0005-0000-0000-0000BA000000}"/>
    <cellStyle name="Pattern 3 2 2 3 3" xfId="13153" xr:uid="{00000000-0005-0000-0000-0000BA000000}"/>
    <cellStyle name="Pattern 3 2 2 4" xfId="5448" xr:uid="{00000000-0005-0000-0000-0000BA000000}"/>
    <cellStyle name="Pattern 3 2 2 4 2" xfId="15673" xr:uid="{00000000-0005-0000-0000-0000BA000000}"/>
    <cellStyle name="Pattern 3 2 2 4 2 2" xfId="20261" xr:uid="{00000000-0005-0000-0000-0000BA000000}"/>
    <cellStyle name="Pattern 3 2 2 4 3" xfId="8958" xr:uid="{00000000-0005-0000-0000-0000BA000000}"/>
    <cellStyle name="Pattern 3 2 2 5" xfId="1996" xr:uid="{00000000-0005-0000-0000-0000BA000000}"/>
    <cellStyle name="Pattern 3 2 2 5 2" xfId="16850" xr:uid="{00000000-0005-0000-0000-0000BA000000}"/>
    <cellStyle name="Pattern 3 2 2 6" xfId="11526" xr:uid="{00000000-0005-0000-0000-0000BA000000}"/>
    <cellStyle name="Pattern 3 2 2 6 2" xfId="9155" xr:uid="{00000000-0005-0000-0000-0000BA000000}"/>
    <cellStyle name="Pattern 3 2 2 7" xfId="9670" xr:uid="{00000000-0005-0000-0000-0000BA000000}"/>
    <cellStyle name="Pattern 3 2 3" xfId="1428" xr:uid="{00000000-0005-0000-0000-0000BA000000}"/>
    <cellStyle name="Pattern 3 2 3 2" xfId="4237" xr:uid="{00000000-0005-0000-0000-0000BA000000}"/>
    <cellStyle name="Pattern 3 2 3 2 2" xfId="14501" xr:uid="{00000000-0005-0000-0000-0000BA000000}"/>
    <cellStyle name="Pattern 3 2 3 2 2 2" xfId="19091" xr:uid="{00000000-0005-0000-0000-0000BA000000}"/>
    <cellStyle name="Pattern 3 2 3 2 3" xfId="13312" xr:uid="{00000000-0005-0000-0000-0000BA000000}"/>
    <cellStyle name="Pattern 3 2 3 3" xfId="5649" xr:uid="{00000000-0005-0000-0000-0000BA000000}"/>
    <cellStyle name="Pattern 3 2 3 3 2" xfId="15865" xr:uid="{00000000-0005-0000-0000-0000BA000000}"/>
    <cellStyle name="Pattern 3 2 3 3 2 2" xfId="20453" xr:uid="{00000000-0005-0000-0000-0000BA000000}"/>
    <cellStyle name="Pattern 3 2 3 3 3" xfId="7575" xr:uid="{00000000-0005-0000-0000-0000BA000000}"/>
    <cellStyle name="Pattern 3 2 3 4" xfId="3029" xr:uid="{00000000-0005-0000-0000-0000BA000000}"/>
    <cellStyle name="Pattern 3 2 3 4 2" xfId="17883" xr:uid="{00000000-0005-0000-0000-0000BA000000}"/>
    <cellStyle name="Pattern 3 2 3 5" xfId="11716" xr:uid="{00000000-0005-0000-0000-0000BA000000}"/>
    <cellStyle name="Pattern 3 2 3 5 2" xfId="16304" xr:uid="{00000000-0005-0000-0000-0000BA000000}"/>
    <cellStyle name="Pattern 3 2 3 6" xfId="8099" xr:uid="{00000000-0005-0000-0000-0000BA000000}"/>
    <cellStyle name="Pattern 3 2 4" xfId="985" xr:uid="{00000000-0005-0000-0000-0000BA000000}"/>
    <cellStyle name="Pattern 3 2 4 2" xfId="3788" xr:uid="{00000000-0005-0000-0000-0000BA000000}"/>
    <cellStyle name="Pattern 3 2 4 2 2" xfId="14052" xr:uid="{00000000-0005-0000-0000-0000BA000000}"/>
    <cellStyle name="Pattern 3 2 4 2 2 2" xfId="18642" xr:uid="{00000000-0005-0000-0000-0000BA000000}"/>
    <cellStyle name="Pattern 3 2 4 2 3" xfId="13293" xr:uid="{00000000-0005-0000-0000-0000BA000000}"/>
    <cellStyle name="Pattern 3 2 4 3" xfId="5208" xr:uid="{00000000-0005-0000-0000-0000BA000000}"/>
    <cellStyle name="Pattern 3 2 4 3 2" xfId="15447" xr:uid="{00000000-0005-0000-0000-0000BA000000}"/>
    <cellStyle name="Pattern 3 2 4 3 2 2" xfId="20036" xr:uid="{00000000-0005-0000-0000-0000BA000000}"/>
    <cellStyle name="Pattern 3 2 4 3 3" xfId="6309" xr:uid="{00000000-0005-0000-0000-0000BA000000}"/>
    <cellStyle name="Pattern 3 2 4 4" xfId="2615" xr:uid="{00000000-0005-0000-0000-0000BA000000}"/>
    <cellStyle name="Pattern 3 2 4 4 2" xfId="17469" xr:uid="{00000000-0005-0000-0000-0000BA000000}"/>
    <cellStyle name="Pattern 3 2 4 5" xfId="11302" xr:uid="{00000000-0005-0000-0000-0000BA000000}"/>
    <cellStyle name="Pattern 3 2 4 5 2" xfId="5968" xr:uid="{00000000-0005-0000-0000-0000BA000000}"/>
    <cellStyle name="Pattern 3 2 4 6" xfId="8886" xr:uid="{00000000-0005-0000-0000-0000BA000000}"/>
    <cellStyle name="Pattern 3 2 5" xfId="616" xr:uid="{00000000-0005-0000-0000-0000BA000000}"/>
    <cellStyle name="Pattern 3 2 5 2" xfId="4841" xr:uid="{00000000-0005-0000-0000-0000BA000000}"/>
    <cellStyle name="Pattern 3 2 5 2 2" xfId="15099" xr:uid="{00000000-0005-0000-0000-0000BA000000}"/>
    <cellStyle name="Pattern 3 2 5 2 2 2" xfId="19688" xr:uid="{00000000-0005-0000-0000-0000BA000000}"/>
    <cellStyle name="Pattern 3 2 5 2 3" xfId="6534" xr:uid="{00000000-0005-0000-0000-0000BA000000}"/>
    <cellStyle name="Pattern 3 2 5 3" xfId="2263" xr:uid="{00000000-0005-0000-0000-0000BA000000}"/>
    <cellStyle name="Pattern 3 2 5 3 2" xfId="17117" xr:uid="{00000000-0005-0000-0000-0000BA000000}"/>
    <cellStyle name="Pattern 3 2 5 4" xfId="10959" xr:uid="{00000000-0005-0000-0000-0000BA000000}"/>
    <cellStyle name="Pattern 3 2 5 4 2" xfId="12810" xr:uid="{00000000-0005-0000-0000-0000BA000000}"/>
    <cellStyle name="Pattern 3 2 5 5" xfId="7875" xr:uid="{00000000-0005-0000-0000-0000BA000000}"/>
    <cellStyle name="Pattern 3 2 6" xfId="3416" xr:uid="{00000000-0005-0000-0000-0000BA000000}"/>
    <cellStyle name="Pattern 3 2 6 2" xfId="13680" xr:uid="{00000000-0005-0000-0000-0000BA000000}"/>
    <cellStyle name="Pattern 3 2 6 2 2" xfId="18270" xr:uid="{00000000-0005-0000-0000-0000BA000000}"/>
    <cellStyle name="Pattern 3 2 6 3" xfId="13183" xr:uid="{00000000-0005-0000-0000-0000BA000000}"/>
    <cellStyle name="Pattern 3 2 7" xfId="4751" xr:uid="{00000000-0005-0000-0000-0000BA000000}"/>
    <cellStyle name="Pattern 3 2 7 2" xfId="15011" xr:uid="{00000000-0005-0000-0000-0000BA000000}"/>
    <cellStyle name="Pattern 3 2 7 2 2" xfId="19600" xr:uid="{00000000-0005-0000-0000-0000BA000000}"/>
    <cellStyle name="Pattern 3 2 7 3" xfId="10489" xr:uid="{00000000-0005-0000-0000-0000BA000000}"/>
    <cellStyle name="Pattern 3 2 8" xfId="10873" xr:uid="{00000000-0005-0000-0000-0000BA000000}"/>
    <cellStyle name="Pattern 3 2 8 2" xfId="9510" xr:uid="{00000000-0005-0000-0000-0000BA000000}"/>
    <cellStyle name="Pattern 3 2 9" xfId="6074" xr:uid="{00000000-0005-0000-0000-0000BA000000}"/>
    <cellStyle name="Pattern 3 3" xfId="664" xr:uid="{00000000-0005-0000-0000-0000BA000000}"/>
    <cellStyle name="Pattern 3 3 10" xfId="13232" xr:uid="{00000000-0005-0000-0000-0000BA000000}"/>
    <cellStyle name="Pattern 3 3 2" xfId="1263" xr:uid="{00000000-0005-0000-0000-0000BA000000}"/>
    <cellStyle name="Pattern 3 3 2 2" xfId="1577" xr:uid="{00000000-0005-0000-0000-0000BA000000}"/>
    <cellStyle name="Pattern 3 3 2 2 2" xfId="4386" xr:uid="{00000000-0005-0000-0000-0000BA000000}"/>
    <cellStyle name="Pattern 3 3 2 2 2 2" xfId="14650" xr:uid="{00000000-0005-0000-0000-0000BA000000}"/>
    <cellStyle name="Pattern 3 3 2 2 2 2 2" xfId="19240" xr:uid="{00000000-0005-0000-0000-0000BA000000}"/>
    <cellStyle name="Pattern 3 3 2 2 2 3" xfId="10349" xr:uid="{00000000-0005-0000-0000-0000BA000000}"/>
    <cellStyle name="Pattern 3 3 2 2 3" xfId="5798" xr:uid="{00000000-0005-0000-0000-0000BA000000}"/>
    <cellStyle name="Pattern 3 3 2 2 3 2" xfId="16004" xr:uid="{00000000-0005-0000-0000-0000BA000000}"/>
    <cellStyle name="Pattern 3 3 2 2 3 2 2" xfId="20591" xr:uid="{00000000-0005-0000-0000-0000BA000000}"/>
    <cellStyle name="Pattern 3 3 2 2 3 3" xfId="12734" xr:uid="{00000000-0005-0000-0000-0000BA000000}"/>
    <cellStyle name="Pattern 3 3 2 2 4" xfId="3154" xr:uid="{00000000-0005-0000-0000-0000BA000000}"/>
    <cellStyle name="Pattern 3 3 2 2 4 2" xfId="18008" xr:uid="{00000000-0005-0000-0000-0000BA000000}"/>
    <cellStyle name="Pattern 3 3 2 2 5" xfId="11856" xr:uid="{00000000-0005-0000-0000-0000BA000000}"/>
    <cellStyle name="Pattern 3 3 2 2 5 2" xfId="16442" xr:uid="{00000000-0005-0000-0000-0000BA000000}"/>
    <cellStyle name="Pattern 3 3 2 2 6" xfId="9100" xr:uid="{00000000-0005-0000-0000-0000BA000000}"/>
    <cellStyle name="Pattern 3 3 2 3" xfId="4072" xr:uid="{00000000-0005-0000-0000-0000BA000000}"/>
    <cellStyle name="Pattern 3 3 2 3 2" xfId="14336" xr:uid="{00000000-0005-0000-0000-0000BA000000}"/>
    <cellStyle name="Pattern 3 3 2 3 2 2" xfId="18926" xr:uid="{00000000-0005-0000-0000-0000BA000000}"/>
    <cellStyle name="Pattern 3 3 2 3 3" xfId="8494" xr:uid="{00000000-0005-0000-0000-0000BA000000}"/>
    <cellStyle name="Pattern 3 3 2 4" xfId="5485" xr:uid="{00000000-0005-0000-0000-0000BA000000}"/>
    <cellStyle name="Pattern 3 3 2 4 2" xfId="15708" xr:uid="{00000000-0005-0000-0000-0000BA000000}"/>
    <cellStyle name="Pattern 3 3 2 4 2 2" xfId="20296" xr:uid="{00000000-0005-0000-0000-0000BA000000}"/>
    <cellStyle name="Pattern 3 3 2 4 3" xfId="13307" xr:uid="{00000000-0005-0000-0000-0000BA000000}"/>
    <cellStyle name="Pattern 3 3 2 5" xfId="2870" xr:uid="{00000000-0005-0000-0000-0000BA000000}"/>
    <cellStyle name="Pattern 3 3 2 5 2" xfId="17724" xr:uid="{00000000-0005-0000-0000-0000BA000000}"/>
    <cellStyle name="Pattern 3 3 2 6" xfId="11561" xr:uid="{00000000-0005-0000-0000-0000BA000000}"/>
    <cellStyle name="Pattern 3 3 2 6 2" xfId="6182" xr:uid="{00000000-0005-0000-0000-0000BA000000}"/>
    <cellStyle name="Pattern 3 3 2 7" xfId="8504" xr:uid="{00000000-0005-0000-0000-0000BA000000}"/>
    <cellStyle name="Pattern 3 3 3" xfId="850" xr:uid="{00000000-0005-0000-0000-0000BA000000}"/>
    <cellStyle name="Pattern 3 3 3 2" xfId="3651" xr:uid="{00000000-0005-0000-0000-0000BA000000}"/>
    <cellStyle name="Pattern 3 3 3 2 2" xfId="13915" xr:uid="{00000000-0005-0000-0000-0000BA000000}"/>
    <cellStyle name="Pattern 3 3 3 2 2 2" xfId="18505" xr:uid="{00000000-0005-0000-0000-0000BA000000}"/>
    <cellStyle name="Pattern 3 3 3 2 3" xfId="7645" xr:uid="{00000000-0005-0000-0000-0000BA000000}"/>
    <cellStyle name="Pattern 3 3 3 3" xfId="5075" xr:uid="{00000000-0005-0000-0000-0000BA000000}"/>
    <cellStyle name="Pattern 3 3 3 3 2" xfId="15328" xr:uid="{00000000-0005-0000-0000-0000BA000000}"/>
    <cellStyle name="Pattern 3 3 3 3 2 2" xfId="19917" xr:uid="{00000000-0005-0000-0000-0000BA000000}"/>
    <cellStyle name="Pattern 3 3 3 3 3" xfId="9760" xr:uid="{00000000-0005-0000-0000-0000BA000000}"/>
    <cellStyle name="Pattern 3 3 3 4" xfId="2493" xr:uid="{00000000-0005-0000-0000-0000BA000000}"/>
    <cellStyle name="Pattern 3 3 3 4 2" xfId="17347" xr:uid="{00000000-0005-0000-0000-0000BA000000}"/>
    <cellStyle name="Pattern 3 3 3 5" xfId="11183" xr:uid="{00000000-0005-0000-0000-0000BA000000}"/>
    <cellStyle name="Pattern 3 3 3 5 2" xfId="8898" xr:uid="{00000000-0005-0000-0000-0000BA000000}"/>
    <cellStyle name="Pattern 3 3 3 6" xfId="6010" xr:uid="{00000000-0005-0000-0000-0000BA000000}"/>
    <cellStyle name="Pattern 3 3 4" xfId="1043" xr:uid="{00000000-0005-0000-0000-0000BA000000}"/>
    <cellStyle name="Pattern 3 3 4 2" xfId="3846" xr:uid="{00000000-0005-0000-0000-0000BA000000}"/>
    <cellStyle name="Pattern 3 3 4 2 2" xfId="14110" xr:uid="{00000000-0005-0000-0000-0000BA000000}"/>
    <cellStyle name="Pattern 3 3 4 2 2 2" xfId="18700" xr:uid="{00000000-0005-0000-0000-0000BA000000}"/>
    <cellStyle name="Pattern 3 3 4 2 3" xfId="9546" xr:uid="{00000000-0005-0000-0000-0000BA000000}"/>
    <cellStyle name="Pattern 3 3 4 3" xfId="5266" xr:uid="{00000000-0005-0000-0000-0000BA000000}"/>
    <cellStyle name="Pattern 3 3 4 3 2" xfId="15502" xr:uid="{00000000-0005-0000-0000-0000BA000000}"/>
    <cellStyle name="Pattern 3 3 4 3 2 2" xfId="20091" xr:uid="{00000000-0005-0000-0000-0000BA000000}"/>
    <cellStyle name="Pattern 3 3 4 3 3" xfId="8710" xr:uid="{00000000-0005-0000-0000-0000BA000000}"/>
    <cellStyle name="Pattern 3 3 4 4" xfId="2670" xr:uid="{00000000-0005-0000-0000-0000BA000000}"/>
    <cellStyle name="Pattern 3 3 4 4 2" xfId="17524" xr:uid="{00000000-0005-0000-0000-0000BA000000}"/>
    <cellStyle name="Pattern 3 3 4 5" xfId="11357" xr:uid="{00000000-0005-0000-0000-0000BA000000}"/>
    <cellStyle name="Pattern 3 3 4 5 2" xfId="9391" xr:uid="{00000000-0005-0000-0000-0000BA000000}"/>
    <cellStyle name="Pattern 3 3 4 6" xfId="6462" xr:uid="{00000000-0005-0000-0000-0000BA000000}"/>
    <cellStyle name="Pattern 3 3 5" xfId="2311" xr:uid="{00000000-0005-0000-0000-0000BA000000}"/>
    <cellStyle name="Pattern 3 3 5 2" xfId="12579" xr:uid="{00000000-0005-0000-0000-0000BA000000}"/>
    <cellStyle name="Pattern 3 3 5 2 2" xfId="17165" xr:uid="{00000000-0005-0000-0000-0000BA000000}"/>
    <cellStyle name="Pattern 3 3 5 3" xfId="13477" xr:uid="{00000000-0005-0000-0000-0000BA000000}"/>
    <cellStyle name="Pattern 3 3 6" xfId="3464" xr:uid="{00000000-0005-0000-0000-0000BA000000}"/>
    <cellStyle name="Pattern 3 3 6 2" xfId="13728" xr:uid="{00000000-0005-0000-0000-0000BA000000}"/>
    <cellStyle name="Pattern 3 3 6 2 2" xfId="18318" xr:uid="{00000000-0005-0000-0000-0000BA000000}"/>
    <cellStyle name="Pattern 3 3 6 3" xfId="6352" xr:uid="{00000000-0005-0000-0000-0000BA000000}"/>
    <cellStyle name="Pattern 3 3 7" xfId="4889" xr:uid="{00000000-0005-0000-0000-0000BA000000}"/>
    <cellStyle name="Pattern 3 3 7 2" xfId="15147" xr:uid="{00000000-0005-0000-0000-0000BA000000}"/>
    <cellStyle name="Pattern 3 3 7 2 2" xfId="19736" xr:uid="{00000000-0005-0000-0000-0000BA000000}"/>
    <cellStyle name="Pattern 3 3 7 3" xfId="8860" xr:uid="{00000000-0005-0000-0000-0000BA000000}"/>
    <cellStyle name="Pattern 3 3 8" xfId="2036" xr:uid="{00000000-0005-0000-0000-0000BA000000}"/>
    <cellStyle name="Pattern 3 3 8 2" xfId="12305" xr:uid="{00000000-0005-0000-0000-0000BA000000}"/>
    <cellStyle name="Pattern 3 3 8 2 2" xfId="16890" xr:uid="{00000000-0005-0000-0000-0000BA000000}"/>
    <cellStyle name="Pattern 3 3 8 3" xfId="13367" xr:uid="{00000000-0005-0000-0000-0000BA000000}"/>
    <cellStyle name="Pattern 3 3 9" xfId="11006" xr:uid="{00000000-0005-0000-0000-0000BA000000}"/>
    <cellStyle name="Pattern 3 3 9 2" xfId="7699" xr:uid="{00000000-0005-0000-0000-0000BA000000}"/>
    <cellStyle name="Pattern 3 4" xfId="728" xr:uid="{00000000-0005-0000-0000-0000BA000000}"/>
    <cellStyle name="Pattern 3 4 2" xfId="1641" xr:uid="{00000000-0005-0000-0000-0000BA000000}"/>
    <cellStyle name="Pattern 3 4 2 2" xfId="4450" xr:uid="{00000000-0005-0000-0000-0000BA000000}"/>
    <cellStyle name="Pattern 3 4 2 2 2" xfId="14714" xr:uid="{00000000-0005-0000-0000-0000BA000000}"/>
    <cellStyle name="Pattern 3 4 2 2 2 2" xfId="19304" xr:uid="{00000000-0005-0000-0000-0000BA000000}"/>
    <cellStyle name="Pattern 3 4 2 2 3" xfId="12881" xr:uid="{00000000-0005-0000-0000-0000BA000000}"/>
    <cellStyle name="Pattern 3 4 2 3" xfId="5862" xr:uid="{00000000-0005-0000-0000-0000BA000000}"/>
    <cellStyle name="Pattern 3 4 2 3 2" xfId="16064" xr:uid="{00000000-0005-0000-0000-0000BA000000}"/>
    <cellStyle name="Pattern 3 4 2 3 2 2" xfId="20651" xr:uid="{00000000-0005-0000-0000-0000BA000000}"/>
    <cellStyle name="Pattern 3 4 2 3 3" xfId="7120" xr:uid="{00000000-0005-0000-0000-0000BA000000}"/>
    <cellStyle name="Pattern 3 4 2 4" xfId="3214" xr:uid="{00000000-0005-0000-0000-0000BA000000}"/>
    <cellStyle name="Pattern 3 4 2 4 2" xfId="18068" xr:uid="{00000000-0005-0000-0000-0000BA000000}"/>
    <cellStyle name="Pattern 3 4 2 5" xfId="11916" xr:uid="{00000000-0005-0000-0000-0000BA000000}"/>
    <cellStyle name="Pattern 3 4 2 5 2" xfId="16502" xr:uid="{00000000-0005-0000-0000-0000BA000000}"/>
    <cellStyle name="Pattern 3 4 2 6" xfId="6863" xr:uid="{00000000-0005-0000-0000-0000BA000000}"/>
    <cellStyle name="Pattern 3 4 3" xfId="1324" xr:uid="{00000000-0005-0000-0000-0000BA000000}"/>
    <cellStyle name="Pattern 3 4 3 2" xfId="4133" xr:uid="{00000000-0005-0000-0000-0000BA000000}"/>
    <cellStyle name="Pattern 3 4 3 2 2" xfId="14397" xr:uid="{00000000-0005-0000-0000-0000BA000000}"/>
    <cellStyle name="Pattern 3 4 3 2 2 2" xfId="18987" xr:uid="{00000000-0005-0000-0000-0000BA000000}"/>
    <cellStyle name="Pattern 3 4 3 2 3" xfId="9037" xr:uid="{00000000-0005-0000-0000-0000BA000000}"/>
    <cellStyle name="Pattern 3 4 3 3" xfId="5546" xr:uid="{00000000-0005-0000-0000-0000BA000000}"/>
    <cellStyle name="Pattern 3 4 3 3 2" xfId="15767" xr:uid="{00000000-0005-0000-0000-0000BA000000}"/>
    <cellStyle name="Pattern 3 4 3 3 2 2" xfId="20355" xr:uid="{00000000-0005-0000-0000-0000BA000000}"/>
    <cellStyle name="Pattern 3 4 3 3 3" xfId="13397" xr:uid="{00000000-0005-0000-0000-0000BA000000}"/>
    <cellStyle name="Pattern 3 4 3 4" xfId="2930" xr:uid="{00000000-0005-0000-0000-0000BA000000}"/>
    <cellStyle name="Pattern 3 4 3 4 2" xfId="17784" xr:uid="{00000000-0005-0000-0000-0000BA000000}"/>
    <cellStyle name="Pattern 3 4 3 5" xfId="11618" xr:uid="{00000000-0005-0000-0000-0000BA000000}"/>
    <cellStyle name="Pattern 3 4 3 5 2" xfId="16206" xr:uid="{00000000-0005-0000-0000-0000BA000000}"/>
    <cellStyle name="Pattern 3 4 3 6" xfId="6223" xr:uid="{00000000-0005-0000-0000-0000BA000000}"/>
    <cellStyle name="Pattern 3 4 4" xfId="2372" xr:uid="{00000000-0005-0000-0000-0000BA000000}"/>
    <cellStyle name="Pattern 3 4 4 2" xfId="12640" xr:uid="{00000000-0005-0000-0000-0000BA000000}"/>
    <cellStyle name="Pattern 3 4 4 2 2" xfId="17226" xr:uid="{00000000-0005-0000-0000-0000BA000000}"/>
    <cellStyle name="Pattern 3 4 4 3" xfId="8421" xr:uid="{00000000-0005-0000-0000-0000BA000000}"/>
    <cellStyle name="Pattern 3 4 5" xfId="3528" xr:uid="{00000000-0005-0000-0000-0000BA000000}"/>
    <cellStyle name="Pattern 3 4 5 2" xfId="13792" xr:uid="{00000000-0005-0000-0000-0000BA000000}"/>
    <cellStyle name="Pattern 3 4 5 2 2" xfId="18382" xr:uid="{00000000-0005-0000-0000-0000BA000000}"/>
    <cellStyle name="Pattern 3 4 5 3" xfId="9001" xr:uid="{00000000-0005-0000-0000-0000BA000000}"/>
    <cellStyle name="Pattern 3 4 6" xfId="4953" xr:uid="{00000000-0005-0000-0000-0000BA000000}"/>
    <cellStyle name="Pattern 3 4 6 2" xfId="15208" xr:uid="{00000000-0005-0000-0000-0000BA000000}"/>
    <cellStyle name="Pattern 3 4 6 2 2" xfId="19797" xr:uid="{00000000-0005-0000-0000-0000BA000000}"/>
    <cellStyle name="Pattern 3 4 6 3" xfId="7088" xr:uid="{00000000-0005-0000-0000-0000BA000000}"/>
    <cellStyle name="Pattern 3 4 7" xfId="2078" xr:uid="{00000000-0005-0000-0000-0000BA000000}"/>
    <cellStyle name="Pattern 3 4 7 2" xfId="12347" xr:uid="{00000000-0005-0000-0000-0000BA000000}"/>
    <cellStyle name="Pattern 3 4 7 2 2" xfId="16932" xr:uid="{00000000-0005-0000-0000-0000BA000000}"/>
    <cellStyle name="Pattern 3 4 7 3" xfId="9142" xr:uid="{00000000-0005-0000-0000-0000BA000000}"/>
    <cellStyle name="Pattern 3 4 8" xfId="11066" xr:uid="{00000000-0005-0000-0000-0000BA000000}"/>
    <cellStyle name="Pattern 3 4 8 2" xfId="8912" xr:uid="{00000000-0005-0000-0000-0000BA000000}"/>
    <cellStyle name="Pattern 3 4 9" xfId="6422" xr:uid="{00000000-0005-0000-0000-0000BA000000}"/>
    <cellStyle name="Pattern 3 5" xfId="790" xr:uid="{00000000-0005-0000-0000-0000BA000000}"/>
    <cellStyle name="Pattern 3 5 2" xfId="1703" xr:uid="{00000000-0005-0000-0000-0000BA000000}"/>
    <cellStyle name="Pattern 3 5 2 2" xfId="4512" xr:uid="{00000000-0005-0000-0000-0000BA000000}"/>
    <cellStyle name="Pattern 3 5 2 2 2" xfId="14776" xr:uid="{00000000-0005-0000-0000-0000BA000000}"/>
    <cellStyle name="Pattern 3 5 2 2 2 2" xfId="19366" xr:uid="{00000000-0005-0000-0000-0000BA000000}"/>
    <cellStyle name="Pattern 3 5 2 2 3" xfId="9799" xr:uid="{00000000-0005-0000-0000-0000BA000000}"/>
    <cellStyle name="Pattern 3 5 2 3" xfId="5924" xr:uid="{00000000-0005-0000-0000-0000BA000000}"/>
    <cellStyle name="Pattern 3 5 2 3 2" xfId="16123" xr:uid="{00000000-0005-0000-0000-0000BA000000}"/>
    <cellStyle name="Pattern 3 5 2 3 2 2" xfId="20710" xr:uid="{00000000-0005-0000-0000-0000BA000000}"/>
    <cellStyle name="Pattern 3 5 2 3 3" xfId="12913" xr:uid="{00000000-0005-0000-0000-0000BA000000}"/>
    <cellStyle name="Pattern 3 5 2 4" xfId="3273" xr:uid="{00000000-0005-0000-0000-0000BA000000}"/>
    <cellStyle name="Pattern 3 5 2 4 2" xfId="18127" xr:uid="{00000000-0005-0000-0000-0000BA000000}"/>
    <cellStyle name="Pattern 3 5 2 5" xfId="11975" xr:uid="{00000000-0005-0000-0000-0000BA000000}"/>
    <cellStyle name="Pattern 3 5 2 5 2" xfId="16561" xr:uid="{00000000-0005-0000-0000-0000BA000000}"/>
    <cellStyle name="Pattern 3 5 2 6" xfId="9794" xr:uid="{00000000-0005-0000-0000-0000BA000000}"/>
    <cellStyle name="Pattern 3 5 3" xfId="1381" xr:uid="{00000000-0005-0000-0000-0000BA000000}"/>
    <cellStyle name="Pattern 3 5 3 2" xfId="4190" xr:uid="{00000000-0005-0000-0000-0000BA000000}"/>
    <cellStyle name="Pattern 3 5 3 2 2" xfId="14454" xr:uid="{00000000-0005-0000-0000-0000BA000000}"/>
    <cellStyle name="Pattern 3 5 3 2 2 2" xfId="19044" xr:uid="{00000000-0005-0000-0000-0000BA000000}"/>
    <cellStyle name="Pattern 3 5 3 2 3" xfId="10149" xr:uid="{00000000-0005-0000-0000-0000BA000000}"/>
    <cellStyle name="Pattern 3 5 3 3" xfId="5602" xr:uid="{00000000-0005-0000-0000-0000BA000000}"/>
    <cellStyle name="Pattern 3 5 3 3 2" xfId="15820" xr:uid="{00000000-0005-0000-0000-0000BA000000}"/>
    <cellStyle name="Pattern 3 5 3 3 2 2" xfId="20408" xr:uid="{00000000-0005-0000-0000-0000BA000000}"/>
    <cellStyle name="Pattern 3 5 3 3 3" xfId="6170" xr:uid="{00000000-0005-0000-0000-0000BA000000}"/>
    <cellStyle name="Pattern 3 5 3 4" xfId="2984" xr:uid="{00000000-0005-0000-0000-0000BA000000}"/>
    <cellStyle name="Pattern 3 5 3 4 2" xfId="17838" xr:uid="{00000000-0005-0000-0000-0000BA000000}"/>
    <cellStyle name="Pattern 3 5 3 5" xfId="11671" xr:uid="{00000000-0005-0000-0000-0000BA000000}"/>
    <cellStyle name="Pattern 3 5 3 5 2" xfId="16259" xr:uid="{00000000-0005-0000-0000-0000BA000000}"/>
    <cellStyle name="Pattern 3 5 3 6" xfId="7860" xr:uid="{00000000-0005-0000-0000-0000BA000000}"/>
    <cellStyle name="Pattern 3 5 4" xfId="2434" xr:uid="{00000000-0005-0000-0000-0000BA000000}"/>
    <cellStyle name="Pattern 3 5 4 2" xfId="12702" xr:uid="{00000000-0005-0000-0000-0000BA000000}"/>
    <cellStyle name="Pattern 3 5 4 2 2" xfId="17288" xr:uid="{00000000-0005-0000-0000-0000BA000000}"/>
    <cellStyle name="Pattern 3 5 4 3" xfId="6419" xr:uid="{00000000-0005-0000-0000-0000BA000000}"/>
    <cellStyle name="Pattern 3 5 5" xfId="3590" xr:uid="{00000000-0005-0000-0000-0000BA000000}"/>
    <cellStyle name="Pattern 3 5 5 2" xfId="13854" xr:uid="{00000000-0005-0000-0000-0000BA000000}"/>
    <cellStyle name="Pattern 3 5 5 2 2" xfId="18444" xr:uid="{00000000-0005-0000-0000-0000BA000000}"/>
    <cellStyle name="Pattern 3 5 5 3" xfId="7250" xr:uid="{00000000-0005-0000-0000-0000BA000000}"/>
    <cellStyle name="Pattern 3 5 6" xfId="5015" xr:uid="{00000000-0005-0000-0000-0000BA000000}"/>
    <cellStyle name="Pattern 3 5 6 2" xfId="15270" xr:uid="{00000000-0005-0000-0000-0000BA000000}"/>
    <cellStyle name="Pattern 3 5 6 2 2" xfId="19859" xr:uid="{00000000-0005-0000-0000-0000BA000000}"/>
    <cellStyle name="Pattern 3 5 6 3" xfId="7103" xr:uid="{00000000-0005-0000-0000-0000BA000000}"/>
    <cellStyle name="Pattern 3 5 7" xfId="2137" xr:uid="{00000000-0005-0000-0000-0000BA000000}"/>
    <cellStyle name="Pattern 3 5 7 2" xfId="12406" xr:uid="{00000000-0005-0000-0000-0000BA000000}"/>
    <cellStyle name="Pattern 3 5 7 2 2" xfId="16991" xr:uid="{00000000-0005-0000-0000-0000BA000000}"/>
    <cellStyle name="Pattern 3 5 7 3" xfId="7576" xr:uid="{00000000-0005-0000-0000-0000BA000000}"/>
    <cellStyle name="Pattern 3 5 8" xfId="11125" xr:uid="{00000000-0005-0000-0000-0000BA000000}"/>
    <cellStyle name="Pattern 3 5 8 2" xfId="7361" xr:uid="{00000000-0005-0000-0000-0000BA000000}"/>
    <cellStyle name="Pattern 3 5 9" xfId="9337" xr:uid="{00000000-0005-0000-0000-0000BA000000}"/>
    <cellStyle name="Pattern 3 6" xfId="1110" xr:uid="{00000000-0005-0000-0000-0000BA000000}"/>
    <cellStyle name="Pattern 3 6 2" xfId="2732" xr:uid="{00000000-0005-0000-0000-0000BA000000}"/>
    <cellStyle name="Pattern 3 6 2 2" xfId="12999" xr:uid="{00000000-0005-0000-0000-0000BA000000}"/>
    <cellStyle name="Pattern 3 6 2 2 2" xfId="17586" xr:uid="{00000000-0005-0000-0000-0000BA000000}"/>
    <cellStyle name="Pattern 3 6 2 3" xfId="13152" xr:uid="{00000000-0005-0000-0000-0000BA000000}"/>
    <cellStyle name="Pattern 3 6 3" xfId="3916" xr:uid="{00000000-0005-0000-0000-0000BA000000}"/>
    <cellStyle name="Pattern 3 6 3 2" xfId="14180" xr:uid="{00000000-0005-0000-0000-0000BA000000}"/>
    <cellStyle name="Pattern 3 6 3 2 2" xfId="18770" xr:uid="{00000000-0005-0000-0000-0000BA000000}"/>
    <cellStyle name="Pattern 3 6 3 3" xfId="6156" xr:uid="{00000000-0005-0000-0000-0000BA000000}"/>
    <cellStyle name="Pattern 3 6 4" xfId="5333" xr:uid="{00000000-0005-0000-0000-0000BA000000}"/>
    <cellStyle name="Pattern 3 6 4 2" xfId="15565" xr:uid="{00000000-0005-0000-0000-0000BA000000}"/>
    <cellStyle name="Pattern 3 6 4 2 2" xfId="20154" xr:uid="{00000000-0005-0000-0000-0000BA000000}"/>
    <cellStyle name="Pattern 3 6 4 3" xfId="12769" xr:uid="{00000000-0005-0000-0000-0000BA000000}"/>
    <cellStyle name="Pattern 3 6 5" xfId="1891" xr:uid="{00000000-0005-0000-0000-0000BA000000}"/>
    <cellStyle name="Pattern 3 6 5 2" xfId="16747" xr:uid="{00000000-0005-0000-0000-0000BA000000}"/>
    <cellStyle name="Pattern 3 6 6" xfId="11419" xr:uid="{00000000-0005-0000-0000-0000BA000000}"/>
    <cellStyle name="Pattern 3 6 6 2" xfId="6555" xr:uid="{00000000-0005-0000-0000-0000BA000000}"/>
    <cellStyle name="Pattern 3 6 7" xfId="8056" xr:uid="{00000000-0005-0000-0000-0000BA000000}"/>
    <cellStyle name="Pattern 3 7" xfId="846" xr:uid="{00000000-0005-0000-0000-0000B8000000}"/>
    <cellStyle name="Pattern 3 7 2" xfId="3646" xr:uid="{00000000-0005-0000-0000-0000B8000000}"/>
    <cellStyle name="Pattern 3 7 2 2" xfId="13910" xr:uid="{00000000-0005-0000-0000-0000B8000000}"/>
    <cellStyle name="Pattern 3 7 2 2 2" xfId="18500" xr:uid="{00000000-0005-0000-0000-0000B8000000}"/>
    <cellStyle name="Pattern 3 7 2 3" xfId="8663" xr:uid="{00000000-0005-0000-0000-0000B8000000}"/>
    <cellStyle name="Pattern 3 7 3" xfId="5071" xr:uid="{00000000-0005-0000-0000-0000B8000000}"/>
    <cellStyle name="Pattern 3 7 3 2" xfId="15324" xr:uid="{00000000-0005-0000-0000-0000B8000000}"/>
    <cellStyle name="Pattern 3 7 3 2 2" xfId="19913" xr:uid="{00000000-0005-0000-0000-0000B8000000}"/>
    <cellStyle name="Pattern 3 7 3 3" xfId="12474" xr:uid="{00000000-0005-0000-0000-0000B8000000}"/>
    <cellStyle name="Pattern 3 7 4" xfId="2488" xr:uid="{00000000-0005-0000-0000-0000B8000000}"/>
    <cellStyle name="Pattern 3 7 4 2" xfId="17342" xr:uid="{00000000-0005-0000-0000-0000B8000000}"/>
    <cellStyle name="Pattern 3 7 5" xfId="11179" xr:uid="{00000000-0005-0000-0000-0000B8000000}"/>
    <cellStyle name="Pattern 3 7 5 2" xfId="9067" xr:uid="{00000000-0005-0000-0000-0000B8000000}"/>
    <cellStyle name="Pattern 3 7 6" xfId="6013" xr:uid="{00000000-0005-0000-0000-0000B8000000}"/>
    <cellStyle name="Pattern 3 8" xfId="822" xr:uid="{00000000-0005-0000-0000-0000BA000000}"/>
    <cellStyle name="Pattern 3 8 2" xfId="3622" xr:uid="{00000000-0005-0000-0000-0000BA000000}"/>
    <cellStyle name="Pattern 3 8 2 2" xfId="13886" xr:uid="{00000000-0005-0000-0000-0000BA000000}"/>
    <cellStyle name="Pattern 3 8 2 2 2" xfId="18476" xr:uid="{00000000-0005-0000-0000-0000BA000000}"/>
    <cellStyle name="Pattern 3 8 2 3" xfId="6673" xr:uid="{00000000-0005-0000-0000-0000BA000000}"/>
    <cellStyle name="Pattern 3 8 3" xfId="5047" xr:uid="{00000000-0005-0000-0000-0000BA000000}"/>
    <cellStyle name="Pattern 3 8 3 2" xfId="15301" xr:uid="{00000000-0005-0000-0000-0000BA000000}"/>
    <cellStyle name="Pattern 3 8 3 2 2" xfId="19890" xr:uid="{00000000-0005-0000-0000-0000BA000000}"/>
    <cellStyle name="Pattern 3 8 3 3" xfId="6461" xr:uid="{00000000-0005-0000-0000-0000BA000000}"/>
    <cellStyle name="Pattern 3 8 4" xfId="2465" xr:uid="{00000000-0005-0000-0000-0000BA000000}"/>
    <cellStyle name="Pattern 3 8 4 2" xfId="17319" xr:uid="{00000000-0005-0000-0000-0000BA000000}"/>
    <cellStyle name="Pattern 3 8 5" xfId="11156" xr:uid="{00000000-0005-0000-0000-0000BA000000}"/>
    <cellStyle name="Pattern 3 8 5 2" xfId="9672" xr:uid="{00000000-0005-0000-0000-0000BA000000}"/>
    <cellStyle name="Pattern 3 8 6" xfId="6037" xr:uid="{00000000-0005-0000-0000-0000BA000000}"/>
    <cellStyle name="Pattern 3 9" xfId="361" xr:uid="{00000000-0005-0000-0000-0000BA000000}"/>
    <cellStyle name="Pattern 3 9 2" xfId="4607" xr:uid="{00000000-0005-0000-0000-0000BA000000}"/>
    <cellStyle name="Pattern 3 9 2 2" xfId="14869" xr:uid="{00000000-0005-0000-0000-0000BA000000}"/>
    <cellStyle name="Pattern 3 9 2 2 2" xfId="19458" xr:uid="{00000000-0005-0000-0000-0000BA000000}"/>
    <cellStyle name="Pattern 3 9 2 3" xfId="10002" xr:uid="{00000000-0005-0000-0000-0000BA000000}"/>
    <cellStyle name="Pattern 3 9 3" xfId="2172" xr:uid="{00000000-0005-0000-0000-0000BA000000}"/>
    <cellStyle name="Pattern 3 9 3 2" xfId="17026" xr:uid="{00000000-0005-0000-0000-0000BA000000}"/>
    <cellStyle name="Pattern 3 9 4" xfId="10715" xr:uid="{00000000-0005-0000-0000-0000BA000000}"/>
    <cellStyle name="Pattern 3 9 4 2" xfId="6735" xr:uid="{00000000-0005-0000-0000-0000BA000000}"/>
    <cellStyle name="Pattern 3 9 5" xfId="9653" xr:uid="{00000000-0005-0000-0000-0000BA000000}"/>
    <cellStyle name="Pattern 4" xfId="405" xr:uid="{00000000-0005-0000-0000-0000BA000000}"/>
    <cellStyle name="Pattern 4 10" xfId="6072" xr:uid="{00000000-0005-0000-0000-0000BA000000}"/>
    <cellStyle name="Pattern 4 2" xfId="500" xr:uid="{00000000-0005-0000-0000-0000BA000000}"/>
    <cellStyle name="Pattern 4 2 2" xfId="1497" xr:uid="{00000000-0005-0000-0000-0000BA000000}"/>
    <cellStyle name="Pattern 4 2 2 2" xfId="4306" xr:uid="{00000000-0005-0000-0000-0000BA000000}"/>
    <cellStyle name="Pattern 4 2 2 2 2" xfId="14570" xr:uid="{00000000-0005-0000-0000-0000BA000000}"/>
    <cellStyle name="Pattern 4 2 2 2 2 2" xfId="19160" xr:uid="{00000000-0005-0000-0000-0000BA000000}"/>
    <cellStyle name="Pattern 4 2 2 2 3" xfId="7013" xr:uid="{00000000-0005-0000-0000-0000BA000000}"/>
    <cellStyle name="Pattern 4 2 2 3" xfId="5718" xr:uid="{00000000-0005-0000-0000-0000BA000000}"/>
    <cellStyle name="Pattern 4 2 2 3 2" xfId="15927" xr:uid="{00000000-0005-0000-0000-0000BA000000}"/>
    <cellStyle name="Pattern 4 2 2 3 2 2" xfId="20515" xr:uid="{00000000-0005-0000-0000-0000BA000000}"/>
    <cellStyle name="Pattern 4 2 2 3 3" xfId="7871" xr:uid="{00000000-0005-0000-0000-0000BA000000}"/>
    <cellStyle name="Pattern 4 2 2 4" xfId="3084" xr:uid="{00000000-0005-0000-0000-0000BA000000}"/>
    <cellStyle name="Pattern 4 2 2 4 2" xfId="17938" xr:uid="{00000000-0005-0000-0000-0000BA000000}"/>
    <cellStyle name="Pattern 4 2 2 5" xfId="11779" xr:uid="{00000000-0005-0000-0000-0000BA000000}"/>
    <cellStyle name="Pattern 4 2 2 5 2" xfId="16366" xr:uid="{00000000-0005-0000-0000-0000BA000000}"/>
    <cellStyle name="Pattern 4 2 2 6" xfId="9288" xr:uid="{00000000-0005-0000-0000-0000BA000000}"/>
    <cellStyle name="Pattern 4 2 3" xfId="1162" xr:uid="{00000000-0005-0000-0000-0000BA000000}"/>
    <cellStyle name="Pattern 4 2 3 2" xfId="5384" xr:uid="{00000000-0005-0000-0000-0000BA000000}"/>
    <cellStyle name="Pattern 4 2 3 2 2" xfId="15610" xr:uid="{00000000-0005-0000-0000-0000BA000000}"/>
    <cellStyle name="Pattern 4 2 3 2 2 2" xfId="20199" xr:uid="{00000000-0005-0000-0000-0000BA000000}"/>
    <cellStyle name="Pattern 4 2 3 2 3" xfId="7448" xr:uid="{00000000-0005-0000-0000-0000BA000000}"/>
    <cellStyle name="Pattern 4 2 3 3" xfId="3970" xr:uid="{00000000-0005-0000-0000-0000BA000000}"/>
    <cellStyle name="Pattern 4 2 3 3 2" xfId="18824" xr:uid="{00000000-0005-0000-0000-0000BA000000}"/>
    <cellStyle name="Pattern 4 2 3 4" xfId="11464" xr:uid="{00000000-0005-0000-0000-0000BA000000}"/>
    <cellStyle name="Pattern 4 2 3 4 2" xfId="10317" xr:uid="{00000000-0005-0000-0000-0000BA000000}"/>
    <cellStyle name="Pattern 4 2 3 5" xfId="12927" xr:uid="{00000000-0005-0000-0000-0000BA000000}"/>
    <cellStyle name="Pattern 4 2 4" xfId="4725" xr:uid="{00000000-0005-0000-0000-0000BA000000}"/>
    <cellStyle name="Pattern 4 2 4 2" xfId="14985" xr:uid="{00000000-0005-0000-0000-0000BA000000}"/>
    <cellStyle name="Pattern 4 2 4 2 2" xfId="19574" xr:uid="{00000000-0005-0000-0000-0000BA000000}"/>
    <cellStyle name="Pattern 4 2 4 3" xfId="7001" xr:uid="{00000000-0005-0000-0000-0000BA000000}"/>
    <cellStyle name="Pattern 4 2 5" xfId="10847" xr:uid="{00000000-0005-0000-0000-0000BA000000}"/>
    <cellStyle name="Pattern 4 2 5 2" xfId="6444" xr:uid="{00000000-0005-0000-0000-0000BA000000}"/>
    <cellStyle name="Pattern 4 2 6" xfId="9276" xr:uid="{00000000-0005-0000-0000-0000BA000000}"/>
    <cellStyle name="Pattern 4 3" xfId="1410" xr:uid="{00000000-0005-0000-0000-0000BA000000}"/>
    <cellStyle name="Pattern 4 3 2" xfId="4219" xr:uid="{00000000-0005-0000-0000-0000BA000000}"/>
    <cellStyle name="Pattern 4 3 2 2" xfId="14483" xr:uid="{00000000-0005-0000-0000-0000BA000000}"/>
    <cellStyle name="Pattern 4 3 2 2 2" xfId="19073" xr:uid="{00000000-0005-0000-0000-0000BA000000}"/>
    <cellStyle name="Pattern 4 3 2 3" xfId="13199" xr:uid="{00000000-0005-0000-0000-0000BA000000}"/>
    <cellStyle name="Pattern 4 3 3" xfId="5631" xr:uid="{00000000-0005-0000-0000-0000BA000000}"/>
    <cellStyle name="Pattern 4 3 3 2" xfId="15848" xr:uid="{00000000-0005-0000-0000-0000BA000000}"/>
    <cellStyle name="Pattern 4 3 3 2 2" xfId="20436" xr:uid="{00000000-0005-0000-0000-0000BA000000}"/>
    <cellStyle name="Pattern 4 3 3 3" xfId="12986" xr:uid="{00000000-0005-0000-0000-0000BA000000}"/>
    <cellStyle name="Pattern 4 3 4" xfId="3012" xr:uid="{00000000-0005-0000-0000-0000BA000000}"/>
    <cellStyle name="Pattern 4 3 4 2" xfId="17866" xr:uid="{00000000-0005-0000-0000-0000BA000000}"/>
    <cellStyle name="Pattern 4 3 5" xfId="11699" xr:uid="{00000000-0005-0000-0000-0000BA000000}"/>
    <cellStyle name="Pattern 4 3 5 2" xfId="16287" xr:uid="{00000000-0005-0000-0000-0000BA000000}"/>
    <cellStyle name="Pattern 4 3 6" xfId="9017" xr:uid="{00000000-0005-0000-0000-0000BA000000}"/>
    <cellStyle name="Pattern 4 4" xfId="838" xr:uid="{00000000-0005-0000-0000-0000BA000000}"/>
    <cellStyle name="Pattern 4 4 2" xfId="3638" xr:uid="{00000000-0005-0000-0000-0000BA000000}"/>
    <cellStyle name="Pattern 4 4 2 2" xfId="13902" xr:uid="{00000000-0005-0000-0000-0000BA000000}"/>
    <cellStyle name="Pattern 4 4 2 2 2" xfId="18492" xr:uid="{00000000-0005-0000-0000-0000BA000000}"/>
    <cellStyle name="Pattern 4 4 2 3" xfId="9376" xr:uid="{00000000-0005-0000-0000-0000BA000000}"/>
    <cellStyle name="Pattern 4 4 3" xfId="5063" xr:uid="{00000000-0005-0000-0000-0000BA000000}"/>
    <cellStyle name="Pattern 4 4 3 2" xfId="15316" xr:uid="{00000000-0005-0000-0000-0000BA000000}"/>
    <cellStyle name="Pattern 4 4 3 2 2" xfId="19905" xr:uid="{00000000-0005-0000-0000-0000BA000000}"/>
    <cellStyle name="Pattern 4 4 3 3" xfId="10060" xr:uid="{00000000-0005-0000-0000-0000BA000000}"/>
    <cellStyle name="Pattern 4 4 4" xfId="2480" xr:uid="{00000000-0005-0000-0000-0000BA000000}"/>
    <cellStyle name="Pattern 4 4 4 2" xfId="17334" xr:uid="{00000000-0005-0000-0000-0000BA000000}"/>
    <cellStyle name="Pattern 4 4 5" xfId="11171" xr:uid="{00000000-0005-0000-0000-0000BA000000}"/>
    <cellStyle name="Pattern 4 4 5 2" xfId="8333" xr:uid="{00000000-0005-0000-0000-0000BA000000}"/>
    <cellStyle name="Pattern 4 4 6" xfId="6021" xr:uid="{00000000-0005-0000-0000-0000BA000000}"/>
    <cellStyle name="Pattern 4 5" xfId="570" xr:uid="{00000000-0005-0000-0000-0000BA000000}"/>
    <cellStyle name="Pattern 4 5 2" xfId="4795" xr:uid="{00000000-0005-0000-0000-0000BA000000}"/>
    <cellStyle name="Pattern 4 5 2 2" xfId="15053" xr:uid="{00000000-0005-0000-0000-0000BA000000}"/>
    <cellStyle name="Pattern 4 5 2 2 2" xfId="19642" xr:uid="{00000000-0005-0000-0000-0000BA000000}"/>
    <cellStyle name="Pattern 4 5 2 3" xfId="12544" xr:uid="{00000000-0005-0000-0000-0000BA000000}"/>
    <cellStyle name="Pattern 4 5 3" xfId="2190" xr:uid="{00000000-0005-0000-0000-0000BA000000}"/>
    <cellStyle name="Pattern 4 5 3 2" xfId="17044" xr:uid="{00000000-0005-0000-0000-0000BA000000}"/>
    <cellStyle name="Pattern 4 5 4" xfId="10914" xr:uid="{00000000-0005-0000-0000-0000BA000000}"/>
    <cellStyle name="Pattern 4 5 4 2" xfId="12910" xr:uid="{00000000-0005-0000-0000-0000BA000000}"/>
    <cellStyle name="Pattern 4 5 5" xfId="13128" xr:uid="{00000000-0005-0000-0000-0000BA000000}"/>
    <cellStyle name="Pattern 4 6" xfId="3344" xr:uid="{00000000-0005-0000-0000-0000BA000000}"/>
    <cellStyle name="Pattern 4 6 2" xfId="13608" xr:uid="{00000000-0005-0000-0000-0000BA000000}"/>
    <cellStyle name="Pattern 4 6 2 2" xfId="18198" xr:uid="{00000000-0005-0000-0000-0000BA000000}"/>
    <cellStyle name="Pattern 4 6 3" xfId="8340" xr:uid="{00000000-0005-0000-0000-0000BA000000}"/>
    <cellStyle name="Pattern 4 7" xfId="1930" xr:uid="{00000000-0005-0000-0000-0000BA000000}"/>
    <cellStyle name="Pattern 4 7 2" xfId="12199" xr:uid="{00000000-0005-0000-0000-0000BA000000}"/>
    <cellStyle name="Pattern 4 7 2 2" xfId="16784" xr:uid="{00000000-0005-0000-0000-0000BA000000}"/>
    <cellStyle name="Pattern 4 7 3" xfId="9121" xr:uid="{00000000-0005-0000-0000-0000BA000000}"/>
    <cellStyle name="Pattern 4 8" xfId="9414" xr:uid="{00000000-0005-0000-0000-0000BA000000}"/>
    <cellStyle name="Pattern 4 8 2" xfId="8608" xr:uid="{00000000-0005-0000-0000-0000BA000000}"/>
    <cellStyle name="Pattern 4 9" xfId="10755" xr:uid="{00000000-0005-0000-0000-0000BA000000}"/>
    <cellStyle name="Pattern 4 9 2" xfId="8607" xr:uid="{00000000-0005-0000-0000-0000BA000000}"/>
    <cellStyle name="Pattern 5" xfId="329" xr:uid="{00000000-0005-0000-0000-0000BA000000}"/>
    <cellStyle name="Pattern 5 2" xfId="1600" xr:uid="{00000000-0005-0000-0000-0000BA000000}"/>
    <cellStyle name="Pattern 5 2 2" xfId="4409" xr:uid="{00000000-0005-0000-0000-0000BA000000}"/>
    <cellStyle name="Pattern 5 2 2 2" xfId="14673" xr:uid="{00000000-0005-0000-0000-0000BA000000}"/>
    <cellStyle name="Pattern 5 2 2 2 2" xfId="19263" xr:uid="{00000000-0005-0000-0000-0000BA000000}"/>
    <cellStyle name="Pattern 5 2 2 3" xfId="8548" xr:uid="{00000000-0005-0000-0000-0000BA000000}"/>
    <cellStyle name="Pattern 5 2 3" xfId="5821" xr:uid="{00000000-0005-0000-0000-0000BA000000}"/>
    <cellStyle name="Pattern 5 2 3 2" xfId="16025" xr:uid="{00000000-0005-0000-0000-0000BA000000}"/>
    <cellStyle name="Pattern 5 2 3 2 2" xfId="20612" xr:uid="{00000000-0005-0000-0000-0000BA000000}"/>
    <cellStyle name="Pattern 5 2 3 3" xfId="9309" xr:uid="{00000000-0005-0000-0000-0000BA000000}"/>
    <cellStyle name="Pattern 5 2 4" xfId="3175" xr:uid="{00000000-0005-0000-0000-0000BA000000}"/>
    <cellStyle name="Pattern 5 2 4 2" xfId="18029" xr:uid="{00000000-0005-0000-0000-0000BA000000}"/>
    <cellStyle name="Pattern 5 2 5" xfId="11877" xr:uid="{00000000-0005-0000-0000-0000BA000000}"/>
    <cellStyle name="Pattern 5 2 5 2" xfId="16463" xr:uid="{00000000-0005-0000-0000-0000BA000000}"/>
    <cellStyle name="Pattern 5 2 6" xfId="8491" xr:uid="{00000000-0005-0000-0000-0000BA000000}"/>
    <cellStyle name="Pattern 5 3" xfId="836" xr:uid="{00000000-0005-0000-0000-0000B8000000}"/>
    <cellStyle name="Pattern 5 3 2" xfId="3636" xr:uid="{00000000-0005-0000-0000-0000B8000000}"/>
    <cellStyle name="Pattern 5 3 2 2" xfId="13900" xr:uid="{00000000-0005-0000-0000-0000B8000000}"/>
    <cellStyle name="Pattern 5 3 2 2 2" xfId="18490" xr:uid="{00000000-0005-0000-0000-0000B8000000}"/>
    <cellStyle name="Pattern 5 3 2 3" xfId="6292" xr:uid="{00000000-0005-0000-0000-0000B8000000}"/>
    <cellStyle name="Pattern 5 3 3" xfId="5061" xr:uid="{00000000-0005-0000-0000-0000B8000000}"/>
    <cellStyle name="Pattern 5 3 3 2" xfId="15314" xr:uid="{00000000-0005-0000-0000-0000B8000000}"/>
    <cellStyle name="Pattern 5 3 3 2 2" xfId="19903" xr:uid="{00000000-0005-0000-0000-0000B8000000}"/>
    <cellStyle name="Pattern 5 3 3 3" xfId="9484" xr:uid="{00000000-0005-0000-0000-0000B8000000}"/>
    <cellStyle name="Pattern 5 3 4" xfId="2478" xr:uid="{00000000-0005-0000-0000-0000B8000000}"/>
    <cellStyle name="Pattern 5 3 4 2" xfId="17332" xr:uid="{00000000-0005-0000-0000-0000B8000000}"/>
    <cellStyle name="Pattern 5 3 5" xfId="11169" xr:uid="{00000000-0005-0000-0000-0000B8000000}"/>
    <cellStyle name="Pattern 5 3 5 2" xfId="9610" xr:uid="{00000000-0005-0000-0000-0000B8000000}"/>
    <cellStyle name="Pattern 5 3 6" xfId="6023" xr:uid="{00000000-0005-0000-0000-0000B8000000}"/>
    <cellStyle name="Pattern 5 4" xfId="687" xr:uid="{00000000-0005-0000-0000-0000BA000000}"/>
    <cellStyle name="Pattern 5 4 2" xfId="4912" xr:uid="{00000000-0005-0000-0000-0000BA000000}"/>
    <cellStyle name="Pattern 5 4 2 2" xfId="15168" xr:uid="{00000000-0005-0000-0000-0000BA000000}"/>
    <cellStyle name="Pattern 5 4 2 2 2" xfId="19757" xr:uid="{00000000-0005-0000-0000-0000BA000000}"/>
    <cellStyle name="Pattern 5 4 2 3" xfId="7347" xr:uid="{00000000-0005-0000-0000-0000BA000000}"/>
    <cellStyle name="Pattern 5 4 3" xfId="2332" xr:uid="{00000000-0005-0000-0000-0000BA000000}"/>
    <cellStyle name="Pattern 5 4 3 2" xfId="17186" xr:uid="{00000000-0005-0000-0000-0000BA000000}"/>
    <cellStyle name="Pattern 5 4 4" xfId="11027" xr:uid="{00000000-0005-0000-0000-0000BA000000}"/>
    <cellStyle name="Pattern 5 4 4 2" xfId="8390" xr:uid="{00000000-0005-0000-0000-0000BA000000}"/>
    <cellStyle name="Pattern 5 4 5" xfId="8020" xr:uid="{00000000-0005-0000-0000-0000BA000000}"/>
    <cellStyle name="Pattern 5 5" xfId="3487" xr:uid="{00000000-0005-0000-0000-0000BA000000}"/>
    <cellStyle name="Pattern 5 5 2" xfId="13751" xr:uid="{00000000-0005-0000-0000-0000BA000000}"/>
    <cellStyle name="Pattern 5 5 2 2" xfId="18341" xr:uid="{00000000-0005-0000-0000-0000BA000000}"/>
    <cellStyle name="Pattern 5 5 3" xfId="8213" xr:uid="{00000000-0005-0000-0000-0000BA000000}"/>
    <cellStyle name="Pattern 5 6" xfId="4575" xr:uid="{00000000-0005-0000-0000-0000BA000000}"/>
    <cellStyle name="Pattern 5 6 2" xfId="14837" xr:uid="{00000000-0005-0000-0000-0000BA000000}"/>
    <cellStyle name="Pattern 5 6 2 2" xfId="19426" xr:uid="{00000000-0005-0000-0000-0000BA000000}"/>
    <cellStyle name="Pattern 5 6 3" xfId="8419" xr:uid="{00000000-0005-0000-0000-0000BA000000}"/>
    <cellStyle name="Pattern 5 7" xfId="9365" xr:uid="{00000000-0005-0000-0000-0000BA000000}"/>
    <cellStyle name="Pattern 5 7 2" xfId="7723" xr:uid="{00000000-0005-0000-0000-0000BA000000}"/>
    <cellStyle name="Pattern 5 8" xfId="10683" xr:uid="{00000000-0005-0000-0000-0000BA000000}"/>
    <cellStyle name="Pattern 5 8 2" xfId="9667" xr:uid="{00000000-0005-0000-0000-0000BA000000}"/>
    <cellStyle name="Pattern 5 9" xfId="9223" xr:uid="{00000000-0005-0000-0000-0000BA000000}"/>
    <cellStyle name="Pattern 6" xfId="299" xr:uid="{00000000-0005-0000-0000-0000BA000000}"/>
    <cellStyle name="Pattern 6 2" xfId="1477" xr:uid="{00000000-0005-0000-0000-0000BA000000}"/>
    <cellStyle name="Pattern 6 2 2" xfId="4286" xr:uid="{00000000-0005-0000-0000-0000BA000000}"/>
    <cellStyle name="Pattern 6 2 2 2" xfId="14550" xr:uid="{00000000-0005-0000-0000-0000BA000000}"/>
    <cellStyle name="Pattern 6 2 2 2 2" xfId="19140" xr:uid="{00000000-0005-0000-0000-0000BA000000}"/>
    <cellStyle name="Pattern 6 2 2 3" xfId="9860" xr:uid="{00000000-0005-0000-0000-0000BA000000}"/>
    <cellStyle name="Pattern 6 2 3" xfId="5698" xr:uid="{00000000-0005-0000-0000-0000BA000000}"/>
    <cellStyle name="Pattern 6 2 3 2" xfId="15908" xr:uid="{00000000-0005-0000-0000-0000BA000000}"/>
    <cellStyle name="Pattern 6 2 3 2 2" xfId="20496" xr:uid="{00000000-0005-0000-0000-0000BA000000}"/>
    <cellStyle name="Pattern 6 2 3 3" xfId="10215" xr:uid="{00000000-0005-0000-0000-0000BA000000}"/>
    <cellStyle name="Pattern 6 2 4" xfId="3070" xr:uid="{00000000-0005-0000-0000-0000BA000000}"/>
    <cellStyle name="Pattern 6 2 4 2" xfId="17924" xr:uid="{00000000-0005-0000-0000-0000BA000000}"/>
    <cellStyle name="Pattern 6 2 5" xfId="11760" xr:uid="{00000000-0005-0000-0000-0000BA000000}"/>
    <cellStyle name="Pattern 6 2 5 2" xfId="16347" xr:uid="{00000000-0005-0000-0000-0000BA000000}"/>
    <cellStyle name="Pattern 6 2 6" xfId="7076" xr:uid="{00000000-0005-0000-0000-0000BA000000}"/>
    <cellStyle name="Pattern 6 3" xfId="1072" xr:uid="{00000000-0005-0000-0000-0000BA000000}"/>
    <cellStyle name="Pattern 6 3 2" xfId="3875" xr:uid="{00000000-0005-0000-0000-0000BA000000}"/>
    <cellStyle name="Pattern 6 3 2 2" xfId="14139" xr:uid="{00000000-0005-0000-0000-0000BA000000}"/>
    <cellStyle name="Pattern 6 3 2 2 2" xfId="18729" xr:uid="{00000000-0005-0000-0000-0000BA000000}"/>
    <cellStyle name="Pattern 6 3 2 3" xfId="9294" xr:uid="{00000000-0005-0000-0000-0000BA000000}"/>
    <cellStyle name="Pattern 6 3 3" xfId="5295" xr:uid="{00000000-0005-0000-0000-0000BA000000}"/>
    <cellStyle name="Pattern 6 3 3 2" xfId="15531" xr:uid="{00000000-0005-0000-0000-0000BA000000}"/>
    <cellStyle name="Pattern 6 3 3 2 2" xfId="20120" xr:uid="{00000000-0005-0000-0000-0000BA000000}"/>
    <cellStyle name="Pattern 6 3 3 3" xfId="9136" xr:uid="{00000000-0005-0000-0000-0000BA000000}"/>
    <cellStyle name="Pattern 6 3 4" xfId="2699" xr:uid="{00000000-0005-0000-0000-0000BA000000}"/>
    <cellStyle name="Pattern 6 3 4 2" xfId="17553" xr:uid="{00000000-0005-0000-0000-0000BA000000}"/>
    <cellStyle name="Pattern 6 3 5" xfId="11386" xr:uid="{00000000-0005-0000-0000-0000BA000000}"/>
    <cellStyle name="Pattern 6 3 5 2" xfId="10362" xr:uid="{00000000-0005-0000-0000-0000BA000000}"/>
    <cellStyle name="Pattern 6 3 6" xfId="8800" xr:uid="{00000000-0005-0000-0000-0000BA000000}"/>
    <cellStyle name="Pattern 6 4" xfId="1812" xr:uid="{00000000-0005-0000-0000-0000BA000000}"/>
    <cellStyle name="Pattern 6 4 2" xfId="12083" xr:uid="{00000000-0005-0000-0000-0000BA000000}"/>
    <cellStyle name="Pattern 6 4 2 2" xfId="16668" xr:uid="{00000000-0005-0000-0000-0000BA000000}"/>
    <cellStyle name="Pattern 6 4 3" xfId="13255" xr:uid="{00000000-0005-0000-0000-0000BA000000}"/>
    <cellStyle name="Pattern 6 5" xfId="3309" xr:uid="{00000000-0005-0000-0000-0000BA000000}"/>
    <cellStyle name="Pattern 6 5 2" xfId="13573" xr:uid="{00000000-0005-0000-0000-0000BA000000}"/>
    <cellStyle name="Pattern 6 5 2 2" xfId="18163" xr:uid="{00000000-0005-0000-0000-0000BA000000}"/>
    <cellStyle name="Pattern 6 5 3" xfId="8533" xr:uid="{00000000-0005-0000-0000-0000BA000000}"/>
    <cellStyle name="Pattern 6 6" xfId="4545" xr:uid="{00000000-0005-0000-0000-0000BA000000}"/>
    <cellStyle name="Pattern 6 6 2" xfId="14808" xr:uid="{00000000-0005-0000-0000-0000BA000000}"/>
    <cellStyle name="Pattern 6 6 2 2" xfId="19398" xr:uid="{00000000-0005-0000-0000-0000BA000000}"/>
    <cellStyle name="Pattern 6 6 3" xfId="13314" xr:uid="{00000000-0005-0000-0000-0000BA000000}"/>
    <cellStyle name="Pattern 6 7" xfId="1837" xr:uid="{00000000-0005-0000-0000-0000BA000000}"/>
    <cellStyle name="Pattern 6 7 2" xfId="12108" xr:uid="{00000000-0005-0000-0000-0000BA000000}"/>
    <cellStyle name="Pattern 6 7 2 2" xfId="16693" xr:uid="{00000000-0005-0000-0000-0000BA000000}"/>
    <cellStyle name="Pattern 6 7 3" xfId="13245" xr:uid="{00000000-0005-0000-0000-0000BA000000}"/>
    <cellStyle name="Pattern 6 8" xfId="10654" xr:uid="{00000000-0005-0000-0000-0000BA000000}"/>
    <cellStyle name="Pattern 6 8 2" xfId="9773" xr:uid="{00000000-0005-0000-0000-0000BA000000}"/>
    <cellStyle name="Pattern 6 9" xfId="7728" xr:uid="{00000000-0005-0000-0000-0000BA000000}"/>
    <cellStyle name="Pattern 7" xfId="1086" xr:uid="{00000000-0005-0000-0000-0000B8000000}"/>
    <cellStyle name="Pattern 7 2" xfId="1510" xr:uid="{00000000-0005-0000-0000-0000BA000000}"/>
    <cellStyle name="Pattern 7 2 2" xfId="4319" xr:uid="{00000000-0005-0000-0000-0000BA000000}"/>
    <cellStyle name="Pattern 7 2 2 2" xfId="14583" xr:uid="{00000000-0005-0000-0000-0000BA000000}"/>
    <cellStyle name="Pattern 7 2 2 2 2" xfId="19173" xr:uid="{00000000-0005-0000-0000-0000BA000000}"/>
    <cellStyle name="Pattern 7 2 2 3" xfId="7059" xr:uid="{00000000-0005-0000-0000-0000BA000000}"/>
    <cellStyle name="Pattern 7 2 3" xfId="5731" xr:uid="{00000000-0005-0000-0000-0000BA000000}"/>
    <cellStyle name="Pattern 7 2 3 2" xfId="15940" xr:uid="{00000000-0005-0000-0000-0000BA000000}"/>
    <cellStyle name="Pattern 7 2 3 2 2" xfId="20527" xr:uid="{00000000-0005-0000-0000-0000BA000000}"/>
    <cellStyle name="Pattern 7 2 3 3" xfId="6619" xr:uid="{00000000-0005-0000-0000-0000BA000000}"/>
    <cellStyle name="Pattern 7 2 4" xfId="3092" xr:uid="{00000000-0005-0000-0000-0000BA000000}"/>
    <cellStyle name="Pattern 7 2 4 2" xfId="17946" xr:uid="{00000000-0005-0000-0000-0000BA000000}"/>
    <cellStyle name="Pattern 7 2 5" xfId="11792" xr:uid="{00000000-0005-0000-0000-0000BA000000}"/>
    <cellStyle name="Pattern 7 2 5 2" xfId="16378" xr:uid="{00000000-0005-0000-0000-0000BA000000}"/>
    <cellStyle name="Pattern 7 2 6" xfId="9229" xr:uid="{00000000-0005-0000-0000-0000BA000000}"/>
    <cellStyle name="Pattern 7 3" xfId="2710" xr:uid="{00000000-0005-0000-0000-0000B8000000}"/>
    <cellStyle name="Pattern 7 3 2" xfId="12978" xr:uid="{00000000-0005-0000-0000-0000B8000000}"/>
    <cellStyle name="Pattern 7 3 2 2" xfId="17564" xr:uid="{00000000-0005-0000-0000-0000B8000000}"/>
    <cellStyle name="Pattern 7 3 3" xfId="8155" xr:uid="{00000000-0005-0000-0000-0000B8000000}"/>
    <cellStyle name="Pattern 7 4" xfId="3889" xr:uid="{00000000-0005-0000-0000-0000B8000000}"/>
    <cellStyle name="Pattern 7 4 2" xfId="14153" xr:uid="{00000000-0005-0000-0000-0000B8000000}"/>
    <cellStyle name="Pattern 7 4 2 2" xfId="18743" xr:uid="{00000000-0005-0000-0000-0000B8000000}"/>
    <cellStyle name="Pattern 7 4 3" xfId="8075" xr:uid="{00000000-0005-0000-0000-0000B8000000}"/>
    <cellStyle name="Pattern 7 5" xfId="5309" xr:uid="{00000000-0005-0000-0000-0000B8000000}"/>
    <cellStyle name="Pattern 7 5 2" xfId="15543" xr:uid="{00000000-0005-0000-0000-0000B8000000}"/>
    <cellStyle name="Pattern 7 5 2 2" xfId="20132" xr:uid="{00000000-0005-0000-0000-0000B8000000}"/>
    <cellStyle name="Pattern 7 5 3" xfId="8131" xr:uid="{00000000-0005-0000-0000-0000B8000000}"/>
    <cellStyle name="Pattern 7 6" xfId="1846" xr:uid="{00000000-0005-0000-0000-0000B8000000}"/>
    <cellStyle name="Pattern 7 6 2" xfId="16702" xr:uid="{00000000-0005-0000-0000-0000B8000000}"/>
    <cellStyle name="Pattern 7 7" xfId="11398" xr:uid="{00000000-0005-0000-0000-0000B8000000}"/>
    <cellStyle name="Pattern 7 7 2" xfId="12982" xr:uid="{00000000-0005-0000-0000-0000B8000000}"/>
    <cellStyle name="Pattern 7 8" xfId="12886" xr:uid="{00000000-0005-0000-0000-0000B8000000}"/>
    <cellStyle name="Pattern 8" xfId="1093" xr:uid="{00000000-0005-0000-0000-0000BA000000}"/>
    <cellStyle name="Pattern 8 2" xfId="3896" xr:uid="{00000000-0005-0000-0000-0000BA000000}"/>
    <cellStyle name="Pattern 8 2 2" xfId="14160" xr:uid="{00000000-0005-0000-0000-0000BA000000}"/>
    <cellStyle name="Pattern 8 2 2 2" xfId="18750" xr:uid="{00000000-0005-0000-0000-0000BA000000}"/>
    <cellStyle name="Pattern 8 2 3" xfId="12932" xr:uid="{00000000-0005-0000-0000-0000BA000000}"/>
    <cellStyle name="Pattern 8 3" xfId="5316" xr:uid="{00000000-0005-0000-0000-0000BA000000}"/>
    <cellStyle name="Pattern 8 3 2" xfId="15549" xr:uid="{00000000-0005-0000-0000-0000BA000000}"/>
    <cellStyle name="Pattern 8 3 2 2" xfId="20138" xr:uid="{00000000-0005-0000-0000-0000BA000000}"/>
    <cellStyle name="Pattern 8 3 3" xfId="10210" xr:uid="{00000000-0005-0000-0000-0000BA000000}"/>
    <cellStyle name="Pattern 8 4" xfId="2716" xr:uid="{00000000-0005-0000-0000-0000BA000000}"/>
    <cellStyle name="Pattern 8 4 2" xfId="17570" xr:uid="{00000000-0005-0000-0000-0000BA000000}"/>
    <cellStyle name="Pattern 8 5" xfId="11404" xr:uid="{00000000-0005-0000-0000-0000BA000000}"/>
    <cellStyle name="Pattern 8 5 2" xfId="8781" xr:uid="{00000000-0005-0000-0000-0000BA000000}"/>
    <cellStyle name="Pattern 8 6" xfId="10234" xr:uid="{00000000-0005-0000-0000-0000BA000000}"/>
    <cellStyle name="Pattern 9" xfId="567" xr:uid="{00000000-0005-0000-0000-0000B8000000}"/>
    <cellStyle name="Pattern 9 2" xfId="4792" xr:uid="{00000000-0005-0000-0000-0000B8000000}"/>
    <cellStyle name="Pattern 9 2 2" xfId="15050" xr:uid="{00000000-0005-0000-0000-0000B8000000}"/>
    <cellStyle name="Pattern 9 2 2 2" xfId="19639" xr:uid="{00000000-0005-0000-0000-0000B8000000}"/>
    <cellStyle name="Pattern 9 2 3" xfId="6445" xr:uid="{00000000-0005-0000-0000-0000B8000000}"/>
    <cellStyle name="Pattern 9 3" xfId="1916" xr:uid="{00000000-0005-0000-0000-0000B8000000}"/>
    <cellStyle name="Pattern 9 3 2" xfId="16770" xr:uid="{00000000-0005-0000-0000-0000B8000000}"/>
    <cellStyle name="Pattern 9 4" xfId="10911" xr:uid="{00000000-0005-0000-0000-0000B8000000}"/>
    <cellStyle name="Pattern 9 4 2" xfId="6851" xr:uid="{00000000-0005-0000-0000-0000B8000000}"/>
    <cellStyle name="Pattern 9 5" xfId="7542" xr:uid="{00000000-0005-0000-0000-0000B8000000}"/>
    <cellStyle name="Percent" xfId="52" builtinId="5"/>
    <cellStyle name="Percent 2" xfId="39" xr:uid="{00000000-0005-0000-0000-00006D000000}"/>
    <cellStyle name="Percent 2 2" xfId="40" xr:uid="{00000000-0005-0000-0000-00006E000000}"/>
    <cellStyle name="Percent 2 3" xfId="5957" xr:uid="{00000000-0005-0000-0000-000030000000}"/>
    <cellStyle name="Percent 3" xfId="41" xr:uid="{00000000-0005-0000-0000-00006F000000}"/>
    <cellStyle name="Percent 4" xfId="42" xr:uid="{00000000-0005-0000-0000-000070000000}"/>
    <cellStyle name="Percent 5" xfId="164" xr:uid="{00000000-0005-0000-0000-000071000000}"/>
    <cellStyle name="Percent 5 2" xfId="170" xr:uid="{00000000-0005-0000-0000-000072000000}"/>
    <cellStyle name="Percent 6" xfId="172" xr:uid="{00000000-0005-0000-0000-000073000000}"/>
    <cellStyle name="Procent 2" xfId="43" xr:uid="{00000000-0005-0000-0000-000074000000}"/>
    <cellStyle name="Standaard 10" xfId="100" xr:uid="{00000000-0005-0000-0000-000075000000}"/>
    <cellStyle name="Standaard 11" xfId="101" xr:uid="{00000000-0005-0000-0000-000076000000}"/>
    <cellStyle name="Standaard 12" xfId="102" xr:uid="{00000000-0005-0000-0000-000077000000}"/>
    <cellStyle name="Standaard 12 2" xfId="103" xr:uid="{00000000-0005-0000-0000-000078000000}"/>
    <cellStyle name="Standaard 13" xfId="104" xr:uid="{00000000-0005-0000-0000-000079000000}"/>
    <cellStyle name="Standaard 13 2" xfId="105" xr:uid="{00000000-0005-0000-0000-00007A000000}"/>
    <cellStyle name="Standaard 14" xfId="106" xr:uid="{00000000-0005-0000-0000-00007B000000}"/>
    <cellStyle name="Standaard 14 2" xfId="107" xr:uid="{00000000-0005-0000-0000-00007C000000}"/>
    <cellStyle name="Standaard 15" xfId="108" xr:uid="{00000000-0005-0000-0000-00007D000000}"/>
    <cellStyle name="Standaard 15 2" xfId="109" xr:uid="{00000000-0005-0000-0000-00007E000000}"/>
    <cellStyle name="Standaard 16" xfId="110" xr:uid="{00000000-0005-0000-0000-00007F000000}"/>
    <cellStyle name="Standaard 16 2" xfId="111" xr:uid="{00000000-0005-0000-0000-000080000000}"/>
    <cellStyle name="Standaard 17" xfId="112" xr:uid="{00000000-0005-0000-0000-000081000000}"/>
    <cellStyle name="Standaard 17 2" xfId="113" xr:uid="{00000000-0005-0000-0000-000082000000}"/>
    <cellStyle name="Standaard 18" xfId="114" xr:uid="{00000000-0005-0000-0000-000083000000}"/>
    <cellStyle name="Standaard 18 2" xfId="115" xr:uid="{00000000-0005-0000-0000-000084000000}"/>
    <cellStyle name="Standaard 19" xfId="116" xr:uid="{00000000-0005-0000-0000-000085000000}"/>
    <cellStyle name="Standaard 19 2" xfId="117" xr:uid="{00000000-0005-0000-0000-000086000000}"/>
    <cellStyle name="Standaard 2" xfId="118" xr:uid="{00000000-0005-0000-0000-000087000000}"/>
    <cellStyle name="Standaard 2 2" xfId="119" xr:uid="{00000000-0005-0000-0000-000088000000}"/>
    <cellStyle name="Standaard 2 2 2" xfId="257" xr:uid="{00000000-0005-0000-0000-0000D8000000}"/>
    <cellStyle name="Standaard 2 2 3" xfId="256" xr:uid="{00000000-0005-0000-0000-0000D9000000}"/>
    <cellStyle name="Standaard 2 3" xfId="120" xr:uid="{00000000-0005-0000-0000-000089000000}"/>
    <cellStyle name="Standaard 2 4" xfId="121" xr:uid="{00000000-0005-0000-0000-00008A000000}"/>
    <cellStyle name="Standaard 2 5" xfId="255" xr:uid="{00000000-0005-0000-0000-0000DC000000}"/>
    <cellStyle name="Standaard 20" xfId="122" xr:uid="{00000000-0005-0000-0000-00008B000000}"/>
    <cellStyle name="Standaard 20 2" xfId="123" xr:uid="{00000000-0005-0000-0000-00008C000000}"/>
    <cellStyle name="Standaard 21" xfId="124" xr:uid="{00000000-0005-0000-0000-00008D000000}"/>
    <cellStyle name="Standaard 21 2" xfId="125" xr:uid="{00000000-0005-0000-0000-00008E000000}"/>
    <cellStyle name="Standaard 22" xfId="126" xr:uid="{00000000-0005-0000-0000-00008F000000}"/>
    <cellStyle name="Standaard 22 2" xfId="127" xr:uid="{00000000-0005-0000-0000-000090000000}"/>
    <cellStyle name="Standaard 23" xfId="128" xr:uid="{00000000-0005-0000-0000-000091000000}"/>
    <cellStyle name="Standaard 23 2" xfId="129" xr:uid="{00000000-0005-0000-0000-000092000000}"/>
    <cellStyle name="Standaard 24" xfId="130" xr:uid="{00000000-0005-0000-0000-000093000000}"/>
    <cellStyle name="Standaard 24 2" xfId="131" xr:uid="{00000000-0005-0000-0000-000094000000}"/>
    <cellStyle name="Standaard 24 2 2" xfId="132" xr:uid="{00000000-0005-0000-0000-000095000000}"/>
    <cellStyle name="Standaard 24 3" xfId="133" xr:uid="{00000000-0005-0000-0000-000096000000}"/>
    <cellStyle name="Standaard 25" xfId="134" xr:uid="{00000000-0005-0000-0000-000097000000}"/>
    <cellStyle name="Standaard 25 2" xfId="135" xr:uid="{00000000-0005-0000-0000-000098000000}"/>
    <cellStyle name="Standaard 26" xfId="136" xr:uid="{00000000-0005-0000-0000-000099000000}"/>
    <cellStyle name="Standaard 26 2" xfId="137" xr:uid="{00000000-0005-0000-0000-00009A000000}"/>
    <cellStyle name="Standaard 3" xfId="138" xr:uid="{00000000-0005-0000-0000-00009B000000}"/>
    <cellStyle name="Standaard 3 2" xfId="259" xr:uid="{00000000-0005-0000-0000-0000EE000000}"/>
    <cellStyle name="Standaard 3 3" xfId="260" xr:uid="{00000000-0005-0000-0000-0000EF000000}"/>
    <cellStyle name="Standaard 3 4" xfId="258" xr:uid="{00000000-0005-0000-0000-0000F0000000}"/>
    <cellStyle name="Standaard 4" xfId="139" xr:uid="{00000000-0005-0000-0000-00009C000000}"/>
    <cellStyle name="Standaard 4 2" xfId="140" xr:uid="{00000000-0005-0000-0000-00009D000000}"/>
    <cellStyle name="Standaard 4 3" xfId="261" xr:uid="{00000000-0005-0000-0000-0000F3000000}"/>
    <cellStyle name="Standaard 5" xfId="141" xr:uid="{00000000-0005-0000-0000-00009E000000}"/>
    <cellStyle name="Standaard 6" xfId="142" xr:uid="{00000000-0005-0000-0000-00009F000000}"/>
    <cellStyle name="Standaard 7" xfId="143" xr:uid="{00000000-0005-0000-0000-0000A0000000}"/>
    <cellStyle name="Standaard 7 2" xfId="144" xr:uid="{00000000-0005-0000-0000-0000A1000000}"/>
    <cellStyle name="Standaard 8" xfId="145" xr:uid="{00000000-0005-0000-0000-0000A2000000}"/>
    <cellStyle name="Standaard 8 2" xfId="146" xr:uid="{00000000-0005-0000-0000-0000A3000000}"/>
    <cellStyle name="Standaard 9" xfId="147" xr:uid="{00000000-0005-0000-0000-0000A4000000}"/>
    <cellStyle name="Standard 2" xfId="262" xr:uid="{00000000-0005-0000-0000-0000FB000000}"/>
    <cellStyle name="Standard 3" xfId="263" xr:uid="{00000000-0005-0000-0000-0000FC000000}"/>
    <cellStyle name="Standard 3 2" xfId="264" xr:uid="{00000000-0005-0000-0000-0000FD000000}"/>
    <cellStyle name="Standard_Aggregate CO2 balance" xfId="44" xr:uid="{00000000-0005-0000-0000-0000A5000000}"/>
    <cellStyle name="Tabeltitel" xfId="45" xr:uid="{00000000-0005-0000-0000-0000A6000000}"/>
    <cellStyle name="Tabeltitel 2" xfId="279" xr:uid="{00000000-0005-0000-0000-000000010000}"/>
    <cellStyle name="Tabeltitel 2 2" xfId="414" xr:uid="{00000000-0005-0000-0000-000000010000}"/>
    <cellStyle name="Tabeltitel 2 2 2" xfId="459" xr:uid="{00000000-0005-0000-0000-000000010000}"/>
    <cellStyle name="Tabeltitel 2 2 2 2" xfId="553" xr:uid="{00000000-0005-0000-0000-000000010000}"/>
    <cellStyle name="Tabeltitel 2 2 2 2 2" xfId="1285" xr:uid="{00000000-0005-0000-0000-000000010000}"/>
    <cellStyle name="Tabeltitel 2 2 2 2 2 2" xfId="1599" xr:uid="{00000000-0005-0000-0000-000000010000}"/>
    <cellStyle name="Tabeltitel 2 2 2 2 2 2 2" xfId="4408" xr:uid="{00000000-0005-0000-0000-000000010000}"/>
    <cellStyle name="Tabeltitel 2 2 2 2 2 2 2 2" xfId="14672" xr:uid="{00000000-0005-0000-0000-000000010000}"/>
    <cellStyle name="Tabeltitel 2 2 2 2 2 2 2 2 2" xfId="19262" xr:uid="{00000000-0005-0000-0000-000000010000}"/>
    <cellStyle name="Tabeltitel 2 2 2 2 2 2 2 3" xfId="9828" xr:uid="{00000000-0005-0000-0000-000000010000}"/>
    <cellStyle name="Tabeltitel 2 2 2 2 2 2 3" xfId="5820" xr:uid="{00000000-0005-0000-0000-000000010000}"/>
    <cellStyle name="Tabeltitel 2 2 2 2 2 2 3 2" xfId="10582" xr:uid="{00000000-0005-0000-0000-000000010000}"/>
    <cellStyle name="Tabeltitel 2 2 2 2 2 2 4" xfId="9772" xr:uid="{00000000-0005-0000-0000-000000010000}"/>
    <cellStyle name="Tabeltitel 2 2 2 2 2 3" xfId="2892" xr:uid="{00000000-0005-0000-0000-000000010000}"/>
    <cellStyle name="Tabeltitel 2 2 2 2 2 3 2" xfId="13158" xr:uid="{00000000-0005-0000-0000-000000010000}"/>
    <cellStyle name="Tabeltitel 2 2 2 2 2 3 2 2" xfId="17746" xr:uid="{00000000-0005-0000-0000-000000010000}"/>
    <cellStyle name="Tabeltitel 2 2 2 2 2 3 3" xfId="8144" xr:uid="{00000000-0005-0000-0000-000000010000}"/>
    <cellStyle name="Tabeltitel 2 2 2 2 2 4" xfId="4094" xr:uid="{00000000-0005-0000-0000-000000010000}"/>
    <cellStyle name="Tabeltitel 2 2 2 2 2 4 2" xfId="14358" xr:uid="{00000000-0005-0000-0000-000000010000}"/>
    <cellStyle name="Tabeltitel 2 2 2 2 2 4 2 2" xfId="18948" xr:uid="{00000000-0005-0000-0000-000000010000}"/>
    <cellStyle name="Tabeltitel 2 2 2 2 2 4 3" xfId="8369" xr:uid="{00000000-0005-0000-0000-000000010000}"/>
    <cellStyle name="Tabeltitel 2 2 2 2 2 5" xfId="5507" xr:uid="{00000000-0005-0000-0000-000000010000}"/>
    <cellStyle name="Tabeltitel 2 2 2 2 2 5 2" xfId="15730" xr:uid="{00000000-0005-0000-0000-000000010000}"/>
    <cellStyle name="Tabeltitel 2 2 2 2 2 5 2 2" xfId="20318" xr:uid="{00000000-0005-0000-0000-000000010000}"/>
    <cellStyle name="Tabeltitel 2 2 2 2 2 5 3" xfId="6967" xr:uid="{00000000-0005-0000-0000-000000010000}"/>
    <cellStyle name="Tabeltitel 2 2 2 2 2 6" xfId="10182" xr:uid="{00000000-0005-0000-0000-000000010000}"/>
    <cellStyle name="Tabeltitel 2 2 2 2 2 6 2" xfId="12224" xr:uid="{00000000-0005-0000-0000-000000010000}"/>
    <cellStyle name="Tabeltitel 2 2 2 2 2 7" xfId="10496" xr:uid="{00000000-0005-0000-0000-000000010000}"/>
    <cellStyle name="Tabeltitel 2 2 2 2 3" xfId="1465" xr:uid="{00000000-0005-0000-0000-000000010000}"/>
    <cellStyle name="Tabeltitel 2 2 2 2 3 2" xfId="4274" xr:uid="{00000000-0005-0000-0000-000000010000}"/>
    <cellStyle name="Tabeltitel 2 2 2 2 3 2 2" xfId="14538" xr:uid="{00000000-0005-0000-0000-000000010000}"/>
    <cellStyle name="Tabeltitel 2 2 2 2 3 2 2 2" xfId="19128" xr:uid="{00000000-0005-0000-0000-000000010000}"/>
    <cellStyle name="Tabeltitel 2 2 2 2 3 2 3" xfId="7454" xr:uid="{00000000-0005-0000-0000-000000010000}"/>
    <cellStyle name="Tabeltitel 2 2 2 2 3 3" xfId="5686" xr:uid="{00000000-0005-0000-0000-000000010000}"/>
    <cellStyle name="Tabeltitel 2 2 2 2 3 3 2" xfId="8995" xr:uid="{00000000-0005-0000-0000-000000010000}"/>
    <cellStyle name="Tabeltitel 2 2 2 2 3 4" xfId="10425" xr:uid="{00000000-0005-0000-0000-000000010000}"/>
    <cellStyle name="Tabeltitel 2 2 2 2 4" xfId="1151" xr:uid="{00000000-0005-0000-0000-000000010000}"/>
    <cellStyle name="Tabeltitel 2 2 2 2 4 2" xfId="3959" xr:uid="{00000000-0005-0000-0000-000000010000}"/>
    <cellStyle name="Tabeltitel 2 2 2 2 4 2 2" xfId="14223" xr:uid="{00000000-0005-0000-0000-000000010000}"/>
    <cellStyle name="Tabeltitel 2 2 2 2 4 2 2 2" xfId="18813" xr:uid="{00000000-0005-0000-0000-000000010000}"/>
    <cellStyle name="Tabeltitel 2 2 2 2 4 2 3" xfId="13448" xr:uid="{00000000-0005-0000-0000-000000010000}"/>
    <cellStyle name="Tabeltitel 2 2 2 2 4 3" xfId="5373" xr:uid="{00000000-0005-0000-0000-000000010000}"/>
    <cellStyle name="Tabeltitel 2 2 2 2 4 3 2" xfId="9266" xr:uid="{00000000-0005-0000-0000-000000010000}"/>
    <cellStyle name="Tabeltitel 2 2 2 2 4 4" xfId="6779" xr:uid="{00000000-0005-0000-0000-000000010000}"/>
    <cellStyle name="Tabeltitel 2 2 2 2 5" xfId="686" xr:uid="{00000000-0005-0000-0000-000000010000}"/>
    <cellStyle name="Tabeltitel 2 2 2 2 5 2" xfId="4911" xr:uid="{00000000-0005-0000-0000-000000010000}"/>
    <cellStyle name="Tabeltitel 2 2 2 2 5 2 2" xfId="12771" xr:uid="{00000000-0005-0000-0000-000000010000}"/>
    <cellStyle name="Tabeltitel 2 2 2 2 5 3" xfId="9180" xr:uid="{00000000-0005-0000-0000-000000010000}"/>
    <cellStyle name="Tabeltitel 2 2 2 2 6" xfId="3486" xr:uid="{00000000-0005-0000-0000-000000010000}"/>
    <cellStyle name="Tabeltitel 2 2 2 2 6 2" xfId="13750" xr:uid="{00000000-0005-0000-0000-000000010000}"/>
    <cellStyle name="Tabeltitel 2 2 2 2 6 2 2" xfId="18340" xr:uid="{00000000-0005-0000-0000-000000010000}"/>
    <cellStyle name="Tabeltitel 2 2 2 2 6 3" xfId="6638" xr:uid="{00000000-0005-0000-0000-000000010000}"/>
    <cellStyle name="Tabeltitel 2 2 2 2 7" xfId="4778" xr:uid="{00000000-0005-0000-0000-000000010000}"/>
    <cellStyle name="Tabeltitel 2 2 2 2 7 2" xfId="8691" xr:uid="{00000000-0005-0000-0000-000000010000}"/>
    <cellStyle name="Tabeltitel 2 2 2 2 8" xfId="12761" xr:uid="{00000000-0005-0000-0000-000000010000}"/>
    <cellStyle name="Tabeltitel 2 2 2 3" xfId="750" xr:uid="{00000000-0005-0000-0000-000000010000}"/>
    <cellStyle name="Tabeltitel 2 2 2 3 2" xfId="1663" xr:uid="{00000000-0005-0000-0000-000000010000}"/>
    <cellStyle name="Tabeltitel 2 2 2 3 2 2" xfId="4472" xr:uid="{00000000-0005-0000-0000-000000010000}"/>
    <cellStyle name="Tabeltitel 2 2 2 3 2 2 2" xfId="14736" xr:uid="{00000000-0005-0000-0000-000000010000}"/>
    <cellStyle name="Tabeltitel 2 2 2 3 2 2 2 2" xfId="19326" xr:uid="{00000000-0005-0000-0000-000000010000}"/>
    <cellStyle name="Tabeltitel 2 2 2 3 2 2 3" xfId="13020" xr:uid="{00000000-0005-0000-0000-000000010000}"/>
    <cellStyle name="Tabeltitel 2 2 2 3 2 3" xfId="5884" xr:uid="{00000000-0005-0000-0000-000000010000}"/>
    <cellStyle name="Tabeltitel 2 2 2 3 2 3 2" xfId="7072" xr:uid="{00000000-0005-0000-0000-000000010000}"/>
    <cellStyle name="Tabeltitel 2 2 2 3 2 4" xfId="14915" xr:uid="{00000000-0005-0000-0000-000000010000}"/>
    <cellStyle name="Tabeltitel 2 2 2 3 3" xfId="1346" xr:uid="{00000000-0005-0000-0000-000000010000}"/>
    <cellStyle name="Tabeltitel 2 2 2 3 3 2" xfId="4155" xr:uid="{00000000-0005-0000-0000-000000010000}"/>
    <cellStyle name="Tabeltitel 2 2 2 3 3 2 2" xfId="14419" xr:uid="{00000000-0005-0000-0000-000000010000}"/>
    <cellStyle name="Tabeltitel 2 2 2 3 3 2 2 2" xfId="19009" xr:uid="{00000000-0005-0000-0000-000000010000}"/>
    <cellStyle name="Tabeltitel 2 2 2 3 3 2 3" xfId="7028" xr:uid="{00000000-0005-0000-0000-000000010000}"/>
    <cellStyle name="Tabeltitel 2 2 2 3 3 3" xfId="5568" xr:uid="{00000000-0005-0000-0000-000000010000}"/>
    <cellStyle name="Tabeltitel 2 2 2 3 3 3 2" xfId="10103" xr:uid="{00000000-0005-0000-0000-000000010000}"/>
    <cellStyle name="Tabeltitel 2 2 2 3 3 4" xfId="7453" xr:uid="{00000000-0005-0000-0000-000000010000}"/>
    <cellStyle name="Tabeltitel 2 2 2 3 4" xfId="2394" xr:uid="{00000000-0005-0000-0000-000000010000}"/>
    <cellStyle name="Tabeltitel 2 2 2 3 4 2" xfId="12662" xr:uid="{00000000-0005-0000-0000-000000010000}"/>
    <cellStyle name="Tabeltitel 2 2 2 3 4 2 2" xfId="17248" xr:uid="{00000000-0005-0000-0000-000000010000}"/>
    <cellStyle name="Tabeltitel 2 2 2 3 4 3" xfId="8060" xr:uid="{00000000-0005-0000-0000-000000010000}"/>
    <cellStyle name="Tabeltitel 2 2 2 3 5" xfId="3550" xr:uid="{00000000-0005-0000-0000-000000010000}"/>
    <cellStyle name="Tabeltitel 2 2 2 3 5 2" xfId="13814" xr:uid="{00000000-0005-0000-0000-000000010000}"/>
    <cellStyle name="Tabeltitel 2 2 2 3 5 2 2" xfId="18404" xr:uid="{00000000-0005-0000-0000-000000010000}"/>
    <cellStyle name="Tabeltitel 2 2 2 3 5 3" xfId="12581" xr:uid="{00000000-0005-0000-0000-000000010000}"/>
    <cellStyle name="Tabeltitel 2 2 2 3 6" xfId="4975" xr:uid="{00000000-0005-0000-0000-000000010000}"/>
    <cellStyle name="Tabeltitel 2 2 2 3 6 2" xfId="15230" xr:uid="{00000000-0005-0000-0000-000000010000}"/>
    <cellStyle name="Tabeltitel 2 2 2 3 6 2 2" xfId="19819" xr:uid="{00000000-0005-0000-0000-000000010000}"/>
    <cellStyle name="Tabeltitel 2 2 2 3 6 3" xfId="6342" xr:uid="{00000000-0005-0000-0000-000000010000}"/>
    <cellStyle name="Tabeltitel 2 2 2 3 7" xfId="9683" xr:uid="{00000000-0005-0000-0000-000000010000}"/>
    <cellStyle name="Tabeltitel 2 2 2 3 7 2" xfId="8942" xr:uid="{00000000-0005-0000-0000-000000010000}"/>
    <cellStyle name="Tabeltitel 2 2 2 3 8" xfId="7381" xr:uid="{00000000-0005-0000-0000-000000010000}"/>
    <cellStyle name="Tabeltitel 2 2 2 4" xfId="1135" xr:uid="{00000000-0005-0000-0000-000000010000}"/>
    <cellStyle name="Tabeltitel 2 2 2 4 2" xfId="3941" xr:uid="{00000000-0005-0000-0000-000000010000}"/>
    <cellStyle name="Tabeltitel 2 2 2 4 2 2" xfId="14205" xr:uid="{00000000-0005-0000-0000-000000010000}"/>
    <cellStyle name="Tabeltitel 2 2 2 4 2 2 2" xfId="18795" xr:uid="{00000000-0005-0000-0000-000000010000}"/>
    <cellStyle name="Tabeltitel 2 2 2 4 2 3" xfId="8109" xr:uid="{00000000-0005-0000-0000-000000010000}"/>
    <cellStyle name="Tabeltitel 2 2 2 4 3" xfId="5357" xr:uid="{00000000-0005-0000-0000-000000010000}"/>
    <cellStyle name="Tabeltitel 2 2 2 4 3 2" xfId="7359" xr:uid="{00000000-0005-0000-0000-000000010000}"/>
    <cellStyle name="Tabeltitel 2 2 2 4 4" xfId="6839" xr:uid="{00000000-0005-0000-0000-000000010000}"/>
    <cellStyle name="Tabeltitel 2 2 2 5" xfId="1426" xr:uid="{00000000-0005-0000-0000-000000010000}"/>
    <cellStyle name="Tabeltitel 2 2 2 5 2" xfId="4235" xr:uid="{00000000-0005-0000-0000-000000010000}"/>
    <cellStyle name="Tabeltitel 2 2 2 5 2 2" xfId="14499" xr:uid="{00000000-0005-0000-0000-000000010000}"/>
    <cellStyle name="Tabeltitel 2 2 2 5 2 2 2" xfId="19089" xr:uid="{00000000-0005-0000-0000-000000010000}"/>
    <cellStyle name="Tabeltitel 2 2 2 5 2 3" xfId="8680" xr:uid="{00000000-0005-0000-0000-000000010000}"/>
    <cellStyle name="Tabeltitel 2 2 2 5 3" xfId="5647" xr:uid="{00000000-0005-0000-0000-000000010000}"/>
    <cellStyle name="Tabeltitel 2 2 2 5 3 2" xfId="10010" xr:uid="{00000000-0005-0000-0000-000000010000}"/>
    <cellStyle name="Tabeltitel 2 2 2 5 4" xfId="10532" xr:uid="{00000000-0005-0000-0000-000000010000}"/>
    <cellStyle name="Tabeltitel 2 2 2 6" xfId="961" xr:uid="{00000000-0005-0000-0000-000000010000}"/>
    <cellStyle name="Tabeltitel 2 2 2 6 2" xfId="3764" xr:uid="{00000000-0005-0000-0000-000000010000}"/>
    <cellStyle name="Tabeltitel 2 2 2 6 2 2" xfId="14028" xr:uid="{00000000-0005-0000-0000-000000010000}"/>
    <cellStyle name="Tabeltitel 2 2 2 6 2 2 2" xfId="18618" xr:uid="{00000000-0005-0000-0000-000000010000}"/>
    <cellStyle name="Tabeltitel 2 2 2 6 2 3" xfId="8313" xr:uid="{00000000-0005-0000-0000-000000010000}"/>
    <cellStyle name="Tabeltitel 2 2 2 6 3" xfId="5184" xr:uid="{00000000-0005-0000-0000-000000010000}"/>
    <cellStyle name="Tabeltitel 2 2 2 6 3 2" xfId="6915" xr:uid="{00000000-0005-0000-0000-000000010000}"/>
    <cellStyle name="Tabeltitel 2 2 2 6 4" xfId="13194" xr:uid="{00000000-0005-0000-0000-000000010000}"/>
    <cellStyle name="Tabeltitel 2 2 2 7" xfId="1896" xr:uid="{00000000-0005-0000-0000-000000010000}"/>
    <cellStyle name="Tabeltitel 2 2 2 7 2" xfId="9046" xr:uid="{00000000-0005-0000-0000-000000010000}"/>
    <cellStyle name="Tabeltitel 2 2 3" xfId="606" xr:uid="{00000000-0005-0000-0000-000000010000}"/>
    <cellStyle name="Tabeltitel 2 2 3 2" xfId="1216" xr:uid="{00000000-0005-0000-0000-000000010000}"/>
    <cellStyle name="Tabeltitel 2 2 3 2 2" xfId="2824" xr:uid="{00000000-0005-0000-0000-000000010000}"/>
    <cellStyle name="Tabeltitel 2 2 3 2 2 2" xfId="13090" xr:uid="{00000000-0005-0000-0000-000000010000}"/>
    <cellStyle name="Tabeltitel 2 2 3 2 2 2 2" xfId="17678" xr:uid="{00000000-0005-0000-0000-000000010000}"/>
    <cellStyle name="Tabeltitel 2 2 3 2 2 3" xfId="6416" xr:uid="{00000000-0005-0000-0000-000000010000}"/>
    <cellStyle name="Tabeltitel 2 2 3 2 3" xfId="4024" xr:uid="{00000000-0005-0000-0000-000000010000}"/>
    <cellStyle name="Tabeltitel 2 2 3 2 3 2" xfId="14288" xr:uid="{00000000-0005-0000-0000-000000010000}"/>
    <cellStyle name="Tabeltitel 2 2 3 2 3 2 2" xfId="18878" xr:uid="{00000000-0005-0000-0000-000000010000}"/>
    <cellStyle name="Tabeltitel 2 2 3 2 3 3" xfId="8339" xr:uid="{00000000-0005-0000-0000-000000010000}"/>
    <cellStyle name="Tabeltitel 2 2 3 2 4" xfId="5438" xr:uid="{00000000-0005-0000-0000-000000010000}"/>
    <cellStyle name="Tabeltitel 2 2 3 2 4 2" xfId="10586" xr:uid="{00000000-0005-0000-0000-000000010000}"/>
    <cellStyle name="Tabeltitel 2 2 3 2 5" xfId="7285" xr:uid="{00000000-0005-0000-0000-000000010000}"/>
    <cellStyle name="Tabeltitel 2 2 3 3" xfId="1530" xr:uid="{00000000-0005-0000-0000-000000010000}"/>
    <cellStyle name="Tabeltitel 2 2 3 3 2" xfId="4339" xr:uid="{00000000-0005-0000-0000-000000010000}"/>
    <cellStyle name="Tabeltitel 2 2 3 3 2 2" xfId="14603" xr:uid="{00000000-0005-0000-0000-000000010000}"/>
    <cellStyle name="Tabeltitel 2 2 3 3 2 2 2" xfId="19193" xr:uid="{00000000-0005-0000-0000-000000010000}"/>
    <cellStyle name="Tabeltitel 2 2 3 3 2 3" xfId="9018" xr:uid="{00000000-0005-0000-0000-000000010000}"/>
    <cellStyle name="Tabeltitel 2 2 3 3 3" xfId="5751" xr:uid="{00000000-0005-0000-0000-000000010000}"/>
    <cellStyle name="Tabeltitel 2 2 3 3 3 2" xfId="8966" xr:uid="{00000000-0005-0000-0000-000000010000}"/>
    <cellStyle name="Tabeltitel 2 2 3 3 4" xfId="6717" xr:uid="{00000000-0005-0000-0000-000000010000}"/>
    <cellStyle name="Tabeltitel 2 2 3 4" xfId="1138" xr:uid="{00000000-0005-0000-0000-000000010000}"/>
    <cellStyle name="Tabeltitel 2 2 3 4 2" xfId="3944" xr:uid="{00000000-0005-0000-0000-000000010000}"/>
    <cellStyle name="Tabeltitel 2 2 3 4 2 2" xfId="14208" xr:uid="{00000000-0005-0000-0000-000000010000}"/>
    <cellStyle name="Tabeltitel 2 2 3 4 2 2 2" xfId="18798" xr:uid="{00000000-0005-0000-0000-000000010000}"/>
    <cellStyle name="Tabeltitel 2 2 3 4 2 3" xfId="8353" xr:uid="{00000000-0005-0000-0000-000000010000}"/>
    <cellStyle name="Tabeltitel 2 2 3 4 3" xfId="5360" xr:uid="{00000000-0005-0000-0000-000000010000}"/>
    <cellStyle name="Tabeltitel 2 2 3 4 3 2" xfId="9029" xr:uid="{00000000-0005-0000-0000-000000010000}"/>
    <cellStyle name="Tabeltitel 2 2 3 4 4" xfId="6645" xr:uid="{00000000-0005-0000-0000-000000010000}"/>
    <cellStyle name="Tabeltitel 2 2 3 5" xfId="2253" xr:uid="{00000000-0005-0000-0000-000000010000}"/>
    <cellStyle name="Tabeltitel 2 2 3 5 2" xfId="12522" xr:uid="{00000000-0005-0000-0000-000000010000}"/>
    <cellStyle name="Tabeltitel 2 2 3 5 2 2" xfId="17107" xr:uid="{00000000-0005-0000-0000-000000010000}"/>
    <cellStyle name="Tabeltitel 2 2 3 5 3" xfId="12481" xr:uid="{00000000-0005-0000-0000-000000010000}"/>
    <cellStyle name="Tabeltitel 2 2 3 6" xfId="3406" xr:uid="{00000000-0005-0000-0000-000000010000}"/>
    <cellStyle name="Tabeltitel 2 2 3 6 2" xfId="13670" xr:uid="{00000000-0005-0000-0000-000000010000}"/>
    <cellStyle name="Tabeltitel 2 2 3 6 2 2" xfId="18260" xr:uid="{00000000-0005-0000-0000-000000010000}"/>
    <cellStyle name="Tabeltitel 2 2 3 6 3" xfId="7826" xr:uid="{00000000-0005-0000-0000-000000010000}"/>
    <cellStyle name="Tabeltitel 2 2 3 7" xfId="4831" xr:uid="{00000000-0005-0000-0000-000000010000}"/>
    <cellStyle name="Tabeltitel 2 2 3 7 2" xfId="15089" xr:uid="{00000000-0005-0000-0000-000000010000}"/>
    <cellStyle name="Tabeltitel 2 2 3 7 2 2" xfId="19678" xr:uid="{00000000-0005-0000-0000-000000010000}"/>
    <cellStyle name="Tabeltitel 2 2 3 7 3" xfId="6415" xr:uid="{00000000-0005-0000-0000-000000010000}"/>
    <cellStyle name="Tabeltitel 2 2 3 8" xfId="9542" xr:uid="{00000000-0005-0000-0000-000000010000}"/>
    <cellStyle name="Tabeltitel 2 2 3 8 2" xfId="8422" xr:uid="{00000000-0005-0000-0000-000000010000}"/>
    <cellStyle name="Tabeltitel 2 2 3 9" xfId="8140" xr:uid="{00000000-0005-0000-0000-000000010000}"/>
    <cellStyle name="Tabeltitel 2 2 4" xfId="654" xr:uid="{00000000-0005-0000-0000-000000010000}"/>
    <cellStyle name="Tabeltitel 2 2 4 2" xfId="1567" xr:uid="{00000000-0005-0000-0000-000000010000}"/>
    <cellStyle name="Tabeltitel 2 2 4 2 2" xfId="4376" xr:uid="{00000000-0005-0000-0000-000000010000}"/>
    <cellStyle name="Tabeltitel 2 2 4 2 2 2" xfId="14640" xr:uid="{00000000-0005-0000-0000-000000010000}"/>
    <cellStyle name="Tabeltitel 2 2 4 2 2 2 2" xfId="19230" xr:uid="{00000000-0005-0000-0000-000000010000}"/>
    <cellStyle name="Tabeltitel 2 2 4 2 2 3" xfId="6701" xr:uid="{00000000-0005-0000-0000-000000010000}"/>
    <cellStyle name="Tabeltitel 2 2 4 2 3" xfId="5788" xr:uid="{00000000-0005-0000-0000-000000010000}"/>
    <cellStyle name="Tabeltitel 2 2 4 2 3 2" xfId="8620" xr:uid="{00000000-0005-0000-0000-000000010000}"/>
    <cellStyle name="Tabeltitel 2 2 4 2 4" xfId="8165" xr:uid="{00000000-0005-0000-0000-000000010000}"/>
    <cellStyle name="Tabeltitel 2 2 4 3" xfId="1253" xr:uid="{00000000-0005-0000-0000-000000010000}"/>
    <cellStyle name="Tabeltitel 2 2 4 3 2" xfId="4062" xr:uid="{00000000-0005-0000-0000-000000010000}"/>
    <cellStyle name="Tabeltitel 2 2 4 3 2 2" xfId="14326" xr:uid="{00000000-0005-0000-0000-000000010000}"/>
    <cellStyle name="Tabeltitel 2 2 4 3 2 2 2" xfId="18916" xr:uid="{00000000-0005-0000-0000-000000010000}"/>
    <cellStyle name="Tabeltitel 2 2 4 3 2 3" xfId="14938" xr:uid="{00000000-0005-0000-0000-000000010000}"/>
    <cellStyle name="Tabeltitel 2 2 4 3 3" xfId="5475" xr:uid="{00000000-0005-0000-0000-000000010000}"/>
    <cellStyle name="Tabeltitel 2 2 4 3 3 2" xfId="6446" xr:uid="{00000000-0005-0000-0000-000000010000}"/>
    <cellStyle name="Tabeltitel 2 2 4 3 4" xfId="8280" xr:uid="{00000000-0005-0000-0000-000000010000}"/>
    <cellStyle name="Tabeltitel 2 2 4 4" xfId="2301" xr:uid="{00000000-0005-0000-0000-000000010000}"/>
    <cellStyle name="Tabeltitel 2 2 4 4 2" xfId="12569" xr:uid="{00000000-0005-0000-0000-000000010000}"/>
    <cellStyle name="Tabeltitel 2 2 4 4 2 2" xfId="17155" xr:uid="{00000000-0005-0000-0000-000000010000}"/>
    <cellStyle name="Tabeltitel 2 2 4 4 3" xfId="8139" xr:uid="{00000000-0005-0000-0000-000000010000}"/>
    <cellStyle name="Tabeltitel 2 2 4 5" xfId="3454" xr:uid="{00000000-0005-0000-0000-000000010000}"/>
    <cellStyle name="Tabeltitel 2 2 4 5 2" xfId="13718" xr:uid="{00000000-0005-0000-0000-000000010000}"/>
    <cellStyle name="Tabeltitel 2 2 4 5 2 2" xfId="18308" xr:uid="{00000000-0005-0000-0000-000000010000}"/>
    <cellStyle name="Tabeltitel 2 2 4 5 3" xfId="7879" xr:uid="{00000000-0005-0000-0000-000000010000}"/>
    <cellStyle name="Tabeltitel 2 2 4 6" xfId="4879" xr:uid="{00000000-0005-0000-0000-000000010000}"/>
    <cellStyle name="Tabeltitel 2 2 4 6 2" xfId="15137" xr:uid="{00000000-0005-0000-0000-000000010000}"/>
    <cellStyle name="Tabeltitel 2 2 4 6 2 2" xfId="19726" xr:uid="{00000000-0005-0000-0000-000000010000}"/>
    <cellStyle name="Tabeltitel 2 2 4 6 3" xfId="12890" xr:uid="{00000000-0005-0000-0000-000000010000}"/>
    <cellStyle name="Tabeltitel 2 2 4 7" xfId="9590" xr:uid="{00000000-0005-0000-0000-000000010000}"/>
    <cellStyle name="Tabeltitel 2 2 4 7 2" xfId="9050" xr:uid="{00000000-0005-0000-0000-000000010000}"/>
    <cellStyle name="Tabeltitel 2 2 4 8" xfId="9704" xr:uid="{00000000-0005-0000-0000-000000010000}"/>
    <cellStyle name="Tabeltitel 2 2 5" xfId="718" xr:uid="{00000000-0005-0000-0000-000000010000}"/>
    <cellStyle name="Tabeltitel 2 2 5 2" xfId="1631" xr:uid="{00000000-0005-0000-0000-000000010000}"/>
    <cellStyle name="Tabeltitel 2 2 5 2 2" xfId="4440" xr:uid="{00000000-0005-0000-0000-000000010000}"/>
    <cellStyle name="Tabeltitel 2 2 5 2 2 2" xfId="14704" xr:uid="{00000000-0005-0000-0000-000000010000}"/>
    <cellStyle name="Tabeltitel 2 2 5 2 2 2 2" xfId="19294" xr:uid="{00000000-0005-0000-0000-000000010000}"/>
    <cellStyle name="Tabeltitel 2 2 5 2 2 3" xfId="8070" xr:uid="{00000000-0005-0000-0000-000000010000}"/>
    <cellStyle name="Tabeltitel 2 2 5 2 3" xfId="5852" xr:uid="{00000000-0005-0000-0000-000000010000}"/>
    <cellStyle name="Tabeltitel 2 2 5 2 3 2" xfId="13428" xr:uid="{00000000-0005-0000-0000-000000010000}"/>
    <cellStyle name="Tabeltitel 2 2 5 2 4" xfId="7211" xr:uid="{00000000-0005-0000-0000-000000010000}"/>
    <cellStyle name="Tabeltitel 2 2 5 3" xfId="1314" xr:uid="{00000000-0005-0000-0000-000000010000}"/>
    <cellStyle name="Tabeltitel 2 2 5 3 2" xfId="4123" xr:uid="{00000000-0005-0000-0000-000000010000}"/>
    <cellStyle name="Tabeltitel 2 2 5 3 2 2" xfId="14387" xr:uid="{00000000-0005-0000-0000-000000010000}"/>
    <cellStyle name="Tabeltitel 2 2 5 3 2 2 2" xfId="18977" xr:uid="{00000000-0005-0000-0000-000000010000}"/>
    <cellStyle name="Tabeltitel 2 2 5 3 2 3" xfId="8262" xr:uid="{00000000-0005-0000-0000-000000010000}"/>
    <cellStyle name="Tabeltitel 2 2 5 3 3" xfId="5536" xr:uid="{00000000-0005-0000-0000-000000010000}"/>
    <cellStyle name="Tabeltitel 2 2 5 3 3 2" xfId="8059" xr:uid="{00000000-0005-0000-0000-000000010000}"/>
    <cellStyle name="Tabeltitel 2 2 5 3 4" xfId="10164" xr:uid="{00000000-0005-0000-0000-000000010000}"/>
    <cellStyle name="Tabeltitel 2 2 5 4" xfId="2362" xr:uid="{00000000-0005-0000-0000-000000010000}"/>
    <cellStyle name="Tabeltitel 2 2 5 4 2" xfId="12630" xr:uid="{00000000-0005-0000-0000-000000010000}"/>
    <cellStyle name="Tabeltitel 2 2 5 4 2 2" xfId="17216" xr:uid="{00000000-0005-0000-0000-000000010000}"/>
    <cellStyle name="Tabeltitel 2 2 5 4 3" xfId="9904" xr:uid="{00000000-0005-0000-0000-000000010000}"/>
    <cellStyle name="Tabeltitel 2 2 5 5" xfId="3518" xr:uid="{00000000-0005-0000-0000-000000010000}"/>
    <cellStyle name="Tabeltitel 2 2 5 5 2" xfId="13782" xr:uid="{00000000-0005-0000-0000-000000010000}"/>
    <cellStyle name="Tabeltitel 2 2 5 5 2 2" xfId="18372" xr:uid="{00000000-0005-0000-0000-000000010000}"/>
    <cellStyle name="Tabeltitel 2 2 5 5 3" xfId="10417" xr:uid="{00000000-0005-0000-0000-000000010000}"/>
    <cellStyle name="Tabeltitel 2 2 5 6" xfId="4943" xr:uid="{00000000-0005-0000-0000-000000010000}"/>
    <cellStyle name="Tabeltitel 2 2 5 6 2" xfId="15198" xr:uid="{00000000-0005-0000-0000-000000010000}"/>
    <cellStyle name="Tabeltitel 2 2 5 6 2 2" xfId="19787" xr:uid="{00000000-0005-0000-0000-000000010000}"/>
    <cellStyle name="Tabeltitel 2 2 5 6 3" xfId="7484" xr:uid="{00000000-0005-0000-0000-000000010000}"/>
    <cellStyle name="Tabeltitel 2 2 5 7" xfId="9651" xr:uid="{00000000-0005-0000-0000-000000010000}"/>
    <cellStyle name="Tabeltitel 2 2 5 7 2" xfId="13030" xr:uid="{00000000-0005-0000-0000-000000010000}"/>
    <cellStyle name="Tabeltitel 2 2 5 8" xfId="8757" xr:uid="{00000000-0005-0000-0000-000000010000}"/>
    <cellStyle name="Tabeltitel 2 2 6" xfId="780" xr:uid="{00000000-0005-0000-0000-000000010000}"/>
    <cellStyle name="Tabeltitel 2 2 6 2" xfId="1693" xr:uid="{00000000-0005-0000-0000-000000010000}"/>
    <cellStyle name="Tabeltitel 2 2 6 2 2" xfId="4502" xr:uid="{00000000-0005-0000-0000-000000010000}"/>
    <cellStyle name="Tabeltitel 2 2 6 2 2 2" xfId="14766" xr:uid="{00000000-0005-0000-0000-000000010000}"/>
    <cellStyle name="Tabeltitel 2 2 6 2 2 2 2" xfId="19356" xr:uid="{00000000-0005-0000-0000-000000010000}"/>
    <cellStyle name="Tabeltitel 2 2 6 2 2 3" xfId="14602" xr:uid="{00000000-0005-0000-0000-000000010000}"/>
    <cellStyle name="Tabeltitel 2 2 6 2 3" xfId="5914" xr:uid="{00000000-0005-0000-0000-000000010000}"/>
    <cellStyle name="Tabeltitel 2 2 6 2 3 2" xfId="7768" xr:uid="{00000000-0005-0000-0000-000000010000}"/>
    <cellStyle name="Tabeltitel 2 2 6 2 4" xfId="6900" xr:uid="{00000000-0005-0000-0000-000000010000}"/>
    <cellStyle name="Tabeltitel 2 2 6 3" xfId="1371" xr:uid="{00000000-0005-0000-0000-000000010000}"/>
    <cellStyle name="Tabeltitel 2 2 6 3 2" xfId="4180" xr:uid="{00000000-0005-0000-0000-000000010000}"/>
    <cellStyle name="Tabeltitel 2 2 6 3 2 2" xfId="14444" xr:uid="{00000000-0005-0000-0000-000000010000}"/>
    <cellStyle name="Tabeltitel 2 2 6 3 2 2 2" xfId="19034" xr:uid="{00000000-0005-0000-0000-000000010000}"/>
    <cellStyle name="Tabeltitel 2 2 6 3 2 3" xfId="6370" xr:uid="{00000000-0005-0000-0000-000000010000}"/>
    <cellStyle name="Tabeltitel 2 2 6 3 3" xfId="5592" xr:uid="{00000000-0005-0000-0000-000000010000}"/>
    <cellStyle name="Tabeltitel 2 2 6 3 3 2" xfId="6119" xr:uid="{00000000-0005-0000-0000-000000010000}"/>
    <cellStyle name="Tabeltitel 2 2 6 3 4" xfId="7755" xr:uid="{00000000-0005-0000-0000-000000010000}"/>
    <cellStyle name="Tabeltitel 2 2 6 4" xfId="2424" xr:uid="{00000000-0005-0000-0000-000000010000}"/>
    <cellStyle name="Tabeltitel 2 2 6 4 2" xfId="12692" xr:uid="{00000000-0005-0000-0000-000000010000}"/>
    <cellStyle name="Tabeltitel 2 2 6 4 2 2" xfId="17278" xr:uid="{00000000-0005-0000-0000-000000010000}"/>
    <cellStyle name="Tabeltitel 2 2 6 4 3" xfId="8754" xr:uid="{00000000-0005-0000-0000-000000010000}"/>
    <cellStyle name="Tabeltitel 2 2 6 5" xfId="3580" xr:uid="{00000000-0005-0000-0000-000000010000}"/>
    <cellStyle name="Tabeltitel 2 2 6 5 2" xfId="13844" xr:uid="{00000000-0005-0000-0000-000000010000}"/>
    <cellStyle name="Tabeltitel 2 2 6 5 2 2" xfId="18434" xr:uid="{00000000-0005-0000-0000-000000010000}"/>
    <cellStyle name="Tabeltitel 2 2 6 5 3" xfId="8766" xr:uid="{00000000-0005-0000-0000-000000010000}"/>
    <cellStyle name="Tabeltitel 2 2 6 6" xfId="5005" xr:uid="{00000000-0005-0000-0000-000000010000}"/>
    <cellStyle name="Tabeltitel 2 2 6 6 2" xfId="15260" xr:uid="{00000000-0005-0000-0000-000000010000}"/>
    <cellStyle name="Tabeltitel 2 2 6 6 2 2" xfId="19849" xr:uid="{00000000-0005-0000-0000-000000010000}"/>
    <cellStyle name="Tabeltitel 2 2 6 6 3" xfId="8715" xr:uid="{00000000-0005-0000-0000-000000010000}"/>
    <cellStyle name="Tabeltitel 2 2 6 7" xfId="9713" xr:uid="{00000000-0005-0000-0000-000000010000}"/>
    <cellStyle name="Tabeltitel 2 2 6 7 2" xfId="12095" xr:uid="{00000000-0005-0000-0000-000000010000}"/>
    <cellStyle name="Tabeltitel 2 2 6 8" xfId="8527" xr:uid="{00000000-0005-0000-0000-000000010000}"/>
    <cellStyle name="Tabeltitel 2 2 7" xfId="963" xr:uid="{00000000-0005-0000-0000-000000010000}"/>
    <cellStyle name="Tabeltitel 2 2 7 2" xfId="3766" xr:uid="{00000000-0005-0000-0000-000000010000}"/>
    <cellStyle name="Tabeltitel 2 2 7 2 2" xfId="14030" xr:uid="{00000000-0005-0000-0000-000000010000}"/>
    <cellStyle name="Tabeltitel 2 2 7 2 2 2" xfId="18620" xr:uid="{00000000-0005-0000-0000-000000010000}"/>
    <cellStyle name="Tabeltitel 2 2 7 2 3" xfId="12919" xr:uid="{00000000-0005-0000-0000-000000010000}"/>
    <cellStyle name="Tabeltitel 2 2 7 3" xfId="5186" xr:uid="{00000000-0005-0000-0000-000000010000}"/>
    <cellStyle name="Tabeltitel 2 2 7 3 2" xfId="7203" xr:uid="{00000000-0005-0000-0000-000000010000}"/>
    <cellStyle name="Tabeltitel 2 2 7 4" xfId="8943" xr:uid="{00000000-0005-0000-0000-000000010000}"/>
    <cellStyle name="Tabeltitel 2 2 8" xfId="921" xr:uid="{00000000-0005-0000-0000-000000010000}"/>
    <cellStyle name="Tabeltitel 2 2 8 2" xfId="3723" xr:uid="{00000000-0005-0000-0000-000000010000}"/>
    <cellStyle name="Tabeltitel 2 2 8 2 2" xfId="13987" xr:uid="{00000000-0005-0000-0000-000000010000}"/>
    <cellStyle name="Tabeltitel 2 2 8 2 2 2" xfId="18577" xr:uid="{00000000-0005-0000-0000-000000010000}"/>
    <cellStyle name="Tabeltitel 2 2 8 2 3" xfId="8243" xr:uid="{00000000-0005-0000-0000-000000010000}"/>
    <cellStyle name="Tabeltitel 2 2 8 3" xfId="5144" xr:uid="{00000000-0005-0000-0000-000000010000}"/>
    <cellStyle name="Tabeltitel 2 2 8 3 2" xfId="10329" xr:uid="{00000000-0005-0000-0000-000000010000}"/>
    <cellStyle name="Tabeltitel 2 2 8 4" xfId="9119" xr:uid="{00000000-0005-0000-0000-000000010000}"/>
    <cellStyle name="Tabeltitel 2 2 9" xfId="9418" xr:uid="{00000000-0005-0000-0000-000000010000}"/>
    <cellStyle name="Tabeltitel 2 2 9 2" xfId="9206" xr:uid="{00000000-0005-0000-0000-000000010000}"/>
    <cellStyle name="Tabeltitel 2 3" xfId="402" xr:uid="{00000000-0005-0000-0000-000000010000}"/>
    <cellStyle name="Tabeltitel 2 3 10" xfId="9163" xr:uid="{00000000-0005-0000-0000-000000010000}"/>
    <cellStyle name="Tabeltitel 2 3 2" xfId="1296" xr:uid="{00000000-0005-0000-0000-000000010000}"/>
    <cellStyle name="Tabeltitel 2 3 2 2" xfId="1613" xr:uid="{00000000-0005-0000-0000-000000010000}"/>
    <cellStyle name="Tabeltitel 2 3 2 2 2" xfId="4422" xr:uid="{00000000-0005-0000-0000-000000010000}"/>
    <cellStyle name="Tabeltitel 2 3 2 2 2 2" xfId="14686" xr:uid="{00000000-0005-0000-0000-000000010000}"/>
    <cellStyle name="Tabeltitel 2 3 2 2 2 2 2" xfId="19276" xr:uid="{00000000-0005-0000-0000-000000010000}"/>
    <cellStyle name="Tabeltitel 2 3 2 2 2 3" xfId="8988" xr:uid="{00000000-0005-0000-0000-000000010000}"/>
    <cellStyle name="Tabeltitel 2 3 2 2 3" xfId="5834" xr:uid="{00000000-0005-0000-0000-000000010000}"/>
    <cellStyle name="Tabeltitel 2 3 2 2 3 2" xfId="9250" xr:uid="{00000000-0005-0000-0000-000000010000}"/>
    <cellStyle name="Tabeltitel 2 3 2 2 4" xfId="7978" xr:uid="{00000000-0005-0000-0000-000000010000}"/>
    <cellStyle name="Tabeltitel 2 3 2 3" xfId="2903" xr:uid="{00000000-0005-0000-0000-000000010000}"/>
    <cellStyle name="Tabeltitel 2 3 2 3 2" xfId="13169" xr:uid="{00000000-0005-0000-0000-000000010000}"/>
    <cellStyle name="Tabeltitel 2 3 2 3 2 2" xfId="17757" xr:uid="{00000000-0005-0000-0000-000000010000}"/>
    <cellStyle name="Tabeltitel 2 3 2 3 3" xfId="10518" xr:uid="{00000000-0005-0000-0000-000000010000}"/>
    <cellStyle name="Tabeltitel 2 3 2 4" xfId="4105" xr:uid="{00000000-0005-0000-0000-000000010000}"/>
    <cellStyle name="Tabeltitel 2 3 2 4 2" xfId="14369" xr:uid="{00000000-0005-0000-0000-000000010000}"/>
    <cellStyle name="Tabeltitel 2 3 2 4 2 2" xfId="18959" xr:uid="{00000000-0005-0000-0000-000000010000}"/>
    <cellStyle name="Tabeltitel 2 3 2 4 3" xfId="9585" xr:uid="{00000000-0005-0000-0000-000000010000}"/>
    <cellStyle name="Tabeltitel 2 3 2 5" xfId="5518" xr:uid="{00000000-0005-0000-0000-000000010000}"/>
    <cellStyle name="Tabeltitel 2 3 2 5 2" xfId="8977" xr:uid="{00000000-0005-0000-0000-000000010000}"/>
    <cellStyle name="Tabeltitel 2 3 2 6" xfId="8360" xr:uid="{00000000-0005-0000-0000-000000010000}"/>
    <cellStyle name="Tabeltitel 2 3 3" xfId="1107" xr:uid="{00000000-0005-0000-0000-000000010000}"/>
    <cellStyle name="Tabeltitel 2 3 3 2" xfId="3913" xr:uid="{00000000-0005-0000-0000-000000010000}"/>
    <cellStyle name="Tabeltitel 2 3 3 2 2" xfId="14177" xr:uid="{00000000-0005-0000-0000-000000010000}"/>
    <cellStyle name="Tabeltitel 2 3 3 2 2 2" xfId="18767" xr:uid="{00000000-0005-0000-0000-000000010000}"/>
    <cellStyle name="Tabeltitel 2 3 3 2 3" xfId="14916" xr:uid="{00000000-0005-0000-0000-000000010000}"/>
    <cellStyle name="Tabeltitel 2 3 3 3" xfId="5330" xr:uid="{00000000-0005-0000-0000-000000010000}"/>
    <cellStyle name="Tabeltitel 2 3 3 3 2" xfId="10151" xr:uid="{00000000-0005-0000-0000-000000010000}"/>
    <cellStyle name="Tabeltitel 2 3 3 4" xfId="10469" xr:uid="{00000000-0005-0000-0000-000000010000}"/>
    <cellStyle name="Tabeltitel 2 3 4" xfId="1407" xr:uid="{00000000-0005-0000-0000-000000010000}"/>
    <cellStyle name="Tabeltitel 2 3 4 2" xfId="4216" xr:uid="{00000000-0005-0000-0000-000000010000}"/>
    <cellStyle name="Tabeltitel 2 3 4 2 2" xfId="14480" xr:uid="{00000000-0005-0000-0000-000000010000}"/>
    <cellStyle name="Tabeltitel 2 3 4 2 2 2" xfId="19070" xr:uid="{00000000-0005-0000-0000-000000010000}"/>
    <cellStyle name="Tabeltitel 2 3 4 2 3" xfId="6933" xr:uid="{00000000-0005-0000-0000-000000010000}"/>
    <cellStyle name="Tabeltitel 2 3 4 3" xfId="5628" xr:uid="{00000000-0005-0000-0000-000000010000}"/>
    <cellStyle name="Tabeltitel 2 3 4 3 2" xfId="9843" xr:uid="{00000000-0005-0000-0000-000000010000}"/>
    <cellStyle name="Tabeltitel 2 3 4 4" xfId="7295" xr:uid="{00000000-0005-0000-0000-000000010000}"/>
    <cellStyle name="Tabeltitel 2 3 5" xfId="929" xr:uid="{00000000-0005-0000-0000-000000010000}"/>
    <cellStyle name="Tabeltitel 2 3 5 2" xfId="3731" xr:uid="{00000000-0005-0000-0000-000000010000}"/>
    <cellStyle name="Tabeltitel 2 3 5 2 2" xfId="13995" xr:uid="{00000000-0005-0000-0000-000000010000}"/>
    <cellStyle name="Tabeltitel 2 3 5 2 2 2" xfId="18585" xr:uid="{00000000-0005-0000-0000-000000010000}"/>
    <cellStyle name="Tabeltitel 2 3 5 2 3" xfId="12236" xr:uid="{00000000-0005-0000-0000-000000010000}"/>
    <cellStyle name="Tabeltitel 2 3 5 3" xfId="5152" xr:uid="{00000000-0005-0000-0000-000000010000}"/>
    <cellStyle name="Tabeltitel 2 3 5 3 2" xfId="6383" xr:uid="{00000000-0005-0000-0000-000000010000}"/>
    <cellStyle name="Tabeltitel 2 3 5 4" xfId="9827" xr:uid="{00000000-0005-0000-0000-000000010000}"/>
    <cellStyle name="Tabeltitel 2 3 6" xfId="700" xr:uid="{00000000-0005-0000-0000-000000010000}"/>
    <cellStyle name="Tabeltitel 2 3 6 2" xfId="4925" xr:uid="{00000000-0005-0000-0000-000000010000}"/>
    <cellStyle name="Tabeltitel 2 3 6 2 2" xfId="7387" xr:uid="{00000000-0005-0000-0000-000000010000}"/>
    <cellStyle name="Tabeltitel 2 3 6 3" xfId="10315" xr:uid="{00000000-0005-0000-0000-000000010000}"/>
    <cellStyle name="Tabeltitel 2 3 7" xfId="3500" xr:uid="{00000000-0005-0000-0000-000000010000}"/>
    <cellStyle name="Tabeltitel 2 3 7 2" xfId="13764" xr:uid="{00000000-0005-0000-0000-000000010000}"/>
    <cellStyle name="Tabeltitel 2 3 7 2 2" xfId="18354" xr:uid="{00000000-0005-0000-0000-000000010000}"/>
    <cellStyle name="Tabeltitel 2 3 7 3" xfId="6375" xr:uid="{00000000-0005-0000-0000-000000010000}"/>
    <cellStyle name="Tabeltitel 2 3 8" xfId="1887" xr:uid="{00000000-0005-0000-0000-000000010000}"/>
    <cellStyle name="Tabeltitel 2 3 8 2" xfId="12158" xr:uid="{00000000-0005-0000-0000-000000010000}"/>
    <cellStyle name="Tabeltitel 2 3 8 2 2" xfId="16743" xr:uid="{00000000-0005-0000-0000-000000010000}"/>
    <cellStyle name="Tabeltitel 2 3 8 3" xfId="13171" xr:uid="{00000000-0005-0000-0000-000000010000}"/>
    <cellStyle name="Tabeltitel 2 3 9" xfId="4642" xr:uid="{00000000-0005-0000-0000-000000010000}"/>
    <cellStyle name="Tabeltitel 2 3 9 2" xfId="12870" xr:uid="{00000000-0005-0000-0000-000000010000}"/>
    <cellStyle name="Tabeltitel 2 4" xfId="943" xr:uid="{00000000-0005-0000-0000-000000010000}"/>
    <cellStyle name="Tabeltitel 2 4 2" xfId="897" xr:uid="{00000000-0005-0000-0000-000000010000}"/>
    <cellStyle name="Tabeltitel 2 4 2 2" xfId="3697" xr:uid="{00000000-0005-0000-0000-000000010000}"/>
    <cellStyle name="Tabeltitel 2 4 2 2 2" xfId="13961" xr:uid="{00000000-0005-0000-0000-000000010000}"/>
    <cellStyle name="Tabeltitel 2 4 2 2 2 2" xfId="18551" xr:uid="{00000000-0005-0000-0000-000000010000}"/>
    <cellStyle name="Tabeltitel 2 4 2 2 3" xfId="8296" xr:uid="{00000000-0005-0000-0000-000000010000}"/>
    <cellStyle name="Tabeltitel 2 4 2 3" xfId="5121" xr:uid="{00000000-0005-0000-0000-000000010000}"/>
    <cellStyle name="Tabeltitel 2 4 2 3 2" xfId="13323" xr:uid="{00000000-0005-0000-0000-000000010000}"/>
    <cellStyle name="Tabeltitel 2 4 2 4" xfId="9350" xr:uid="{00000000-0005-0000-0000-000000010000}"/>
    <cellStyle name="Tabeltitel 2 4 3" xfId="981" xr:uid="{00000000-0005-0000-0000-000000010000}"/>
    <cellStyle name="Tabeltitel 2 4 3 2" xfId="3784" xr:uid="{00000000-0005-0000-0000-000000010000}"/>
    <cellStyle name="Tabeltitel 2 4 3 2 2" xfId="14048" xr:uid="{00000000-0005-0000-0000-000000010000}"/>
    <cellStyle name="Tabeltitel 2 4 3 2 2 2" xfId="18638" xr:uid="{00000000-0005-0000-0000-000000010000}"/>
    <cellStyle name="Tabeltitel 2 4 3 2 3" xfId="12863" xr:uid="{00000000-0005-0000-0000-000000010000}"/>
    <cellStyle name="Tabeltitel 2 4 3 3" xfId="5204" xr:uid="{00000000-0005-0000-0000-000000010000}"/>
    <cellStyle name="Tabeltitel 2 4 3 3 2" xfId="13404" xr:uid="{00000000-0005-0000-0000-000000010000}"/>
    <cellStyle name="Tabeltitel 2 4 3 4" xfId="9028" xr:uid="{00000000-0005-0000-0000-000000010000}"/>
    <cellStyle name="Tabeltitel 2 4 4" xfId="2577" xr:uid="{00000000-0005-0000-0000-000000010000}"/>
    <cellStyle name="Tabeltitel 2 4 4 2" xfId="12845" xr:uid="{00000000-0005-0000-0000-000000010000}"/>
    <cellStyle name="Tabeltitel 2 4 4 2 2" xfId="17431" xr:uid="{00000000-0005-0000-0000-000000010000}"/>
    <cellStyle name="Tabeltitel 2 4 4 3" xfId="7983" xr:uid="{00000000-0005-0000-0000-000000010000}"/>
    <cellStyle name="Tabeltitel 2 4 5" xfId="3745" xr:uid="{00000000-0005-0000-0000-000000010000}"/>
    <cellStyle name="Tabeltitel 2 4 5 2" xfId="14009" xr:uid="{00000000-0005-0000-0000-000000010000}"/>
    <cellStyle name="Tabeltitel 2 4 5 2 2" xfId="18599" xr:uid="{00000000-0005-0000-0000-000000010000}"/>
    <cellStyle name="Tabeltitel 2 4 5 3" xfId="10563" xr:uid="{00000000-0005-0000-0000-000000010000}"/>
    <cellStyle name="Tabeltitel 2 4 6" xfId="5166" xr:uid="{00000000-0005-0000-0000-000000010000}"/>
    <cellStyle name="Tabeltitel 2 4 6 2" xfId="10091" xr:uid="{00000000-0005-0000-0000-000000010000}"/>
    <cellStyle name="Tabeltitel 2 4 7" xfId="13542" xr:uid="{00000000-0005-0000-0000-000000010000}"/>
    <cellStyle name="Tabeltitel 2 5" xfId="875" xr:uid="{00000000-0005-0000-0000-000000010000}"/>
    <cellStyle name="Tabeltitel 2 5 2" xfId="3675" xr:uid="{00000000-0005-0000-0000-000000010000}"/>
    <cellStyle name="Tabeltitel 2 5 2 2" xfId="13939" xr:uid="{00000000-0005-0000-0000-000000010000}"/>
    <cellStyle name="Tabeltitel 2 5 2 2 2" xfId="18529" xr:uid="{00000000-0005-0000-0000-000000010000}"/>
    <cellStyle name="Tabeltitel 2 5 2 3" xfId="10534" xr:uid="{00000000-0005-0000-0000-000000010000}"/>
    <cellStyle name="Tabeltitel 2 5 3" xfId="5099" xr:uid="{00000000-0005-0000-0000-000000010000}"/>
    <cellStyle name="Tabeltitel 2 5 3 2" xfId="6568" xr:uid="{00000000-0005-0000-0000-000000010000}"/>
    <cellStyle name="Tabeltitel 2 5 4" xfId="7811" xr:uid="{00000000-0005-0000-0000-000000010000}"/>
    <cellStyle name="Tabeltitel 2 6" xfId="835" xr:uid="{00000000-0005-0000-0000-000000010000}"/>
    <cellStyle name="Tabeltitel 2 6 2" xfId="3635" xr:uid="{00000000-0005-0000-0000-000000010000}"/>
    <cellStyle name="Tabeltitel 2 6 2 2" xfId="13899" xr:uid="{00000000-0005-0000-0000-000000010000}"/>
    <cellStyle name="Tabeltitel 2 6 2 2 2" xfId="18489" xr:uid="{00000000-0005-0000-0000-000000010000}"/>
    <cellStyle name="Tabeltitel 2 6 2 3" xfId="7574" xr:uid="{00000000-0005-0000-0000-000000010000}"/>
    <cellStyle name="Tabeltitel 2 6 3" xfId="5060" xr:uid="{00000000-0005-0000-0000-000000010000}"/>
    <cellStyle name="Tabeltitel 2 6 3 2" xfId="7506" xr:uid="{00000000-0005-0000-0000-000000010000}"/>
    <cellStyle name="Tabeltitel 2 6 4" xfId="6024" xr:uid="{00000000-0005-0000-0000-000000010000}"/>
    <cellStyle name="Tabeltitel 2 7" xfId="9321" xr:uid="{00000000-0005-0000-0000-000000010000}"/>
    <cellStyle name="Tabeltitel 2 7 2" xfId="10044" xr:uid="{00000000-0005-0000-0000-000000010000}"/>
    <cellStyle name="Tabeltitel 3" xfId="214" xr:uid="{00000000-0005-0000-0000-0000FF000000}"/>
    <cellStyle name="Tabeltitel 3 10" xfId="6627" xr:uid="{00000000-0005-0000-0000-0000FF000000}"/>
    <cellStyle name="Tabeltitel 3 10 2" xfId="7733" xr:uid="{00000000-0005-0000-0000-0000FF000000}"/>
    <cellStyle name="Tabeltitel 3 2" xfId="438" xr:uid="{00000000-0005-0000-0000-0000FF000000}"/>
    <cellStyle name="Tabeltitel 3 2 2" xfId="533" xr:uid="{00000000-0005-0000-0000-0000FF000000}"/>
    <cellStyle name="Tabeltitel 3 2 2 2" xfId="1270" xr:uid="{00000000-0005-0000-0000-0000FF000000}"/>
    <cellStyle name="Tabeltitel 3 2 2 2 2" xfId="1584" xr:uid="{00000000-0005-0000-0000-0000FF000000}"/>
    <cellStyle name="Tabeltitel 3 2 2 2 2 2" xfId="4393" xr:uid="{00000000-0005-0000-0000-0000FF000000}"/>
    <cellStyle name="Tabeltitel 3 2 2 2 2 2 2" xfId="14657" xr:uid="{00000000-0005-0000-0000-0000FF000000}"/>
    <cellStyle name="Tabeltitel 3 2 2 2 2 2 2 2" xfId="19247" xr:uid="{00000000-0005-0000-0000-0000FF000000}"/>
    <cellStyle name="Tabeltitel 3 2 2 2 2 2 3" xfId="13391" xr:uid="{00000000-0005-0000-0000-0000FF000000}"/>
    <cellStyle name="Tabeltitel 3 2 2 2 2 3" xfId="5805" xr:uid="{00000000-0005-0000-0000-0000FF000000}"/>
    <cellStyle name="Tabeltitel 3 2 2 2 2 3 2" xfId="7567" xr:uid="{00000000-0005-0000-0000-0000FF000000}"/>
    <cellStyle name="Tabeltitel 3 2 2 2 2 4" xfId="12969" xr:uid="{00000000-0005-0000-0000-0000FF000000}"/>
    <cellStyle name="Tabeltitel 3 2 2 2 3" xfId="2877" xr:uid="{00000000-0005-0000-0000-0000FF000000}"/>
    <cellStyle name="Tabeltitel 3 2 2 2 3 2" xfId="13143" xr:uid="{00000000-0005-0000-0000-0000FF000000}"/>
    <cellStyle name="Tabeltitel 3 2 2 2 3 2 2" xfId="17731" xr:uid="{00000000-0005-0000-0000-0000FF000000}"/>
    <cellStyle name="Tabeltitel 3 2 2 2 3 3" xfId="10419" xr:uid="{00000000-0005-0000-0000-0000FF000000}"/>
    <cellStyle name="Tabeltitel 3 2 2 2 4" xfId="4079" xr:uid="{00000000-0005-0000-0000-0000FF000000}"/>
    <cellStyle name="Tabeltitel 3 2 2 2 4 2" xfId="14343" xr:uid="{00000000-0005-0000-0000-0000FF000000}"/>
    <cellStyle name="Tabeltitel 3 2 2 2 4 2 2" xfId="18933" xr:uid="{00000000-0005-0000-0000-0000FF000000}"/>
    <cellStyle name="Tabeltitel 3 2 2 2 4 3" xfId="9708" xr:uid="{00000000-0005-0000-0000-0000FF000000}"/>
    <cellStyle name="Tabeltitel 3 2 2 2 5" xfId="5492" xr:uid="{00000000-0005-0000-0000-0000FF000000}"/>
    <cellStyle name="Tabeltitel 3 2 2 2 5 2" xfId="15715" xr:uid="{00000000-0005-0000-0000-0000FF000000}"/>
    <cellStyle name="Tabeltitel 3 2 2 2 5 2 2" xfId="20303" xr:uid="{00000000-0005-0000-0000-0000FF000000}"/>
    <cellStyle name="Tabeltitel 3 2 2 2 5 3" xfId="6271" xr:uid="{00000000-0005-0000-0000-0000FF000000}"/>
    <cellStyle name="Tabeltitel 3 2 2 2 6" xfId="10167" xr:uid="{00000000-0005-0000-0000-0000FF000000}"/>
    <cellStyle name="Tabeltitel 3 2 2 2 6 2" xfId="7705" xr:uid="{00000000-0005-0000-0000-0000FF000000}"/>
    <cellStyle name="Tabeltitel 3 2 2 2 7" xfId="13519" xr:uid="{00000000-0005-0000-0000-0000FF000000}"/>
    <cellStyle name="Tabeltitel 3 2 2 3" xfId="1450" xr:uid="{00000000-0005-0000-0000-0000FF000000}"/>
    <cellStyle name="Tabeltitel 3 2 2 3 2" xfId="4259" xr:uid="{00000000-0005-0000-0000-0000FF000000}"/>
    <cellStyle name="Tabeltitel 3 2 2 3 2 2" xfId="14523" xr:uid="{00000000-0005-0000-0000-0000FF000000}"/>
    <cellStyle name="Tabeltitel 3 2 2 3 2 2 2" xfId="19113" xr:uid="{00000000-0005-0000-0000-0000FF000000}"/>
    <cellStyle name="Tabeltitel 3 2 2 3 2 3" xfId="10052" xr:uid="{00000000-0005-0000-0000-0000FF000000}"/>
    <cellStyle name="Tabeltitel 3 2 2 3 3" xfId="5671" xr:uid="{00000000-0005-0000-0000-0000FF000000}"/>
    <cellStyle name="Tabeltitel 3 2 2 3 3 2" xfId="12261" xr:uid="{00000000-0005-0000-0000-0000FF000000}"/>
    <cellStyle name="Tabeltitel 3 2 2 3 4" xfId="9570" xr:uid="{00000000-0005-0000-0000-0000FF000000}"/>
    <cellStyle name="Tabeltitel 3 2 2 4" xfId="1146" xr:uid="{00000000-0005-0000-0000-0000FF000000}"/>
    <cellStyle name="Tabeltitel 3 2 2 4 2" xfId="3954" xr:uid="{00000000-0005-0000-0000-0000FF000000}"/>
    <cellStyle name="Tabeltitel 3 2 2 4 2 2" xfId="14218" xr:uid="{00000000-0005-0000-0000-0000FF000000}"/>
    <cellStyle name="Tabeltitel 3 2 2 4 2 2 2" xfId="18808" xr:uid="{00000000-0005-0000-0000-0000FF000000}"/>
    <cellStyle name="Tabeltitel 3 2 2 4 2 3" xfId="8560" xr:uid="{00000000-0005-0000-0000-0000FF000000}"/>
    <cellStyle name="Tabeltitel 3 2 2 4 3" xfId="5368" xr:uid="{00000000-0005-0000-0000-0000FF000000}"/>
    <cellStyle name="Tabeltitel 3 2 2 4 3 2" xfId="10244" xr:uid="{00000000-0005-0000-0000-0000FF000000}"/>
    <cellStyle name="Tabeltitel 3 2 2 4 4" xfId="7388" xr:uid="{00000000-0005-0000-0000-0000FF000000}"/>
    <cellStyle name="Tabeltitel 3 2 2 5" xfId="671" xr:uid="{00000000-0005-0000-0000-0000FF000000}"/>
    <cellStyle name="Tabeltitel 3 2 2 5 2" xfId="4896" xr:uid="{00000000-0005-0000-0000-0000FF000000}"/>
    <cellStyle name="Tabeltitel 3 2 2 5 2 2" xfId="6658" xr:uid="{00000000-0005-0000-0000-0000FF000000}"/>
    <cellStyle name="Tabeltitel 3 2 2 5 3" xfId="8322" xr:uid="{00000000-0005-0000-0000-0000FF000000}"/>
    <cellStyle name="Tabeltitel 3 2 2 6" xfId="3471" xr:uid="{00000000-0005-0000-0000-0000FF000000}"/>
    <cellStyle name="Tabeltitel 3 2 2 6 2" xfId="13735" xr:uid="{00000000-0005-0000-0000-0000FF000000}"/>
    <cellStyle name="Tabeltitel 3 2 2 6 2 2" xfId="18325" xr:uid="{00000000-0005-0000-0000-0000FF000000}"/>
    <cellStyle name="Tabeltitel 3 2 2 6 3" xfId="9749" xr:uid="{00000000-0005-0000-0000-0000FF000000}"/>
    <cellStyle name="Tabeltitel 3 2 2 7" xfId="4758" xr:uid="{00000000-0005-0000-0000-0000FF000000}"/>
    <cellStyle name="Tabeltitel 3 2 2 7 2" xfId="6506" xr:uid="{00000000-0005-0000-0000-0000FF000000}"/>
    <cellStyle name="Tabeltitel 3 2 2 8" xfId="8724" xr:uid="{00000000-0005-0000-0000-0000FF000000}"/>
    <cellStyle name="Tabeltitel 3 2 3" xfId="735" xr:uid="{00000000-0005-0000-0000-0000FF000000}"/>
    <cellStyle name="Tabeltitel 3 2 3 2" xfId="1648" xr:uid="{00000000-0005-0000-0000-0000FF000000}"/>
    <cellStyle name="Tabeltitel 3 2 3 2 2" xfId="4457" xr:uid="{00000000-0005-0000-0000-0000FF000000}"/>
    <cellStyle name="Tabeltitel 3 2 3 2 2 2" xfId="14721" xr:uid="{00000000-0005-0000-0000-0000FF000000}"/>
    <cellStyle name="Tabeltitel 3 2 3 2 2 2 2" xfId="19311" xr:uid="{00000000-0005-0000-0000-0000FF000000}"/>
    <cellStyle name="Tabeltitel 3 2 3 2 2 3" xfId="8010" xr:uid="{00000000-0005-0000-0000-0000FF000000}"/>
    <cellStyle name="Tabeltitel 3 2 3 2 3" xfId="5869" xr:uid="{00000000-0005-0000-0000-0000FF000000}"/>
    <cellStyle name="Tabeltitel 3 2 3 2 3 2" xfId="9051" xr:uid="{00000000-0005-0000-0000-0000FF000000}"/>
    <cellStyle name="Tabeltitel 3 2 3 2 4" xfId="8670" xr:uid="{00000000-0005-0000-0000-0000FF000000}"/>
    <cellStyle name="Tabeltitel 3 2 3 3" xfId="1331" xr:uid="{00000000-0005-0000-0000-0000FF000000}"/>
    <cellStyle name="Tabeltitel 3 2 3 3 2" xfId="4140" xr:uid="{00000000-0005-0000-0000-0000FF000000}"/>
    <cellStyle name="Tabeltitel 3 2 3 3 2 2" xfId="14404" xr:uid="{00000000-0005-0000-0000-0000FF000000}"/>
    <cellStyle name="Tabeltitel 3 2 3 3 2 2 2" xfId="18994" xr:uid="{00000000-0005-0000-0000-0000FF000000}"/>
    <cellStyle name="Tabeltitel 3 2 3 3 2 3" xfId="6809" xr:uid="{00000000-0005-0000-0000-0000FF000000}"/>
    <cellStyle name="Tabeltitel 3 2 3 3 3" xfId="5553" xr:uid="{00000000-0005-0000-0000-0000FF000000}"/>
    <cellStyle name="Tabeltitel 3 2 3 3 3 2" xfId="12509" xr:uid="{00000000-0005-0000-0000-0000FF000000}"/>
    <cellStyle name="Tabeltitel 3 2 3 3 4" xfId="9785" xr:uid="{00000000-0005-0000-0000-0000FF000000}"/>
    <cellStyle name="Tabeltitel 3 2 3 4" xfId="2379" xr:uid="{00000000-0005-0000-0000-0000FF000000}"/>
    <cellStyle name="Tabeltitel 3 2 3 4 2" xfId="12647" xr:uid="{00000000-0005-0000-0000-0000FF000000}"/>
    <cellStyle name="Tabeltitel 3 2 3 4 2 2" xfId="17233" xr:uid="{00000000-0005-0000-0000-0000FF000000}"/>
    <cellStyle name="Tabeltitel 3 2 3 4 3" xfId="10552" xr:uid="{00000000-0005-0000-0000-0000FF000000}"/>
    <cellStyle name="Tabeltitel 3 2 3 5" xfId="3535" xr:uid="{00000000-0005-0000-0000-0000FF000000}"/>
    <cellStyle name="Tabeltitel 3 2 3 5 2" xfId="13799" xr:uid="{00000000-0005-0000-0000-0000FF000000}"/>
    <cellStyle name="Tabeltitel 3 2 3 5 2 2" xfId="18389" xr:uid="{00000000-0005-0000-0000-0000FF000000}"/>
    <cellStyle name="Tabeltitel 3 2 3 5 3" xfId="9663" xr:uid="{00000000-0005-0000-0000-0000FF000000}"/>
    <cellStyle name="Tabeltitel 3 2 3 6" xfId="4960" xr:uid="{00000000-0005-0000-0000-0000FF000000}"/>
    <cellStyle name="Tabeltitel 3 2 3 6 2" xfId="15215" xr:uid="{00000000-0005-0000-0000-0000FF000000}"/>
    <cellStyle name="Tabeltitel 3 2 3 6 2 2" xfId="19804" xr:uid="{00000000-0005-0000-0000-0000FF000000}"/>
    <cellStyle name="Tabeltitel 3 2 3 6 3" xfId="8618" xr:uid="{00000000-0005-0000-0000-0000FF000000}"/>
    <cellStyle name="Tabeltitel 3 2 3 7" xfId="9668" xr:uid="{00000000-0005-0000-0000-0000FF000000}"/>
    <cellStyle name="Tabeltitel 3 2 3 7 2" xfId="13247" xr:uid="{00000000-0005-0000-0000-0000FF000000}"/>
    <cellStyle name="Tabeltitel 3 2 3 8" xfId="6195" xr:uid="{00000000-0005-0000-0000-0000FF000000}"/>
    <cellStyle name="Tabeltitel 3 2 4" xfId="1112" xr:uid="{00000000-0005-0000-0000-0000FF000000}"/>
    <cellStyle name="Tabeltitel 3 2 4 2" xfId="3918" xr:uid="{00000000-0005-0000-0000-0000FF000000}"/>
    <cellStyle name="Tabeltitel 3 2 4 2 2" xfId="14182" xr:uid="{00000000-0005-0000-0000-0000FF000000}"/>
    <cellStyle name="Tabeltitel 3 2 4 2 2 2" xfId="18772" xr:uid="{00000000-0005-0000-0000-0000FF000000}"/>
    <cellStyle name="Tabeltitel 3 2 4 2 3" xfId="12067" xr:uid="{00000000-0005-0000-0000-0000FF000000}"/>
    <cellStyle name="Tabeltitel 3 2 4 3" xfId="5335" xr:uid="{00000000-0005-0000-0000-0000FF000000}"/>
    <cellStyle name="Tabeltitel 3 2 4 3 2" xfId="8509" xr:uid="{00000000-0005-0000-0000-0000FF000000}"/>
    <cellStyle name="Tabeltitel 3 2 4 4" xfId="8903" xr:uid="{00000000-0005-0000-0000-0000FF000000}"/>
    <cellStyle name="Tabeltitel 3 2 5" xfId="1090" xr:uid="{00000000-0005-0000-0000-0000FF000000}"/>
    <cellStyle name="Tabeltitel 3 2 5 2" xfId="3893" xr:uid="{00000000-0005-0000-0000-0000FF000000}"/>
    <cellStyle name="Tabeltitel 3 2 5 2 2" xfId="14157" xr:uid="{00000000-0005-0000-0000-0000FF000000}"/>
    <cellStyle name="Tabeltitel 3 2 5 2 2 2" xfId="18747" xr:uid="{00000000-0005-0000-0000-0000FF000000}"/>
    <cellStyle name="Tabeltitel 3 2 5 2 3" xfId="12573" xr:uid="{00000000-0005-0000-0000-0000FF000000}"/>
    <cellStyle name="Tabeltitel 3 2 5 3" xfId="5313" xr:uid="{00000000-0005-0000-0000-0000FF000000}"/>
    <cellStyle name="Tabeltitel 3 2 5 3 2" xfId="8374" xr:uid="{00000000-0005-0000-0000-0000FF000000}"/>
    <cellStyle name="Tabeltitel 3 2 5 4" xfId="8398" xr:uid="{00000000-0005-0000-0000-0000FF000000}"/>
    <cellStyle name="Tabeltitel 3 2 6" xfId="900" xr:uid="{00000000-0005-0000-0000-0000FF000000}"/>
    <cellStyle name="Tabeltitel 3 2 6 2" xfId="3701" xr:uid="{00000000-0005-0000-0000-0000FF000000}"/>
    <cellStyle name="Tabeltitel 3 2 6 2 2" xfId="13965" xr:uid="{00000000-0005-0000-0000-0000FF000000}"/>
    <cellStyle name="Tabeltitel 3 2 6 2 2 2" xfId="18555" xr:uid="{00000000-0005-0000-0000-0000FF000000}"/>
    <cellStyle name="Tabeltitel 3 2 6 2 3" xfId="12902" xr:uid="{00000000-0005-0000-0000-0000FF000000}"/>
    <cellStyle name="Tabeltitel 3 2 6 3" xfId="5124" xr:uid="{00000000-0005-0000-0000-0000FF000000}"/>
    <cellStyle name="Tabeltitel 3 2 6 3 2" xfId="7912" xr:uid="{00000000-0005-0000-0000-0000FF000000}"/>
    <cellStyle name="Tabeltitel 3 2 6 4" xfId="7019" xr:uid="{00000000-0005-0000-0000-0000FF000000}"/>
    <cellStyle name="Tabeltitel 3 2 7" xfId="1893" xr:uid="{00000000-0005-0000-0000-0000FF000000}"/>
    <cellStyle name="Tabeltitel 3 2 7 2" xfId="12835" xr:uid="{00000000-0005-0000-0000-0000FF000000}"/>
    <cellStyle name="Tabeltitel 3 3" xfId="298" xr:uid="{00000000-0005-0000-0000-0000FF000000}"/>
    <cellStyle name="Tabeltitel 3 3 2" xfId="1165" xr:uid="{00000000-0005-0000-0000-0000FF000000}"/>
    <cellStyle name="Tabeltitel 3 3 2 2" xfId="1500" xr:uid="{00000000-0005-0000-0000-0000FF000000}"/>
    <cellStyle name="Tabeltitel 3 3 2 2 2" xfId="4309" xr:uid="{00000000-0005-0000-0000-0000FF000000}"/>
    <cellStyle name="Tabeltitel 3 3 2 2 2 2" xfId="14573" xr:uid="{00000000-0005-0000-0000-0000FF000000}"/>
    <cellStyle name="Tabeltitel 3 3 2 2 2 2 2" xfId="19163" xr:uid="{00000000-0005-0000-0000-0000FF000000}"/>
    <cellStyle name="Tabeltitel 3 3 2 2 2 3" xfId="9021" xr:uid="{00000000-0005-0000-0000-0000FF000000}"/>
    <cellStyle name="Tabeltitel 3 3 2 2 3" xfId="5721" xr:uid="{00000000-0005-0000-0000-0000FF000000}"/>
    <cellStyle name="Tabeltitel 3 3 2 2 3 2" xfId="9177" xr:uid="{00000000-0005-0000-0000-0000FF000000}"/>
    <cellStyle name="Tabeltitel 3 3 2 2 4" xfId="9648" xr:uid="{00000000-0005-0000-0000-0000FF000000}"/>
    <cellStyle name="Tabeltitel 3 3 2 3" xfId="2775" xr:uid="{00000000-0005-0000-0000-0000FF000000}"/>
    <cellStyle name="Tabeltitel 3 3 2 3 2" xfId="13041" xr:uid="{00000000-0005-0000-0000-0000FF000000}"/>
    <cellStyle name="Tabeltitel 3 3 2 3 2 2" xfId="17629" xr:uid="{00000000-0005-0000-0000-0000FF000000}"/>
    <cellStyle name="Tabeltitel 3 3 2 3 3" xfId="9636" xr:uid="{00000000-0005-0000-0000-0000FF000000}"/>
    <cellStyle name="Tabeltitel 3 3 2 4" xfId="3973" xr:uid="{00000000-0005-0000-0000-0000FF000000}"/>
    <cellStyle name="Tabeltitel 3 3 2 4 2" xfId="14237" xr:uid="{00000000-0005-0000-0000-0000FF000000}"/>
    <cellStyle name="Tabeltitel 3 3 2 4 2 2" xfId="18827" xr:uid="{00000000-0005-0000-0000-0000FF000000}"/>
    <cellStyle name="Tabeltitel 3 3 2 4 3" xfId="7505" xr:uid="{00000000-0005-0000-0000-0000FF000000}"/>
    <cellStyle name="Tabeltitel 3 3 2 5" xfId="5387" xr:uid="{00000000-0005-0000-0000-0000FF000000}"/>
    <cellStyle name="Tabeltitel 3 3 2 5 2" xfId="9207" xr:uid="{00000000-0005-0000-0000-0000FF000000}"/>
    <cellStyle name="Tabeltitel 3 3 2 6" xfId="8174" xr:uid="{00000000-0005-0000-0000-0000FF000000}"/>
    <cellStyle name="Tabeltitel 3 3 3" xfId="1431" xr:uid="{00000000-0005-0000-0000-0000FF000000}"/>
    <cellStyle name="Tabeltitel 3 3 3 2" xfId="4240" xr:uid="{00000000-0005-0000-0000-0000FF000000}"/>
    <cellStyle name="Tabeltitel 3 3 3 2 2" xfId="14504" xr:uid="{00000000-0005-0000-0000-0000FF000000}"/>
    <cellStyle name="Tabeltitel 3 3 3 2 2 2" xfId="19094" xr:uid="{00000000-0005-0000-0000-0000FF000000}"/>
    <cellStyle name="Tabeltitel 3 3 3 2 3" xfId="7901" xr:uid="{00000000-0005-0000-0000-0000FF000000}"/>
    <cellStyle name="Tabeltitel 3 3 3 3" xfId="5652" xr:uid="{00000000-0005-0000-0000-0000FF000000}"/>
    <cellStyle name="Tabeltitel 3 3 3 3 2" xfId="10363" xr:uid="{00000000-0005-0000-0000-0000FF000000}"/>
    <cellStyle name="Tabeltitel 3 3 3 4" xfId="6888" xr:uid="{00000000-0005-0000-0000-0000FF000000}"/>
    <cellStyle name="Tabeltitel 3 3 4" xfId="1076" xr:uid="{00000000-0005-0000-0000-0000FF000000}"/>
    <cellStyle name="Tabeltitel 3 3 4 2" xfId="3879" xr:uid="{00000000-0005-0000-0000-0000FF000000}"/>
    <cellStyle name="Tabeltitel 3 3 4 2 2" xfId="14143" xr:uid="{00000000-0005-0000-0000-0000FF000000}"/>
    <cellStyle name="Tabeltitel 3 3 4 2 2 2" xfId="18733" xr:uid="{00000000-0005-0000-0000-0000FF000000}"/>
    <cellStyle name="Tabeltitel 3 3 4 2 3" xfId="6924" xr:uid="{00000000-0005-0000-0000-0000FF000000}"/>
    <cellStyle name="Tabeltitel 3 3 4 3" xfId="5299" xr:uid="{00000000-0005-0000-0000-0000FF000000}"/>
    <cellStyle name="Tabeltitel 3 3 4 3 2" xfId="6981" xr:uid="{00000000-0005-0000-0000-0000FF000000}"/>
    <cellStyle name="Tabeltitel 3 3 4 4" xfId="7004" xr:uid="{00000000-0005-0000-0000-0000FF000000}"/>
    <cellStyle name="Tabeltitel 3 3 5" xfId="2194" xr:uid="{00000000-0005-0000-0000-0000FF000000}"/>
    <cellStyle name="Tabeltitel 3 3 5 2" xfId="12463" xr:uid="{00000000-0005-0000-0000-0000FF000000}"/>
    <cellStyle name="Tabeltitel 3 3 5 2 2" xfId="17048" xr:uid="{00000000-0005-0000-0000-0000FF000000}"/>
    <cellStyle name="Tabeltitel 3 3 5 3" xfId="12866" xr:uid="{00000000-0005-0000-0000-0000FF000000}"/>
    <cellStyle name="Tabeltitel 3 3 6" xfId="3347" xr:uid="{00000000-0005-0000-0000-0000FF000000}"/>
    <cellStyle name="Tabeltitel 3 3 6 2" xfId="13611" xr:uid="{00000000-0005-0000-0000-0000FF000000}"/>
    <cellStyle name="Tabeltitel 3 3 6 2 2" xfId="18201" xr:uid="{00000000-0005-0000-0000-0000FF000000}"/>
    <cellStyle name="Tabeltitel 3 3 6 3" xfId="9973" xr:uid="{00000000-0005-0000-0000-0000FF000000}"/>
    <cellStyle name="Tabeltitel 3 3 7" xfId="4544" xr:uid="{00000000-0005-0000-0000-0000FF000000}"/>
    <cellStyle name="Tabeltitel 3 3 7 2" xfId="14807" xr:uid="{00000000-0005-0000-0000-0000FF000000}"/>
    <cellStyle name="Tabeltitel 3 3 7 2 2" xfId="19397" xr:uid="{00000000-0005-0000-0000-0000FF000000}"/>
    <cellStyle name="Tabeltitel 3 3 7 3" xfId="10165" xr:uid="{00000000-0005-0000-0000-0000FF000000}"/>
    <cellStyle name="Tabeltitel 3 3 8" xfId="9335" xr:uid="{00000000-0005-0000-0000-0000FF000000}"/>
    <cellStyle name="Tabeltitel 3 3 8 2" xfId="7272" xr:uid="{00000000-0005-0000-0000-0000FF000000}"/>
    <cellStyle name="Tabeltitel 3 3 9" xfId="6008" xr:uid="{00000000-0005-0000-0000-0000FF000000}"/>
    <cellStyle name="Tabeltitel 3 4" xfId="554" xr:uid="{00000000-0005-0000-0000-0000FF000000}"/>
    <cellStyle name="Tabeltitel 3 4 2" xfId="1490" xr:uid="{00000000-0005-0000-0000-0000FF000000}"/>
    <cellStyle name="Tabeltitel 3 4 2 2" xfId="4299" xr:uid="{00000000-0005-0000-0000-0000FF000000}"/>
    <cellStyle name="Tabeltitel 3 4 2 2 2" xfId="14563" xr:uid="{00000000-0005-0000-0000-0000FF000000}"/>
    <cellStyle name="Tabeltitel 3 4 2 2 2 2" xfId="19153" xr:uid="{00000000-0005-0000-0000-0000FF000000}"/>
    <cellStyle name="Tabeltitel 3 4 2 2 3" xfId="8053" xr:uid="{00000000-0005-0000-0000-0000FF000000}"/>
    <cellStyle name="Tabeltitel 3 4 2 3" xfId="5711" xr:uid="{00000000-0005-0000-0000-0000FF000000}"/>
    <cellStyle name="Tabeltitel 3 4 2 3 2" xfId="13132" xr:uid="{00000000-0005-0000-0000-0000FF000000}"/>
    <cellStyle name="Tabeltitel 3 4 2 4" xfId="7265" xr:uid="{00000000-0005-0000-0000-0000FF000000}"/>
    <cellStyle name="Tabeltitel 3 4 3" xfId="1154" xr:uid="{00000000-0005-0000-0000-0000FF000000}"/>
    <cellStyle name="Tabeltitel 3 4 3 2" xfId="3962" xr:uid="{00000000-0005-0000-0000-0000FF000000}"/>
    <cellStyle name="Tabeltitel 3 4 3 2 2" xfId="14226" xr:uid="{00000000-0005-0000-0000-0000FF000000}"/>
    <cellStyle name="Tabeltitel 3 4 3 2 2 2" xfId="18816" xr:uid="{00000000-0005-0000-0000-0000FF000000}"/>
    <cellStyle name="Tabeltitel 3 4 3 2 3" xfId="8050" xr:uid="{00000000-0005-0000-0000-0000FF000000}"/>
    <cellStyle name="Tabeltitel 3 4 3 3" xfId="5376" xr:uid="{00000000-0005-0000-0000-0000FF000000}"/>
    <cellStyle name="Tabeltitel 3 4 3 3 2" xfId="6896" xr:uid="{00000000-0005-0000-0000-0000FF000000}"/>
    <cellStyle name="Tabeltitel 3 4 3 4" xfId="8418" xr:uid="{00000000-0005-0000-0000-0000FF000000}"/>
    <cellStyle name="Tabeltitel 3 4 4" xfId="2180" xr:uid="{00000000-0005-0000-0000-0000FF000000}"/>
    <cellStyle name="Tabeltitel 3 4 4 2" xfId="12449" xr:uid="{00000000-0005-0000-0000-0000FF000000}"/>
    <cellStyle name="Tabeltitel 3 4 4 2 2" xfId="17034" xr:uid="{00000000-0005-0000-0000-0000FF000000}"/>
    <cellStyle name="Tabeltitel 3 4 4 3" xfId="13471" xr:uid="{00000000-0005-0000-0000-0000FF000000}"/>
    <cellStyle name="Tabeltitel 3 4 5" xfId="3334" xr:uid="{00000000-0005-0000-0000-0000FF000000}"/>
    <cellStyle name="Tabeltitel 3 4 5 2" xfId="13598" xr:uid="{00000000-0005-0000-0000-0000FF000000}"/>
    <cellStyle name="Tabeltitel 3 4 5 2 2" xfId="18188" xr:uid="{00000000-0005-0000-0000-0000FF000000}"/>
    <cellStyle name="Tabeltitel 3 4 5 3" xfId="10236" xr:uid="{00000000-0005-0000-0000-0000FF000000}"/>
    <cellStyle name="Tabeltitel 3 4 6" xfId="4779" xr:uid="{00000000-0005-0000-0000-0000FF000000}"/>
    <cellStyle name="Tabeltitel 3 4 6 2" xfId="15037" xr:uid="{00000000-0005-0000-0000-0000FF000000}"/>
    <cellStyle name="Tabeltitel 3 4 6 2 2" xfId="19626" xr:uid="{00000000-0005-0000-0000-0000FF000000}"/>
    <cellStyle name="Tabeltitel 3 4 6 3" xfId="8247" xr:uid="{00000000-0005-0000-0000-0000FF000000}"/>
    <cellStyle name="Tabeltitel 3 4 7" xfId="9490" xr:uid="{00000000-0005-0000-0000-0000FF000000}"/>
    <cellStyle name="Tabeltitel 3 4 7 2" xfId="7530" xr:uid="{00000000-0005-0000-0000-0000FF000000}"/>
    <cellStyle name="Tabeltitel 3 4 8" xfId="7111" xr:uid="{00000000-0005-0000-0000-0000FF000000}"/>
    <cellStyle name="Tabeltitel 3 5" xfId="365" xr:uid="{00000000-0005-0000-0000-0000FF000000}"/>
    <cellStyle name="Tabeltitel 3 5 2" xfId="1475" xr:uid="{00000000-0005-0000-0000-0000FF000000}"/>
    <cellStyle name="Tabeltitel 3 5 2 2" xfId="4284" xr:uid="{00000000-0005-0000-0000-0000FF000000}"/>
    <cellStyle name="Tabeltitel 3 5 2 2 2" xfId="14548" xr:uid="{00000000-0005-0000-0000-0000FF000000}"/>
    <cellStyle name="Tabeltitel 3 5 2 2 2 2" xfId="19138" xr:uid="{00000000-0005-0000-0000-0000FF000000}"/>
    <cellStyle name="Tabeltitel 3 5 2 2 3" xfId="7190" xr:uid="{00000000-0005-0000-0000-0000FF000000}"/>
    <cellStyle name="Tabeltitel 3 5 2 3" xfId="5696" xr:uid="{00000000-0005-0000-0000-0000FF000000}"/>
    <cellStyle name="Tabeltitel 3 5 2 3 2" xfId="7214" xr:uid="{00000000-0005-0000-0000-0000FF000000}"/>
    <cellStyle name="Tabeltitel 3 5 2 4" xfId="12496" xr:uid="{00000000-0005-0000-0000-0000FF000000}"/>
    <cellStyle name="Tabeltitel 3 5 3" xfId="926" xr:uid="{00000000-0005-0000-0000-0000FF000000}"/>
    <cellStyle name="Tabeltitel 3 5 3 2" xfId="3728" xr:uid="{00000000-0005-0000-0000-0000FF000000}"/>
    <cellStyle name="Tabeltitel 3 5 3 2 2" xfId="13992" xr:uid="{00000000-0005-0000-0000-0000FF000000}"/>
    <cellStyle name="Tabeltitel 3 5 3 2 2 2" xfId="18582" xr:uid="{00000000-0005-0000-0000-0000FF000000}"/>
    <cellStyle name="Tabeltitel 3 5 3 2 3" xfId="9782" xr:uid="{00000000-0005-0000-0000-0000FF000000}"/>
    <cellStyle name="Tabeltitel 3 5 3 3" xfId="5149" xr:uid="{00000000-0005-0000-0000-0000FF000000}"/>
    <cellStyle name="Tabeltitel 3 5 3 3 2" xfId="8866" xr:uid="{00000000-0005-0000-0000-0000FF000000}"/>
    <cellStyle name="Tabeltitel 3 5 3 4" xfId="9550" xr:uid="{00000000-0005-0000-0000-0000FF000000}"/>
    <cellStyle name="Tabeltitel 3 5 4" xfId="1800" xr:uid="{00000000-0005-0000-0000-0000FF000000}"/>
    <cellStyle name="Tabeltitel 3 5 4 2" xfId="12071" xr:uid="{00000000-0005-0000-0000-0000FF000000}"/>
    <cellStyle name="Tabeltitel 3 5 4 2 2" xfId="16656" xr:uid="{00000000-0005-0000-0000-0000FF000000}"/>
    <cellStyle name="Tabeltitel 3 5 4 3" xfId="12775" xr:uid="{00000000-0005-0000-0000-0000FF000000}"/>
    <cellStyle name="Tabeltitel 3 5 5" xfId="3306" xr:uid="{00000000-0005-0000-0000-0000FF000000}"/>
    <cellStyle name="Tabeltitel 3 5 5 2" xfId="13570" xr:uid="{00000000-0005-0000-0000-0000FF000000}"/>
    <cellStyle name="Tabeltitel 3 5 5 2 2" xfId="18160" xr:uid="{00000000-0005-0000-0000-0000FF000000}"/>
    <cellStyle name="Tabeltitel 3 5 5 3" xfId="7317" xr:uid="{00000000-0005-0000-0000-0000FF000000}"/>
    <cellStyle name="Tabeltitel 3 5 6" xfId="4611" xr:uid="{00000000-0005-0000-0000-0000FF000000}"/>
    <cellStyle name="Tabeltitel 3 5 6 2" xfId="14873" xr:uid="{00000000-0005-0000-0000-0000FF000000}"/>
    <cellStyle name="Tabeltitel 3 5 6 2 2" xfId="19462" xr:uid="{00000000-0005-0000-0000-0000FF000000}"/>
    <cellStyle name="Tabeltitel 3 5 6 3" xfId="10224" xr:uid="{00000000-0005-0000-0000-0000FF000000}"/>
    <cellStyle name="Tabeltitel 3 5 7" xfId="9388" xr:uid="{00000000-0005-0000-0000-0000FF000000}"/>
    <cellStyle name="Tabeltitel 3 5 7 2" xfId="10008" xr:uid="{00000000-0005-0000-0000-0000FF000000}"/>
    <cellStyle name="Tabeltitel 3 5 8" xfId="9181" xr:uid="{00000000-0005-0000-0000-0000FF000000}"/>
    <cellStyle name="Tabeltitel 3 6" xfId="373" xr:uid="{00000000-0005-0000-0000-0000FF000000}"/>
    <cellStyle name="Tabeltitel 3 6 2" xfId="1476" xr:uid="{00000000-0005-0000-0000-0000FF000000}"/>
    <cellStyle name="Tabeltitel 3 6 2 2" xfId="4285" xr:uid="{00000000-0005-0000-0000-0000FF000000}"/>
    <cellStyle name="Tabeltitel 3 6 2 2 2" xfId="14549" xr:uid="{00000000-0005-0000-0000-0000FF000000}"/>
    <cellStyle name="Tabeltitel 3 6 2 2 2 2" xfId="19139" xr:uid="{00000000-0005-0000-0000-0000FF000000}"/>
    <cellStyle name="Tabeltitel 3 6 2 2 3" xfId="12842" xr:uid="{00000000-0005-0000-0000-0000FF000000}"/>
    <cellStyle name="Tabeltitel 3 6 2 3" xfId="5697" xr:uid="{00000000-0005-0000-0000-0000FF000000}"/>
    <cellStyle name="Tabeltitel 3 6 2 3 2" xfId="13192" xr:uid="{00000000-0005-0000-0000-0000FF000000}"/>
    <cellStyle name="Tabeltitel 3 6 2 4" xfId="9369" xr:uid="{00000000-0005-0000-0000-0000FF000000}"/>
    <cellStyle name="Tabeltitel 3 6 3" xfId="987" xr:uid="{00000000-0005-0000-0000-0000FF000000}"/>
    <cellStyle name="Tabeltitel 3 6 3 2" xfId="3790" xr:uid="{00000000-0005-0000-0000-0000FF000000}"/>
    <cellStyle name="Tabeltitel 3 6 3 2 2" xfId="14054" xr:uid="{00000000-0005-0000-0000-0000FF000000}"/>
    <cellStyle name="Tabeltitel 3 6 3 2 2 2" xfId="18644" xr:uid="{00000000-0005-0000-0000-0000FF000000}"/>
    <cellStyle name="Tabeltitel 3 6 3 2 3" xfId="9041" xr:uid="{00000000-0005-0000-0000-0000FF000000}"/>
    <cellStyle name="Tabeltitel 3 6 3 3" xfId="5210" xr:uid="{00000000-0005-0000-0000-0000FF000000}"/>
    <cellStyle name="Tabeltitel 3 6 3 3 2" xfId="8261" xr:uid="{00000000-0005-0000-0000-0000FF000000}"/>
    <cellStyle name="Tabeltitel 3 6 3 4" xfId="10452" xr:uid="{00000000-0005-0000-0000-0000FF000000}"/>
    <cellStyle name="Tabeltitel 3 6 4" xfId="1895" xr:uid="{00000000-0005-0000-0000-0000FF000000}"/>
    <cellStyle name="Tabeltitel 3 6 4 2" xfId="12165" xr:uid="{00000000-0005-0000-0000-0000FF000000}"/>
    <cellStyle name="Tabeltitel 3 6 4 2 2" xfId="16750" xr:uid="{00000000-0005-0000-0000-0000FF000000}"/>
    <cellStyle name="Tabeltitel 3 6 4 3" xfId="7133" xr:uid="{00000000-0005-0000-0000-0000FF000000}"/>
    <cellStyle name="Tabeltitel 3 6 5" xfId="3307" xr:uid="{00000000-0005-0000-0000-0000FF000000}"/>
    <cellStyle name="Tabeltitel 3 6 5 2" xfId="13571" xr:uid="{00000000-0005-0000-0000-0000FF000000}"/>
    <cellStyle name="Tabeltitel 3 6 5 2 2" xfId="18161" xr:uid="{00000000-0005-0000-0000-0000FF000000}"/>
    <cellStyle name="Tabeltitel 3 6 5 3" xfId="12793" xr:uid="{00000000-0005-0000-0000-0000FF000000}"/>
    <cellStyle name="Tabeltitel 3 6 6" xfId="4619" xr:uid="{00000000-0005-0000-0000-0000FF000000}"/>
    <cellStyle name="Tabeltitel 3 6 6 2" xfId="14881" xr:uid="{00000000-0005-0000-0000-0000FF000000}"/>
    <cellStyle name="Tabeltitel 3 6 6 2 2" xfId="19470" xr:uid="{00000000-0005-0000-0000-0000FF000000}"/>
    <cellStyle name="Tabeltitel 3 6 6 3" xfId="6875" xr:uid="{00000000-0005-0000-0000-0000FF000000}"/>
    <cellStyle name="Tabeltitel 3 6 7" xfId="9396" xr:uid="{00000000-0005-0000-0000-0000FF000000}"/>
    <cellStyle name="Tabeltitel 3 6 7 2" xfId="9687" xr:uid="{00000000-0005-0000-0000-0000FF000000}"/>
    <cellStyle name="Tabeltitel 3 6 8" xfId="8021" xr:uid="{00000000-0005-0000-0000-0000FF000000}"/>
    <cellStyle name="Tabeltitel 3 7" xfId="1528" xr:uid="{00000000-0005-0000-0000-0000FF000000}"/>
    <cellStyle name="Tabeltitel 3 7 2" xfId="4337" xr:uid="{00000000-0005-0000-0000-0000FF000000}"/>
    <cellStyle name="Tabeltitel 3 7 2 2" xfId="14601" xr:uid="{00000000-0005-0000-0000-0000FF000000}"/>
    <cellStyle name="Tabeltitel 3 7 2 2 2" xfId="19191" xr:uid="{00000000-0005-0000-0000-0000FF000000}"/>
    <cellStyle name="Tabeltitel 3 7 2 3" xfId="13269" xr:uid="{00000000-0005-0000-0000-0000FF000000}"/>
    <cellStyle name="Tabeltitel 3 7 3" xfId="5749" xr:uid="{00000000-0005-0000-0000-0000FF000000}"/>
    <cellStyle name="Tabeltitel 3 7 3 2" xfId="13217" xr:uid="{00000000-0005-0000-0000-0000FF000000}"/>
    <cellStyle name="Tabeltitel 3 7 4" xfId="8009" xr:uid="{00000000-0005-0000-0000-0000FF000000}"/>
    <cellStyle name="Tabeltitel 3 8" xfId="1252" xr:uid="{00000000-0005-0000-0000-0000FF000000}"/>
    <cellStyle name="Tabeltitel 3 8 2" xfId="4060" xr:uid="{00000000-0005-0000-0000-0000FF000000}"/>
    <cellStyle name="Tabeltitel 3 8 2 2" xfId="14324" xr:uid="{00000000-0005-0000-0000-0000FF000000}"/>
    <cellStyle name="Tabeltitel 3 8 2 2 2" xfId="18914" xr:uid="{00000000-0005-0000-0000-0000FF000000}"/>
    <cellStyle name="Tabeltitel 3 8 2 3" xfId="6840" xr:uid="{00000000-0005-0000-0000-0000FF000000}"/>
    <cellStyle name="Tabeltitel 3 8 3" xfId="5474" xr:uid="{00000000-0005-0000-0000-0000FF000000}"/>
    <cellStyle name="Tabeltitel 3 8 3 2" xfId="7741" xr:uid="{00000000-0005-0000-0000-0000FF000000}"/>
    <cellStyle name="Tabeltitel 3 8 4" xfId="7950" xr:uid="{00000000-0005-0000-0000-0000FF000000}"/>
    <cellStyle name="Tabeltitel 3 9" xfId="817" xr:uid="{00000000-0005-0000-0000-0000FF000000}"/>
    <cellStyle name="Tabeltitel 3 9 2" xfId="3617" xr:uid="{00000000-0005-0000-0000-0000FF000000}"/>
    <cellStyle name="Tabeltitel 3 9 2 2" xfId="13881" xr:uid="{00000000-0005-0000-0000-0000FF000000}"/>
    <cellStyle name="Tabeltitel 3 9 2 2 2" xfId="18471" xr:uid="{00000000-0005-0000-0000-0000FF000000}"/>
    <cellStyle name="Tabeltitel 3 9 2 3" xfId="10487" xr:uid="{00000000-0005-0000-0000-0000FF000000}"/>
    <cellStyle name="Tabeltitel 3 9 3" xfId="5042" xr:uid="{00000000-0005-0000-0000-0000FF000000}"/>
    <cellStyle name="Tabeltitel 3 9 3 2" xfId="7449" xr:uid="{00000000-0005-0000-0000-0000FF000000}"/>
    <cellStyle name="Tabeltitel 3 9 4" xfId="6042" xr:uid="{00000000-0005-0000-0000-0000FF000000}"/>
    <cellStyle name="Tabeltitel 4" xfId="384" xr:uid="{00000000-0005-0000-0000-0000A6000000}"/>
    <cellStyle name="Tabeltitel 4 10" xfId="6076" xr:uid="{00000000-0005-0000-0000-0000FD000000}"/>
    <cellStyle name="Tabeltitel 4 2" xfId="1104" xr:uid="{00000000-0005-0000-0000-0000A6000000}"/>
    <cellStyle name="Tabeltitel 4 2 2" xfId="1471" xr:uid="{00000000-0005-0000-0000-0000A6000000}"/>
    <cellStyle name="Tabeltitel 4 2 2 2" xfId="4280" xr:uid="{00000000-0005-0000-0000-0000A6000000}"/>
    <cellStyle name="Tabeltitel 4 2 2 2 2" xfId="14544" xr:uid="{00000000-0005-0000-0000-0000A6000000}"/>
    <cellStyle name="Tabeltitel 4 2 2 2 2 2" xfId="19134" xr:uid="{00000000-0005-0000-0000-0000A6000000}"/>
    <cellStyle name="Tabeltitel 4 2 2 2 3" xfId="6902" xr:uid="{00000000-0005-0000-0000-0000A6000000}"/>
    <cellStyle name="Tabeltitel 4 2 2 3" xfId="5692" xr:uid="{00000000-0005-0000-0000-0000A6000000}"/>
    <cellStyle name="Tabeltitel 4 2 2 3 2" xfId="6550" xr:uid="{00000000-0005-0000-0000-0000A6000000}"/>
    <cellStyle name="Tabeltitel 4 2 2 4" xfId="6648" xr:uid="{00000000-0005-0000-0000-0000A6000000}"/>
    <cellStyle name="Tabeltitel 4 2 3" xfId="2729" xr:uid="{00000000-0005-0000-0000-0000A6000000}"/>
    <cellStyle name="Tabeltitel 4 2 3 2" xfId="12996" xr:uid="{00000000-0005-0000-0000-0000A6000000}"/>
    <cellStyle name="Tabeltitel 4 2 3 2 2" xfId="17583" xr:uid="{00000000-0005-0000-0000-0000A6000000}"/>
    <cellStyle name="Tabeltitel 4 2 3 3" xfId="8694" xr:uid="{00000000-0005-0000-0000-0000A6000000}"/>
    <cellStyle name="Tabeltitel 4 2 4" xfId="3910" xr:uid="{00000000-0005-0000-0000-0000A6000000}"/>
    <cellStyle name="Tabeltitel 4 2 4 2" xfId="14174" xr:uid="{00000000-0005-0000-0000-0000A6000000}"/>
    <cellStyle name="Tabeltitel 4 2 4 2 2" xfId="18764" xr:uid="{00000000-0005-0000-0000-0000A6000000}"/>
    <cellStyle name="Tabeltitel 4 2 4 3" xfId="8015" xr:uid="{00000000-0005-0000-0000-0000A6000000}"/>
    <cellStyle name="Tabeltitel 4 2 5" xfId="5327" xr:uid="{00000000-0005-0000-0000-0000A6000000}"/>
    <cellStyle name="Tabeltitel 4 2 5 2" xfId="15560" xr:uid="{00000000-0005-0000-0000-0000A6000000}"/>
    <cellStyle name="Tabeltitel 4 2 5 2 2" xfId="20149" xr:uid="{00000000-0005-0000-0000-0000A6000000}"/>
    <cellStyle name="Tabeltitel 4 2 5 3" xfId="6529" xr:uid="{00000000-0005-0000-0000-0000A6000000}"/>
    <cellStyle name="Tabeltitel 4 2 6" xfId="10012" xr:uid="{00000000-0005-0000-0000-0000A6000000}"/>
    <cellStyle name="Tabeltitel 4 2 6 2" xfId="9591" xr:uid="{00000000-0005-0000-0000-0000A6000000}"/>
    <cellStyle name="Tabeltitel 4 2 7" xfId="13419" xr:uid="{00000000-0005-0000-0000-0000A6000000}"/>
    <cellStyle name="Tabeltitel 4 3" xfId="982" xr:uid="{00000000-0005-0000-0000-0000FD000000}"/>
    <cellStyle name="Tabeltitel 4 3 2" xfId="3785" xr:uid="{00000000-0005-0000-0000-0000FD000000}"/>
    <cellStyle name="Tabeltitel 4 3 2 2" xfId="14049" xr:uid="{00000000-0005-0000-0000-0000FD000000}"/>
    <cellStyle name="Tabeltitel 4 3 2 2 2" xfId="18639" xr:uid="{00000000-0005-0000-0000-0000FD000000}"/>
    <cellStyle name="Tabeltitel 4 3 2 3" xfId="9879" xr:uid="{00000000-0005-0000-0000-0000FD000000}"/>
    <cellStyle name="Tabeltitel 4 3 3" xfId="5205" xr:uid="{00000000-0005-0000-0000-0000FD000000}"/>
    <cellStyle name="Tabeltitel 4 3 3 2" xfId="10439" xr:uid="{00000000-0005-0000-0000-0000FD000000}"/>
    <cellStyle name="Tabeltitel 4 3 4" xfId="7869" xr:uid="{00000000-0005-0000-0000-0000FD000000}"/>
    <cellStyle name="Tabeltitel 4 4" xfId="1026" xr:uid="{00000000-0005-0000-0000-0000FD000000}"/>
    <cellStyle name="Tabeltitel 4 4 2" xfId="3829" xr:uid="{00000000-0005-0000-0000-0000FD000000}"/>
    <cellStyle name="Tabeltitel 4 4 2 2" xfId="14093" xr:uid="{00000000-0005-0000-0000-0000FD000000}"/>
    <cellStyle name="Tabeltitel 4 4 2 2 2" xfId="18683" xr:uid="{00000000-0005-0000-0000-0000FD000000}"/>
    <cellStyle name="Tabeltitel 4 4 2 3" xfId="6606" xr:uid="{00000000-0005-0000-0000-0000FD000000}"/>
    <cellStyle name="Tabeltitel 4 4 3" xfId="5249" xr:uid="{00000000-0005-0000-0000-0000FD000000}"/>
    <cellStyle name="Tabeltitel 4 4 3 2" xfId="12846" xr:uid="{00000000-0005-0000-0000-0000FD000000}"/>
    <cellStyle name="Tabeltitel 4 4 4" xfId="7186" xr:uid="{00000000-0005-0000-0000-0000FD000000}"/>
    <cellStyle name="Tabeltitel 4 5" xfId="874" xr:uid="{00000000-0005-0000-0000-0000FD000000}"/>
    <cellStyle name="Tabeltitel 4 5 2" xfId="3674" xr:uid="{00000000-0005-0000-0000-0000FD000000}"/>
    <cellStyle name="Tabeltitel 4 5 2 2" xfId="13938" xr:uid="{00000000-0005-0000-0000-0000FD000000}"/>
    <cellStyle name="Tabeltitel 4 5 2 2 2" xfId="18528" xr:uid="{00000000-0005-0000-0000-0000FD000000}"/>
    <cellStyle name="Tabeltitel 4 5 2 3" xfId="13498" xr:uid="{00000000-0005-0000-0000-0000FD000000}"/>
    <cellStyle name="Tabeltitel 4 5 3" xfId="5098" xr:uid="{00000000-0005-0000-0000-0000FD000000}"/>
    <cellStyle name="Tabeltitel 4 5 3 2" xfId="8154" xr:uid="{00000000-0005-0000-0000-0000FD000000}"/>
    <cellStyle name="Tabeltitel 4 5 4" xfId="7389" xr:uid="{00000000-0005-0000-0000-0000FD000000}"/>
    <cellStyle name="Tabeltitel 4 6" xfId="319" xr:uid="{00000000-0005-0000-0000-0000A6000000}"/>
    <cellStyle name="Tabeltitel 4 6 2" xfId="4565" xr:uid="{00000000-0005-0000-0000-0000A6000000}"/>
    <cellStyle name="Tabeltitel 4 6 2 2" xfId="8076" xr:uid="{00000000-0005-0000-0000-0000A6000000}"/>
    <cellStyle name="Tabeltitel 4 6 3" xfId="8447" xr:uid="{00000000-0005-0000-0000-0000A6000000}"/>
    <cellStyle name="Tabeltitel 4 7" xfId="3302" xr:uid="{00000000-0005-0000-0000-0000A6000000}"/>
    <cellStyle name="Tabeltitel 4 7 2" xfId="13566" xr:uid="{00000000-0005-0000-0000-0000A6000000}"/>
    <cellStyle name="Tabeltitel 4 7 2 2" xfId="18156" xr:uid="{00000000-0005-0000-0000-0000A6000000}"/>
    <cellStyle name="Tabeltitel 4 7 3" xfId="7057" xr:uid="{00000000-0005-0000-0000-0000A6000000}"/>
    <cellStyle name="Tabeltitel 4 8" xfId="1807" xr:uid="{00000000-0005-0000-0000-0000FD000000}"/>
    <cellStyle name="Tabeltitel 4 8 2" xfId="12078" xr:uid="{00000000-0005-0000-0000-0000FD000000}"/>
    <cellStyle name="Tabeltitel 4 8 2 2" xfId="16663" xr:uid="{00000000-0005-0000-0000-0000FD000000}"/>
    <cellStyle name="Tabeltitel 4 8 3" xfId="7622" xr:uid="{00000000-0005-0000-0000-0000FD000000}"/>
    <cellStyle name="Tabeltitel 4 9" xfId="4629" xr:uid="{00000000-0005-0000-0000-0000A6000000}"/>
    <cellStyle name="Tabeltitel 4 9 2" xfId="9265" xr:uid="{00000000-0005-0000-0000-0000A6000000}"/>
    <cellStyle name="Tabeltitel 5" xfId="896" xr:uid="{00000000-0005-0000-0000-0000A6000000}"/>
    <cellStyle name="Tabeltitel 5 2" xfId="1074" xr:uid="{00000000-0005-0000-0000-0000A6000000}"/>
    <cellStyle name="Tabeltitel 5 2 2" xfId="3877" xr:uid="{00000000-0005-0000-0000-0000A6000000}"/>
    <cellStyle name="Tabeltitel 5 2 2 2" xfId="14141" xr:uid="{00000000-0005-0000-0000-0000A6000000}"/>
    <cellStyle name="Tabeltitel 5 2 2 2 2" xfId="18731" xr:uid="{00000000-0005-0000-0000-0000A6000000}"/>
    <cellStyle name="Tabeltitel 5 2 2 3" xfId="6548" xr:uid="{00000000-0005-0000-0000-0000A6000000}"/>
    <cellStyle name="Tabeltitel 5 2 3" xfId="5297" xr:uid="{00000000-0005-0000-0000-0000A6000000}"/>
    <cellStyle name="Tabeltitel 5 2 3 2" xfId="6814" xr:uid="{00000000-0005-0000-0000-0000A6000000}"/>
    <cellStyle name="Tabeltitel 5 2 4" xfId="6770" xr:uid="{00000000-0005-0000-0000-0000A6000000}"/>
    <cellStyle name="Tabeltitel 5 3" xfId="1033" xr:uid="{00000000-0005-0000-0000-0000FD000000}"/>
    <cellStyle name="Tabeltitel 5 3 2" xfId="3836" xr:uid="{00000000-0005-0000-0000-0000FD000000}"/>
    <cellStyle name="Tabeltitel 5 3 2 2" xfId="14100" xr:uid="{00000000-0005-0000-0000-0000FD000000}"/>
    <cellStyle name="Tabeltitel 5 3 2 2 2" xfId="18690" xr:uid="{00000000-0005-0000-0000-0000FD000000}"/>
    <cellStyle name="Tabeltitel 5 3 2 3" xfId="8570" xr:uid="{00000000-0005-0000-0000-0000FD000000}"/>
    <cellStyle name="Tabeltitel 5 3 3" xfId="5256" xr:uid="{00000000-0005-0000-0000-0000FD000000}"/>
    <cellStyle name="Tabeltitel 5 3 3 2" xfId="10391" xr:uid="{00000000-0005-0000-0000-0000FD000000}"/>
    <cellStyle name="Tabeltitel 5 3 4" xfId="9033" xr:uid="{00000000-0005-0000-0000-0000FD000000}"/>
    <cellStyle name="Tabeltitel 5 4" xfId="2534" xr:uid="{00000000-0005-0000-0000-0000A6000000}"/>
    <cellStyle name="Tabeltitel 5 4 2" xfId="12802" xr:uid="{00000000-0005-0000-0000-0000A6000000}"/>
    <cellStyle name="Tabeltitel 5 4 2 2" xfId="17388" xr:uid="{00000000-0005-0000-0000-0000A6000000}"/>
    <cellStyle name="Tabeltitel 5 4 3" xfId="12085" xr:uid="{00000000-0005-0000-0000-0000A6000000}"/>
    <cellStyle name="Tabeltitel 5 5" xfId="3696" xr:uid="{00000000-0005-0000-0000-0000A6000000}"/>
    <cellStyle name="Tabeltitel 5 5 2" xfId="13960" xr:uid="{00000000-0005-0000-0000-0000A6000000}"/>
    <cellStyle name="Tabeltitel 5 5 2 2" xfId="18550" xr:uid="{00000000-0005-0000-0000-0000A6000000}"/>
    <cellStyle name="Tabeltitel 5 5 3" xfId="6702" xr:uid="{00000000-0005-0000-0000-0000A6000000}"/>
    <cellStyle name="Tabeltitel 5 6" xfId="5120" xr:uid="{00000000-0005-0000-0000-0000A6000000}"/>
    <cellStyle name="Tabeltitel 5 6 2" xfId="7532" xr:uid="{00000000-0005-0000-0000-0000A6000000}"/>
    <cellStyle name="Tabeltitel 5 7" xfId="9062" xr:uid="{00000000-0005-0000-0000-0000A6000000}"/>
    <cellStyle name="Tabeltitel 6" xfId="864" xr:uid="{00000000-0005-0000-0000-0000A6000000}"/>
    <cellStyle name="Tabeltitel 6 2" xfId="3664" xr:uid="{00000000-0005-0000-0000-0000A6000000}"/>
    <cellStyle name="Tabeltitel 6 2 2" xfId="13928" xr:uid="{00000000-0005-0000-0000-0000A6000000}"/>
    <cellStyle name="Tabeltitel 6 2 2 2" xfId="18518" xr:uid="{00000000-0005-0000-0000-0000A6000000}"/>
    <cellStyle name="Tabeltitel 6 2 3" xfId="8160" xr:uid="{00000000-0005-0000-0000-0000A6000000}"/>
    <cellStyle name="Tabeltitel 6 3" xfId="5088" xr:uid="{00000000-0005-0000-0000-0000A6000000}"/>
    <cellStyle name="Tabeltitel 6 3 2" xfId="7003" xr:uid="{00000000-0005-0000-0000-0000A6000000}"/>
    <cellStyle name="Tabeltitel 6 4" xfId="6188" xr:uid="{00000000-0005-0000-0000-0000A6000000}"/>
    <cellStyle name="Tabeltitel 7" xfId="293" xr:uid="{00000000-0005-0000-0000-00001C010000}"/>
    <cellStyle name="Tabeltitel 7 2" xfId="3310" xr:uid="{00000000-0005-0000-0000-00001C010000}"/>
    <cellStyle name="Tabeltitel 7 2 2" xfId="13574" xr:uid="{00000000-0005-0000-0000-00001C010000}"/>
    <cellStyle name="Tabeltitel 7 2 2 2" xfId="18164" xr:uid="{00000000-0005-0000-0000-00001C010000}"/>
    <cellStyle name="Tabeltitel 7 2 3" xfId="7370" xr:uid="{00000000-0005-0000-0000-00001C010000}"/>
    <cellStyle name="Tabeltitel 7 3" xfId="4539" xr:uid="{00000000-0005-0000-0000-00001C010000}"/>
    <cellStyle name="Tabeltitel 7 3 2" xfId="7980" xr:uid="{00000000-0005-0000-0000-00001C010000}"/>
    <cellStyle name="Tabeltitel 7 4" xfId="10318" xr:uid="{00000000-0005-0000-0000-00001C010000}"/>
    <cellStyle name="Tabeltitel 8" xfId="6227" xr:uid="{00000000-0005-0000-0000-0000A6000000}"/>
    <cellStyle name="Tabeltitel 8 2" xfId="6093" xr:uid="{00000000-0005-0000-0000-0000A6000000}"/>
    <cellStyle name="Titel" xfId="46" xr:uid="{00000000-0005-0000-0000-0000A7000000}"/>
    <cellStyle name="Title 2" xfId="152" xr:uid="{00000000-0005-0000-0000-0000A9000000}"/>
    <cellStyle name="Title 3" xfId="160" xr:uid="{00000000-0005-0000-0000-0000AA000000}"/>
    <cellStyle name="Title 4" xfId="225" xr:uid="{00000000-0005-0000-0000-000005010000}"/>
    <cellStyle name="Title 5" xfId="236" xr:uid="{00000000-0005-0000-0000-000006010000}"/>
    <cellStyle name="Total" xfId="185" builtinId="25" customBuiltin="1"/>
    <cellStyle name="W?rung [0]_Input" xfId="47" xr:uid="{00000000-0005-0000-0000-0000AB000000}"/>
    <cellStyle name="W?rung_Input" xfId="48" xr:uid="{00000000-0005-0000-0000-0000AC000000}"/>
    <cellStyle name="Währung [0]_Input" xfId="49" xr:uid="{00000000-0005-0000-0000-0000AD000000}"/>
    <cellStyle name="Währung_Input" xfId="50" xr:uid="{00000000-0005-0000-0000-0000AE000000}"/>
    <cellStyle name="Warning Text" xfId="182" builtinId="11" customBuiltin="1"/>
    <cellStyle name="Year" xfId="51" xr:uid="{00000000-0005-0000-0000-0000AF000000}"/>
    <cellStyle name="Обычный_CRF Software v1.20" xfId="265" xr:uid="{00000000-0005-0000-0000-00000E010000}"/>
  </cellStyles>
  <dxfs count="26">
    <dxf>
      <font>
        <strike val="0"/>
        <outline val="0"/>
        <shadow val="0"/>
        <u val="none"/>
        <vertAlign val="baseline"/>
        <sz val="11"/>
        <color theme="1"/>
      </font>
      <numFmt numFmtId="181" formatCode="0.0%"/>
    </dxf>
    <dxf>
      <font>
        <strike val="0"/>
        <outline val="0"/>
        <shadow val="0"/>
        <u val="none"/>
        <vertAlign val="baseline"/>
        <sz val="11"/>
        <color theme="1"/>
      </font>
      <numFmt numFmtId="181" formatCode="0.0%"/>
      <fill>
        <patternFill patternType="none">
          <fgColor indexed="64"/>
          <bgColor indexed="65"/>
        </patternFill>
      </fill>
    </dxf>
    <dxf>
      <font>
        <strike val="0"/>
        <outline val="0"/>
        <shadow val="0"/>
        <u val="none"/>
        <vertAlign val="baseline"/>
        <sz val="11"/>
        <color theme="1"/>
      </font>
      <numFmt numFmtId="181" formatCode="0.0%"/>
      <fill>
        <patternFill patternType="none">
          <fgColor indexed="64"/>
          <bgColor indexed="65"/>
        </patternFill>
      </fill>
    </dxf>
    <dxf>
      <font>
        <strike val="0"/>
        <outline val="0"/>
        <shadow val="0"/>
        <u val="none"/>
        <vertAlign val="baseline"/>
        <sz val="11"/>
        <color theme="1"/>
      </font>
      <numFmt numFmtId="181" formatCode="0.0%"/>
      <fill>
        <patternFill patternType="none">
          <fgColor indexed="64"/>
          <bgColor indexed="65"/>
        </patternFill>
      </fill>
    </dxf>
    <dxf>
      <font>
        <strike val="0"/>
        <outline val="0"/>
        <shadow val="0"/>
        <u val="none"/>
        <vertAlign val="baseline"/>
        <sz val="11"/>
        <color theme="1"/>
      </font>
      <numFmt numFmtId="181" formatCode="0.0%"/>
      <fill>
        <patternFill patternType="none">
          <fgColor indexed="64"/>
          <bgColor indexed="65"/>
        </patternFill>
      </fill>
    </dxf>
    <dxf>
      <font>
        <strike val="0"/>
        <outline val="0"/>
        <shadow val="0"/>
        <u val="none"/>
        <vertAlign val="baseline"/>
        <sz val="11"/>
        <color theme="1"/>
      </font>
      <numFmt numFmtId="181" formatCode="0.0%"/>
    </dxf>
    <dxf>
      <font>
        <strike val="0"/>
        <outline val="0"/>
        <shadow val="0"/>
        <u val="none"/>
        <vertAlign val="baseline"/>
        <sz val="11"/>
        <color theme="1"/>
      </font>
      <numFmt numFmtId="181" formatCode="0.0%"/>
    </dxf>
    <dxf>
      <font>
        <strike val="0"/>
        <outline val="0"/>
        <shadow val="0"/>
        <u val="none"/>
        <vertAlign val="baseline"/>
        <sz val="11"/>
        <color theme="1"/>
      </font>
      <numFmt numFmtId="181" formatCode="0.0%"/>
    </dxf>
    <dxf>
      <font>
        <strike val="0"/>
        <outline val="0"/>
        <shadow val="0"/>
        <u val="none"/>
        <vertAlign val="baseline"/>
        <sz val="11"/>
        <color theme="1"/>
      </font>
      <numFmt numFmtId="181" formatCode="0.0%"/>
      <fill>
        <patternFill patternType="none">
          <fgColor indexed="64"/>
          <bgColor indexed="65"/>
        </patternFill>
      </fill>
    </dxf>
    <dxf>
      <font>
        <strike val="0"/>
        <outline val="0"/>
        <shadow val="0"/>
        <u val="none"/>
        <vertAlign val="baseline"/>
        <sz val="11"/>
        <color theme="1"/>
      </font>
      <numFmt numFmtId="181" formatCode="0.0%"/>
    </dxf>
    <dxf>
      <font>
        <strike val="0"/>
        <outline val="0"/>
        <shadow val="0"/>
        <u val="none"/>
        <vertAlign val="baseline"/>
        <sz val="11"/>
        <color theme="1"/>
      </font>
      <numFmt numFmtId="181"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calcChain" Target="calcChain.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theme" Target="theme/theme1.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 Id="rId8" Type="http://schemas.openxmlformats.org/officeDocument/2006/relationships/chartsheet" Target="chartsheets/sheet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2020'!$A$4:$A$13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2020'!$Q$4:$Q$13</c:f>
              <c:numCache>
                <c:formatCode>#,##0</c:formatCode>
                <c:ptCount val="10"/>
                <c:pt idx="0">
                  <c:v>263988.65496488847</c:v>
                </c:pt>
                <c:pt idx="1">
                  <c:v>230533.64899769134</c:v>
                </c:pt>
                <c:pt idx="2">
                  <c:v>3131.431</c:v>
                </c:pt>
                <c:pt idx="3">
                  <c:v>52854.647182298264</c:v>
                </c:pt>
                <c:pt idx="4">
                  <c:v>453590.92517050839</c:v>
                </c:pt>
                <c:pt idx="5">
                  <c:v>235631.48638025485</c:v>
                </c:pt>
                <c:pt idx="6">
                  <c:v>2991.9252331410198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2020'!$A$4:$A$13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2020'!$Q$4:$Q$13</c:f>
              <c:numCache>
                <c:formatCode>#,##0</c:formatCode>
                <c:ptCount val="10"/>
                <c:pt idx="0">
                  <c:v>263988.65496488847</c:v>
                </c:pt>
                <c:pt idx="1">
                  <c:v>230533.64899769134</c:v>
                </c:pt>
                <c:pt idx="2">
                  <c:v>3131.431</c:v>
                </c:pt>
                <c:pt idx="3">
                  <c:v>52854.647182298264</c:v>
                </c:pt>
                <c:pt idx="4">
                  <c:v>453590.92517050839</c:v>
                </c:pt>
                <c:pt idx="5">
                  <c:v>235631.48638025485</c:v>
                </c:pt>
                <c:pt idx="6">
                  <c:v>2991.9252331410198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2020'!$A$22:$A$31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2020'!$Q$22:$Q$31</c:f>
              <c:numCache>
                <c:formatCode>#,##0</c:formatCode>
                <c:ptCount val="10"/>
                <c:pt idx="0">
                  <c:v>50321.255682875293</c:v>
                </c:pt>
                <c:pt idx="1">
                  <c:v>36666.08090719278</c:v>
                </c:pt>
                <c:pt idx="2">
                  <c:v>487.77889892852409</c:v>
                </c:pt>
                <c:pt idx="3">
                  <c:v>12952.746645900463</c:v>
                </c:pt>
                <c:pt idx="4">
                  <c:v>85661.937344330276</c:v>
                </c:pt>
                <c:pt idx="5">
                  <c:v>55904.393485131775</c:v>
                </c:pt>
                <c:pt idx="6">
                  <c:v>713.01600436208423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2020'!$A$22:$A$31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2020'!$Q$22:$Q$31</c:f>
              <c:numCache>
                <c:formatCode>#,##0</c:formatCode>
                <c:ptCount val="10"/>
                <c:pt idx="0">
                  <c:v>50321.255682875293</c:v>
                </c:pt>
                <c:pt idx="1">
                  <c:v>36666.08090719278</c:v>
                </c:pt>
                <c:pt idx="2">
                  <c:v>487.77889892852409</c:v>
                </c:pt>
                <c:pt idx="3">
                  <c:v>12952.746645900463</c:v>
                </c:pt>
                <c:pt idx="4">
                  <c:v>85661.937344330276</c:v>
                </c:pt>
                <c:pt idx="5">
                  <c:v>55904.393485131775</c:v>
                </c:pt>
                <c:pt idx="6">
                  <c:v>713.01600436208423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1">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2">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3">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4">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5221605</xdr:colOff>
      <xdr:row>1</xdr:row>
      <xdr:rowOff>38100</xdr:rowOff>
    </xdr:from>
    <xdr:to>
      <xdr:col>2</xdr:col>
      <xdr:colOff>7242916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12265" y="228600"/>
          <a:ext cx="2021311" cy="566433"/>
        </a:xfrm>
        <a:prstGeom prst="rect">
          <a:avLst/>
        </a:prstGeom>
        <a:noFill/>
      </xdr:spPr>
    </xdr:pic>
    <xdr:clientData/>
  </xdr:twoCellAnchor>
  <xdr:twoCellAnchor editAs="oneCell">
    <xdr:from>
      <xdr:col>2</xdr:col>
      <xdr:colOff>7368540</xdr:colOff>
      <xdr:row>1</xdr:row>
      <xdr:rowOff>42056</xdr:rowOff>
    </xdr:from>
    <xdr:to>
      <xdr:col>2</xdr:col>
      <xdr:colOff>9549988</xdr:colOff>
      <xdr:row>3</xdr:row>
      <xdr:rowOff>152400</xdr:rowOff>
    </xdr:to>
    <xdr:pic>
      <xdr:nvPicPr>
        <xdr:cNvPr id="2" name="Picture 1">
          <a:extLst>
            <a:ext uri="{FF2B5EF4-FFF2-40B4-BE49-F238E27FC236}">
              <a16:creationId xmlns:a16="http://schemas.microsoft.com/office/drawing/2014/main" id="{54EF78E0-39FB-4668-8319-8E6D452FF71C}"/>
            </a:ext>
          </a:extLst>
        </xdr:cNvPr>
        <xdr:cNvPicPr>
          <a:picLocks noChangeAspect="1"/>
        </xdr:cNvPicPr>
      </xdr:nvPicPr>
      <xdr:blipFill>
        <a:blip xmlns:r="http://schemas.openxmlformats.org/officeDocument/2006/relationships" r:embed="rId2"/>
        <a:stretch>
          <a:fillRect/>
        </a:stretch>
      </xdr:blipFill>
      <xdr:spPr>
        <a:xfrm>
          <a:off x="16459200"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262892</xdr:colOff>
      <xdr:row>0</xdr:row>
      <xdr:rowOff>0</xdr:rowOff>
    </xdr:from>
    <xdr:to>
      <xdr:col>22</xdr:col>
      <xdr:colOff>951716</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35969" y="0"/>
          <a:ext cx="6784824" cy="5225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ECFTransport" displayName="TableECFTransport" ref="A1:F55" totalsRowShown="0" headerRowDxfId="25" dataDxfId="23" headerRowBorderDxfId="24" tableBorderDxfId="22">
  <autoFilter ref="A1:F55" xr:uid="{00000000-0009-0000-0100-000001000000}"/>
  <tableColumns count="6">
    <tableColumn id="1" xr3:uid="{00000000-0010-0000-0000-000001000000}" name="Index" dataDxfId="21">
      <calculatedColumnFormula>CONCATENATE(TableECFTransport[[#This Row],[Voertuigtype]],"_",TableECFTransport[[#This Row],[Wegtype]],"_",TableECFTransport[[#This Row],[Brandstoftechnologie]],"_",TableECFTransport[[#This Row],[Brandstof]])</calculatedColumnFormula>
    </tableColumn>
    <tableColumn id="2" xr3:uid="{00000000-0010-0000-0000-000002000000}" name="Voertuigtype" dataDxfId="20"/>
    <tableColumn id="3" xr3:uid="{00000000-0010-0000-0000-000003000000}" name="Wegtype" dataDxfId="19"/>
    <tableColumn id="4" xr3:uid="{00000000-0010-0000-0000-000004000000}" name="Brandstoftechnologie" dataDxfId="18"/>
    <tableColumn id="5" xr3:uid="{00000000-0010-0000-0000-000005000000}" name="Brandstof" dataDxfId="17"/>
    <tableColumn id="6" xr3:uid="{00000000-0010-0000-0000-000006000000}"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VerdeelsleutelVkm" displayName="TableVerdeelsleutelVkm" ref="A23:L25" totalsRowShown="0" headerRowDxfId="15" dataDxfId="13" headerRowBorderDxfId="14" tableBorderDxfId="12">
  <autoFilter ref="A23:L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100-000001000000}" name="Voertuigtype" dataDxfId="11"/>
    <tableColumn id="2" xr3:uid="{00000000-0010-0000-0100-000002000000}" name="CNG" dataDxfId="10" dataCellStyle="Percent"/>
    <tableColumn id="3" xr3:uid="{00000000-0010-0000-0100-000003000000}" name="DIESEL" dataDxfId="9" dataCellStyle="Percent"/>
    <tableColumn id="4" xr3:uid="{00000000-0010-0000-0100-000004000000}" name="DIESEL HYBRID CS" dataDxfId="8" dataCellStyle="Percent"/>
    <tableColumn id="5" xr3:uid="{00000000-0010-0000-0100-000005000000}" name="DIESEL HYBRID PHEV" dataDxfId="7" dataCellStyle="Percent"/>
    <tableColumn id="6" xr3:uid="{00000000-0010-0000-0100-000006000000}" name="E85" dataDxfId="6" dataCellStyle="Percent"/>
    <tableColumn id="7" xr3:uid="{00000000-0010-0000-0100-000007000000}" name="ELECTRIC" dataDxfId="5" dataCellStyle="Percent"/>
    <tableColumn id="8" xr3:uid="{00000000-0010-0000-0100-000008000000}" name="FUEL CELL H2" dataDxfId="4" dataCellStyle="Percent"/>
    <tableColumn id="9" xr3:uid="{00000000-0010-0000-0100-000009000000}" name="LPG" dataDxfId="3" dataCellStyle="Percent"/>
    <tableColumn id="10" xr3:uid="{00000000-0010-0000-0100-00000A000000}" name="PETROL" dataDxfId="2" dataCellStyle="Percent"/>
    <tableColumn id="11" xr3:uid="{00000000-0010-0000-0100-00000B000000}" name="PETROL HYBRID CS" dataDxfId="1" dataCellStyle="Percent"/>
    <tableColumn id="12" xr3:uid="{00000000-0010-0000-0100-00000C000000}"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8" Type="http://schemas.openxmlformats.org/officeDocument/2006/relationships/hyperlink" Target="mailto:lieven.vanlieshout@vlaanderen.be" TargetMode="External"/><Relationship Id="rId13" Type="http://schemas.openxmlformats.org/officeDocument/2006/relationships/printerSettings" Target="../printerSettings/printerSettings21.bin"/><Relationship Id="rId3" Type="http://schemas.openxmlformats.org/officeDocument/2006/relationships/hyperlink" Target="mailto:Rita.VanDievoort@vlm.be" TargetMode="External"/><Relationship Id="rId7" Type="http://schemas.openxmlformats.org/officeDocument/2006/relationships/hyperlink" Target="https://statistieken.vlaanderen.be/QvAJAXZfc/notoolbar.htm?document=SVR%2FSV-Demografie-ProjectiesHuishoudens-20180226.qvw&amp;host=QVS%40cwv100154&amp;anonymous=true" TargetMode="External"/><Relationship Id="rId12" Type="http://schemas.openxmlformats.org/officeDocument/2006/relationships/hyperlink" Target="https://www.vlaanderen.be/nl/publicaties/detail/jaarverslag-de-lijn" TargetMode="External"/><Relationship Id="rId2" Type="http://schemas.openxmlformats.org/officeDocument/2006/relationships/hyperlink" Target="https://ec.europa.eu/jrc/en/publication/covenant-mayors-climate-and-energy-default-emission-factors-local-emission-inventories-version-2017" TargetMode="External"/><Relationship Id="rId1" Type="http://schemas.openxmlformats.org/officeDocument/2006/relationships/hyperlink" Target="mailto:marlies.vanhulsel@vito.be" TargetMode="External"/><Relationship Id="rId6" Type="http://schemas.openxmlformats.org/officeDocument/2006/relationships/hyperlink" Target="https://www.fluvius.be/nl/thema/open-data/verbruiksgegevens-per-sector?app-refresh=1652793226341" TargetMode="External"/><Relationship Id="rId11" Type="http://schemas.openxmlformats.org/officeDocument/2006/relationships/hyperlink" Target="mailto:kaat.jespers@vlaanderen.be" TargetMode="External"/><Relationship Id="rId5" Type="http://schemas.openxmlformats.org/officeDocument/2006/relationships/hyperlink" Target="https://www.vlm.be/nl/themas/waterkwaliteit/Mestbank/Achtergrond/cijfers-en-studies/gemeentestatistieken_mestbank/Paginas/default.aspx" TargetMode="External"/><Relationship Id="rId10" Type="http://schemas.openxmlformats.org/officeDocument/2006/relationships/hyperlink" Target="mailto:catherine.vanthienen@vlaanderen.be" TargetMode="External"/><Relationship Id="rId4" Type="http://schemas.openxmlformats.org/officeDocument/2006/relationships/hyperlink" Target="mailto:kaat.jespers@vlaanderen.be" TargetMode="External"/><Relationship Id="rId9" Type="http://schemas.openxmlformats.org/officeDocument/2006/relationships/hyperlink" Target="mailto:lieven.vanlieshout@vlaanderen.be"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G38"/>
  <sheetViews>
    <sheetView showGridLines="0" tabSelected="1" zoomScaleNormal="100" workbookViewId="0"/>
  </sheetViews>
  <sheetFormatPr defaultRowHeight="15"/>
  <cols>
    <col min="1" max="1" width="51" customWidth="1"/>
    <col min="2" max="2" width="81.5703125" customWidth="1"/>
    <col min="3" max="3" width="140.5703125" customWidth="1"/>
  </cols>
  <sheetData>
    <row r="1" spans="1:7" ht="15.75" thickBot="1"/>
    <row r="2" spans="1:7" s="371" customFormat="1" ht="20.25" customHeight="1">
      <c r="A2" s="383" t="s">
        <v>583</v>
      </c>
      <c r="B2" s="384"/>
      <c r="C2" s="385"/>
    </row>
    <row r="3" spans="1:7" s="11" customFormat="1" ht="15" customHeight="1">
      <c r="A3" s="93"/>
      <c r="B3" s="74"/>
      <c r="C3" s="94"/>
    </row>
    <row r="4" spans="1:7" s="11" customFormat="1" ht="15.75" customHeight="1" thickBot="1">
      <c r="A4" s="105" t="s">
        <v>747</v>
      </c>
      <c r="B4" s="106"/>
      <c r="C4" s="107"/>
    </row>
    <row r="5" spans="1:7" s="378" customFormat="1" ht="15.75" customHeight="1">
      <c r="A5" s="375" t="s">
        <v>0</v>
      </c>
      <c r="B5" s="376"/>
      <c r="C5" s="377"/>
    </row>
    <row r="6" spans="1:7" s="378" customFormat="1" ht="15" customHeight="1">
      <c r="A6" s="379" t="str">
        <f>txtNIS</f>
        <v>33011</v>
      </c>
      <c r="B6" s="380"/>
      <c r="C6" s="381"/>
    </row>
    <row r="7" spans="1:7" s="378" customFormat="1" ht="15.75" customHeight="1">
      <c r="A7" s="382" t="str">
        <f>txtMunicipality</f>
        <v>IEPER</v>
      </c>
      <c r="B7" s="380"/>
      <c r="C7" s="381"/>
    </row>
    <row r="8" spans="1:7" ht="15.75" thickBot="1">
      <c r="A8" s="45"/>
      <c r="B8" s="108"/>
      <c r="C8" s="109"/>
    </row>
    <row r="9" spans="1:7" s="371" customFormat="1" ht="15.75" thickBot="1">
      <c r="A9" s="395" t="s">
        <v>342</v>
      </c>
      <c r="B9" s="398"/>
      <c r="C9" s="399"/>
    </row>
    <row r="10" spans="1:7" s="15" customFormat="1" ht="57.75" customHeight="1" thickBot="1">
      <c r="A10" s="1036" t="s">
        <v>742</v>
      </c>
      <c r="B10" s="1037"/>
      <c r="C10" s="1038"/>
    </row>
    <row r="11" spans="1:7" s="372" customFormat="1" ht="15.75" thickBot="1">
      <c r="A11" s="395" t="s">
        <v>344</v>
      </c>
      <c r="B11" s="398"/>
      <c r="C11" s="399"/>
      <c r="G11" s="373"/>
    </row>
    <row r="12" spans="1:7">
      <c r="A12" s="44"/>
      <c r="B12" s="43"/>
      <c r="C12" s="96"/>
    </row>
    <row r="13" spans="1:7" s="372" customFormat="1">
      <c r="A13" s="724" t="s">
        <v>551</v>
      </c>
      <c r="B13" s="369"/>
      <c r="C13" s="370"/>
      <c r="D13" s="371"/>
      <c r="E13" s="371"/>
      <c r="G13" s="373"/>
    </row>
    <row r="14" spans="1:7" s="372" customFormat="1">
      <c r="A14" s="374"/>
      <c r="B14" s="369"/>
      <c r="C14" s="370"/>
      <c r="D14" s="371"/>
      <c r="E14" s="371"/>
      <c r="G14" s="373"/>
    </row>
    <row r="15" spans="1:7" s="15" customFormat="1" ht="15.75" thickBot="1">
      <c r="A15" s="97"/>
      <c r="B15" s="43"/>
      <c r="C15" s="96"/>
      <c r="D15"/>
      <c r="E15"/>
      <c r="G15" s="68"/>
    </row>
    <row r="16" spans="1:7" s="371" customFormat="1" ht="32.25" customHeight="1" thickBot="1">
      <c r="A16" s="395" t="s">
        <v>345</v>
      </c>
      <c r="B16" s="1039" t="s">
        <v>483</v>
      </c>
      <c r="C16" s="1040"/>
    </row>
    <row r="17" spans="1:3" s="15" customFormat="1" ht="15.75">
      <c r="A17" s="98"/>
      <c r="B17" s="70"/>
      <c r="C17" s="99"/>
    </row>
    <row r="18" spans="1:3">
      <c r="A18" s="95" t="s">
        <v>348</v>
      </c>
      <c r="B18" s="69" t="s">
        <v>360</v>
      </c>
      <c r="C18" s="100" t="s">
        <v>359</v>
      </c>
    </row>
    <row r="19" spans="1:3" s="329" customFormat="1">
      <c r="A19" s="362" t="s">
        <v>346</v>
      </c>
      <c r="B19" s="363" t="s">
        <v>743</v>
      </c>
      <c r="C19" s="364" t="s">
        <v>481</v>
      </c>
    </row>
    <row r="20" spans="1:3" s="329" customFormat="1">
      <c r="A20" s="365"/>
      <c r="B20" s="326"/>
      <c r="C20" s="366"/>
    </row>
    <row r="21" spans="1:3" s="329" customFormat="1">
      <c r="A21" s="367" t="s">
        <v>347</v>
      </c>
      <c r="B21" s="363" t="s">
        <v>478</v>
      </c>
      <c r="C21" s="364" t="s">
        <v>482</v>
      </c>
    </row>
    <row r="22" spans="1:3" s="329" customFormat="1">
      <c r="A22" s="368"/>
      <c r="B22" s="326"/>
      <c r="C22" s="366"/>
    </row>
    <row r="23" spans="1:3" s="329" customFormat="1" ht="30">
      <c r="A23" s="362" t="s">
        <v>403</v>
      </c>
      <c r="B23" s="433" t="s">
        <v>407</v>
      </c>
      <c r="C23" s="364" t="s">
        <v>479</v>
      </c>
    </row>
    <row r="24" spans="1:3" s="329" customFormat="1">
      <c r="A24" s="368"/>
      <c r="B24" s="326"/>
      <c r="C24" s="366"/>
    </row>
    <row r="25" spans="1:3" s="329" customFormat="1">
      <c r="A25" s="362" t="s">
        <v>405</v>
      </c>
      <c r="B25" s="363" t="s">
        <v>404</v>
      </c>
      <c r="C25" s="364" t="s">
        <v>480</v>
      </c>
    </row>
    <row r="26" spans="1:3" s="329" customFormat="1">
      <c r="A26" s="368"/>
      <c r="B26" s="326"/>
      <c r="C26" s="366"/>
    </row>
    <row r="27" spans="1:3" s="329" customFormat="1">
      <c r="A27" s="362" t="s">
        <v>380</v>
      </c>
      <c r="B27" s="363" t="s">
        <v>402</v>
      </c>
      <c r="C27" s="364"/>
    </row>
    <row r="28" spans="1:3" s="329" customFormat="1">
      <c r="A28" s="368"/>
      <c r="B28" s="326" t="s">
        <v>532</v>
      </c>
      <c r="C28" s="366"/>
    </row>
    <row r="29" spans="1:3" ht="15.75" thickBot="1">
      <c r="A29" s="44"/>
      <c r="B29" s="43"/>
      <c r="C29" s="96"/>
    </row>
    <row r="30" spans="1:3" s="371" customFormat="1" ht="15.75" thickBot="1">
      <c r="A30" s="395" t="s">
        <v>357</v>
      </c>
      <c r="B30" s="396"/>
      <c r="C30" s="397"/>
    </row>
    <row r="31" spans="1:3" s="15" customFormat="1" ht="15.75">
      <c r="A31" s="98"/>
      <c r="B31" s="71"/>
      <c r="C31" s="102"/>
    </row>
    <row r="32" spans="1:3" s="15" customFormat="1">
      <c r="A32" s="103" t="s">
        <v>358</v>
      </c>
      <c r="B32" s="73" t="s">
        <v>360</v>
      </c>
      <c r="C32" s="104"/>
    </row>
    <row r="33" spans="1:3" s="389" customFormat="1">
      <c r="A33" s="386" t="s">
        <v>349</v>
      </c>
      <c r="B33" s="387" t="s">
        <v>361</v>
      </c>
      <c r="C33" s="388"/>
    </row>
    <row r="34" spans="1:3" s="389" customFormat="1">
      <c r="A34" s="390" t="s">
        <v>350</v>
      </c>
      <c r="B34" s="391" t="s">
        <v>351</v>
      </c>
      <c r="C34" s="392"/>
    </row>
    <row r="35" spans="1:3" s="389" customFormat="1">
      <c r="A35" s="393" t="s">
        <v>352</v>
      </c>
      <c r="B35" s="391" t="s">
        <v>353</v>
      </c>
      <c r="C35" s="392"/>
    </row>
    <row r="36" spans="1:3" s="389" customFormat="1">
      <c r="A36" s="394" t="s">
        <v>354</v>
      </c>
      <c r="B36" s="391" t="s">
        <v>355</v>
      </c>
      <c r="C36" s="392"/>
    </row>
    <row r="37" spans="1:3" s="389" customFormat="1" ht="30">
      <c r="A37" s="421" t="s">
        <v>356</v>
      </c>
      <c r="B37" s="391" t="s">
        <v>435</v>
      </c>
      <c r="C37" s="392"/>
    </row>
    <row r="38" spans="1:3" ht="15.75" thickBot="1">
      <c r="A38" s="422"/>
      <c r="B38" s="423"/>
      <c r="C38" s="424"/>
    </row>
  </sheetData>
  <mergeCells count="2">
    <mergeCell ref="A10:C10"/>
    <mergeCell ref="B16:C16"/>
  </mergeCells>
  <hyperlinks>
    <hyperlink ref="A19" location="'OUTPUT--&gt;'!A1" display="OUTPUT--&gt;" xr:uid="{00000000-0004-0000-0000-000000000000}"/>
    <hyperlink ref="A21" location="'INPUT--&gt;'!A1" display="'INPUT--&gt;" xr:uid="{00000000-0004-0000-0000-000001000000}"/>
    <hyperlink ref="A23" location="'DATA--&gt;'!A1" display="DATA--&gt;" xr:uid="{00000000-0004-0000-0000-000002000000}"/>
    <hyperlink ref="A27" location="'BRONNEN --&gt;'!A1" display="BRONNEN--&gt;" xr:uid="{00000000-0004-0000-0000-000003000000}"/>
    <hyperlink ref="A25" location="'BEREKENINGEN PER SECTOR --&gt;'!A1" display="BEREKENINGEN PER SECTOR --&gt;" xr:uid="{00000000-0004-0000-0000-000004000000}"/>
    <hyperlink ref="A13" r:id="rId1" xr:uid="{00000000-0004-0000-0000-000005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theme="8"/>
  </sheetPr>
  <dimension ref="A1:P19"/>
  <sheetViews>
    <sheetView showGridLines="0" zoomScaleNormal="100" workbookViewId="0">
      <selection sqref="A1:A3"/>
    </sheetView>
  </sheetViews>
  <sheetFormatPr defaultColWidth="9.140625" defaultRowHeight="15" outlineLevelRow="1"/>
  <cols>
    <col min="1" max="1" width="51.7109375" style="441" customWidth="1"/>
    <col min="2" max="2" width="15" style="441" customWidth="1"/>
    <col min="3" max="3" width="25.140625" style="441" customWidth="1"/>
    <col min="4" max="4" width="15" style="441" customWidth="1"/>
    <col min="5" max="5" width="40.5703125" style="441" customWidth="1"/>
    <col min="6" max="6" width="14.85546875" style="441" customWidth="1"/>
    <col min="7" max="7" width="6.5703125" style="441" bestFit="1" customWidth="1"/>
    <col min="8" max="8" width="8.140625" style="441" bestFit="1" customWidth="1"/>
    <col min="9" max="9" width="15.7109375" style="441" customWidth="1"/>
    <col min="10" max="10" width="15.42578125" style="441" customWidth="1"/>
    <col min="11" max="11" width="17.42578125" style="441" customWidth="1"/>
    <col min="12" max="12" width="14.5703125" style="441" customWidth="1"/>
    <col min="13" max="13" width="15.5703125" style="441" customWidth="1"/>
    <col min="14" max="14" width="17.85546875" style="441" customWidth="1"/>
    <col min="15" max="15" width="26.42578125" style="441" bestFit="1" customWidth="1"/>
    <col min="16" max="16" width="43.5703125" style="441" customWidth="1"/>
    <col min="17" max="17" width="9.140625" style="441"/>
    <col min="18" max="18" width="20.42578125" style="441" customWidth="1"/>
    <col min="19" max="16384" width="9.140625" style="441"/>
  </cols>
  <sheetData>
    <row r="1" spans="1:16" ht="15.75" customHeight="1" outlineLevel="1" thickTop="1" thickBot="1">
      <c r="A1" s="1130" t="s">
        <v>367</v>
      </c>
      <c r="B1" s="1153" t="s">
        <v>188</v>
      </c>
      <c r="C1" s="1154"/>
      <c r="D1" s="1154"/>
      <c r="E1" s="1154"/>
      <c r="F1" s="1154"/>
      <c r="G1" s="1154"/>
      <c r="H1" s="1154"/>
      <c r="I1" s="1154"/>
      <c r="J1" s="1154"/>
      <c r="K1" s="1154"/>
      <c r="L1" s="1154"/>
      <c r="M1" s="1154"/>
      <c r="N1" s="1154"/>
      <c r="O1" s="1154"/>
      <c r="P1" s="1154"/>
    </row>
    <row r="2" spans="1:16" ht="15" customHeight="1" outlineLevel="1" thickTop="1">
      <c r="A2" s="1130"/>
      <c r="B2" s="1155" t="s">
        <v>20</v>
      </c>
      <c r="C2" s="1155" t="s">
        <v>189</v>
      </c>
      <c r="D2" s="1156" t="s">
        <v>190</v>
      </c>
      <c r="E2" s="1157"/>
      <c r="F2" s="1157"/>
      <c r="G2" s="1157"/>
      <c r="H2" s="1157"/>
      <c r="I2" s="1157"/>
      <c r="J2" s="1157"/>
      <c r="K2" s="1158"/>
      <c r="L2" s="1156" t="s">
        <v>191</v>
      </c>
      <c r="M2" s="1157"/>
      <c r="N2" s="1157"/>
      <c r="O2" s="1157"/>
      <c r="P2" s="1158"/>
    </row>
    <row r="3" spans="1:16" ht="56.25" customHeight="1" outlineLevel="1">
      <c r="A3" s="1130"/>
      <c r="B3" s="1136"/>
      <c r="C3" s="1136"/>
      <c r="D3" s="440" t="s">
        <v>192</v>
      </c>
      <c r="E3" s="440" t="s">
        <v>193</v>
      </c>
      <c r="F3" s="440" t="s">
        <v>194</v>
      </c>
      <c r="G3" s="440" t="s">
        <v>195</v>
      </c>
      <c r="H3" s="440" t="s">
        <v>113</v>
      </c>
      <c r="I3" s="440" t="s">
        <v>196</v>
      </c>
      <c r="J3" s="440" t="s">
        <v>197</v>
      </c>
      <c r="K3" s="440" t="s">
        <v>198</v>
      </c>
      <c r="L3" s="440" t="s">
        <v>199</v>
      </c>
      <c r="M3" s="440" t="s">
        <v>200</v>
      </c>
      <c r="N3" s="440" t="s">
        <v>201</v>
      </c>
      <c r="O3" s="440" t="s">
        <v>202</v>
      </c>
      <c r="P3" s="440" t="s">
        <v>203</v>
      </c>
    </row>
    <row r="4" spans="1:16" outlineLevel="1">
      <c r="A4" s="460"/>
      <c r="B4" s="458"/>
      <c r="C4" s="490"/>
      <c r="D4" s="490"/>
      <c r="E4" s="490"/>
      <c r="F4" s="490"/>
      <c r="G4" s="490"/>
      <c r="H4" s="490"/>
      <c r="I4" s="490"/>
      <c r="J4" s="490"/>
      <c r="K4" s="490"/>
      <c r="L4" s="490"/>
      <c r="M4" s="490"/>
      <c r="N4" s="490"/>
      <c r="O4" s="490"/>
      <c r="P4" s="490"/>
    </row>
    <row r="5" spans="1:16" outlineLevel="1">
      <c r="A5" s="460"/>
      <c r="B5" s="458"/>
      <c r="C5" s="490"/>
      <c r="D5" s="490"/>
      <c r="E5" s="490"/>
      <c r="F5" s="490"/>
      <c r="G5" s="490"/>
      <c r="H5" s="490"/>
      <c r="I5" s="490"/>
      <c r="J5" s="490"/>
      <c r="K5" s="490"/>
      <c r="L5" s="490"/>
      <c r="M5" s="490"/>
      <c r="N5" s="490"/>
      <c r="O5" s="490"/>
      <c r="P5" s="490"/>
    </row>
    <row r="6" spans="1:16" outlineLevel="1">
      <c r="A6" s="460"/>
      <c r="B6" s="458"/>
      <c r="C6" s="490"/>
      <c r="D6" s="490"/>
      <c r="E6" s="490"/>
      <c r="F6" s="490"/>
      <c r="G6" s="490"/>
      <c r="H6" s="490"/>
      <c r="I6" s="490"/>
      <c r="J6" s="490"/>
      <c r="K6" s="490"/>
      <c r="L6" s="490"/>
      <c r="M6" s="490"/>
      <c r="N6" s="490"/>
      <c r="O6" s="490"/>
      <c r="P6" s="490"/>
    </row>
    <row r="7" spans="1:16" outlineLevel="1">
      <c r="A7" s="460"/>
      <c r="B7" s="458"/>
      <c r="C7" s="490"/>
      <c r="D7" s="490"/>
      <c r="E7" s="490"/>
      <c r="F7" s="490"/>
      <c r="G7" s="490"/>
      <c r="H7" s="490"/>
      <c r="I7" s="490"/>
      <c r="J7" s="490"/>
      <c r="K7" s="490"/>
      <c r="L7" s="490"/>
      <c r="M7" s="490"/>
      <c r="N7" s="490"/>
      <c r="O7" s="490"/>
      <c r="P7" s="490"/>
    </row>
    <row r="8" spans="1:16" outlineLevel="1">
      <c r="A8" s="634"/>
      <c r="B8" s="458"/>
      <c r="C8" s="490"/>
      <c r="D8" s="490"/>
      <c r="E8" s="490"/>
      <c r="F8" s="490"/>
      <c r="G8" s="490"/>
      <c r="H8" s="490"/>
      <c r="I8" s="490"/>
      <c r="J8" s="490"/>
      <c r="K8" s="490"/>
      <c r="L8" s="490"/>
      <c r="M8" s="490"/>
      <c r="N8" s="490"/>
      <c r="O8" s="490"/>
      <c r="P8" s="490"/>
    </row>
    <row r="9" spans="1:16" outlineLevel="1">
      <c r="A9" s="460"/>
      <c r="B9" s="458"/>
      <c r="C9" s="490"/>
      <c r="D9" s="490"/>
      <c r="E9" s="490"/>
      <c r="F9" s="490"/>
      <c r="G9" s="490"/>
      <c r="H9" s="490"/>
      <c r="I9" s="490"/>
      <c r="J9" s="490"/>
      <c r="K9" s="490"/>
      <c r="L9" s="490"/>
      <c r="M9" s="490"/>
      <c r="N9" s="490"/>
      <c r="O9" s="490"/>
      <c r="P9" s="490"/>
    </row>
    <row r="10" spans="1:16" outlineLevel="1">
      <c r="A10" s="460"/>
      <c r="B10" s="458"/>
      <c r="C10" s="490"/>
      <c r="D10" s="490"/>
      <c r="E10" s="490"/>
      <c r="F10" s="490"/>
      <c r="G10" s="490"/>
      <c r="H10" s="490"/>
      <c r="I10" s="490"/>
      <c r="J10" s="490"/>
      <c r="K10" s="490"/>
      <c r="L10" s="490"/>
      <c r="M10" s="490"/>
      <c r="N10" s="490"/>
      <c r="O10" s="490"/>
      <c r="P10" s="490"/>
    </row>
    <row r="11" spans="1:16" outlineLevel="1">
      <c r="A11" s="460"/>
      <c r="B11" s="458"/>
      <c r="C11" s="490"/>
      <c r="D11" s="490"/>
      <c r="E11" s="490"/>
      <c r="F11" s="490"/>
      <c r="G11" s="490"/>
      <c r="H11" s="490"/>
      <c r="I11" s="490"/>
      <c r="J11" s="490"/>
      <c r="K11" s="490"/>
      <c r="L11" s="490"/>
      <c r="M11" s="490"/>
      <c r="N11" s="490"/>
      <c r="O11" s="490"/>
      <c r="P11" s="490"/>
    </row>
    <row r="12" spans="1:16" ht="15.75" outlineLevel="1" thickBot="1">
      <c r="A12" s="460"/>
      <c r="B12" s="458"/>
      <c r="C12" s="490"/>
      <c r="D12" s="490"/>
      <c r="E12" s="490"/>
      <c r="F12" s="490"/>
      <c r="G12" s="490"/>
      <c r="H12" s="490"/>
      <c r="I12" s="490"/>
      <c r="J12" s="490"/>
      <c r="K12" s="490"/>
      <c r="L12" s="490"/>
      <c r="M12" s="490"/>
      <c r="N12" s="490"/>
      <c r="O12" s="490"/>
      <c r="P12" s="490"/>
    </row>
    <row r="13" spans="1:16" ht="25.5" customHeight="1" outlineLevel="1" thickBot="1">
      <c r="A13" s="461" t="s">
        <v>535</v>
      </c>
      <c r="B13" s="443"/>
      <c r="C13" s="462"/>
      <c r="D13" s="462"/>
      <c r="E13" s="462"/>
      <c r="F13" s="462"/>
      <c r="G13" s="462"/>
      <c r="H13" s="462"/>
      <c r="I13" s="462"/>
      <c r="J13" s="462"/>
      <c r="K13" s="462"/>
      <c r="L13" s="462"/>
      <c r="M13" s="462"/>
      <c r="N13" s="462"/>
      <c r="O13" s="1159"/>
      <c r="P13" s="1159"/>
    </row>
    <row r="14" spans="1:16" outlineLevel="1">
      <c r="A14" s="460"/>
      <c r="B14" s="52"/>
      <c r="C14" s="490"/>
      <c r="D14" s="490"/>
      <c r="E14" s="490"/>
      <c r="F14" s="490"/>
      <c r="G14" s="490"/>
      <c r="H14" s="490"/>
      <c r="I14" s="490"/>
      <c r="J14" s="490"/>
      <c r="K14" s="490"/>
      <c r="L14" s="490"/>
      <c r="M14" s="490"/>
      <c r="N14" s="490"/>
      <c r="O14" s="490"/>
      <c r="P14" s="490"/>
    </row>
    <row r="15" spans="1:16" s="454" customFormat="1" outlineLevel="1">
      <c r="A15" s="463" t="s">
        <v>293</v>
      </c>
      <c r="B15" s="464">
        <f>SUM(B4:B12)</f>
        <v>0</v>
      </c>
      <c r="C15" s="465"/>
      <c r="D15" s="465"/>
      <c r="E15" s="465"/>
      <c r="F15" s="465"/>
      <c r="G15" s="465"/>
      <c r="H15" s="465"/>
      <c r="I15" s="465"/>
      <c r="J15" s="465"/>
      <c r="K15" s="465"/>
      <c r="L15" s="465"/>
      <c r="M15" s="465"/>
      <c r="N15" s="465"/>
      <c r="O15" s="466"/>
      <c r="P15" s="466"/>
    </row>
    <row r="16" spans="1:16" outlineLevel="1">
      <c r="B16" s="467"/>
      <c r="C16" s="467"/>
      <c r="D16" s="467"/>
      <c r="E16" s="467"/>
      <c r="F16" s="467"/>
      <c r="G16" s="467"/>
      <c r="H16" s="467"/>
      <c r="I16" s="467"/>
      <c r="J16" s="467"/>
      <c r="K16" s="467"/>
      <c r="L16" s="467"/>
      <c r="M16" s="467"/>
      <c r="N16" s="467"/>
      <c r="O16" s="467"/>
      <c r="P16" s="467"/>
    </row>
    <row r="17" spans="1:16" outlineLevel="1">
      <c r="A17" s="468" t="s">
        <v>543</v>
      </c>
      <c r="B17" s="492">
        <f ca="1">'EF ele_warmte'!B12</f>
        <v>0.15576868815839279</v>
      </c>
      <c r="C17" s="492">
        <f ca="1">'EF ele_warmte'!B22</f>
        <v>2.1914510413920233E-2</v>
      </c>
      <c r="D17" s="492">
        <f>EF_CO2_aardgas</f>
        <v>0.20200000000000001</v>
      </c>
      <c r="E17" s="492">
        <f>EF_VLgas_CO2</f>
        <v>0.22700000000000001</v>
      </c>
      <c r="F17" s="492">
        <f>EF_stookolie_CO2</f>
        <v>0.26700000000000002</v>
      </c>
      <c r="G17" s="492"/>
      <c r="H17" s="492"/>
      <c r="I17" s="492">
        <f>EF_bruinkool_CO2</f>
        <v>0.35099999999999998</v>
      </c>
      <c r="J17" s="492">
        <f>EF_steenkool_CO2</f>
        <v>0.35399999999999998</v>
      </c>
      <c r="K17" s="492">
        <f>EF_anderfossiel_CO2</f>
        <v>0.26400000000000001</v>
      </c>
      <c r="L17" s="492">
        <f>'EF brandstof'!J4</f>
        <v>0</v>
      </c>
      <c r="M17" s="492">
        <f>'EF brandstof'!K4</f>
        <v>0</v>
      </c>
      <c r="N17" s="492">
        <f>'EF brandstof'!L4</f>
        <v>0</v>
      </c>
      <c r="O17" s="492">
        <v>0</v>
      </c>
      <c r="P17" s="492">
        <v>0</v>
      </c>
    </row>
    <row r="18" spans="1:16" outlineLevel="1">
      <c r="B18" s="467"/>
      <c r="C18" s="467"/>
      <c r="D18" s="467"/>
      <c r="E18" s="467"/>
      <c r="F18" s="467"/>
      <c r="G18" s="467"/>
      <c r="H18" s="467"/>
      <c r="I18" s="467"/>
      <c r="J18" s="467"/>
      <c r="K18" s="467"/>
      <c r="L18" s="467"/>
      <c r="M18" s="467"/>
      <c r="N18" s="467"/>
      <c r="O18" s="467"/>
      <c r="P18" s="467"/>
    </row>
    <row r="19" spans="1:16" outlineLevel="1">
      <c r="A19" s="463" t="s">
        <v>206</v>
      </c>
      <c r="B19" s="469">
        <f ca="1">B15*B17</f>
        <v>0</v>
      </c>
      <c r="C19" s="469"/>
      <c r="D19" s="469"/>
      <c r="E19" s="469"/>
      <c r="F19" s="469"/>
      <c r="G19" s="469"/>
      <c r="H19" s="469"/>
      <c r="I19" s="469"/>
      <c r="J19" s="469"/>
      <c r="K19" s="469"/>
      <c r="L19" s="469"/>
      <c r="M19" s="469"/>
      <c r="N19" s="469"/>
      <c r="O19" s="469"/>
      <c r="P19" s="46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8"/>
  </sheetPr>
  <dimension ref="A1:P31"/>
  <sheetViews>
    <sheetView showGridLines="0" workbookViewId="0">
      <selection sqref="A1:A3"/>
    </sheetView>
  </sheetViews>
  <sheetFormatPr defaultColWidth="9.140625" defaultRowHeight="15"/>
  <cols>
    <col min="1" max="1" width="34.7109375" style="441" customWidth="1"/>
    <col min="2" max="2" width="14.140625" style="441" customWidth="1"/>
    <col min="3" max="3" width="16.42578125" style="441" customWidth="1"/>
    <col min="4" max="4" width="15" style="441" customWidth="1"/>
    <col min="5" max="5" width="13.85546875" style="441" customWidth="1"/>
    <col min="6" max="6" width="14.85546875" style="441" customWidth="1"/>
    <col min="7" max="7" width="14.7109375" style="441" customWidth="1"/>
    <col min="8" max="8" width="14.28515625" style="441" customWidth="1"/>
    <col min="9" max="9" width="15.7109375" style="441" customWidth="1"/>
    <col min="10" max="10" width="15.42578125" style="441" customWidth="1"/>
    <col min="11" max="11" width="17.42578125" style="441" customWidth="1"/>
    <col min="12" max="12" width="14.5703125" style="441" customWidth="1"/>
    <col min="13" max="13" width="15.5703125" style="441" customWidth="1"/>
    <col min="14" max="14" width="17.85546875" style="441" customWidth="1"/>
    <col min="15" max="15" width="16.140625" style="441" customWidth="1"/>
    <col min="16" max="16" width="17.5703125" style="441" customWidth="1"/>
    <col min="17" max="17" width="9.140625" style="441"/>
    <col min="18" max="18" width="20.42578125" style="441" customWidth="1"/>
    <col min="19" max="16384" width="9.140625" style="441"/>
  </cols>
  <sheetData>
    <row r="1" spans="1:16" ht="15.75" customHeight="1" thickTop="1" thickBot="1">
      <c r="A1" s="1130" t="s">
        <v>314</v>
      </c>
      <c r="B1" s="1153" t="s">
        <v>188</v>
      </c>
      <c r="C1" s="1154"/>
      <c r="D1" s="1154"/>
      <c r="E1" s="1154"/>
      <c r="F1" s="1154"/>
      <c r="G1" s="1154"/>
      <c r="H1" s="1154"/>
      <c r="I1" s="1154"/>
      <c r="J1" s="1154"/>
      <c r="K1" s="1154"/>
      <c r="L1" s="1154"/>
      <c r="M1" s="1154"/>
      <c r="N1" s="1154"/>
      <c r="O1" s="1154"/>
      <c r="P1" s="1154"/>
    </row>
    <row r="2" spans="1:16" ht="15" customHeight="1" thickTop="1">
      <c r="A2" s="1130"/>
      <c r="B2" s="1155" t="s">
        <v>20</v>
      </c>
      <c r="C2" s="1155" t="s">
        <v>189</v>
      </c>
      <c r="D2" s="1156" t="s">
        <v>190</v>
      </c>
      <c r="E2" s="1157"/>
      <c r="F2" s="1157"/>
      <c r="G2" s="1157"/>
      <c r="H2" s="1157"/>
      <c r="I2" s="1157"/>
      <c r="J2" s="1157"/>
      <c r="K2" s="1158"/>
      <c r="L2" s="1156" t="s">
        <v>191</v>
      </c>
      <c r="M2" s="1157"/>
      <c r="N2" s="1157"/>
      <c r="O2" s="1157"/>
      <c r="P2" s="1158"/>
    </row>
    <row r="3" spans="1:16" ht="56.25" customHeight="1">
      <c r="A3" s="1130"/>
      <c r="B3" s="1136"/>
      <c r="C3" s="1136"/>
      <c r="D3" s="440" t="s">
        <v>192</v>
      </c>
      <c r="E3" s="440" t="s">
        <v>193</v>
      </c>
      <c r="F3" s="440" t="s">
        <v>194</v>
      </c>
      <c r="G3" s="440" t="s">
        <v>195</v>
      </c>
      <c r="H3" s="440" t="s">
        <v>113</v>
      </c>
      <c r="I3" s="440" t="s">
        <v>196</v>
      </c>
      <c r="J3" s="440" t="s">
        <v>197</v>
      </c>
      <c r="K3" s="440" t="s">
        <v>198</v>
      </c>
      <c r="L3" s="440" t="s">
        <v>199</v>
      </c>
      <c r="M3" s="440" t="s">
        <v>200</v>
      </c>
      <c r="N3" s="440" t="s">
        <v>201</v>
      </c>
      <c r="O3" s="440" t="s">
        <v>202</v>
      </c>
      <c r="P3" s="440" t="s">
        <v>203</v>
      </c>
    </row>
    <row r="4" spans="1:16">
      <c r="B4" s="458"/>
      <c r="C4" s="490"/>
      <c r="D4" s="459"/>
      <c r="E4" s="459"/>
      <c r="F4" s="490"/>
      <c r="G4" s="459"/>
      <c r="H4" s="459"/>
      <c r="I4" s="490"/>
      <c r="J4" s="490"/>
      <c r="K4" s="490"/>
      <c r="L4" s="490"/>
      <c r="M4" s="490"/>
      <c r="N4" s="490"/>
      <c r="O4" s="490"/>
      <c r="P4" s="490"/>
    </row>
    <row r="5" spans="1:16">
      <c r="B5" s="458"/>
      <c r="C5" s="52"/>
      <c r="D5" s="458"/>
      <c r="E5" s="458"/>
      <c r="F5" s="52"/>
      <c r="G5" s="458"/>
      <c r="H5" s="458"/>
      <c r="I5" s="52"/>
      <c r="J5" s="52"/>
      <c r="K5" s="52"/>
      <c r="L5" s="52"/>
      <c r="M5" s="52"/>
      <c r="N5" s="52"/>
      <c r="O5" s="52"/>
      <c r="P5" s="52"/>
    </row>
    <row r="6" spans="1:16">
      <c r="B6" s="458"/>
      <c r="C6" s="52"/>
      <c r="D6" s="458"/>
      <c r="E6" s="458"/>
      <c r="F6" s="52"/>
      <c r="G6" s="458"/>
      <c r="H6" s="458"/>
      <c r="I6" s="52"/>
      <c r="J6" s="52"/>
      <c r="K6" s="52"/>
      <c r="L6" s="52"/>
      <c r="M6" s="52"/>
      <c r="N6" s="52"/>
      <c r="O6" s="52"/>
      <c r="P6" s="52"/>
    </row>
    <row r="7" spans="1:16">
      <c r="B7" s="458"/>
      <c r="C7" s="52"/>
      <c r="D7" s="458"/>
      <c r="E7" s="458"/>
      <c r="F7" s="52"/>
      <c r="G7" s="458"/>
      <c r="H7" s="458"/>
      <c r="I7" s="52"/>
      <c r="J7" s="52"/>
      <c r="K7" s="52"/>
      <c r="L7" s="52"/>
      <c r="M7" s="52"/>
      <c r="N7" s="52"/>
      <c r="O7" s="52"/>
      <c r="P7" s="52"/>
    </row>
    <row r="8" spans="1:16">
      <c r="A8" s="454"/>
      <c r="B8" s="458"/>
      <c r="C8" s="52"/>
      <c r="D8" s="458"/>
      <c r="E8" s="458"/>
      <c r="F8" s="52"/>
      <c r="G8" s="458"/>
      <c r="H8" s="458"/>
      <c r="I8" s="52"/>
      <c r="J8" s="52"/>
      <c r="K8" s="52"/>
      <c r="L8" s="52"/>
      <c r="M8" s="52"/>
      <c r="N8" s="52"/>
      <c r="O8" s="52"/>
      <c r="P8" s="52"/>
    </row>
    <row r="9" spans="1:16">
      <c r="B9" s="458"/>
      <c r="C9" s="52"/>
      <c r="D9" s="458"/>
      <c r="E9" s="458"/>
      <c r="F9" s="52"/>
      <c r="G9" s="458"/>
      <c r="H9" s="458"/>
      <c r="I9" s="52"/>
      <c r="J9" s="52"/>
      <c r="K9" s="52"/>
      <c r="L9" s="52"/>
      <c r="M9" s="52"/>
      <c r="N9" s="52"/>
      <c r="O9" s="52"/>
      <c r="P9" s="52"/>
    </row>
    <row r="10" spans="1:16">
      <c r="B10" s="458"/>
      <c r="C10" s="52"/>
      <c r="D10" s="458"/>
      <c r="E10" s="458"/>
      <c r="F10" s="52"/>
      <c r="G10" s="458"/>
      <c r="H10" s="458"/>
      <c r="I10" s="52"/>
      <c r="J10" s="52"/>
      <c r="K10" s="52"/>
      <c r="L10" s="52"/>
      <c r="M10" s="52"/>
      <c r="N10" s="52"/>
      <c r="O10" s="52"/>
      <c r="P10" s="52"/>
    </row>
    <row r="11" spans="1:16">
      <c r="B11" s="458"/>
      <c r="C11" s="52"/>
      <c r="D11" s="458"/>
      <c r="E11" s="458"/>
      <c r="F11" s="52"/>
      <c r="G11" s="458"/>
      <c r="H11" s="458"/>
      <c r="I11" s="52"/>
      <c r="J11" s="52"/>
      <c r="K11" s="52"/>
      <c r="L11" s="52"/>
      <c r="M11" s="52"/>
      <c r="N11" s="52"/>
      <c r="O11" s="52"/>
      <c r="P11" s="52"/>
    </row>
    <row r="12" spans="1:16">
      <c r="B12" s="458"/>
      <c r="C12" s="52"/>
      <c r="D12" s="458"/>
      <c r="E12" s="458"/>
      <c r="F12" s="52"/>
      <c r="G12" s="458"/>
      <c r="H12" s="458"/>
      <c r="I12" s="52"/>
      <c r="J12" s="52"/>
      <c r="K12" s="52"/>
      <c r="L12" s="52"/>
      <c r="M12" s="52"/>
      <c r="N12" s="52"/>
      <c r="O12" s="52"/>
      <c r="P12" s="52"/>
    </row>
    <row r="13" spans="1:16">
      <c r="B13" s="458"/>
      <c r="C13" s="52"/>
      <c r="D13" s="458"/>
      <c r="E13" s="458"/>
      <c r="F13" s="52"/>
      <c r="G13" s="458"/>
      <c r="H13" s="458"/>
      <c r="I13" s="52"/>
      <c r="J13" s="52"/>
      <c r="K13" s="52"/>
      <c r="L13" s="52"/>
      <c r="M13" s="52"/>
      <c r="N13" s="52"/>
      <c r="O13" s="52"/>
      <c r="P13" s="52"/>
    </row>
    <row r="14" spans="1:16">
      <c r="B14" s="458"/>
      <c r="C14" s="52"/>
      <c r="D14" s="458"/>
      <c r="E14" s="458"/>
      <c r="F14" s="52"/>
      <c r="G14" s="458"/>
      <c r="H14" s="458"/>
      <c r="I14" s="52"/>
      <c r="J14" s="52"/>
      <c r="K14" s="52"/>
      <c r="L14" s="52"/>
      <c r="M14" s="52"/>
      <c r="N14" s="52"/>
      <c r="O14" s="52"/>
      <c r="P14" s="52"/>
    </row>
    <row r="15" spans="1:16">
      <c r="B15" s="458"/>
      <c r="C15" s="52"/>
      <c r="D15" s="458"/>
      <c r="E15" s="458"/>
      <c r="F15" s="52"/>
      <c r="G15" s="458"/>
      <c r="H15" s="458"/>
      <c r="I15" s="52"/>
      <c r="J15" s="52"/>
      <c r="K15" s="52"/>
      <c r="L15" s="52"/>
      <c r="M15" s="52"/>
      <c r="N15" s="52"/>
      <c r="O15" s="52"/>
      <c r="P15" s="52"/>
    </row>
    <row r="16" spans="1:16">
      <c r="B16" s="458"/>
      <c r="C16" s="52"/>
      <c r="D16" s="458"/>
      <c r="E16" s="458"/>
      <c r="F16" s="52"/>
      <c r="G16" s="458"/>
      <c r="H16" s="458"/>
      <c r="I16" s="52"/>
      <c r="J16" s="52"/>
      <c r="K16" s="52"/>
      <c r="L16" s="52"/>
      <c r="M16" s="52"/>
      <c r="N16" s="52"/>
      <c r="O16" s="52"/>
      <c r="P16" s="52"/>
    </row>
    <row r="17" spans="1:16">
      <c r="B17" s="458"/>
      <c r="C17" s="52"/>
      <c r="D17" s="458"/>
      <c r="E17" s="458"/>
      <c r="F17" s="52"/>
      <c r="G17" s="458"/>
      <c r="H17" s="458"/>
      <c r="I17" s="52"/>
      <c r="J17" s="52"/>
      <c r="K17" s="52"/>
      <c r="L17" s="52"/>
      <c r="M17" s="52"/>
      <c r="N17" s="52"/>
      <c r="O17" s="52"/>
      <c r="P17" s="52"/>
    </row>
    <row r="18" spans="1:16">
      <c r="B18" s="458"/>
      <c r="C18" s="52"/>
      <c r="D18" s="458"/>
      <c r="E18" s="458"/>
      <c r="F18" s="52"/>
      <c r="G18" s="458"/>
      <c r="H18" s="458"/>
      <c r="I18" s="52"/>
      <c r="J18" s="52"/>
      <c r="K18" s="52"/>
      <c r="L18" s="52"/>
      <c r="M18" s="52"/>
      <c r="N18" s="52"/>
      <c r="O18" s="52"/>
      <c r="P18" s="52"/>
    </row>
    <row r="19" spans="1:16">
      <c r="B19" s="458"/>
      <c r="C19" s="52"/>
      <c r="D19" s="458"/>
      <c r="E19" s="458"/>
      <c r="F19" s="52"/>
      <c r="G19" s="458"/>
      <c r="H19" s="458"/>
      <c r="I19" s="52"/>
      <c r="J19" s="52"/>
      <c r="K19" s="52"/>
      <c r="L19" s="52"/>
      <c r="M19" s="52"/>
      <c r="N19" s="52"/>
      <c r="O19" s="52"/>
      <c r="P19" s="52"/>
    </row>
    <row r="20" spans="1:16">
      <c r="B20" s="458"/>
      <c r="C20" s="52"/>
      <c r="D20" s="458"/>
      <c r="E20" s="458"/>
      <c r="F20" s="52"/>
      <c r="G20" s="458"/>
      <c r="H20" s="458"/>
      <c r="I20" s="52"/>
      <c r="J20" s="52"/>
      <c r="K20" s="52"/>
      <c r="L20" s="52"/>
      <c r="M20" s="52"/>
      <c r="N20" s="52"/>
      <c r="O20" s="52"/>
      <c r="P20" s="52"/>
    </row>
    <row r="21" spans="1:16">
      <c r="B21" s="458"/>
      <c r="C21" s="52"/>
      <c r="D21" s="458"/>
      <c r="E21" s="458"/>
      <c r="F21" s="52"/>
      <c r="G21" s="458"/>
      <c r="H21" s="458"/>
      <c r="I21" s="52"/>
      <c r="J21" s="52"/>
      <c r="K21" s="52"/>
      <c r="L21" s="52"/>
      <c r="M21" s="52"/>
      <c r="N21" s="52"/>
      <c r="O21" s="52"/>
      <c r="P21" s="52"/>
    </row>
    <row r="22" spans="1:16">
      <c r="B22" s="458"/>
      <c r="C22" s="52"/>
      <c r="D22" s="458"/>
      <c r="E22" s="458"/>
      <c r="F22" s="52"/>
      <c r="G22" s="458"/>
      <c r="H22" s="458"/>
      <c r="I22" s="52"/>
      <c r="J22" s="52"/>
      <c r="K22" s="52"/>
      <c r="L22" s="52"/>
      <c r="M22" s="52"/>
      <c r="N22" s="52"/>
      <c r="O22" s="52"/>
      <c r="P22" s="52"/>
    </row>
    <row r="23" spans="1:16" ht="15.75" thickBot="1">
      <c r="B23" s="458"/>
      <c r="C23" s="52"/>
      <c r="D23" s="458"/>
      <c r="E23" s="458"/>
      <c r="F23" s="52"/>
      <c r="G23" s="458"/>
      <c r="H23" s="458"/>
      <c r="I23" s="52"/>
      <c r="J23" s="52"/>
      <c r="K23" s="52"/>
      <c r="L23" s="52"/>
      <c r="M23" s="52"/>
      <c r="N23" s="52"/>
      <c r="O23" s="52"/>
      <c r="P23" s="52"/>
    </row>
    <row r="24" spans="1:16" ht="15.75" thickBot="1">
      <c r="A24" s="461" t="s">
        <v>535</v>
      </c>
    </row>
    <row r="26" spans="1:16" s="454" customFormat="1">
      <c r="A26" s="463" t="s">
        <v>487</v>
      </c>
      <c r="B26" s="463">
        <f t="shared" ref="B26:H26" si="0">SUM(B4:B23)</f>
        <v>0</v>
      </c>
      <c r="C26" s="463"/>
      <c r="D26" s="463">
        <f t="shared" si="0"/>
        <v>0</v>
      </c>
      <c r="E26" s="463">
        <f t="shared" si="0"/>
        <v>0</v>
      </c>
      <c r="F26" s="463"/>
      <c r="G26" s="463">
        <f t="shared" si="0"/>
        <v>0</v>
      </c>
      <c r="H26" s="463">
        <f t="shared" si="0"/>
        <v>0</v>
      </c>
      <c r="I26" s="463"/>
      <c r="J26" s="463"/>
      <c r="K26" s="463"/>
      <c r="L26" s="463"/>
      <c r="M26" s="463"/>
      <c r="N26" s="463"/>
      <c r="O26" s="463"/>
      <c r="P26" s="463"/>
    </row>
    <row r="27" spans="1:16" s="454" customFormat="1">
      <c r="A27" s="463" t="s">
        <v>541</v>
      </c>
      <c r="B27" s="463">
        <f>B26</f>
        <v>0</v>
      </c>
      <c r="C27" s="463"/>
      <c r="D27" s="463">
        <f>D26</f>
        <v>0</v>
      </c>
      <c r="E27" s="463">
        <f>E26</f>
        <v>0</v>
      </c>
      <c r="F27" s="463"/>
      <c r="G27" s="463">
        <f>(1-transport!C35)*'Eigen vloot'!G26</f>
        <v>0</v>
      </c>
      <c r="H27" s="463">
        <f>(1-transport!C42)*'Eigen vloot'!H26</f>
        <v>0</v>
      </c>
      <c r="I27" s="463"/>
      <c r="J27" s="463"/>
      <c r="K27" s="463"/>
      <c r="L27" s="463"/>
      <c r="M27" s="635">
        <f>G26*transport!C35+'Eigen vloot'!H26*transport!C42</f>
        <v>0</v>
      </c>
      <c r="N27" s="463"/>
      <c r="O27" s="463"/>
      <c r="P27" s="463"/>
    </row>
    <row r="29" spans="1:16">
      <c r="A29" s="468" t="s">
        <v>543</v>
      </c>
      <c r="B29" s="493">
        <f ca="1">'EF ele_warmte'!B12</f>
        <v>0.15576868815839279</v>
      </c>
      <c r="C29" s="493">
        <f ca="1">'EF ele_warmte'!B22</f>
        <v>2.1914510413920233E-2</v>
      </c>
      <c r="D29" s="493">
        <f>EF_CO2_aardgas</f>
        <v>0.20200000000000001</v>
      </c>
      <c r="E29" s="493">
        <f>EF_VLgas_CO2</f>
        <v>0.22700000000000001</v>
      </c>
      <c r="F29" s="493">
        <f>EF_stookolie_CO2</f>
        <v>0.26700000000000002</v>
      </c>
      <c r="G29" s="493">
        <f>EF_diesel_CO2</f>
        <v>0.26700000000000002</v>
      </c>
      <c r="H29" s="493">
        <f>EF_benzine_CO2</f>
        <v>0.249</v>
      </c>
      <c r="I29" s="493">
        <f>EF_bruinkool_CO2</f>
        <v>0.35099999999999998</v>
      </c>
      <c r="J29" s="493">
        <f>EF_steenkool_CO2</f>
        <v>0.35399999999999998</v>
      </c>
      <c r="K29" s="493">
        <f>EF_anderfossiel_CO2</f>
        <v>0.26400000000000001</v>
      </c>
      <c r="L29" s="493">
        <f>'EF brandstof'!J4</f>
        <v>0</v>
      </c>
      <c r="M29" s="493">
        <f>'EF brandstof'!K4</f>
        <v>0</v>
      </c>
      <c r="N29" s="493">
        <f>'EF brandstof'!L4</f>
        <v>0</v>
      </c>
      <c r="O29" s="493">
        <v>0</v>
      </c>
      <c r="P29" s="493">
        <v>0</v>
      </c>
    </row>
    <row r="31" spans="1:16">
      <c r="A31" s="463" t="s">
        <v>206</v>
      </c>
      <c r="B31" s="636">
        <f ca="1">B27*B29</f>
        <v>0</v>
      </c>
      <c r="C31" s="636"/>
      <c r="D31" s="636">
        <f>D27*D29</f>
        <v>0</v>
      </c>
      <c r="E31" s="636">
        <f>E27*E29</f>
        <v>0</v>
      </c>
      <c r="F31" s="636"/>
      <c r="G31" s="636">
        <f>G27*G29</f>
        <v>0</v>
      </c>
      <c r="H31" s="636">
        <f>H27*H29</f>
        <v>0</v>
      </c>
      <c r="I31" s="636"/>
      <c r="J31" s="636"/>
      <c r="K31" s="636"/>
      <c r="L31" s="636"/>
      <c r="M31" s="636">
        <f>M27*M29</f>
        <v>0</v>
      </c>
      <c r="N31" s="491"/>
      <c r="O31" s="491"/>
      <c r="P31" s="49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8"/>
  </sheetPr>
  <dimension ref="A1:K65"/>
  <sheetViews>
    <sheetView showGridLines="0" workbookViewId="0"/>
  </sheetViews>
  <sheetFormatPr defaultRowHeight="15"/>
  <cols>
    <col min="1" max="1" width="54" bestFit="1" customWidth="1"/>
    <col min="2" max="2" width="26" style="441" bestFit="1" customWidth="1"/>
    <col min="3" max="3" width="26" customWidth="1"/>
    <col min="4" max="4" width="69.42578125" customWidth="1"/>
  </cols>
  <sheetData>
    <row r="1" spans="1:11" s="43" customFormat="1" ht="15.75" thickBot="1">
      <c r="B1" s="443"/>
    </row>
    <row r="2" spans="1:11" s="43" customFormat="1">
      <c r="A2" s="180" t="s">
        <v>485</v>
      </c>
      <c r="B2" s="494"/>
      <c r="C2" s="181"/>
      <c r="D2" s="182"/>
    </row>
    <row r="3" spans="1:11">
      <c r="A3" s="101"/>
      <c r="B3" s="495"/>
      <c r="C3" s="140" t="s">
        <v>175</v>
      </c>
      <c r="D3" s="143" t="s">
        <v>372</v>
      </c>
    </row>
    <row r="4" spans="1:11">
      <c r="A4" s="44" t="s">
        <v>408</v>
      </c>
      <c r="B4" s="47"/>
      <c r="C4" s="32"/>
      <c r="D4" s="142" t="s">
        <v>374</v>
      </c>
    </row>
    <row r="5" spans="1:11">
      <c r="A5" s="44"/>
      <c r="B5" s="48"/>
      <c r="C5" s="32"/>
      <c r="D5" s="142"/>
    </row>
    <row r="6" spans="1:11" s="10" customFormat="1" ht="21.75" thickBot="1">
      <c r="A6" s="185" t="s">
        <v>441</v>
      </c>
      <c r="B6" s="496"/>
      <c r="C6" s="186"/>
      <c r="D6" s="187"/>
    </row>
    <row r="7" spans="1:11" s="43" customFormat="1" ht="15.75" thickBot="1">
      <c r="B7" s="443"/>
    </row>
    <row r="8" spans="1:11" s="43" customFormat="1">
      <c r="A8" s="180" t="s">
        <v>496</v>
      </c>
      <c r="B8" s="494"/>
      <c r="C8" s="181"/>
      <c r="D8" s="182"/>
    </row>
    <row r="9" spans="1:11" s="32" customFormat="1">
      <c r="A9" s="46"/>
      <c r="B9" s="497"/>
      <c r="C9" s="42"/>
      <c r="D9" s="294"/>
    </row>
    <row r="10" spans="1:11">
      <c r="A10" s="295" t="s">
        <v>523</v>
      </c>
      <c r="B10" s="495"/>
      <c r="C10" s="140" t="s">
        <v>175</v>
      </c>
      <c r="D10" s="143" t="s">
        <v>372</v>
      </c>
      <c r="I10" s="1160"/>
      <c r="K10" s="58"/>
    </row>
    <row r="11" spans="1:11" s="43" customFormat="1">
      <c r="A11" s="44" t="s">
        <v>524</v>
      </c>
      <c r="B11" s="48"/>
      <c r="D11" s="141" t="s">
        <v>373</v>
      </c>
      <c r="I11" s="1160"/>
      <c r="K11" s="58"/>
    </row>
    <row r="12" spans="1:11" s="43" customFormat="1">
      <c r="A12" s="44" t="s">
        <v>525</v>
      </c>
      <c r="B12" s="48"/>
      <c r="D12" s="141" t="s">
        <v>373</v>
      </c>
      <c r="I12" s="1160"/>
      <c r="K12" s="58"/>
    </row>
    <row r="13" spans="1:11" s="43" customFormat="1">
      <c r="A13" s="44"/>
      <c r="B13" s="48"/>
      <c r="D13" s="96"/>
      <c r="I13" s="1160"/>
    </row>
    <row r="14" spans="1:11" s="43" customFormat="1">
      <c r="A14" s="295" t="s">
        <v>522</v>
      </c>
      <c r="B14" s="1022"/>
      <c r="C14" s="140" t="s">
        <v>175</v>
      </c>
      <c r="D14" s="143" t="s">
        <v>372</v>
      </c>
      <c r="I14" s="1160"/>
    </row>
    <row r="15" spans="1:11" s="43" customFormat="1">
      <c r="A15" s="44" t="s">
        <v>70</v>
      </c>
      <c r="B15" s="48"/>
      <c r="D15" s="141" t="s">
        <v>373</v>
      </c>
      <c r="I15" s="1160"/>
      <c r="J15" s="1160"/>
    </row>
    <row r="16" spans="1:11" s="43" customFormat="1">
      <c r="A16" s="44" t="s">
        <v>488</v>
      </c>
      <c r="B16" s="48"/>
      <c r="D16" s="141" t="s">
        <v>373</v>
      </c>
      <c r="I16" s="1160"/>
      <c r="J16" s="1160"/>
    </row>
    <row r="17" spans="1:11" s="43" customFormat="1">
      <c r="A17" s="44" t="s">
        <v>77</v>
      </c>
      <c r="B17" s="48"/>
      <c r="D17" s="141" t="s">
        <v>373</v>
      </c>
      <c r="I17" s="1160"/>
      <c r="J17" s="1160"/>
    </row>
    <row r="18" spans="1:11" s="43" customFormat="1">
      <c r="A18" s="44" t="s">
        <v>489</v>
      </c>
      <c r="B18" s="48"/>
      <c r="D18" s="141" t="s">
        <v>373</v>
      </c>
      <c r="I18" s="1160"/>
      <c r="J18" s="1160"/>
      <c r="K18" s="58"/>
    </row>
    <row r="19" spans="1:11" s="43" customFormat="1">
      <c r="A19" s="44" t="s">
        <v>76</v>
      </c>
      <c r="B19" s="48"/>
      <c r="D19" s="141" t="s">
        <v>373</v>
      </c>
      <c r="I19" s="1160"/>
      <c r="J19" s="1161"/>
      <c r="K19" s="58"/>
    </row>
    <row r="20" spans="1:11" s="43" customFormat="1">
      <c r="A20" s="32" t="s">
        <v>490</v>
      </c>
      <c r="B20" s="48"/>
      <c r="D20" s="141" t="s">
        <v>373</v>
      </c>
      <c r="I20" s="296"/>
      <c r="J20" s="297"/>
      <c r="K20" s="58"/>
    </row>
    <row r="21" spans="1:11" s="43" customFormat="1">
      <c r="A21" s="32" t="s">
        <v>491</v>
      </c>
      <c r="B21" s="48"/>
      <c r="D21" s="141" t="s">
        <v>373</v>
      </c>
      <c r="I21" s="296"/>
      <c r="J21" s="297"/>
      <c r="K21" s="58"/>
    </row>
    <row r="22" spans="1:11" s="43" customFormat="1">
      <c r="A22" s="32" t="s">
        <v>492</v>
      </c>
      <c r="B22" s="48"/>
      <c r="D22" s="141" t="s">
        <v>373</v>
      </c>
      <c r="I22" s="296"/>
      <c r="J22" s="297"/>
      <c r="K22" s="58"/>
    </row>
    <row r="23" spans="1:11">
      <c r="A23" s="32" t="s">
        <v>493</v>
      </c>
      <c r="B23" s="48"/>
      <c r="C23" s="43"/>
      <c r="D23" s="141" t="s">
        <v>373</v>
      </c>
      <c r="I23" s="58"/>
      <c r="J23" s="58"/>
      <c r="K23" s="58"/>
    </row>
    <row r="24" spans="1:11">
      <c r="A24" s="32" t="s">
        <v>494</v>
      </c>
      <c r="B24" s="48"/>
      <c r="C24" s="43"/>
      <c r="D24" s="141" t="s">
        <v>373</v>
      </c>
      <c r="I24" s="58"/>
      <c r="J24" s="58"/>
      <c r="K24" s="58"/>
    </row>
    <row r="25" spans="1:11" ht="17.25">
      <c r="A25" s="1031" t="s">
        <v>812</v>
      </c>
      <c r="B25" s="48"/>
      <c r="C25" s="43"/>
      <c r="D25" s="141"/>
      <c r="I25" s="58"/>
      <c r="J25" s="58"/>
      <c r="K25" s="58"/>
    </row>
    <row r="26" spans="1:11" ht="21.75" thickBot="1">
      <c r="A26" s="185" t="s">
        <v>533</v>
      </c>
      <c r="B26" s="498"/>
      <c r="C26" s="108"/>
      <c r="D26" s="109"/>
      <c r="I26" s="58"/>
      <c r="J26" s="58"/>
      <c r="K26" s="58"/>
    </row>
    <row r="28" spans="1:11" ht="15.75" thickBot="1"/>
    <row r="29" spans="1:11" s="43" customFormat="1">
      <c r="A29" s="180" t="s">
        <v>486</v>
      </c>
      <c r="B29" s="494"/>
      <c r="C29" s="181"/>
      <c r="D29" s="182"/>
    </row>
    <row r="30" spans="1:11" s="32" customFormat="1">
      <c r="A30" s="46"/>
      <c r="B30" s="497"/>
      <c r="C30" s="42"/>
      <c r="D30" s="294"/>
    </row>
    <row r="31" spans="1:11">
      <c r="A31" s="295" t="s">
        <v>523</v>
      </c>
      <c r="B31" s="495"/>
      <c r="C31" s="140" t="s">
        <v>175</v>
      </c>
      <c r="D31" s="143" t="s">
        <v>372</v>
      </c>
    </row>
    <row r="32" spans="1:11">
      <c r="A32" s="432" t="s">
        <v>524</v>
      </c>
      <c r="B32" s="48"/>
      <c r="C32" s="48"/>
      <c r="D32" s="141" t="s">
        <v>373</v>
      </c>
    </row>
    <row r="33" spans="1:11">
      <c r="A33" s="44"/>
      <c r="B33" s="48"/>
      <c r="C33" s="48"/>
      <c r="D33" s="141"/>
    </row>
    <row r="34" spans="1:11" s="43" customFormat="1">
      <c r="A34" s="295" t="s">
        <v>522</v>
      </c>
      <c r="B34" s="1022"/>
      <c r="C34" s="140" t="s">
        <v>175</v>
      </c>
      <c r="D34" s="143" t="s">
        <v>372</v>
      </c>
      <c r="I34"/>
    </row>
    <row r="35" spans="1:11" s="43" customFormat="1">
      <c r="A35" s="431" t="s">
        <v>70</v>
      </c>
      <c r="B35" s="48"/>
      <c r="D35" s="141" t="s">
        <v>373</v>
      </c>
      <c r="I35" s="1160"/>
      <c r="J35" s="1160"/>
    </row>
    <row r="36" spans="1:11" s="43" customFormat="1">
      <c r="A36" s="431" t="s">
        <v>488</v>
      </c>
      <c r="B36" s="48"/>
      <c r="D36" s="141" t="s">
        <v>373</v>
      </c>
      <c r="I36" s="1160"/>
      <c r="J36" s="1160"/>
    </row>
    <row r="37" spans="1:11" s="43" customFormat="1">
      <c r="A37" s="431" t="s">
        <v>77</v>
      </c>
      <c r="B37" s="48"/>
      <c r="D37" s="141" t="s">
        <v>373</v>
      </c>
      <c r="I37" s="1160"/>
      <c r="J37" s="1160"/>
    </row>
    <row r="38" spans="1:11" s="43" customFormat="1">
      <c r="A38" s="431" t="s">
        <v>489</v>
      </c>
      <c r="B38" s="48"/>
      <c r="D38" s="141" t="s">
        <v>373</v>
      </c>
      <c r="I38" s="1160"/>
      <c r="J38" s="1160"/>
      <c r="K38" s="58"/>
    </row>
    <row r="39" spans="1:11" s="43" customFormat="1">
      <c r="A39" s="431" t="s">
        <v>76</v>
      </c>
      <c r="B39" s="48"/>
      <c r="D39" s="141" t="s">
        <v>373</v>
      </c>
      <c r="I39" s="1160"/>
      <c r="J39" s="1161"/>
      <c r="K39" s="58"/>
    </row>
    <row r="40" spans="1:11" s="43" customFormat="1">
      <c r="A40" s="177" t="s">
        <v>490</v>
      </c>
      <c r="B40" s="48"/>
      <c r="D40" s="141" t="s">
        <v>373</v>
      </c>
      <c r="I40" s="296"/>
      <c r="J40" s="297"/>
      <c r="K40" s="58"/>
    </row>
    <row r="41" spans="1:11" s="43" customFormat="1">
      <c r="A41" s="177" t="s">
        <v>491</v>
      </c>
      <c r="B41" s="48"/>
      <c r="D41" s="141" t="s">
        <v>373</v>
      </c>
      <c r="I41" s="296"/>
      <c r="J41" s="297"/>
      <c r="K41" s="58"/>
    </row>
    <row r="42" spans="1:11" s="43" customFormat="1">
      <c r="A42" s="177" t="s">
        <v>492</v>
      </c>
      <c r="B42" s="48"/>
      <c r="D42" s="141" t="s">
        <v>373</v>
      </c>
      <c r="I42" s="296"/>
      <c r="J42" s="297"/>
      <c r="K42" s="58"/>
    </row>
    <row r="43" spans="1:11">
      <c r="A43" s="177" t="s">
        <v>493</v>
      </c>
      <c r="B43" s="48"/>
      <c r="C43" s="43"/>
      <c r="D43" s="141" t="s">
        <v>373</v>
      </c>
      <c r="I43" s="58"/>
      <c r="J43" s="58"/>
      <c r="K43" s="58"/>
    </row>
    <row r="44" spans="1:11">
      <c r="A44" s="177" t="s">
        <v>494</v>
      </c>
      <c r="B44" s="48"/>
      <c r="C44" s="43"/>
      <c r="D44" s="141" t="s">
        <v>373</v>
      </c>
      <c r="I44" s="58"/>
      <c r="J44" s="58"/>
      <c r="K44" s="58"/>
    </row>
    <row r="45" spans="1:11" s="836" customFormat="1">
      <c r="A45" s="177" t="s">
        <v>639</v>
      </c>
      <c r="B45" s="48"/>
      <c r="C45" s="43"/>
      <c r="D45" s="141" t="s">
        <v>373</v>
      </c>
      <c r="I45" s="58"/>
      <c r="J45" s="58"/>
      <c r="K45" s="58"/>
    </row>
    <row r="46" spans="1:11" s="836" customFormat="1">
      <c r="A46" s="177" t="s">
        <v>640</v>
      </c>
      <c r="B46" s="48"/>
      <c r="C46" s="43"/>
      <c r="D46" s="141" t="s">
        <v>373</v>
      </c>
      <c r="I46" s="58"/>
      <c r="J46" s="58"/>
      <c r="K46" s="58"/>
    </row>
    <row r="47" spans="1:11" s="15" customFormat="1" ht="21.75" thickBot="1">
      <c r="A47" s="915"/>
      <c r="B47" s="183"/>
      <c r="C47" s="152"/>
      <c r="D47" s="298"/>
      <c r="I47" s="58"/>
      <c r="J47" s="58"/>
      <c r="K47" s="58"/>
    </row>
    <row r="48" spans="1:11" s="15" customFormat="1">
      <c r="A48" s="58"/>
      <c r="B48" s="48"/>
      <c r="C48" s="32"/>
      <c r="D48" s="32"/>
      <c r="I48" s="58"/>
      <c r="J48" s="58"/>
      <c r="K48" s="58"/>
    </row>
    <row r="49" spans="1:4" ht="15.75" thickBot="1"/>
    <row r="50" spans="1:4" s="43" customFormat="1">
      <c r="A50" s="180" t="s">
        <v>371</v>
      </c>
      <c r="B50" s="494"/>
      <c r="C50" s="181"/>
      <c r="D50" s="182"/>
    </row>
    <row r="51" spans="1:4">
      <c r="A51" s="101"/>
      <c r="B51" s="495"/>
      <c r="C51" s="140" t="s">
        <v>175</v>
      </c>
      <c r="D51" s="143" t="s">
        <v>372</v>
      </c>
    </row>
    <row r="52" spans="1:4">
      <c r="A52" s="44" t="s">
        <v>526</v>
      </c>
      <c r="B52" s="47"/>
      <c r="C52" s="32"/>
      <c r="D52" s="142" t="s">
        <v>374</v>
      </c>
    </row>
    <row r="53" spans="1:4">
      <c r="A53" s="44" t="s">
        <v>527</v>
      </c>
      <c r="B53" s="47"/>
      <c r="C53" s="32"/>
      <c r="D53" s="142" t="s">
        <v>374</v>
      </c>
    </row>
    <row r="54" spans="1:4" ht="15.75" thickBot="1">
      <c r="A54" s="45"/>
      <c r="B54" s="183"/>
      <c r="C54" s="152"/>
      <c r="D54" s="188"/>
    </row>
    <row r="56" spans="1:4" ht="15.75" thickBot="1"/>
    <row r="57" spans="1:4" s="43" customFormat="1" ht="17.25">
      <c r="A57" s="180" t="s">
        <v>813</v>
      </c>
      <c r="B57" s="494"/>
      <c r="C57" s="181"/>
      <c r="D57" s="182"/>
    </row>
    <row r="58" spans="1:4">
      <c r="A58" s="101"/>
      <c r="B58" s="495"/>
      <c r="C58" s="140" t="s">
        <v>175</v>
      </c>
      <c r="D58" s="143" t="s">
        <v>372</v>
      </c>
    </row>
    <row r="59" spans="1:4">
      <c r="A59" s="44" t="s">
        <v>528</v>
      </c>
      <c r="B59" s="47"/>
      <c r="C59" s="32"/>
      <c r="D59" s="141" t="s">
        <v>148</v>
      </c>
    </row>
    <row r="60" spans="1:4">
      <c r="A60" s="44" t="s">
        <v>529</v>
      </c>
      <c r="B60" s="47"/>
      <c r="C60" s="32"/>
      <c r="D60" s="141" t="s">
        <v>149</v>
      </c>
    </row>
    <row r="61" spans="1:4">
      <c r="A61" s="44" t="s">
        <v>530</v>
      </c>
      <c r="B61" s="47"/>
      <c r="C61" s="48"/>
      <c r="D61" s="141" t="s">
        <v>370</v>
      </c>
    </row>
    <row r="62" spans="1:4">
      <c r="A62" s="44" t="s">
        <v>531</v>
      </c>
      <c r="B62" s="47"/>
      <c r="C62" s="48"/>
      <c r="D62" s="141" t="s">
        <v>105</v>
      </c>
    </row>
    <row r="63" spans="1:4">
      <c r="A63" s="44"/>
      <c r="B63" s="48"/>
      <c r="C63" s="48"/>
      <c r="D63" s="141"/>
    </row>
    <row r="64" spans="1:4" ht="21.75" thickBot="1">
      <c r="A64" s="185" t="s">
        <v>778</v>
      </c>
      <c r="B64" s="183"/>
      <c r="C64" s="183"/>
      <c r="D64" s="184"/>
    </row>
    <row r="65" spans="2:2" s="43" customFormat="1">
      <c r="B65" s="44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xr:uid="{00000000-0004-0000-0C00-000000000000}"/>
    <hyperlink ref="D60" location="tertiair!C5" display="tertiair" xr:uid="{00000000-0004-0000-0C00-000001000000}"/>
    <hyperlink ref="D61" location="industrie!C5" display="industrie" xr:uid="{00000000-0004-0000-0C00-000002000000}"/>
    <hyperlink ref="D62" location="landbouw!C5" display="landbouw" xr:uid="{00000000-0004-0000-0C00-000003000000}"/>
    <hyperlink ref="D32" location="'lokale energieproductie'!B17" display="lokale energieproductie" xr:uid="{00000000-0004-0000-0C00-000004000000}"/>
    <hyperlink ref="D52:D53" location="'EF ele_warmte'!B10" display="EF ele_warmte" xr:uid="{00000000-0004-0000-0C00-000005000000}"/>
    <hyperlink ref="D52" location="'EF ele_warmte'!B18" display="EF ele_warmte" xr:uid="{00000000-0004-0000-0C00-000006000000}"/>
    <hyperlink ref="D53" location="'EF ele_warmte'!B19" display="EF ele_warmte" xr:uid="{00000000-0004-0000-0C00-000007000000}"/>
    <hyperlink ref="D4" location="'EF ele_warmte'!B5" display="EF ele_warmte" xr:uid="{00000000-0004-0000-0C00-000008000000}"/>
    <hyperlink ref="D11" location="'lokale energieproductie'!B18" display="lokale energieproductie" xr:uid="{00000000-0004-0000-0C00-000009000000}"/>
    <hyperlink ref="D12" location="'lokale energieproductie'!B8" display="lokale energieproductie" xr:uid="{00000000-0004-0000-0C00-00000A000000}"/>
    <hyperlink ref="D15" location="'lokale energieproductie'!A1" display="lokale energieproductie" xr:uid="{00000000-0004-0000-0C00-00000B000000}"/>
    <hyperlink ref="D17" location="'lokale energieproductie'!B18" display="lokale energieproductie" xr:uid="{00000000-0004-0000-0C00-00000C000000}"/>
    <hyperlink ref="D19" location="'lokale energieproductie'!B18" display="lokale energieproductie" xr:uid="{00000000-0004-0000-0C00-00000D000000}"/>
    <hyperlink ref="D21" location="'lokale energieproductie'!B18" display="lokale energieproductie" xr:uid="{00000000-0004-0000-0C00-00000E000000}"/>
    <hyperlink ref="D23" location="'lokale energieproductie'!B18" display="lokale energieproductie" xr:uid="{00000000-0004-0000-0C00-00000F000000}"/>
    <hyperlink ref="D16" location="'lokale energieproductie'!B8" display="lokale energieproductie" xr:uid="{00000000-0004-0000-0C00-000010000000}"/>
    <hyperlink ref="D18" location="'lokale energieproductie'!B8" display="lokale energieproductie" xr:uid="{00000000-0004-0000-0C00-000011000000}"/>
    <hyperlink ref="D20" location="'lokale energieproductie'!B8" display="lokale energieproductie" xr:uid="{00000000-0004-0000-0C00-000012000000}"/>
    <hyperlink ref="D22" location="'lokale energieproductie'!B8" display="lokale energieproductie" xr:uid="{00000000-0004-0000-0C00-000013000000}"/>
    <hyperlink ref="D24" location="'lokale energieproductie'!B8" display="lokale energieproductie" xr:uid="{00000000-0004-0000-0C00-000014000000}"/>
    <hyperlink ref="D35" location="'lokale energieproductie'!C17" display="lokale energieproductie" xr:uid="{00000000-0004-0000-0C00-000015000000}"/>
    <hyperlink ref="D37" location="'lokale energieproductie'!E17" display="lokale energieproductie" xr:uid="{00000000-0004-0000-0C00-000016000000}"/>
    <hyperlink ref="D39" location="'lokale energieproductie'!G17" display="lokale energieproductie" xr:uid="{00000000-0004-0000-0C00-000017000000}"/>
    <hyperlink ref="D41" location="'lokale energieproductie'!I17" display="lokale energieproductie" xr:uid="{00000000-0004-0000-0C00-000018000000}"/>
    <hyperlink ref="D43" location="'lokale energieproductie'!K17" display="lokale energieproductie" xr:uid="{00000000-0004-0000-0C00-000019000000}"/>
    <hyperlink ref="D36" location="'lokale energieproductie'!D17" display="lokale energieproductie" xr:uid="{00000000-0004-0000-0C00-00001A000000}"/>
    <hyperlink ref="D38" location="'lokale energieproductie'!F17" display="lokale energieproductie" xr:uid="{00000000-0004-0000-0C00-00001B000000}"/>
    <hyperlink ref="D40" location="'lokale energieproductie'!H17" display="lokale energieproductie" xr:uid="{00000000-0004-0000-0C00-00001C000000}"/>
    <hyperlink ref="D42" location="'lokale energieproductie'!J17" display="lokale energieproductie" xr:uid="{00000000-0004-0000-0C00-00001D000000}"/>
    <hyperlink ref="D44" location="'lokale energieproductie'!L17" display="lokale energieproductie" xr:uid="{00000000-0004-0000-0C00-00001E000000}"/>
    <hyperlink ref="D45:D46" location="'lokale energieproductie'!L17" display="lokale energieproductie" xr:uid="{AEE6BF6A-AEBB-4DB3-B320-CE69599C903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tabColor theme="0" tint="-0.34998626667073579"/>
  </sheetPr>
  <dimension ref="A1:C29"/>
  <sheetViews>
    <sheetView showGridLines="0" workbookViewId="0"/>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4" t="s">
        <v>406</v>
      </c>
      <c r="B2" s="110"/>
      <c r="C2" s="111"/>
    </row>
    <row r="3" spans="1:3" s="15" customFormat="1" ht="15.75">
      <c r="A3" s="98"/>
      <c r="B3" s="70"/>
      <c r="C3" s="99"/>
    </row>
    <row r="4" spans="1:3">
      <c r="A4" s="95" t="s">
        <v>348</v>
      </c>
      <c r="B4" s="69" t="s">
        <v>360</v>
      </c>
      <c r="C4" s="100" t="s">
        <v>359</v>
      </c>
    </row>
    <row r="5" spans="1:3">
      <c r="A5" s="112"/>
      <c r="B5" s="43"/>
      <c r="C5" s="96"/>
    </row>
    <row r="6" spans="1:3" s="11" customFormat="1">
      <c r="A6" s="113" t="s">
        <v>419</v>
      </c>
      <c r="B6" s="129" t="s">
        <v>420</v>
      </c>
      <c r="C6" s="130" t="s">
        <v>422</v>
      </c>
    </row>
    <row r="7" spans="1:3" s="11" customFormat="1">
      <c r="A7" s="123"/>
      <c r="B7" s="157"/>
      <c r="C7" s="158" t="s">
        <v>544</v>
      </c>
    </row>
    <row r="8" spans="1:3" s="11" customFormat="1">
      <c r="A8" s="131"/>
      <c r="B8" s="132"/>
      <c r="C8" s="133"/>
    </row>
    <row r="9" spans="1:3" s="11" customFormat="1">
      <c r="A9" s="113" t="s">
        <v>421</v>
      </c>
      <c r="B9" s="129" t="s">
        <v>424</v>
      </c>
      <c r="C9" s="130" t="s">
        <v>474</v>
      </c>
    </row>
    <row r="10" spans="1:3" s="11" customFormat="1">
      <c r="A10" s="131"/>
      <c r="B10" s="132"/>
      <c r="C10" s="133"/>
    </row>
    <row r="11" spans="1:3" s="11" customFormat="1" ht="18">
      <c r="A11" s="113" t="s">
        <v>423</v>
      </c>
      <c r="B11" s="129" t="s">
        <v>425</v>
      </c>
      <c r="C11" s="155" t="s">
        <v>472</v>
      </c>
    </row>
    <row r="12" spans="1:3" s="11" customFormat="1">
      <c r="A12" s="131"/>
      <c r="B12" s="132"/>
      <c r="C12" s="133"/>
    </row>
    <row r="13" spans="1:3" s="11" customFormat="1" ht="18">
      <c r="A13" s="113" t="s">
        <v>426</v>
      </c>
      <c r="B13" s="129" t="s">
        <v>427</v>
      </c>
      <c r="C13" s="156" t="s">
        <v>473</v>
      </c>
    </row>
    <row r="14" spans="1:3" s="11" customFormat="1">
      <c r="A14" s="131"/>
      <c r="B14" s="132"/>
      <c r="C14" s="133"/>
    </row>
    <row r="15" spans="1:3" s="11" customFormat="1" ht="18">
      <c r="A15" s="113" t="s">
        <v>428</v>
      </c>
      <c r="B15" t="s">
        <v>432</v>
      </c>
      <c r="C15" s="130" t="s">
        <v>475</v>
      </c>
    </row>
    <row r="16" spans="1:3" s="11" customFormat="1">
      <c r="A16" s="131"/>
      <c r="B16" s="132"/>
      <c r="C16" s="133"/>
    </row>
    <row r="17" spans="1:3" s="11" customFormat="1" ht="30">
      <c r="A17" s="113" t="s">
        <v>374</v>
      </c>
      <c r="B17" s="129" t="s">
        <v>433</v>
      </c>
      <c r="C17" s="130" t="s">
        <v>476</v>
      </c>
    </row>
    <row r="18" spans="1:3" s="11" customFormat="1">
      <c r="A18" s="131"/>
      <c r="B18" s="132"/>
      <c r="C18" s="133" t="s">
        <v>429</v>
      </c>
    </row>
    <row r="19" spans="1:3" s="11" customFormat="1" ht="30">
      <c r="A19" s="113" t="s">
        <v>430</v>
      </c>
      <c r="B19" s="129" t="s">
        <v>434</v>
      </c>
      <c r="C19" s="130" t="s">
        <v>477</v>
      </c>
    </row>
    <row r="20" spans="1:3" s="11" customFormat="1">
      <c r="A20" s="131"/>
      <c r="B20" s="132"/>
      <c r="C20" s="133"/>
    </row>
    <row r="21" spans="1:3" s="11" customFormat="1" ht="30">
      <c r="A21" s="113" t="s">
        <v>431</v>
      </c>
      <c r="B21" s="129" t="s">
        <v>744</v>
      </c>
      <c r="C21" s="130" t="s">
        <v>536</v>
      </c>
    </row>
    <row r="22" spans="1:3" s="11" customFormat="1">
      <c r="A22" s="139"/>
      <c r="B22" s="157"/>
      <c r="C22" s="158"/>
    </row>
    <row r="23" spans="1:3" ht="21">
      <c r="A23" s="125" t="s">
        <v>436</v>
      </c>
      <c r="B23" s="124"/>
      <c r="C23" s="122"/>
    </row>
    <row r="29" spans="1:3">
      <c r="B29" t="s">
        <v>225</v>
      </c>
    </row>
  </sheetData>
  <hyperlinks>
    <hyperlink ref="A6" location="data!A1" display="data" xr:uid="{00000000-0004-0000-0E00-000000000000}"/>
    <hyperlink ref="A9" location="'EF N2O_CH4 landbouw'!A1" display="EF N2O_CH4 landbouw" xr:uid="{00000000-0004-0000-0E00-000001000000}"/>
    <hyperlink ref="A11" location="'ha_N2O bodem landbouw'!A1" display="ha_N2O bodem landbouw" xr:uid="{00000000-0004-0000-0E00-000002000000}"/>
    <hyperlink ref="A13" location="'GWP N2O_CH4'!A1" display="GWP N2O_CH4" xr:uid="{00000000-0004-0000-0E00-000003000000}"/>
    <hyperlink ref="A15" location="'EF brandstof'!A1" display="EF brandstof" xr:uid="{00000000-0004-0000-0E00-000004000000}"/>
    <hyperlink ref="A17" location="'EF ele_warmte'!A1" display="EF ele_warmte" xr:uid="{00000000-0004-0000-0E00-000005000000}"/>
    <hyperlink ref="A19" location="'ECF transport '!A1" display="ECF transport" xr:uid="{00000000-0004-0000-0E00-000006000000}"/>
    <hyperlink ref="A21" location="'E Balans VL '!A1" display="E Balans VL" xr:uid="{00000000-0004-0000-0E00-000007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0" tint="-0.34998626667073579"/>
  </sheetPr>
  <dimension ref="A1:F134"/>
  <sheetViews>
    <sheetView zoomScaleNormal="100" workbookViewId="0">
      <selection sqref="A1:XFD1048576"/>
    </sheetView>
  </sheetViews>
  <sheetFormatPr defaultRowHeight="15"/>
  <cols>
    <col min="1" max="1" width="68.85546875" style="992" bestFit="1" customWidth="1"/>
    <col min="2" max="2" width="59.42578125" style="992" bestFit="1" customWidth="1"/>
    <col min="3" max="4" width="28.7109375" style="992" customWidth="1"/>
    <col min="5" max="5" width="44.28515625" style="992" customWidth="1"/>
    <col min="6" max="6" width="35" style="992" bestFit="1" customWidth="1"/>
    <col min="7" max="16384" width="9.140625" style="992"/>
  </cols>
  <sheetData>
    <row r="1" spans="1:6" ht="62.45" customHeight="1" thickTop="1" thickBot="1">
      <c r="A1" s="135" t="s">
        <v>827</v>
      </c>
      <c r="B1" s="1253">
        <v>2020</v>
      </c>
      <c r="C1" s="1254"/>
      <c r="D1" s="1254"/>
      <c r="E1" s="1254"/>
      <c r="F1" s="1255"/>
    </row>
    <row r="2" spans="1:6">
      <c r="A2" s="323"/>
      <c r="B2" s="323"/>
      <c r="C2" s="323"/>
      <c r="D2" s="323"/>
      <c r="E2" s="323"/>
      <c r="F2" s="323"/>
    </row>
    <row r="3" spans="1:6" ht="19.5">
      <c r="A3" s="1256" t="s">
        <v>0</v>
      </c>
      <c r="B3" s="323"/>
      <c r="C3" s="323"/>
      <c r="D3" s="323"/>
      <c r="E3" s="323"/>
      <c r="F3" s="323"/>
    </row>
    <row r="4" spans="1:6" ht="22.5">
      <c r="A4" s="1257" t="s">
        <v>827</v>
      </c>
      <c r="B4" s="323"/>
      <c r="C4" s="323"/>
      <c r="D4" s="323"/>
      <c r="E4" s="323"/>
      <c r="F4" s="323"/>
    </row>
    <row r="5" spans="1:6" ht="22.5">
      <c r="A5" s="1257" t="s">
        <v>828</v>
      </c>
      <c r="B5" s="323"/>
      <c r="C5" s="323"/>
      <c r="D5" s="323"/>
      <c r="E5" s="323"/>
      <c r="F5" s="323"/>
    </row>
    <row r="6" spans="1:6" ht="15.75" thickBot="1">
      <c r="A6" s="323"/>
      <c r="B6" s="323"/>
      <c r="C6" s="323"/>
      <c r="D6" s="323"/>
      <c r="E6" s="323"/>
      <c r="F6" s="323"/>
    </row>
    <row r="7" spans="1:6" ht="20.25" thickBot="1">
      <c r="A7" s="1258" t="s">
        <v>1</v>
      </c>
      <c r="B7" s="324"/>
      <c r="C7" s="324"/>
      <c r="D7" s="324"/>
      <c r="E7" s="324"/>
      <c r="F7" s="325"/>
    </row>
    <row r="8" spans="1:6" ht="16.5" thickTop="1" thickBot="1">
      <c r="A8" s="1259" t="s">
        <v>4</v>
      </c>
      <c r="B8" s="1260"/>
      <c r="C8" s="1260"/>
      <c r="D8" s="1254"/>
      <c r="E8" s="1254"/>
      <c r="F8" s="1255"/>
    </row>
    <row r="9" spans="1:6">
      <c r="A9" s="1261" t="s">
        <v>2</v>
      </c>
      <c r="B9" s="1262">
        <v>15571</v>
      </c>
      <c r="C9" s="326"/>
      <c r="D9" s="326"/>
      <c r="E9" s="326"/>
      <c r="F9" s="326"/>
    </row>
    <row r="10" spans="1:6">
      <c r="A10" s="327"/>
      <c r="B10" s="323"/>
      <c r="C10" s="323"/>
      <c r="D10" s="323"/>
      <c r="E10" s="323"/>
      <c r="F10" s="323"/>
    </row>
    <row r="11" spans="1:6" ht="15.75" thickBot="1">
      <c r="A11" s="327"/>
      <c r="B11" s="323"/>
      <c r="C11" s="323"/>
      <c r="D11" s="323"/>
      <c r="E11" s="323"/>
      <c r="F11" s="323"/>
    </row>
    <row r="12" spans="1:6" ht="20.25" thickBot="1">
      <c r="A12" s="1258" t="s">
        <v>3</v>
      </c>
      <c r="B12" s="324"/>
      <c r="C12" s="324"/>
      <c r="D12" s="324"/>
      <c r="E12" s="324"/>
      <c r="F12" s="328"/>
    </row>
    <row r="13" spans="1:6" ht="16.5" thickTop="1" thickBot="1">
      <c r="A13" s="1263" t="s">
        <v>4</v>
      </c>
      <c r="B13" s="1264" t="s">
        <v>5</v>
      </c>
      <c r="C13" s="1264"/>
      <c r="D13" s="1264"/>
      <c r="E13" s="1264"/>
      <c r="F13" s="1265"/>
    </row>
    <row r="14" spans="1:6">
      <c r="A14" s="1266" t="s">
        <v>606</v>
      </c>
      <c r="B14" s="1267">
        <v>9067.5400000000027</v>
      </c>
      <c r="C14" s="323"/>
      <c r="D14" s="323"/>
      <c r="E14" s="323"/>
      <c r="F14" s="323"/>
    </row>
    <row r="15" spans="1:6">
      <c r="A15" s="1266" t="s">
        <v>177</v>
      </c>
      <c r="B15" s="1267">
        <v>161</v>
      </c>
      <c r="C15" s="323"/>
      <c r="D15" s="323"/>
      <c r="E15" s="323"/>
      <c r="F15" s="323"/>
    </row>
    <row r="16" spans="1:6">
      <c r="A16" s="1266" t="s">
        <v>6</v>
      </c>
      <c r="B16" s="1267">
        <v>5009</v>
      </c>
      <c r="C16" s="323"/>
      <c r="D16" s="323"/>
      <c r="E16" s="323"/>
      <c r="F16" s="323"/>
    </row>
    <row r="17" spans="1:6">
      <c r="A17" s="1266" t="s">
        <v>7</v>
      </c>
      <c r="B17" s="1267">
        <v>1912</v>
      </c>
      <c r="C17" s="323"/>
      <c r="D17" s="323"/>
      <c r="E17" s="323"/>
      <c r="F17" s="323"/>
    </row>
    <row r="18" spans="1:6">
      <c r="A18" s="1266" t="s">
        <v>8</v>
      </c>
      <c r="B18" s="1267">
        <v>3551</v>
      </c>
      <c r="C18" s="323"/>
      <c r="D18" s="323"/>
      <c r="E18" s="323"/>
      <c r="F18" s="323"/>
    </row>
    <row r="19" spans="1:6">
      <c r="A19" s="1266" t="s">
        <v>9</v>
      </c>
      <c r="B19" s="1267">
        <v>3159</v>
      </c>
      <c r="C19" s="323"/>
      <c r="D19" s="323"/>
      <c r="E19" s="323"/>
      <c r="F19" s="323"/>
    </row>
    <row r="20" spans="1:6">
      <c r="A20" s="1266" t="s">
        <v>10</v>
      </c>
      <c r="B20" s="1267">
        <v>1923</v>
      </c>
      <c r="C20" s="323"/>
      <c r="D20" s="323"/>
      <c r="E20" s="323"/>
      <c r="F20" s="323"/>
    </row>
    <row r="21" spans="1:6">
      <c r="A21" s="1266" t="s">
        <v>11</v>
      </c>
      <c r="B21" s="1267">
        <v>46483</v>
      </c>
      <c r="C21" s="323"/>
      <c r="D21" s="323"/>
      <c r="E21" s="323"/>
      <c r="F21" s="323"/>
    </row>
    <row r="22" spans="1:6">
      <c r="A22" s="1266" t="s">
        <v>12</v>
      </c>
      <c r="B22" s="1267">
        <v>91279</v>
      </c>
      <c r="C22" s="323"/>
      <c r="D22" s="323"/>
      <c r="E22" s="323"/>
      <c r="F22" s="323"/>
    </row>
    <row r="23" spans="1:6">
      <c r="A23" s="1266" t="s">
        <v>13</v>
      </c>
      <c r="B23" s="1267">
        <v>1862</v>
      </c>
      <c r="C23" s="323"/>
      <c r="D23" s="323"/>
      <c r="E23" s="323"/>
      <c r="F23" s="323"/>
    </row>
    <row r="24" spans="1:6">
      <c r="A24" s="1266" t="s">
        <v>14</v>
      </c>
      <c r="B24" s="1267">
        <v>93</v>
      </c>
      <c r="C24" s="323"/>
      <c r="D24" s="323"/>
      <c r="E24" s="323"/>
      <c r="F24" s="323"/>
    </row>
    <row r="25" spans="1:6">
      <c r="A25" s="1266" t="s">
        <v>15</v>
      </c>
      <c r="B25" s="1267">
        <v>11877</v>
      </c>
      <c r="C25" s="323"/>
      <c r="D25" s="323"/>
      <c r="E25" s="323"/>
      <c r="F25" s="323"/>
    </row>
    <row r="26" spans="1:6">
      <c r="A26" s="1266" t="s">
        <v>16</v>
      </c>
      <c r="B26" s="1267">
        <v>759</v>
      </c>
      <c r="C26" s="323"/>
      <c r="D26" s="323"/>
      <c r="E26" s="323"/>
      <c r="F26" s="323"/>
    </row>
    <row r="27" spans="1:6">
      <c r="A27" s="1266" t="s">
        <v>17</v>
      </c>
      <c r="B27" s="1267">
        <v>28</v>
      </c>
      <c r="C27" s="323"/>
      <c r="D27" s="323"/>
      <c r="E27" s="323"/>
      <c r="F27" s="323"/>
    </row>
    <row r="28" spans="1:6">
      <c r="A28" s="1268" t="s">
        <v>18</v>
      </c>
      <c r="B28" s="1269">
        <v>594093</v>
      </c>
      <c r="C28" s="323"/>
      <c r="D28" s="323"/>
      <c r="E28" s="323"/>
      <c r="F28" s="323"/>
    </row>
    <row r="29" spans="1:6">
      <c r="A29" s="1268" t="s">
        <v>628</v>
      </c>
      <c r="B29" s="1269">
        <v>191</v>
      </c>
      <c r="C29" s="323"/>
      <c r="D29" s="323"/>
      <c r="E29" s="323"/>
      <c r="F29" s="323"/>
    </row>
    <row r="30" spans="1:6">
      <c r="A30" s="1261" t="s">
        <v>629</v>
      </c>
      <c r="B30" s="1270">
        <v>29</v>
      </c>
      <c r="C30" s="326"/>
      <c r="D30" s="326"/>
      <c r="E30" s="326"/>
      <c r="F30" s="326"/>
    </row>
    <row r="31" spans="1:6" ht="15.75" thickBot="1">
      <c r="A31" s="327"/>
      <c r="B31" s="323"/>
      <c r="C31" s="323"/>
      <c r="D31" s="323"/>
      <c r="E31" s="323"/>
      <c r="F31" s="323"/>
    </row>
    <row r="32" spans="1:6" ht="20.25" thickBot="1">
      <c r="A32" s="1258" t="s">
        <v>19</v>
      </c>
      <c r="B32" s="324"/>
      <c r="C32" s="324"/>
      <c r="D32" s="324"/>
      <c r="E32" s="324"/>
      <c r="F32" s="328"/>
    </row>
    <row r="33" spans="1:6" ht="16.5" thickTop="1" thickBot="1">
      <c r="A33" s="1271"/>
      <c r="B33" s="1272"/>
      <c r="C33" s="1272"/>
      <c r="D33" s="1272"/>
      <c r="E33" s="1272" t="s">
        <v>20</v>
      </c>
      <c r="F33" s="1273"/>
    </row>
    <row r="34" spans="1:6" ht="16.5" thickTop="1" thickBot="1">
      <c r="A34" s="1274" t="s">
        <v>21</v>
      </c>
      <c r="B34" s="1275" t="s">
        <v>22</v>
      </c>
      <c r="C34" s="1275" t="s">
        <v>5</v>
      </c>
      <c r="D34" s="1275" t="s">
        <v>23</v>
      </c>
      <c r="E34" s="1275" t="s">
        <v>5</v>
      </c>
      <c r="F34" s="1276" t="s">
        <v>23</v>
      </c>
    </row>
    <row r="35" spans="1:6">
      <c r="A35" s="1266" t="s">
        <v>24</v>
      </c>
      <c r="B35" s="1266" t="s">
        <v>25</v>
      </c>
      <c r="C35" s="1267">
        <v>0</v>
      </c>
      <c r="D35" s="1267">
        <v>0</v>
      </c>
      <c r="E35" s="1267">
        <v>0</v>
      </c>
      <c r="F35" s="1267">
        <v>0</v>
      </c>
    </row>
    <row r="36" spans="1:6">
      <c r="A36" s="1266" t="s">
        <v>24</v>
      </c>
      <c r="B36" s="1266" t="s">
        <v>26</v>
      </c>
      <c r="C36" s="1267">
        <v>3</v>
      </c>
      <c r="D36" s="1267">
        <v>1508093.7071706101</v>
      </c>
      <c r="E36" s="1267">
        <v>17</v>
      </c>
      <c r="F36" s="1267">
        <v>395511.20718815702</v>
      </c>
    </row>
    <row r="37" spans="1:6">
      <c r="A37" s="1266" t="s">
        <v>24</v>
      </c>
      <c r="B37" s="1266" t="s">
        <v>27</v>
      </c>
      <c r="C37" s="1267">
        <v>0</v>
      </c>
      <c r="D37" s="1267">
        <v>0</v>
      </c>
      <c r="E37" s="1267">
        <v>0</v>
      </c>
      <c r="F37" s="1267">
        <v>0</v>
      </c>
    </row>
    <row r="38" spans="1:6">
      <c r="A38" s="1266" t="s">
        <v>24</v>
      </c>
      <c r="B38" s="1266" t="s">
        <v>28</v>
      </c>
      <c r="C38" s="1267">
        <v>0</v>
      </c>
      <c r="D38" s="1267">
        <v>0</v>
      </c>
      <c r="E38" s="1267">
        <v>1</v>
      </c>
      <c r="F38" s="1267">
        <v>611747.50973665004</v>
      </c>
    </row>
    <row r="39" spans="1:6">
      <c r="A39" s="1266" t="s">
        <v>29</v>
      </c>
      <c r="B39" s="1266" t="s">
        <v>30</v>
      </c>
      <c r="C39" s="1267">
        <v>11457</v>
      </c>
      <c r="D39" s="1267">
        <v>140720077.301916</v>
      </c>
      <c r="E39" s="1267">
        <v>15002</v>
      </c>
      <c r="F39" s="1267">
        <v>44407690.010632999</v>
      </c>
    </row>
    <row r="40" spans="1:6">
      <c r="A40" s="1266" t="s">
        <v>29</v>
      </c>
      <c r="B40" s="1266" t="s">
        <v>28</v>
      </c>
      <c r="C40" s="1267">
        <v>0</v>
      </c>
      <c r="D40" s="1267">
        <v>0</v>
      </c>
      <c r="E40" s="1267">
        <v>0</v>
      </c>
      <c r="F40" s="1267">
        <v>0</v>
      </c>
    </row>
    <row r="41" spans="1:6">
      <c r="A41" s="1266" t="s">
        <v>31</v>
      </c>
      <c r="B41" s="1266" t="s">
        <v>32</v>
      </c>
      <c r="C41" s="1267">
        <v>212</v>
      </c>
      <c r="D41" s="1267">
        <v>6936385.5131432498</v>
      </c>
      <c r="E41" s="1267">
        <v>454</v>
      </c>
      <c r="F41" s="1267">
        <v>36658607.549202099</v>
      </c>
    </row>
    <row r="42" spans="1:6">
      <c r="A42" s="1266" t="s">
        <v>31</v>
      </c>
      <c r="B42" s="1266" t="s">
        <v>33</v>
      </c>
      <c r="C42" s="1267">
        <v>10</v>
      </c>
      <c r="D42" s="1267">
        <v>4895864.3315306297</v>
      </c>
      <c r="E42" s="1267">
        <v>13</v>
      </c>
      <c r="F42" s="1267">
        <v>19627822.437853198</v>
      </c>
    </row>
    <row r="43" spans="1:6">
      <c r="A43" s="1266" t="s">
        <v>31</v>
      </c>
      <c r="B43" s="1266" t="s">
        <v>34</v>
      </c>
      <c r="C43" s="1267">
        <v>0</v>
      </c>
      <c r="D43" s="1267">
        <v>0</v>
      </c>
      <c r="E43" s="1267">
        <v>0</v>
      </c>
      <c r="F43" s="1267">
        <v>0</v>
      </c>
    </row>
    <row r="44" spans="1:6">
      <c r="A44" s="1266" t="s">
        <v>31</v>
      </c>
      <c r="B44" s="1266" t="s">
        <v>35</v>
      </c>
      <c r="C44" s="1267">
        <v>45</v>
      </c>
      <c r="D44" s="1267">
        <v>27489830.4987018</v>
      </c>
      <c r="E44" s="1267">
        <v>74</v>
      </c>
      <c r="F44" s="1267">
        <v>57593290.470941097</v>
      </c>
    </row>
    <row r="45" spans="1:6">
      <c r="A45" s="1266" t="s">
        <v>31</v>
      </c>
      <c r="B45" s="1266" t="s">
        <v>36</v>
      </c>
      <c r="C45" s="1267">
        <v>3</v>
      </c>
      <c r="D45" s="1267">
        <v>132898.86399076699</v>
      </c>
      <c r="E45" s="1267">
        <v>8</v>
      </c>
      <c r="F45" s="1267">
        <v>291874.78203636297</v>
      </c>
    </row>
    <row r="46" spans="1:6">
      <c r="A46" s="1266" t="s">
        <v>31</v>
      </c>
      <c r="B46" s="1266" t="s">
        <v>37</v>
      </c>
      <c r="C46" s="1267">
        <v>0</v>
      </c>
      <c r="D46" s="1267">
        <v>0</v>
      </c>
      <c r="E46" s="1267">
        <v>0</v>
      </c>
      <c r="F46" s="1267">
        <v>0</v>
      </c>
    </row>
    <row r="47" spans="1:6">
      <c r="A47" s="1266" t="s">
        <v>31</v>
      </c>
      <c r="B47" s="1266" t="s">
        <v>38</v>
      </c>
      <c r="C47" s="1267">
        <v>9</v>
      </c>
      <c r="D47" s="1267">
        <v>306936.48468869203</v>
      </c>
      <c r="E47" s="1267">
        <v>11</v>
      </c>
      <c r="F47" s="1267">
        <v>1974985.8044263001</v>
      </c>
    </row>
    <row r="48" spans="1:6">
      <c r="A48" s="1266" t="s">
        <v>31</v>
      </c>
      <c r="B48" s="1266" t="s">
        <v>28</v>
      </c>
      <c r="C48" s="1267">
        <v>0</v>
      </c>
      <c r="D48" s="1267">
        <v>0</v>
      </c>
      <c r="E48" s="1267">
        <v>0</v>
      </c>
      <c r="F48" s="1267">
        <v>0</v>
      </c>
    </row>
    <row r="49" spans="1:6">
      <c r="A49" s="1266" t="s">
        <v>31</v>
      </c>
      <c r="B49" s="1266" t="s">
        <v>39</v>
      </c>
      <c r="C49" s="1267">
        <v>6</v>
      </c>
      <c r="D49" s="1267">
        <v>8390891.1444317009</v>
      </c>
      <c r="E49" s="1267">
        <v>8</v>
      </c>
      <c r="F49" s="1267">
        <v>1707957.0043371499</v>
      </c>
    </row>
    <row r="50" spans="1:6">
      <c r="A50" s="1266" t="s">
        <v>31</v>
      </c>
      <c r="B50" s="1266" t="s">
        <v>40</v>
      </c>
      <c r="C50" s="1267">
        <v>37</v>
      </c>
      <c r="D50" s="1267">
        <v>232243489.25102299</v>
      </c>
      <c r="E50" s="1267">
        <v>51</v>
      </c>
      <c r="F50" s="1267">
        <v>40633603.703042798</v>
      </c>
    </row>
    <row r="51" spans="1:6">
      <c r="A51" s="1266" t="s">
        <v>41</v>
      </c>
      <c r="B51" s="1266" t="s">
        <v>42</v>
      </c>
      <c r="C51" s="1267">
        <v>19</v>
      </c>
      <c r="D51" s="1267">
        <v>936199.29665328504</v>
      </c>
      <c r="E51" s="1267">
        <v>346</v>
      </c>
      <c r="F51" s="1267">
        <v>10962582.682282999</v>
      </c>
    </row>
    <row r="52" spans="1:6">
      <c r="A52" s="1266" t="s">
        <v>41</v>
      </c>
      <c r="B52" s="1266" t="s">
        <v>28</v>
      </c>
      <c r="C52" s="1267">
        <v>0</v>
      </c>
      <c r="D52" s="1267">
        <v>0</v>
      </c>
      <c r="E52" s="1267">
        <v>0</v>
      </c>
      <c r="F52" s="1267">
        <v>0</v>
      </c>
    </row>
    <row r="53" spans="1:6">
      <c r="A53" s="1266" t="s">
        <v>43</v>
      </c>
      <c r="B53" s="1266" t="s">
        <v>44</v>
      </c>
      <c r="C53" s="1267">
        <v>286</v>
      </c>
      <c r="D53" s="1267">
        <v>3788368.0443565501</v>
      </c>
      <c r="E53" s="1267">
        <v>509</v>
      </c>
      <c r="F53" s="1267">
        <v>1570925.91184318</v>
      </c>
    </row>
    <row r="54" spans="1:6">
      <c r="A54" s="1266" t="s">
        <v>45</v>
      </c>
      <c r="B54" s="1266" t="s">
        <v>46</v>
      </c>
      <c r="C54" s="1267">
        <v>0</v>
      </c>
      <c r="D54" s="1267">
        <v>0</v>
      </c>
      <c r="E54" s="1267">
        <v>1</v>
      </c>
      <c r="F54" s="1267">
        <v>3131431</v>
      </c>
    </row>
    <row r="55" spans="1:6">
      <c r="A55" s="1266" t="s">
        <v>45</v>
      </c>
      <c r="B55" s="1266" t="s">
        <v>28</v>
      </c>
      <c r="C55" s="1267">
        <v>0</v>
      </c>
      <c r="D55" s="1267">
        <v>0</v>
      </c>
      <c r="E55" s="1267">
        <v>0</v>
      </c>
      <c r="F55" s="1267">
        <v>0</v>
      </c>
    </row>
    <row r="56" spans="1:6">
      <c r="A56" s="1266" t="s">
        <v>47</v>
      </c>
      <c r="B56" s="1266" t="s">
        <v>28</v>
      </c>
      <c r="C56" s="1267">
        <v>0</v>
      </c>
      <c r="D56" s="1267">
        <v>0</v>
      </c>
      <c r="E56" s="1267">
        <v>0</v>
      </c>
      <c r="F56" s="1267">
        <v>0</v>
      </c>
    </row>
    <row r="57" spans="1:6">
      <c r="A57" s="1266" t="s">
        <v>48</v>
      </c>
      <c r="B57" s="1266" t="s">
        <v>49</v>
      </c>
      <c r="C57" s="1267">
        <v>175</v>
      </c>
      <c r="D57" s="1267">
        <v>10243986.262285801</v>
      </c>
      <c r="E57" s="1267">
        <v>295</v>
      </c>
      <c r="F57" s="1267">
        <v>8443616.1702644993</v>
      </c>
    </row>
    <row r="58" spans="1:6">
      <c r="A58" s="1266" t="s">
        <v>48</v>
      </c>
      <c r="B58" s="1266" t="s">
        <v>50</v>
      </c>
      <c r="C58" s="1267">
        <v>161</v>
      </c>
      <c r="D58" s="1267">
        <v>30344727.450395901</v>
      </c>
      <c r="E58" s="1267">
        <v>216</v>
      </c>
      <c r="F58" s="1267">
        <v>15146042.4494332</v>
      </c>
    </row>
    <row r="59" spans="1:6">
      <c r="A59" s="1266" t="s">
        <v>48</v>
      </c>
      <c r="B59" s="1266" t="s">
        <v>51</v>
      </c>
      <c r="C59" s="1267">
        <v>411</v>
      </c>
      <c r="D59" s="1267">
        <v>19315635.000203099</v>
      </c>
      <c r="E59" s="1267">
        <v>659</v>
      </c>
      <c r="F59" s="1267">
        <v>18799391.839446701</v>
      </c>
    </row>
    <row r="60" spans="1:6">
      <c r="A60" s="1266" t="s">
        <v>48</v>
      </c>
      <c r="B60" s="1266" t="s">
        <v>52</v>
      </c>
      <c r="C60" s="1267">
        <v>252</v>
      </c>
      <c r="D60" s="1267">
        <v>15571319.676112</v>
      </c>
      <c r="E60" s="1267">
        <v>288</v>
      </c>
      <c r="F60" s="1267">
        <v>7307646.4009035695</v>
      </c>
    </row>
    <row r="61" spans="1:6">
      <c r="A61" s="1266" t="s">
        <v>48</v>
      </c>
      <c r="B61" s="1266" t="s">
        <v>53</v>
      </c>
      <c r="C61" s="1267">
        <v>532</v>
      </c>
      <c r="D61" s="1267">
        <v>19315334.068379499</v>
      </c>
      <c r="E61" s="1267">
        <v>1165</v>
      </c>
      <c r="F61" s="1267">
        <v>24450201.297535598</v>
      </c>
    </row>
    <row r="62" spans="1:6">
      <c r="A62" s="1266" t="s">
        <v>48</v>
      </c>
      <c r="B62" s="1266" t="s">
        <v>54</v>
      </c>
      <c r="C62" s="1267">
        <v>33</v>
      </c>
      <c r="D62" s="1267">
        <v>1743236.67081513</v>
      </c>
      <c r="E62" s="1267">
        <v>47</v>
      </c>
      <c r="F62" s="1267">
        <v>554853.02216403</v>
      </c>
    </row>
    <row r="63" spans="1:6">
      <c r="A63" s="1266" t="s">
        <v>48</v>
      </c>
      <c r="B63" s="1266" t="s">
        <v>28</v>
      </c>
      <c r="C63" s="1267">
        <v>0</v>
      </c>
      <c r="D63" s="1267">
        <v>0</v>
      </c>
      <c r="E63" s="1267">
        <v>0</v>
      </c>
      <c r="F63" s="1267">
        <v>0</v>
      </c>
    </row>
    <row r="64" spans="1:6">
      <c r="A64" s="1266" t="s">
        <v>55</v>
      </c>
      <c r="B64" s="1266" t="s">
        <v>56</v>
      </c>
      <c r="C64" s="1267">
        <v>0</v>
      </c>
      <c r="D64" s="1267">
        <v>0</v>
      </c>
      <c r="E64" s="1267">
        <v>0</v>
      </c>
      <c r="F64" s="1267">
        <v>0</v>
      </c>
    </row>
    <row r="65" spans="1:6">
      <c r="A65" s="1266" t="s">
        <v>55</v>
      </c>
      <c r="B65" s="1266" t="s">
        <v>28</v>
      </c>
      <c r="C65" s="1267">
        <v>3</v>
      </c>
      <c r="D65" s="1267">
        <v>205550.51925742207</v>
      </c>
      <c r="E65" s="1267">
        <v>1</v>
      </c>
      <c r="F65" s="1267">
        <v>3292.3307083563</v>
      </c>
    </row>
    <row r="66" spans="1:6">
      <c r="A66" s="1266" t="s">
        <v>55</v>
      </c>
      <c r="B66" s="1266" t="s">
        <v>57</v>
      </c>
      <c r="C66" s="1267">
        <v>0</v>
      </c>
      <c r="D66" s="1267">
        <v>0</v>
      </c>
      <c r="E66" s="1267">
        <v>27</v>
      </c>
      <c r="F66" s="1267">
        <v>592524.53693893703</v>
      </c>
    </row>
    <row r="67" spans="1:6">
      <c r="A67" s="1268" t="s">
        <v>55</v>
      </c>
      <c r="B67" s="1268" t="s">
        <v>58</v>
      </c>
      <c r="C67" s="1267">
        <v>0</v>
      </c>
      <c r="D67" s="1267">
        <v>0</v>
      </c>
      <c r="E67" s="1267">
        <v>0</v>
      </c>
      <c r="F67" s="1267">
        <v>0</v>
      </c>
    </row>
    <row r="68" spans="1:6">
      <c r="A68" s="1261" t="s">
        <v>55</v>
      </c>
      <c r="B68" s="1261" t="s">
        <v>59</v>
      </c>
      <c r="C68" s="1270">
        <v>15</v>
      </c>
      <c r="D68" s="1270">
        <v>19520676.516531099</v>
      </c>
      <c r="E68" s="1270">
        <v>35</v>
      </c>
      <c r="F68" s="1270">
        <v>2380459.0736733102</v>
      </c>
    </row>
    <row r="69" spans="1:6" ht="15.75" thickBot="1">
      <c r="A69" s="327"/>
      <c r="B69" s="323"/>
      <c r="C69" s="323"/>
      <c r="D69" s="323"/>
      <c r="E69" s="323"/>
      <c r="F69" s="323"/>
    </row>
    <row r="70" spans="1:6" ht="19.5">
      <c r="A70" s="1258" t="s">
        <v>60</v>
      </c>
      <c r="B70" s="324"/>
      <c r="C70" s="324"/>
      <c r="D70" s="324"/>
      <c r="E70" s="324"/>
      <c r="F70" s="328"/>
    </row>
    <row r="71" spans="1:6" ht="20.25" thickBot="1">
      <c r="A71" s="1277"/>
      <c r="B71" s="1290"/>
      <c r="C71" s="1290"/>
      <c r="D71" s="1291" t="s">
        <v>409</v>
      </c>
      <c r="E71" s="1290"/>
      <c r="F71" s="330"/>
    </row>
    <row r="72" spans="1:6" ht="16.5" thickTop="1" thickBot="1">
      <c r="A72" s="1263" t="s">
        <v>61</v>
      </c>
      <c r="B72" s="1264" t="s">
        <v>62</v>
      </c>
      <c r="C72" s="1278" t="s">
        <v>605</v>
      </c>
      <c r="D72" s="1279"/>
      <c r="E72" s="1279"/>
      <c r="F72" s="1265"/>
    </row>
    <row r="73" spans="1:6">
      <c r="A73" s="1266" t="s">
        <v>63</v>
      </c>
      <c r="B73" s="1266" t="s">
        <v>588</v>
      </c>
      <c r="C73" s="1280" t="s">
        <v>590</v>
      </c>
      <c r="D73" s="1281">
        <v>183333207</v>
      </c>
      <c r="E73" s="441"/>
      <c r="F73" s="323"/>
    </row>
    <row r="74" spans="1:6">
      <c r="A74" s="1266" t="s">
        <v>63</v>
      </c>
      <c r="B74" s="1266" t="s">
        <v>589</v>
      </c>
      <c r="C74" s="1280" t="s">
        <v>591</v>
      </c>
      <c r="D74" s="1281">
        <v>24194772.259359613</v>
      </c>
      <c r="E74" s="441"/>
      <c r="F74" s="323"/>
    </row>
    <row r="75" spans="1:6">
      <c r="A75" s="1266" t="s">
        <v>64</v>
      </c>
      <c r="B75" s="1266" t="s">
        <v>588</v>
      </c>
      <c r="C75" s="1280" t="s">
        <v>592</v>
      </c>
      <c r="D75" s="1281">
        <v>39527041</v>
      </c>
      <c r="E75" s="441"/>
      <c r="F75" s="323"/>
    </row>
    <row r="76" spans="1:6">
      <c r="A76" s="1266" t="s">
        <v>64</v>
      </c>
      <c r="B76" s="1266" t="s">
        <v>589</v>
      </c>
      <c r="C76" s="1280" t="s">
        <v>593</v>
      </c>
      <c r="D76" s="1281">
        <v>2514257.2593596135</v>
      </c>
      <c r="E76" s="441"/>
      <c r="F76" s="323"/>
    </row>
    <row r="77" spans="1:6">
      <c r="A77" s="1266" t="s">
        <v>65</v>
      </c>
      <c r="B77" s="1266" t="s">
        <v>588</v>
      </c>
      <c r="C77" s="1280" t="s">
        <v>594</v>
      </c>
      <c r="D77" s="1281">
        <v>8184455</v>
      </c>
      <c r="E77" s="441"/>
      <c r="F77" s="323"/>
    </row>
    <row r="78" spans="1:6">
      <c r="A78" s="1261" t="s">
        <v>65</v>
      </c>
      <c r="B78" s="1261" t="s">
        <v>589</v>
      </c>
      <c r="C78" s="1261" t="s">
        <v>595</v>
      </c>
      <c r="D78" s="1282">
        <v>1525563</v>
      </c>
      <c r="E78" s="1283"/>
      <c r="F78" s="326"/>
    </row>
    <row r="79" spans="1:6">
      <c r="A79" s="1284"/>
      <c r="B79" s="1284"/>
      <c r="C79" s="323"/>
      <c r="D79" s="323"/>
      <c r="E79" s="323"/>
      <c r="F79" s="323"/>
    </row>
    <row r="80" spans="1:6" ht="15.75" thickBot="1">
      <c r="A80" s="1284"/>
      <c r="B80" s="1284"/>
      <c r="C80" s="323"/>
      <c r="D80" s="323"/>
      <c r="E80" s="323"/>
      <c r="F80" s="323"/>
    </row>
    <row r="81" spans="1:6" ht="20.25" thickBot="1">
      <c r="A81" s="1258" t="s">
        <v>319</v>
      </c>
      <c r="B81" s="1285"/>
      <c r="C81" s="324"/>
      <c r="D81" s="324"/>
      <c r="E81" s="324"/>
      <c r="F81" s="328"/>
    </row>
    <row r="82" spans="1:6" ht="16.5" thickTop="1" thickBot="1">
      <c r="A82" s="1263" t="s">
        <v>320</v>
      </c>
      <c r="B82" s="1279"/>
      <c r="C82" s="1279"/>
      <c r="D82" s="1264"/>
      <c r="E82" s="1264"/>
      <c r="F82" s="1265"/>
    </row>
    <row r="83" spans="1:6">
      <c r="A83" s="1266" t="s">
        <v>321</v>
      </c>
      <c r="B83" s="1281">
        <v>836617.48128077295</v>
      </c>
      <c r="C83" s="441"/>
      <c r="D83" s="323"/>
      <c r="E83" s="323"/>
      <c r="F83" s="323"/>
    </row>
    <row r="84" spans="1:6">
      <c r="A84" s="1261" t="s">
        <v>322</v>
      </c>
      <c r="B84" s="1282">
        <v>0</v>
      </c>
      <c r="C84" s="1283"/>
      <c r="D84" s="326"/>
      <c r="E84" s="326"/>
      <c r="F84" s="326"/>
    </row>
    <row r="85" spans="1:6">
      <c r="A85" s="1284"/>
      <c r="B85" s="1286"/>
      <c r="C85" s="323"/>
      <c r="D85" s="323"/>
      <c r="E85" s="323"/>
      <c r="F85" s="323"/>
    </row>
    <row r="86" spans="1:6" ht="15.75" thickBot="1">
      <c r="A86" s="327"/>
      <c r="B86" s="323"/>
      <c r="C86" s="323"/>
      <c r="D86" s="323"/>
      <c r="E86" s="323"/>
      <c r="F86" s="323"/>
    </row>
    <row r="87" spans="1:6" ht="20.25" thickBot="1">
      <c r="A87" s="1258" t="s">
        <v>66</v>
      </c>
      <c r="B87" s="324"/>
      <c r="C87" s="324"/>
      <c r="D87" s="324"/>
      <c r="E87" s="324"/>
      <c r="F87" s="328"/>
    </row>
    <row r="88" spans="1:6" ht="16.5" thickTop="1" thickBot="1">
      <c r="A88" s="1263" t="s">
        <v>4</v>
      </c>
      <c r="B88" s="1264" t="s">
        <v>163</v>
      </c>
      <c r="C88" s="1264"/>
      <c r="D88" s="1264"/>
      <c r="E88" s="1264"/>
      <c r="F88" s="1265"/>
    </row>
    <row r="89" spans="1:6">
      <c r="A89" s="1266" t="s">
        <v>829</v>
      </c>
      <c r="B89" s="1267">
        <v>0</v>
      </c>
      <c r="C89" s="323"/>
      <c r="D89" s="323"/>
      <c r="E89" s="323"/>
      <c r="F89" s="323"/>
    </row>
    <row r="90" spans="1:6">
      <c r="A90" s="1266" t="s">
        <v>509</v>
      </c>
      <c r="B90" s="1267">
        <v>47502.881203094992</v>
      </c>
      <c r="C90" s="323"/>
      <c r="D90" s="323"/>
      <c r="E90" s="323"/>
      <c r="F90" s="323"/>
    </row>
    <row r="91" spans="1:6">
      <c r="A91" s="1266" t="s">
        <v>67</v>
      </c>
      <c r="B91" s="1267">
        <v>13220.744609998133</v>
      </c>
      <c r="C91" s="323"/>
      <c r="D91" s="323"/>
      <c r="E91" s="323"/>
      <c r="F91" s="323"/>
    </row>
    <row r="92" spans="1:6">
      <c r="A92" s="1261" t="s">
        <v>68</v>
      </c>
      <c r="B92" s="1262">
        <v>11493.189661006994</v>
      </c>
      <c r="C92" s="326"/>
      <c r="D92" s="326"/>
      <c r="E92" s="326"/>
      <c r="F92" s="326"/>
    </row>
    <row r="93" spans="1:6">
      <c r="A93" s="327"/>
      <c r="B93" s="323"/>
      <c r="C93" s="323"/>
      <c r="D93" s="323"/>
      <c r="E93" s="323"/>
      <c r="F93" s="323"/>
    </row>
    <row r="94" spans="1:6" ht="15.75" thickBot="1">
      <c r="A94" s="327"/>
      <c r="B94" s="323"/>
      <c r="C94" s="323"/>
      <c r="D94" s="323"/>
      <c r="E94" s="323"/>
      <c r="F94" s="323"/>
    </row>
    <row r="95" spans="1:6" ht="20.25" thickBot="1">
      <c r="A95" s="1258" t="s">
        <v>69</v>
      </c>
      <c r="B95" s="324"/>
      <c r="C95" s="324"/>
      <c r="D95" s="324"/>
      <c r="E95" s="324"/>
      <c r="F95" s="328"/>
    </row>
    <row r="96" spans="1:6" ht="16.5" thickTop="1" thickBot="1">
      <c r="A96" s="1263" t="s">
        <v>4</v>
      </c>
      <c r="B96" s="1264" t="s">
        <v>5</v>
      </c>
      <c r="C96" s="1264"/>
      <c r="D96" s="1264"/>
      <c r="E96" s="1264"/>
      <c r="F96" s="1265"/>
    </row>
    <row r="97" spans="1:6">
      <c r="A97" s="1266" t="s">
        <v>70</v>
      </c>
      <c r="B97" s="1267">
        <v>7879</v>
      </c>
      <c r="C97" s="323"/>
      <c r="D97" s="323"/>
      <c r="E97" s="323"/>
      <c r="F97" s="323"/>
    </row>
    <row r="98" spans="1:6">
      <c r="A98" s="1266" t="s">
        <v>71</v>
      </c>
      <c r="B98" s="1267">
        <v>2</v>
      </c>
      <c r="C98" s="323"/>
      <c r="D98" s="323"/>
      <c r="E98" s="323"/>
      <c r="F98" s="323"/>
    </row>
    <row r="99" spans="1:6">
      <c r="A99" s="1266" t="s">
        <v>72</v>
      </c>
      <c r="B99" s="1267">
        <v>295</v>
      </c>
      <c r="C99" s="323"/>
      <c r="D99" s="323"/>
      <c r="E99" s="323"/>
      <c r="F99" s="323"/>
    </row>
    <row r="100" spans="1:6">
      <c r="A100" s="1266" t="s">
        <v>73</v>
      </c>
      <c r="B100" s="1267">
        <v>1386</v>
      </c>
      <c r="C100" s="323"/>
      <c r="D100" s="323"/>
      <c r="E100" s="323"/>
      <c r="F100" s="323"/>
    </row>
    <row r="101" spans="1:6">
      <c r="A101" s="1266" t="s">
        <v>74</v>
      </c>
      <c r="B101" s="1267">
        <v>247</v>
      </c>
      <c r="C101" s="323"/>
      <c r="D101" s="323"/>
      <c r="E101" s="323"/>
      <c r="F101" s="323"/>
    </row>
    <row r="102" spans="1:6">
      <c r="A102" s="1266" t="s">
        <v>75</v>
      </c>
      <c r="B102" s="1267">
        <v>262</v>
      </c>
      <c r="C102" s="323"/>
      <c r="D102" s="323"/>
      <c r="E102" s="323"/>
      <c r="F102" s="323"/>
    </row>
    <row r="103" spans="1:6">
      <c r="A103" s="1266" t="s">
        <v>76</v>
      </c>
      <c r="B103" s="1267">
        <v>465</v>
      </c>
      <c r="C103" s="323"/>
      <c r="D103" s="323"/>
      <c r="E103" s="323"/>
      <c r="F103" s="323"/>
    </row>
    <row r="104" spans="1:6">
      <c r="A104" s="1266" t="s">
        <v>77</v>
      </c>
      <c r="B104" s="1267">
        <v>3046</v>
      </c>
      <c r="C104" s="323"/>
      <c r="D104" s="323"/>
      <c r="E104" s="323"/>
      <c r="F104" s="323"/>
    </row>
    <row r="105" spans="1:6">
      <c r="A105" s="1261" t="s">
        <v>78</v>
      </c>
      <c r="B105" s="1270">
        <v>3</v>
      </c>
      <c r="C105" s="326"/>
      <c r="D105" s="326"/>
      <c r="E105" s="326"/>
      <c r="F105" s="326"/>
    </row>
    <row r="106" spans="1:6">
      <c r="A106" s="327"/>
      <c r="B106" s="323"/>
      <c r="C106" s="323"/>
      <c r="D106" s="323"/>
      <c r="E106" s="323"/>
      <c r="F106" s="323"/>
    </row>
    <row r="107" spans="1:6" ht="15.75" thickBot="1">
      <c r="A107" s="327"/>
      <c r="B107" s="323"/>
      <c r="C107" s="323"/>
      <c r="D107" s="323"/>
      <c r="E107" s="323"/>
      <c r="F107" s="323"/>
    </row>
    <row r="108" spans="1:6" ht="20.25" thickBot="1">
      <c r="A108" s="1258" t="s">
        <v>579</v>
      </c>
      <c r="B108" s="324"/>
      <c r="C108" s="324"/>
      <c r="D108" s="324"/>
      <c r="E108" s="324"/>
      <c r="F108" s="328"/>
    </row>
    <row r="109" spans="1:6" ht="16.5" thickTop="1" thickBot="1">
      <c r="A109" s="1263" t="s">
        <v>4</v>
      </c>
      <c r="B109" s="1264" t="s">
        <v>5</v>
      </c>
      <c r="C109" s="1264"/>
      <c r="D109" s="1264"/>
      <c r="E109" s="1264"/>
      <c r="F109" s="1265"/>
    </row>
    <row r="110" spans="1:6">
      <c r="A110" s="1266" t="s">
        <v>580</v>
      </c>
      <c r="B110" s="1267">
        <v>1</v>
      </c>
      <c r="C110" s="323"/>
      <c r="D110" s="323"/>
      <c r="E110" s="323"/>
      <c r="F110" s="323"/>
    </row>
    <row r="111" spans="1:6">
      <c r="A111" s="1287" t="s">
        <v>581</v>
      </c>
      <c r="B111" s="1288">
        <v>0</v>
      </c>
      <c r="C111" s="1292"/>
      <c r="D111" s="1292"/>
      <c r="E111" s="1292"/>
      <c r="F111" s="1292"/>
    </row>
    <row r="112" spans="1:6">
      <c r="A112" s="1266"/>
      <c r="B112" s="323"/>
      <c r="C112" s="323"/>
      <c r="D112" s="323"/>
      <c r="E112" s="323"/>
      <c r="F112" s="323"/>
    </row>
    <row r="113" spans="1:6" ht="15.75" thickBot="1">
      <c r="A113" s="1261"/>
      <c r="B113" s="326"/>
      <c r="C113" s="326"/>
      <c r="D113" s="326"/>
      <c r="E113" s="326"/>
      <c r="F113" s="326"/>
    </row>
    <row r="114" spans="1:6" ht="20.25" thickBot="1">
      <c r="A114" s="1258" t="s">
        <v>79</v>
      </c>
      <c r="B114" s="324"/>
      <c r="C114" s="324"/>
      <c r="D114" s="324"/>
      <c r="E114" s="324"/>
      <c r="F114" s="328"/>
    </row>
    <row r="115" spans="1:6" ht="16.5" thickTop="1" thickBot="1">
      <c r="A115" s="331"/>
      <c r="B115" s="332" t="s">
        <v>80</v>
      </c>
      <c r="C115" s="332" t="s">
        <v>81</v>
      </c>
      <c r="D115" s="332"/>
      <c r="E115" s="332"/>
      <c r="F115" s="333"/>
    </row>
    <row r="116" spans="1:6" ht="16.5" thickTop="1" thickBot="1">
      <c r="A116" s="1263" t="s">
        <v>4</v>
      </c>
      <c r="B116" s="1264" t="s">
        <v>5</v>
      </c>
      <c r="C116" s="1264" t="s">
        <v>5</v>
      </c>
      <c r="D116" s="1264"/>
      <c r="E116" s="1264"/>
      <c r="F116" s="1265"/>
    </row>
    <row r="117" spans="1:6">
      <c r="A117" s="1266" t="s">
        <v>82</v>
      </c>
      <c r="B117" s="1267">
        <v>0</v>
      </c>
      <c r="C117" s="1267">
        <v>0</v>
      </c>
      <c r="D117" s="323"/>
      <c r="E117" s="323"/>
      <c r="F117" s="323"/>
    </row>
    <row r="118" spans="1:6">
      <c r="A118" s="1266" t="s">
        <v>83</v>
      </c>
      <c r="B118" s="1267">
        <v>0</v>
      </c>
      <c r="C118" s="1267">
        <v>0</v>
      </c>
      <c r="D118" s="323"/>
      <c r="E118" s="323"/>
      <c r="F118" s="323"/>
    </row>
    <row r="119" spans="1:6">
      <c r="A119" s="1266" t="s">
        <v>31</v>
      </c>
      <c r="B119" s="1267">
        <v>0</v>
      </c>
      <c r="C119" s="1267">
        <v>0</v>
      </c>
      <c r="D119" s="323"/>
      <c r="E119" s="323"/>
      <c r="F119" s="323"/>
    </row>
    <row r="120" spans="1:6">
      <c r="A120" s="1266" t="s">
        <v>84</v>
      </c>
      <c r="B120" s="1267">
        <v>0</v>
      </c>
      <c r="C120" s="1267">
        <v>0</v>
      </c>
      <c r="D120" s="323"/>
      <c r="E120" s="323"/>
      <c r="F120" s="323"/>
    </row>
    <row r="121" spans="1:6">
      <c r="A121" s="1266" t="s">
        <v>85</v>
      </c>
      <c r="B121" s="1267">
        <v>2</v>
      </c>
      <c r="C121" s="1267">
        <v>0</v>
      </c>
      <c r="D121" s="323"/>
      <c r="E121" s="323"/>
      <c r="F121" s="323"/>
    </row>
    <row r="122" spans="1:6">
      <c r="A122" s="1266" t="s">
        <v>86</v>
      </c>
      <c r="B122" s="1267">
        <v>0</v>
      </c>
      <c r="C122" s="1267">
        <v>0</v>
      </c>
      <c r="D122" s="323"/>
      <c r="E122" s="323"/>
      <c r="F122" s="323"/>
    </row>
    <row r="123" spans="1:6">
      <c r="A123" s="1266" t="s">
        <v>87</v>
      </c>
      <c r="B123" s="1267">
        <v>78</v>
      </c>
      <c r="C123" s="1267">
        <v>84</v>
      </c>
      <c r="D123" s="323"/>
      <c r="E123" s="323"/>
      <c r="F123" s="323"/>
    </row>
    <row r="124" spans="1:6">
      <c r="A124" s="1268" t="s">
        <v>88</v>
      </c>
      <c r="B124" s="1289">
        <v>3</v>
      </c>
      <c r="C124" s="1289">
        <v>2</v>
      </c>
      <c r="D124" s="323"/>
      <c r="E124" s="323"/>
      <c r="F124" s="323"/>
    </row>
    <row r="125" spans="1:6">
      <c r="A125" s="1261" t="s">
        <v>698</v>
      </c>
      <c r="B125" s="1289">
        <v>0</v>
      </c>
      <c r="C125" s="1289">
        <v>0</v>
      </c>
      <c r="D125" s="323"/>
      <c r="E125" s="323"/>
      <c r="F125" s="323"/>
    </row>
    <row r="126" spans="1:6" ht="15.75" thickBot="1">
      <c r="A126" s="1284"/>
      <c r="B126" s="323"/>
      <c r="C126" s="323"/>
      <c r="D126" s="323"/>
      <c r="E126" s="323"/>
      <c r="F126" s="323"/>
    </row>
    <row r="127" spans="1:6" ht="20.25" thickBot="1">
      <c r="A127" s="1258" t="s">
        <v>280</v>
      </c>
      <c r="B127" s="324"/>
      <c r="C127" s="324"/>
      <c r="D127" s="324"/>
      <c r="E127" s="324"/>
      <c r="F127" s="328"/>
    </row>
    <row r="128" spans="1:6" ht="16.5" thickTop="1" thickBot="1">
      <c r="A128" s="1263" t="s">
        <v>4</v>
      </c>
      <c r="B128" s="1264" t="s">
        <v>5</v>
      </c>
      <c r="C128" s="1264"/>
      <c r="D128" s="1264"/>
      <c r="E128" s="1264"/>
      <c r="F128" s="1265"/>
    </row>
    <row r="129" spans="1:6">
      <c r="A129" s="1266" t="s">
        <v>281</v>
      </c>
      <c r="B129" s="1267">
        <v>560</v>
      </c>
      <c r="C129" s="323"/>
      <c r="D129" s="323"/>
      <c r="E129" s="323"/>
      <c r="F129" s="323"/>
    </row>
    <row r="130" spans="1:6">
      <c r="A130" s="1266" t="s">
        <v>282</v>
      </c>
      <c r="B130" s="1267">
        <v>11</v>
      </c>
      <c r="C130" s="323"/>
      <c r="D130" s="323"/>
      <c r="E130" s="323"/>
      <c r="F130" s="323"/>
    </row>
    <row r="131" spans="1:6">
      <c r="A131" s="1266" t="s">
        <v>283</v>
      </c>
      <c r="B131" s="1267">
        <v>5</v>
      </c>
      <c r="C131" s="323"/>
      <c r="D131" s="323"/>
      <c r="E131" s="323"/>
      <c r="F131" s="323"/>
    </row>
    <row r="132" spans="1:6">
      <c r="A132" s="1261" t="s">
        <v>284</v>
      </c>
      <c r="B132" s="1262">
        <v>52</v>
      </c>
      <c r="C132" s="326"/>
      <c r="D132" s="326"/>
      <c r="E132" s="326"/>
      <c r="F132" s="326"/>
    </row>
    <row r="133" spans="1:6">
      <c r="A133" s="323"/>
      <c r="B133" s="323"/>
      <c r="C133" s="323"/>
      <c r="D133" s="323"/>
      <c r="E133" s="323"/>
      <c r="F133" s="323"/>
    </row>
    <row r="134" spans="1:6">
      <c r="A134" s="1286"/>
      <c r="B134" s="323"/>
      <c r="C134" s="323"/>
      <c r="D134" s="323"/>
      <c r="E134" s="323"/>
      <c r="F134" s="323"/>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0" tint="-0.34998626667073579"/>
  </sheetPr>
  <dimension ref="A1:N55"/>
  <sheetViews>
    <sheetView showGridLines="0" workbookViewId="0"/>
  </sheetViews>
  <sheetFormatPr defaultRowHeight="15"/>
  <cols>
    <col min="1" max="1" width="46.7109375" bestFit="1" customWidth="1"/>
    <col min="2" max="2" width="38.5703125" style="511" customWidth="1"/>
    <col min="7" max="7" width="26.5703125" bestFit="1" customWidth="1"/>
  </cols>
  <sheetData>
    <row r="1" spans="1:12" ht="18.75" thickBot="1">
      <c r="A1" s="121" t="s">
        <v>173</v>
      </c>
      <c r="B1" s="499"/>
      <c r="E1" s="632"/>
      <c r="F1" s="632"/>
    </row>
    <row r="2" spans="1:12">
      <c r="A2" s="431" t="s">
        <v>748</v>
      </c>
      <c r="B2" s="500"/>
      <c r="E2" s="632"/>
      <c r="F2" s="632"/>
    </row>
    <row r="3" spans="1:12">
      <c r="A3" s="44"/>
      <c r="B3" s="500"/>
      <c r="E3" s="632"/>
      <c r="F3" s="632"/>
    </row>
    <row r="4" spans="1:12" ht="18">
      <c r="A4" s="136" t="s">
        <v>174</v>
      </c>
      <c r="B4" s="501" t="s">
        <v>369</v>
      </c>
      <c r="E4" s="632"/>
      <c r="F4" s="632"/>
    </row>
    <row r="5" spans="1:12" ht="21">
      <c r="A5" s="116" t="s">
        <v>176</v>
      </c>
      <c r="B5" s="502"/>
      <c r="E5" s="848"/>
      <c r="F5" s="849"/>
      <c r="G5" s="857"/>
      <c r="H5" s="857"/>
      <c r="I5" s="9"/>
      <c r="J5" s="9"/>
    </row>
    <row r="6" spans="1:12">
      <c r="A6" s="117" t="s">
        <v>177</v>
      </c>
      <c r="B6" s="503">
        <v>4.0513950503279288</v>
      </c>
      <c r="E6" s="850"/>
      <c r="F6" s="850"/>
      <c r="G6" s="858"/>
      <c r="H6" s="858"/>
      <c r="I6" s="10"/>
      <c r="J6" s="10"/>
      <c r="K6" s="10"/>
      <c r="L6" s="10"/>
    </row>
    <row r="7" spans="1:12">
      <c r="A7" s="117" t="s">
        <v>6</v>
      </c>
      <c r="B7" s="503">
        <v>133.61732591280233</v>
      </c>
      <c r="E7" s="632"/>
      <c r="F7" s="632"/>
      <c r="G7" s="859"/>
      <c r="H7" s="859"/>
      <c r="K7" s="10"/>
      <c r="L7" s="10"/>
    </row>
    <row r="8" spans="1:12">
      <c r="A8" s="117" t="s">
        <v>7</v>
      </c>
      <c r="B8" s="503">
        <v>68.778113488155356</v>
      </c>
      <c r="E8" s="632"/>
      <c r="F8" s="632"/>
      <c r="G8" s="859"/>
      <c r="H8" s="859"/>
      <c r="K8" s="10"/>
      <c r="L8" s="10"/>
    </row>
    <row r="9" spans="1:12">
      <c r="A9" s="117" t="s">
        <v>8</v>
      </c>
      <c r="B9" s="503">
        <v>31.909886478760502</v>
      </c>
      <c r="E9" s="850"/>
      <c r="F9" s="850"/>
      <c r="G9" s="858"/>
      <c r="H9" s="858"/>
      <c r="I9" s="10"/>
      <c r="J9" s="10"/>
      <c r="K9" s="10"/>
      <c r="L9" s="10"/>
    </row>
    <row r="10" spans="1:12">
      <c r="A10" s="117" t="s">
        <v>9</v>
      </c>
      <c r="B10" s="503">
        <v>47.900718217356051</v>
      </c>
      <c r="E10" s="851"/>
      <c r="F10" s="851"/>
      <c r="G10" s="860"/>
      <c r="H10" s="860"/>
      <c r="I10" s="11"/>
      <c r="J10" s="11"/>
      <c r="K10" s="10"/>
      <c r="L10" s="10"/>
    </row>
    <row r="11" spans="1:12">
      <c r="A11" s="117" t="s">
        <v>10</v>
      </c>
      <c r="B11" s="503">
        <v>41.361552447157969</v>
      </c>
      <c r="E11" s="632"/>
      <c r="F11" s="851"/>
      <c r="G11" s="860"/>
      <c r="H11" s="860"/>
      <c r="I11" s="11"/>
      <c r="J11" s="11"/>
      <c r="K11" s="10"/>
      <c r="L11" s="10"/>
    </row>
    <row r="12" spans="1:12">
      <c r="A12" s="118" t="s">
        <v>16</v>
      </c>
      <c r="B12" s="503">
        <v>8</v>
      </c>
      <c r="E12" s="851"/>
      <c r="F12" s="850"/>
      <c r="G12" s="858"/>
      <c r="H12" s="858"/>
      <c r="I12" s="10"/>
      <c r="J12" s="10"/>
      <c r="K12" s="10"/>
      <c r="L12" s="10"/>
    </row>
    <row r="13" spans="1:12">
      <c r="A13" s="118" t="s">
        <v>17</v>
      </c>
      <c r="B13" s="503">
        <v>5</v>
      </c>
      <c r="E13" s="850"/>
      <c r="F13" s="850"/>
      <c r="G13" s="858"/>
      <c r="H13" s="858"/>
      <c r="I13" s="10"/>
      <c r="J13" s="10"/>
      <c r="K13" s="10"/>
      <c r="L13" s="10"/>
    </row>
    <row r="14" spans="1:12">
      <c r="A14" s="118" t="s">
        <v>178</v>
      </c>
      <c r="B14" s="503">
        <v>1.5</v>
      </c>
      <c r="E14" s="850"/>
      <c r="F14" s="850"/>
      <c r="G14" s="858"/>
      <c r="H14" s="858"/>
      <c r="I14" s="10"/>
      <c r="J14" s="10"/>
      <c r="K14" s="10"/>
      <c r="L14" s="10"/>
    </row>
    <row r="15" spans="1:12">
      <c r="A15" s="118" t="s">
        <v>179</v>
      </c>
      <c r="B15" s="503">
        <v>18</v>
      </c>
      <c r="E15" s="850"/>
      <c r="F15" s="850"/>
      <c r="G15" s="858"/>
      <c r="H15" s="858"/>
      <c r="I15" s="10"/>
      <c r="J15" s="10"/>
      <c r="K15" s="10"/>
      <c r="L15" s="10"/>
    </row>
    <row r="16" spans="1:12">
      <c r="A16" s="118" t="s">
        <v>681</v>
      </c>
      <c r="B16" s="504">
        <v>10</v>
      </c>
      <c r="E16" s="850"/>
      <c r="F16" s="850"/>
      <c r="G16" s="858"/>
      <c r="H16" s="858"/>
      <c r="I16" s="10"/>
      <c r="J16" s="10"/>
      <c r="K16" s="10"/>
      <c r="L16" s="10"/>
    </row>
    <row r="17" spans="1:12" s="43" customFormat="1" ht="15.75" thickBot="1">
      <c r="A17" s="119"/>
      <c r="B17" s="505"/>
      <c r="E17" s="852"/>
      <c r="F17" s="852"/>
      <c r="G17" s="153"/>
      <c r="H17" s="153"/>
      <c r="I17" s="153"/>
      <c r="J17" s="153"/>
      <c r="K17" s="153"/>
      <c r="L17" s="153"/>
    </row>
    <row r="18" spans="1:12" s="43" customFormat="1" ht="15.75" thickBot="1">
      <c r="A18" s="191"/>
      <c r="B18" s="506"/>
      <c r="E18" s="852"/>
      <c r="F18" s="852"/>
      <c r="G18" s="153"/>
      <c r="H18" s="153"/>
      <c r="I18" s="153"/>
      <c r="J18" s="153"/>
      <c r="K18" s="153"/>
      <c r="L18" s="153"/>
    </row>
    <row r="19" spans="1:12" ht="18.75" thickBot="1">
      <c r="A19" s="121" t="s">
        <v>181</v>
      </c>
      <c r="B19" s="499"/>
      <c r="E19" s="850"/>
      <c r="F19" s="850"/>
      <c r="G19" s="10"/>
      <c r="H19" s="10"/>
      <c r="I19" s="10"/>
      <c r="J19" s="10"/>
      <c r="K19" s="10"/>
      <c r="L19" s="10"/>
    </row>
    <row r="20" spans="1:12">
      <c r="A20" s="44" t="s">
        <v>748</v>
      </c>
      <c r="B20" s="500"/>
      <c r="E20" s="850"/>
      <c r="F20" s="850"/>
      <c r="G20" s="10"/>
      <c r="H20" s="10"/>
      <c r="I20" s="10"/>
      <c r="J20" s="10"/>
      <c r="K20" s="10"/>
      <c r="L20" s="10"/>
    </row>
    <row r="21" spans="1:12">
      <c r="A21" s="44"/>
      <c r="B21" s="500"/>
      <c r="E21" s="850"/>
      <c r="F21" s="850"/>
      <c r="G21" s="10"/>
      <c r="H21" s="10"/>
      <c r="I21" s="10"/>
      <c r="J21" s="10"/>
      <c r="K21" s="10"/>
      <c r="L21" s="10"/>
    </row>
    <row r="22" spans="1:12" ht="18">
      <c r="A22" s="137" t="s">
        <v>174</v>
      </c>
      <c r="B22" s="507" t="s">
        <v>369</v>
      </c>
      <c r="E22" s="850"/>
      <c r="F22" s="850"/>
      <c r="G22" s="10"/>
      <c r="H22" s="10"/>
      <c r="I22" s="10"/>
      <c r="J22" s="10"/>
      <c r="K22" s="10"/>
      <c r="L22" s="10"/>
    </row>
    <row r="23" spans="1:12" s="72" customFormat="1">
      <c r="A23" s="118" t="s">
        <v>176</v>
      </c>
      <c r="B23" s="503">
        <v>10.495809542746073</v>
      </c>
      <c r="E23" s="853"/>
      <c r="F23" s="853"/>
      <c r="G23" s="861"/>
      <c r="H23" s="861"/>
    </row>
    <row r="24" spans="1:12">
      <c r="A24" s="117" t="s">
        <v>177</v>
      </c>
      <c r="B24" s="503">
        <v>4.2231090152811745</v>
      </c>
      <c r="E24" s="850"/>
      <c r="F24" s="850"/>
      <c r="G24" s="858"/>
      <c r="H24" s="858"/>
      <c r="I24" s="10"/>
      <c r="J24" s="10"/>
      <c r="K24" s="10"/>
      <c r="L24" s="10"/>
    </row>
    <row r="25" spans="1:12">
      <c r="A25" s="117" t="s">
        <v>6</v>
      </c>
      <c r="B25" s="503">
        <v>33.225507316370908</v>
      </c>
      <c r="E25" s="850"/>
      <c r="F25" s="850"/>
      <c r="G25" s="858"/>
      <c r="H25" s="858"/>
      <c r="I25" s="10"/>
      <c r="J25" s="10"/>
      <c r="K25" s="10"/>
      <c r="L25" s="10"/>
    </row>
    <row r="26" spans="1:12">
      <c r="A26" s="117" t="s">
        <v>7</v>
      </c>
      <c r="B26" s="503">
        <v>1.9368483679121382</v>
      </c>
      <c r="E26" s="850"/>
      <c r="F26" s="850"/>
      <c r="G26" s="858"/>
      <c r="H26" s="858"/>
      <c r="I26" s="10"/>
      <c r="J26" s="10"/>
      <c r="K26" s="10"/>
      <c r="L26" s="10"/>
    </row>
    <row r="27" spans="1:12">
      <c r="A27" s="117" t="s">
        <v>8</v>
      </c>
      <c r="B27" s="503">
        <v>1.1993683996109175</v>
      </c>
      <c r="E27" s="850"/>
      <c r="F27" s="850"/>
      <c r="G27" s="858"/>
      <c r="H27" s="858"/>
      <c r="I27" s="10"/>
      <c r="J27" s="10"/>
      <c r="K27" s="10"/>
      <c r="L27" s="10"/>
    </row>
    <row r="28" spans="1:12">
      <c r="A28" s="117" t="s">
        <v>9</v>
      </c>
      <c r="B28" s="503">
        <v>5.0655067831320864</v>
      </c>
      <c r="E28" s="850"/>
      <c r="F28" s="850"/>
      <c r="G28" s="858"/>
      <c r="H28" s="858"/>
      <c r="I28" s="10"/>
      <c r="J28" s="10"/>
      <c r="K28" s="10"/>
      <c r="L28" s="10"/>
    </row>
    <row r="29" spans="1:12">
      <c r="A29" s="117" t="s">
        <v>10</v>
      </c>
      <c r="B29" s="503">
        <v>3.3232292777158938</v>
      </c>
      <c r="E29" s="850"/>
      <c r="F29" s="850"/>
      <c r="G29" s="858"/>
      <c r="H29" s="858"/>
      <c r="I29" s="10"/>
      <c r="J29" s="10"/>
      <c r="K29" s="10"/>
      <c r="L29" s="10"/>
    </row>
    <row r="30" spans="1:12">
      <c r="A30" s="118" t="s">
        <v>178</v>
      </c>
      <c r="B30" s="503">
        <v>4.4411667289937231</v>
      </c>
      <c r="E30" s="850"/>
      <c r="F30" s="850"/>
      <c r="G30" s="858"/>
      <c r="H30" s="858"/>
      <c r="I30" s="10"/>
      <c r="J30" s="10"/>
      <c r="K30" s="10"/>
      <c r="L30" s="10"/>
    </row>
    <row r="31" spans="1:12">
      <c r="A31" s="117" t="s">
        <v>11</v>
      </c>
      <c r="B31" s="503">
        <v>1.6075002802320004</v>
      </c>
      <c r="E31" s="850"/>
      <c r="F31" s="850"/>
      <c r="G31" s="858"/>
      <c r="H31" s="858"/>
      <c r="I31" s="10"/>
      <c r="J31" s="10"/>
      <c r="K31" s="10"/>
      <c r="L31" s="10"/>
    </row>
    <row r="32" spans="1:12">
      <c r="A32" s="117" t="s">
        <v>12</v>
      </c>
      <c r="B32" s="503">
        <v>4.8225008406960006</v>
      </c>
      <c r="E32" s="850"/>
      <c r="F32" s="850"/>
      <c r="G32" s="858"/>
      <c r="H32" s="858"/>
      <c r="I32" s="10"/>
      <c r="J32" s="10"/>
      <c r="K32" s="10"/>
      <c r="L32" s="10"/>
    </row>
    <row r="33" spans="1:14">
      <c r="A33" s="117" t="s">
        <v>13</v>
      </c>
      <c r="B33" s="503">
        <v>6.3685027042560023</v>
      </c>
      <c r="E33" s="850"/>
      <c r="F33" s="850"/>
      <c r="G33" s="858"/>
      <c r="H33" s="858"/>
      <c r="I33" s="10"/>
      <c r="J33" s="10"/>
      <c r="K33" s="10"/>
      <c r="L33" s="10"/>
    </row>
    <row r="34" spans="1:14">
      <c r="A34" s="117" t="s">
        <v>14</v>
      </c>
      <c r="B34" s="503">
        <v>4.6362973013280016</v>
      </c>
      <c r="E34" s="850"/>
      <c r="F34" s="850"/>
      <c r="G34" s="858"/>
      <c r="H34" s="858"/>
      <c r="I34" s="10"/>
      <c r="J34" s="10"/>
      <c r="K34" s="10"/>
      <c r="L34" s="10"/>
    </row>
    <row r="35" spans="1:14">
      <c r="A35" s="117" t="s">
        <v>15</v>
      </c>
      <c r="B35" s="503">
        <v>12.338973989496004</v>
      </c>
      <c r="E35" s="850"/>
      <c r="F35" s="850"/>
      <c r="G35" s="858"/>
      <c r="H35" s="858"/>
      <c r="I35" s="10"/>
      <c r="J35" s="10"/>
      <c r="K35" s="10"/>
      <c r="L35" s="10"/>
    </row>
    <row r="36" spans="1:14">
      <c r="A36" s="118" t="s">
        <v>16</v>
      </c>
      <c r="B36" s="503">
        <v>0.19</v>
      </c>
      <c r="E36" s="850"/>
      <c r="F36" s="850"/>
      <c r="G36" s="858"/>
      <c r="H36" s="858"/>
      <c r="I36" s="10"/>
      <c r="J36" s="10"/>
      <c r="K36" s="10"/>
      <c r="L36" s="10"/>
    </row>
    <row r="37" spans="1:14">
      <c r="A37" s="118" t="s">
        <v>17</v>
      </c>
      <c r="B37" s="503">
        <v>0.13</v>
      </c>
      <c r="E37" s="632"/>
      <c r="F37" s="632"/>
      <c r="G37" s="859"/>
      <c r="H37" s="859"/>
    </row>
    <row r="38" spans="1:14">
      <c r="A38" s="118" t="s">
        <v>179</v>
      </c>
      <c r="B38" s="503">
        <v>1.56</v>
      </c>
      <c r="E38" s="632"/>
      <c r="F38" s="632"/>
      <c r="G38" s="859"/>
      <c r="H38" s="859"/>
    </row>
    <row r="39" spans="1:14">
      <c r="A39" s="118" t="s">
        <v>180</v>
      </c>
      <c r="B39" s="503">
        <v>0.76</v>
      </c>
      <c r="E39" s="632"/>
      <c r="F39" s="632"/>
      <c r="G39" s="859"/>
      <c r="H39" s="859"/>
    </row>
    <row r="40" spans="1:14">
      <c r="A40" s="118" t="s">
        <v>18</v>
      </c>
      <c r="B40" s="504">
        <v>2.32549511447472E-2</v>
      </c>
      <c r="E40" s="632"/>
      <c r="F40" s="632"/>
      <c r="G40" s="859"/>
      <c r="H40" s="859"/>
    </row>
    <row r="41" spans="1:14" s="992" customFormat="1">
      <c r="A41" s="118" t="s">
        <v>692</v>
      </c>
      <c r="B41" s="504">
        <v>0.08</v>
      </c>
      <c r="E41" s="632"/>
      <c r="F41" s="632"/>
      <c r="G41" s="859"/>
      <c r="H41" s="859"/>
    </row>
    <row r="42" spans="1:14" s="992" customFormat="1">
      <c r="A42" s="118" t="s">
        <v>693</v>
      </c>
      <c r="B42" s="504">
        <v>0.68000000000000016</v>
      </c>
      <c r="E42" s="632"/>
      <c r="F42" s="632"/>
      <c r="G42" s="859"/>
      <c r="H42" s="859"/>
    </row>
    <row r="43" spans="1:14" ht="15.75" thickBot="1">
      <c r="A43" s="119"/>
      <c r="B43" s="508"/>
      <c r="E43" s="632"/>
      <c r="F43" s="632"/>
    </row>
    <row r="44" spans="1:14" s="43" customFormat="1" ht="15.75" thickBot="1">
      <c r="A44" s="192"/>
      <c r="B44" s="506"/>
      <c r="E44" s="854"/>
      <c r="F44" s="854"/>
      <c r="G44" s="193"/>
      <c r="H44" s="193"/>
      <c r="I44" s="193"/>
      <c r="J44" s="193"/>
      <c r="K44" s="193"/>
      <c r="L44" s="193"/>
      <c r="M44" s="193"/>
      <c r="N44" s="193"/>
    </row>
    <row r="45" spans="1:14" ht="15.75" thickBot="1">
      <c r="A45" s="121" t="s">
        <v>182</v>
      </c>
      <c r="B45" s="509"/>
      <c r="E45" s="632"/>
      <c r="F45" s="632"/>
    </row>
    <row r="46" spans="1:14">
      <c r="A46" s="44" t="s">
        <v>749</v>
      </c>
      <c r="B46" s="500"/>
      <c r="E46" s="632"/>
      <c r="F46" s="632"/>
    </row>
    <row r="47" spans="1:14">
      <c r="A47" s="44"/>
      <c r="B47" s="500"/>
      <c r="E47" s="632"/>
      <c r="F47" s="632"/>
    </row>
    <row r="48" spans="1:14" ht="18">
      <c r="A48" s="136" t="s">
        <v>183</v>
      </c>
      <c r="B48" s="501" t="s">
        <v>534</v>
      </c>
      <c r="E48" s="632"/>
      <c r="F48" s="632"/>
    </row>
    <row r="49" spans="1:12">
      <c r="A49" s="116" t="s">
        <v>184</v>
      </c>
      <c r="B49" s="984">
        <v>0.8571683488072821</v>
      </c>
      <c r="E49" s="632"/>
      <c r="F49" s="632"/>
    </row>
    <row r="50" spans="1:12">
      <c r="A50" s="118" t="s">
        <v>185</v>
      </c>
      <c r="B50" s="985">
        <v>0.9727366403895874</v>
      </c>
      <c r="E50" s="632"/>
      <c r="F50" s="632"/>
    </row>
    <row r="51" spans="1:12">
      <c r="A51" s="118" t="s">
        <v>178</v>
      </c>
      <c r="B51" s="985">
        <v>3.1410829814444895E-2</v>
      </c>
      <c r="E51" s="632"/>
      <c r="F51" s="632"/>
    </row>
    <row r="52" spans="1:12">
      <c r="A52" s="118" t="s">
        <v>18</v>
      </c>
      <c r="B52" s="986">
        <v>9.2379635955815251E-4</v>
      </c>
      <c r="E52" s="850"/>
      <c r="F52" s="850"/>
      <c r="G52" s="10"/>
      <c r="H52" s="10"/>
      <c r="I52" s="10"/>
      <c r="J52" s="10"/>
      <c r="K52" s="10"/>
      <c r="L52" s="10"/>
    </row>
    <row r="53" spans="1:12">
      <c r="A53" s="118" t="s">
        <v>16</v>
      </c>
      <c r="B53" s="987">
        <v>6.5747717072599989E-3</v>
      </c>
      <c r="E53" s="850"/>
      <c r="F53" s="850"/>
      <c r="G53" s="10"/>
      <c r="H53" s="10"/>
      <c r="I53" s="10"/>
      <c r="J53" s="10"/>
      <c r="K53" s="10"/>
      <c r="L53" s="10"/>
    </row>
    <row r="54" spans="1:12" ht="15.75" thickBot="1">
      <c r="A54" s="119" t="s">
        <v>120</v>
      </c>
      <c r="B54" s="988">
        <v>0.1166743337904778</v>
      </c>
      <c r="E54" s="632"/>
      <c r="F54" s="632"/>
    </row>
    <row r="55" spans="1:12">
      <c r="B55" s="510"/>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theme="0" tint="-0.34998626667073579"/>
  </sheetPr>
  <dimension ref="A1:D19"/>
  <sheetViews>
    <sheetView showGridLines="0" workbookViewId="0"/>
  </sheetViews>
  <sheetFormatPr defaultRowHeight="15"/>
  <cols>
    <col min="1" max="1" width="80" customWidth="1"/>
    <col min="2" max="2" width="36" style="441" customWidth="1"/>
    <col min="3" max="3" width="70.28515625" style="514" customWidth="1"/>
  </cols>
  <sheetData>
    <row r="1" spans="1:3" s="323" customFormat="1" ht="15.75" thickBot="1">
      <c r="A1" s="356" t="s">
        <v>561</v>
      </c>
      <c r="B1" s="512"/>
      <c r="C1" s="513"/>
    </row>
    <row r="2" spans="1:3" s="323" customFormat="1">
      <c r="A2" s="360"/>
      <c r="B2" s="480"/>
      <c r="C2" s="515"/>
    </row>
    <row r="3" spans="1:3" s="323" customFormat="1">
      <c r="A3" s="358"/>
      <c r="B3" s="516">
        <v>2020</v>
      </c>
      <c r="C3" s="361" t="s">
        <v>175</v>
      </c>
    </row>
    <row r="4" spans="1:3">
      <c r="A4" s="120" t="s">
        <v>288</v>
      </c>
      <c r="B4" s="517">
        <v>4561.0827751850129</v>
      </c>
      <c r="C4" s="138" t="s">
        <v>750</v>
      </c>
    </row>
    <row r="5" spans="1:3" ht="15.75" thickBot="1">
      <c r="A5" s="869" t="s">
        <v>560</v>
      </c>
      <c r="B5" s="875">
        <v>673451.87000000046</v>
      </c>
      <c r="C5" s="876" t="s">
        <v>751</v>
      </c>
    </row>
    <row r="11" spans="1:3">
      <c r="B11" s="746"/>
    </row>
    <row r="19" spans="4:4">
      <c r="D19" s="5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tabColor theme="0" tint="-0.34998626667073579"/>
  </sheetPr>
  <dimension ref="A1:B5"/>
  <sheetViews>
    <sheetView showGridLines="0" workbookViewId="0"/>
  </sheetViews>
  <sheetFormatPr defaultRowHeight="15"/>
  <cols>
    <col min="1" max="1" width="32.42578125" customWidth="1"/>
    <col min="2" max="2" width="57.42578125" customWidth="1"/>
  </cols>
  <sheetData>
    <row r="1" spans="1:2" s="323" customFormat="1" ht="15.75" thickBot="1">
      <c r="A1" s="356" t="s">
        <v>410</v>
      </c>
      <c r="B1" s="357"/>
    </row>
    <row r="2" spans="1:2" s="323" customFormat="1">
      <c r="A2" s="348"/>
      <c r="B2" s="355"/>
    </row>
    <row r="3" spans="1:2" s="323" customFormat="1" ht="18">
      <c r="A3" s="358"/>
      <c r="B3" s="359" t="s">
        <v>413</v>
      </c>
    </row>
    <row r="4" spans="1:2" ht="18">
      <c r="A4" s="120" t="s">
        <v>411</v>
      </c>
      <c r="B4" s="518">
        <v>310</v>
      </c>
    </row>
    <row r="5" spans="1:2" ht="18.75" thickBot="1">
      <c r="A5" s="115" t="s">
        <v>412</v>
      </c>
      <c r="B5" s="519">
        <v>21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3" customFormat="1" ht="22.7" customHeight="1" thickBot="1">
      <c r="A1" s="352"/>
      <c r="B1" s="353" t="s">
        <v>192</v>
      </c>
      <c r="C1" s="353" t="s">
        <v>193</v>
      </c>
      <c r="D1" s="353" t="s">
        <v>194</v>
      </c>
      <c r="E1" s="353" t="s">
        <v>195</v>
      </c>
      <c r="F1" s="353" t="s">
        <v>113</v>
      </c>
      <c r="G1" s="353" t="s">
        <v>196</v>
      </c>
      <c r="H1" s="353" t="s">
        <v>197</v>
      </c>
      <c r="I1" s="353" t="s">
        <v>198</v>
      </c>
      <c r="J1" s="353" t="s">
        <v>199</v>
      </c>
      <c r="K1" s="353" t="s">
        <v>200</v>
      </c>
      <c r="L1" s="353" t="s">
        <v>201</v>
      </c>
      <c r="M1" s="354" t="s">
        <v>278</v>
      </c>
    </row>
    <row r="2" spans="1:13" s="323" customFormat="1">
      <c r="A2" s="348" t="s">
        <v>400</v>
      </c>
      <c r="B2" s="329"/>
      <c r="C2" s="329"/>
      <c r="D2" s="329"/>
      <c r="E2" s="329"/>
      <c r="F2" s="329"/>
      <c r="G2" s="329"/>
      <c r="H2" s="329"/>
      <c r="I2" s="329"/>
      <c r="J2" s="329"/>
      <c r="K2" s="329"/>
      <c r="L2" s="329"/>
      <c r="M2" s="355"/>
    </row>
    <row r="3" spans="1:13">
      <c r="A3" s="44"/>
      <c r="B3" s="43"/>
      <c r="C3" s="43"/>
      <c r="D3" s="43"/>
      <c r="E3" s="43"/>
      <c r="F3" s="43"/>
      <c r="G3" s="43"/>
      <c r="H3" s="43"/>
      <c r="I3" s="43"/>
      <c r="J3" s="43"/>
      <c r="K3" s="43"/>
      <c r="L3" s="43"/>
      <c r="M3" s="96"/>
    </row>
    <row r="4" spans="1:13" ht="15.75" thickBot="1">
      <c r="A4" s="206" t="s">
        <v>401</v>
      </c>
      <c r="B4" s="308">
        <v>0.20200000000000001</v>
      </c>
      <c r="C4" s="308">
        <v>0.22700000000000001</v>
      </c>
      <c r="D4" s="308">
        <v>0.26700000000000002</v>
      </c>
      <c r="E4" s="308">
        <v>0.26700000000000002</v>
      </c>
      <c r="F4" s="308">
        <v>0.249</v>
      </c>
      <c r="G4" s="308">
        <v>0.35099999999999998</v>
      </c>
      <c r="H4" s="308">
        <v>0.35399999999999998</v>
      </c>
      <c r="I4" s="308">
        <v>0.26400000000000001</v>
      </c>
      <c r="J4" s="308">
        <v>0</v>
      </c>
      <c r="K4" s="308">
        <v>0</v>
      </c>
      <c r="L4" s="308">
        <v>0</v>
      </c>
      <c r="M4" s="309">
        <v>0.33</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0" tint="-0.34998626667073579"/>
  </sheetPr>
  <dimension ref="A1:K34"/>
  <sheetViews>
    <sheetView showGridLines="0" workbookViewId="0"/>
  </sheetViews>
  <sheetFormatPr defaultRowHeight="15"/>
  <cols>
    <col min="1" max="1" width="82.7109375" style="32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47" t="s">
        <v>452</v>
      </c>
      <c r="B1" s="194"/>
      <c r="C1" s="194"/>
      <c r="D1" s="194"/>
      <c r="E1" s="194"/>
      <c r="F1" s="194"/>
      <c r="G1" s="194"/>
      <c r="H1" s="194"/>
      <c r="I1" s="194"/>
      <c r="J1" s="194"/>
      <c r="K1" s="195"/>
    </row>
    <row r="2" spans="1:11">
      <c r="A2" s="348"/>
      <c r="B2" s="43"/>
      <c r="C2" s="43"/>
      <c r="D2" s="43"/>
      <c r="E2" s="43"/>
      <c r="F2" s="43"/>
      <c r="G2" s="43"/>
      <c r="H2" s="43"/>
      <c r="I2" s="43"/>
      <c r="J2" s="43"/>
      <c r="K2" s="96"/>
    </row>
    <row r="3" spans="1:11">
      <c r="A3" s="348" t="s">
        <v>469</v>
      </c>
      <c r="B3" s="49">
        <f ca="1">IF(ISERROR('SEAP template'!C27),0,'SEAP template'!C27)</f>
        <v>338046.82193469163</v>
      </c>
      <c r="C3" s="43" t="s">
        <v>163</v>
      </c>
      <c r="D3" s="43"/>
      <c r="E3" s="153"/>
      <c r="F3" s="43"/>
      <c r="G3" s="43"/>
      <c r="H3" s="43"/>
      <c r="I3" s="43"/>
      <c r="J3" s="43"/>
      <c r="K3" s="96"/>
    </row>
    <row r="4" spans="1:11">
      <c r="A4" s="348" t="s">
        <v>164</v>
      </c>
      <c r="B4" s="49">
        <f>IF(ISERROR('SEAP template'!B78+'SEAP template'!C78),0,'SEAP template'!B78+'SEAP template'!C78)</f>
        <v>102813.32680988117</v>
      </c>
      <c r="C4" s="43" t="s">
        <v>163</v>
      </c>
      <c r="D4" s="43"/>
      <c r="E4" s="43"/>
      <c r="F4" s="43"/>
      <c r="G4" s="43"/>
      <c r="H4" s="43"/>
      <c r="I4" s="43"/>
      <c r="J4" s="43"/>
      <c r="K4" s="96"/>
    </row>
    <row r="5" spans="1:11">
      <c r="A5" s="348" t="s">
        <v>497</v>
      </c>
      <c r="B5" s="49">
        <f>IF(ISERROR('Eigen informatie GS &amp; warmtenet'!B4),0,'Eigen informatie GS &amp; warmtenet'!B4)</f>
        <v>0</v>
      </c>
      <c r="C5" s="43" t="s">
        <v>163</v>
      </c>
      <c r="D5" s="43"/>
      <c r="E5" s="43"/>
      <c r="F5" s="43"/>
      <c r="G5" s="43"/>
      <c r="H5" s="43"/>
      <c r="I5" s="43"/>
      <c r="J5" s="43"/>
      <c r="K5" s="96"/>
    </row>
    <row r="6" spans="1:11">
      <c r="A6" s="348" t="s">
        <v>165</v>
      </c>
      <c r="B6" s="521">
        <f>E6</f>
        <v>0.221</v>
      </c>
      <c r="C6" s="43" t="s">
        <v>166</v>
      </c>
      <c r="D6" s="43"/>
      <c r="E6" s="873">
        <v>0.221</v>
      </c>
      <c r="F6" s="43" t="s">
        <v>622</v>
      </c>
      <c r="G6" s="43" t="s">
        <v>627</v>
      </c>
      <c r="H6" s="43"/>
      <c r="I6" s="43"/>
      <c r="J6" s="43"/>
      <c r="K6" s="96"/>
    </row>
    <row r="7" spans="1:11">
      <c r="A7" s="348"/>
      <c r="B7" s="443"/>
      <c r="C7" s="43"/>
      <c r="D7" s="43"/>
      <c r="E7" s="43"/>
      <c r="F7" s="48"/>
      <c r="G7" s="43"/>
      <c r="H7" s="43"/>
      <c r="I7" s="43"/>
      <c r="J7" s="43"/>
      <c r="K7" s="96"/>
    </row>
    <row r="8" spans="1:11">
      <c r="A8" s="348"/>
      <c r="B8" s="443"/>
      <c r="C8" s="43"/>
      <c r="D8" s="43"/>
      <c r="E8" s="43"/>
      <c r="F8" s="48"/>
      <c r="G8" s="43"/>
      <c r="H8" s="872"/>
      <c r="I8" s="154"/>
      <c r="J8" s="43"/>
      <c r="K8" s="96"/>
    </row>
    <row r="9" spans="1:11">
      <c r="A9" s="348" t="s">
        <v>168</v>
      </c>
      <c r="B9" s="49">
        <f>IF(ISERROR('SEAP template'!Q78),0,'SEAP template'!Q78)</f>
        <v>670.50756629760235</v>
      </c>
      <c r="C9" s="43" t="s">
        <v>167</v>
      </c>
      <c r="D9" s="43"/>
      <c r="E9" s="43"/>
      <c r="F9" s="43"/>
      <c r="G9" s="43"/>
      <c r="H9" s="43"/>
      <c r="I9" s="43"/>
      <c r="J9" s="43"/>
      <c r="K9" s="96"/>
    </row>
    <row r="10" spans="1:11">
      <c r="A10" s="348" t="s">
        <v>378</v>
      </c>
      <c r="B10" s="48">
        <v>0</v>
      </c>
      <c r="C10" s="43" t="s">
        <v>167</v>
      </c>
      <c r="D10" s="153"/>
      <c r="E10" s="43"/>
      <c r="F10" s="43"/>
      <c r="G10" s="43"/>
      <c r="H10" s="43"/>
      <c r="I10" s="43"/>
      <c r="J10" s="43"/>
      <c r="K10" s="96"/>
    </row>
    <row r="11" spans="1:11">
      <c r="A11" s="348"/>
      <c r="B11" s="443"/>
      <c r="C11" s="43"/>
      <c r="D11" s="43"/>
      <c r="E11" s="43"/>
      <c r="F11" s="43"/>
      <c r="G11" s="43"/>
      <c r="H11" s="43"/>
      <c r="I11" s="43"/>
      <c r="J11" s="43"/>
      <c r="K11" s="96"/>
    </row>
    <row r="12" spans="1:11">
      <c r="A12" s="349" t="s">
        <v>169</v>
      </c>
      <c r="B12" s="520">
        <f ca="1">IF((B4+B5)&gt;B3,(B9+B10)/(B4+B5),((B3-B4-B5)*B6+B9+B10)/B3)</f>
        <v>0.15576868815839279</v>
      </c>
      <c r="C12" s="43" t="s">
        <v>166</v>
      </c>
      <c r="D12" s="43"/>
      <c r="E12" s="153"/>
      <c r="F12" s="43"/>
      <c r="G12" s="43"/>
      <c r="H12" s="43"/>
      <c r="I12" s="43"/>
      <c r="J12" s="43"/>
      <c r="K12" s="96"/>
    </row>
    <row r="13" spans="1:11" ht="15.75" thickBot="1">
      <c r="A13" s="350"/>
      <c r="B13" s="108"/>
      <c r="C13" s="108"/>
      <c r="D13" s="108"/>
      <c r="E13" s="108"/>
      <c r="F13" s="108"/>
      <c r="G13" s="108"/>
      <c r="H13" s="108"/>
      <c r="I13" s="108"/>
      <c r="J13" s="108"/>
      <c r="K13" s="109"/>
    </row>
    <row r="14" spans="1:11" s="43" customFormat="1" ht="15.75" thickBot="1">
      <c r="A14" s="329"/>
    </row>
    <row r="15" spans="1:11">
      <c r="A15" s="351" t="s">
        <v>453</v>
      </c>
      <c r="B15" s="196"/>
      <c r="C15" s="196"/>
      <c r="D15" s="196"/>
      <c r="E15" s="196"/>
      <c r="F15" s="196"/>
      <c r="G15" s="196"/>
      <c r="H15" s="196"/>
      <c r="I15" s="196"/>
      <c r="J15" s="196"/>
      <c r="K15" s="197"/>
    </row>
    <row r="16" spans="1:11">
      <c r="A16" s="348"/>
      <c r="B16" s="43"/>
      <c r="C16" s="43"/>
      <c r="D16" s="43"/>
      <c r="E16" s="43"/>
      <c r="F16" s="43"/>
      <c r="G16" s="43"/>
      <c r="H16" s="43"/>
      <c r="I16" s="43"/>
      <c r="J16" s="43"/>
      <c r="K16" s="96"/>
    </row>
    <row r="17" spans="1:11">
      <c r="A17" s="348" t="s">
        <v>170</v>
      </c>
      <c r="B17" s="49">
        <f>IF(ISERROR('SEAP template'!Q90),0,'SEAP template'!Q90)</f>
        <v>708.55597270161161</v>
      </c>
      <c r="C17" s="43" t="s">
        <v>167</v>
      </c>
      <c r="D17" s="43"/>
      <c r="E17" s="43"/>
      <c r="F17" s="43"/>
      <c r="G17" s="43"/>
      <c r="H17" s="43"/>
      <c r="I17" s="43"/>
      <c r="J17" s="43"/>
      <c r="K17" s="96"/>
    </row>
    <row r="18" spans="1:11">
      <c r="A18" s="348" t="s">
        <v>171</v>
      </c>
      <c r="B18" s="49">
        <f>IF(ISERROR('Eigen informatie GS &amp; warmtenet'!B52),0,'Eigen informatie GS &amp; warmtenet'!B52)</f>
        <v>0</v>
      </c>
      <c r="C18" s="43" t="s">
        <v>167</v>
      </c>
      <c r="D18" s="43"/>
      <c r="E18" s="43"/>
      <c r="F18" s="43"/>
      <c r="G18" s="43"/>
      <c r="H18" s="43"/>
      <c r="I18" s="43"/>
      <c r="J18" s="43"/>
      <c r="K18" s="96"/>
    </row>
    <row r="19" spans="1:11">
      <c r="A19" s="348" t="s">
        <v>289</v>
      </c>
      <c r="B19" s="49">
        <f>IF(ISERROR('Eigen informatie GS &amp; warmtenet'!B53),0,'Eigen informatie GS &amp; warmtenet'!B53)</f>
        <v>0</v>
      </c>
      <c r="C19" s="43" t="s">
        <v>167</v>
      </c>
      <c r="D19" s="43"/>
      <c r="E19" s="43"/>
      <c r="F19" s="43"/>
      <c r="G19" s="43"/>
      <c r="H19" s="43"/>
      <c r="I19" s="43"/>
      <c r="J19" s="43"/>
      <c r="K19" s="96"/>
    </row>
    <row r="20" spans="1:11">
      <c r="A20" s="348" t="s">
        <v>470</v>
      </c>
      <c r="B20" s="49">
        <f ca="1">IF(ISERROR('SEAP template'!D27),0,('SEAP template'!D27))</f>
        <v>32332.73111369773</v>
      </c>
      <c r="C20" s="43" t="s">
        <v>163</v>
      </c>
      <c r="D20" s="43"/>
      <c r="E20" s="153"/>
      <c r="F20" s="153"/>
      <c r="G20" s="43"/>
      <c r="H20" s="43"/>
      <c r="I20" s="43"/>
      <c r="J20" s="43"/>
      <c r="K20" s="96"/>
    </row>
    <row r="21" spans="1:11">
      <c r="A21" s="348"/>
      <c r="B21" s="43"/>
      <c r="C21" s="43"/>
      <c r="D21" s="43"/>
      <c r="E21" s="43"/>
      <c r="F21" s="43"/>
      <c r="G21" s="43"/>
      <c r="H21" s="43"/>
      <c r="I21" s="43"/>
      <c r="J21" s="43"/>
      <c r="K21" s="96"/>
    </row>
    <row r="22" spans="1:11" s="43" customFormat="1">
      <c r="A22" s="349" t="s">
        <v>172</v>
      </c>
      <c r="B22" s="522">
        <f ca="1">IF(B20=0,0,(B17+B18-B19)/B20)</f>
        <v>2.1914510413920233E-2</v>
      </c>
      <c r="C22" s="43" t="s">
        <v>166</v>
      </c>
      <c r="K22" s="96"/>
    </row>
    <row r="23" spans="1:11" ht="15.75" thickBot="1">
      <c r="A23" s="350"/>
      <c r="B23" s="108"/>
      <c r="C23" s="108"/>
      <c r="D23" s="108"/>
      <c r="E23" s="108"/>
      <c r="F23" s="108"/>
      <c r="G23" s="108"/>
      <c r="H23" s="108"/>
      <c r="I23" s="108"/>
      <c r="J23" s="108"/>
      <c r="K23" s="109"/>
    </row>
    <row r="34" spans="1:1">
      <c r="A34" s="323" t="s">
        <v>225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tabColor theme="6"/>
  </sheetPr>
  <dimension ref="A1:C12"/>
  <sheetViews>
    <sheetView workbookViewId="0">
      <selection activeCell="B7" sqref="B7"/>
    </sheetView>
  </sheetViews>
  <sheetFormatPr defaultRowHeight="15"/>
  <cols>
    <col min="1" max="1" width="39.140625" bestFit="1" customWidth="1"/>
    <col min="2" max="2" width="54.5703125" customWidth="1"/>
    <col min="3" max="3" width="111.28515625" customWidth="1"/>
  </cols>
  <sheetData>
    <row r="1" spans="1:3" ht="15.75" thickBot="1"/>
    <row r="2" spans="1:3" s="371" customFormat="1" ht="55.5" customHeight="1" thickBot="1">
      <c r="A2" s="400" t="s">
        <v>365</v>
      </c>
      <c r="B2" s="742"/>
      <c r="C2" s="399"/>
    </row>
    <row r="3" spans="1:3" s="15" customFormat="1" ht="15.75">
      <c r="A3" s="98"/>
      <c r="B3" s="70"/>
      <c r="C3" s="99"/>
    </row>
    <row r="4" spans="1:3" s="323" customFormat="1">
      <c r="A4" s="379" t="s">
        <v>348</v>
      </c>
      <c r="B4" s="401" t="s">
        <v>360</v>
      </c>
      <c r="C4" s="402" t="s">
        <v>359</v>
      </c>
    </row>
    <row r="5" spans="1:3" s="323" customFormat="1">
      <c r="A5" s="403"/>
      <c r="B5" s="329"/>
      <c r="C5" s="355"/>
    </row>
    <row r="6" spans="1:3" s="323" customFormat="1">
      <c r="A6" s="863" t="s">
        <v>587</v>
      </c>
      <c r="B6" s="404" t="s">
        <v>774</v>
      </c>
      <c r="C6" s="405" t="s">
        <v>343</v>
      </c>
    </row>
    <row r="7" spans="1:3" s="323" customFormat="1">
      <c r="A7" s="863" t="s">
        <v>775</v>
      </c>
      <c r="B7" s="406" t="s">
        <v>779</v>
      </c>
      <c r="C7" s="407" t="s">
        <v>542</v>
      </c>
    </row>
    <row r="8" spans="1:3" s="323" customFormat="1">
      <c r="A8" s="1000" t="s">
        <v>704</v>
      </c>
      <c r="B8" s="406" t="s">
        <v>706</v>
      </c>
      <c r="C8" s="407" t="s">
        <v>343</v>
      </c>
    </row>
    <row r="9" spans="1:3" s="323" customFormat="1">
      <c r="A9" s="1000" t="s">
        <v>776</v>
      </c>
      <c r="B9" s="406" t="s">
        <v>707</v>
      </c>
      <c r="C9" s="407" t="s">
        <v>343</v>
      </c>
    </row>
    <row r="10" spans="1:3" s="323" customFormat="1">
      <c r="A10" s="1000" t="s">
        <v>705</v>
      </c>
      <c r="B10" s="406" t="s">
        <v>708</v>
      </c>
      <c r="C10" s="407" t="s">
        <v>343</v>
      </c>
    </row>
    <row r="11" spans="1:3" s="323" customFormat="1">
      <c r="A11" s="436"/>
      <c r="B11" s="406"/>
      <c r="C11" s="407"/>
    </row>
    <row r="12" spans="1:3" ht="21">
      <c r="A12" s="125" t="s">
        <v>436</v>
      </c>
      <c r="B12" s="124"/>
      <c r="C12" s="122"/>
    </row>
  </sheetData>
  <hyperlinks>
    <hyperlink ref="A7" location="'Inventaris 2020'!A1" display="Inventaris 2020'!A1" xr:uid="{00000000-0004-0000-0100-000000000000}"/>
    <hyperlink ref="A6" location="'SEAP template'!A1" display="'SEAP template'!A1" xr:uid="{00000000-0004-0000-0100-000001000000}"/>
    <hyperlink ref="A8" location="'betrouwbaarheid inventaris'!A1" display="betrouwbaarheid inventaris" xr:uid="{56339ABB-88EC-4C10-A855-25B75DA8E05C}"/>
    <hyperlink ref="A9" location="'Lokale energieproductie 2020'!A1" display="Lokale energieproductie 2020" xr:uid="{603A81B4-9E9B-4763-8D6A-F4E92F35C1C6}"/>
    <hyperlink ref="A10" location="'betrouwbaarheid productie'!A1" display="betrouwbaarheid productie" xr:uid="{06D445C3-67D8-4DA3-8E60-E12869F395C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theme="0" tint="-0.34998626667073579"/>
  </sheetPr>
  <dimension ref="A1:H55"/>
  <sheetViews>
    <sheetView showGridLines="0" topLeftCell="A13" workbookViewId="0"/>
  </sheetViews>
  <sheetFormatPr defaultColWidth="9.140625" defaultRowHeight="15"/>
  <cols>
    <col min="1" max="1" width="56.85546875" style="837" bestFit="1" customWidth="1"/>
    <col min="2" max="2" width="22.7109375" style="307" customWidth="1"/>
    <col min="3" max="3" width="31.42578125" style="307" customWidth="1"/>
    <col min="4" max="4" width="22.28515625" style="307" customWidth="1"/>
    <col min="5" max="5" width="12.140625" style="307" customWidth="1"/>
    <col min="6" max="6" width="37.28515625" style="228" bestFit="1" customWidth="1"/>
    <col min="7" max="16384" width="9.140625" style="15"/>
  </cols>
  <sheetData>
    <row r="1" spans="1:8" s="307" customFormat="1">
      <c r="A1" s="837" t="s">
        <v>605</v>
      </c>
      <c r="B1" s="837" t="s">
        <v>295</v>
      </c>
      <c r="C1" s="837" t="s">
        <v>299</v>
      </c>
      <c r="D1" s="837" t="s">
        <v>300</v>
      </c>
      <c r="E1" s="837" t="s">
        <v>301</v>
      </c>
      <c r="F1" s="837" t="s">
        <v>302</v>
      </c>
      <c r="H1" s="1035" t="s">
        <v>826</v>
      </c>
    </row>
    <row r="2" spans="1:8">
      <c r="A2" s="307" t="str">
        <f>CONCATENATE(TableECFTransport[[#This Row],[Voertuigtype]],"_",TableECFTransport[[#This Row],[Wegtype]],"_",TableECFTransport[[#This Row],[Brandstoftechnologie]],"_",TableECFTransport[[#This Row],[Brandstof]])</f>
        <v>Tram_gemiddeld_Electric_Electric</v>
      </c>
      <c r="B2" s="307" t="s">
        <v>316</v>
      </c>
      <c r="C2" s="307" t="s">
        <v>327</v>
      </c>
      <c r="D2" s="307" t="s">
        <v>297</v>
      </c>
      <c r="E2" s="307" t="s">
        <v>297</v>
      </c>
      <c r="F2" s="1006">
        <v>1.269E-8</v>
      </c>
    </row>
    <row r="3" spans="1:8">
      <c r="A3" s="307" t="str">
        <f>CONCATENATE(TableECFTransport[[#This Row],[Voertuigtype]],"_",TableECFTransport[[#This Row],[Wegtype]],"_",TableECFTransport[[#This Row],[Brandstoftechnologie]],"_",TableECFTransport[[#This Row],[Brandstof]])</f>
        <v>Lichte voertuigen_Niet-genummerde wegen_Fuel Cell H2_H2</v>
      </c>
      <c r="B3" s="307" t="s">
        <v>588</v>
      </c>
      <c r="C3" s="307" t="s">
        <v>64</v>
      </c>
      <c r="D3" s="307" t="s">
        <v>710</v>
      </c>
      <c r="E3" s="307" t="s">
        <v>711</v>
      </c>
      <c r="F3" s="1006">
        <v>1.5973299999999999E-9</v>
      </c>
    </row>
    <row r="4" spans="1:8">
      <c r="A4" s="307" t="str">
        <f>CONCATENATE(TableECFTransport[[#This Row],[Voertuigtype]],"_",TableECFTransport[[#This Row],[Wegtype]],"_",TableECFTransport[[#This Row],[Brandstoftechnologie]],"_",TableECFTransport[[#This Row],[Brandstof]])</f>
        <v>Lichte voertuigen_Genummerde wegen_Fuel Cell H2_H2</v>
      </c>
      <c r="B4" s="307" t="s">
        <v>588</v>
      </c>
      <c r="C4" s="307" t="s">
        <v>63</v>
      </c>
      <c r="D4" s="307" t="s">
        <v>710</v>
      </c>
      <c r="E4" s="307" t="s">
        <v>711</v>
      </c>
      <c r="F4" s="1006">
        <v>1.5973299999999999E-9</v>
      </c>
    </row>
    <row r="5" spans="1:8">
      <c r="A5" s="307" t="str">
        <f>CONCATENATE(TableECFTransport[[#This Row],[Voertuigtype]],"_",TableECFTransport[[#This Row],[Wegtype]],"_",TableECFTransport[[#This Row],[Brandstoftechnologie]],"_",TableECFTransport[[#This Row],[Brandstof]])</f>
        <v>Lichte voertuigen_Snelwegen_Fuel Cell H2_H2</v>
      </c>
      <c r="B5" s="307" t="s">
        <v>588</v>
      </c>
      <c r="C5" s="307" t="s">
        <v>65</v>
      </c>
      <c r="D5" s="307" t="s">
        <v>710</v>
      </c>
      <c r="E5" s="307" t="s">
        <v>711</v>
      </c>
      <c r="F5" s="1006">
        <v>1.5973299999999999E-9</v>
      </c>
    </row>
    <row r="6" spans="1:8" s="837" customFormat="1">
      <c r="A6" s="307" t="str">
        <f>CONCATENATE(TableECFTransport[[#This Row],[Voertuigtype]],"_",TableECFTransport[[#This Row],[Wegtype]],"_",TableECFTransport[[#This Row],[Brandstoftechnologie]],"_",TableECFTransport[[#This Row],[Brandstof]])</f>
        <v>Lichte voertuigen_Niet-genummerde wegen_Electric_Electric</v>
      </c>
      <c r="B6" s="307" t="s">
        <v>588</v>
      </c>
      <c r="C6" s="307" t="s">
        <v>64</v>
      </c>
      <c r="D6" s="307" t="s">
        <v>297</v>
      </c>
      <c r="E6" s="307" t="s">
        <v>297</v>
      </c>
      <c r="F6" s="1006">
        <v>6.8317179923825825E-10</v>
      </c>
    </row>
    <row r="7" spans="1:8">
      <c r="A7" s="307" t="str">
        <f>CONCATENATE(TableECFTransport[[#This Row],[Voertuigtype]],"_",TableECFTransport[[#This Row],[Wegtype]],"_",TableECFTransport[[#This Row],[Brandstoftechnologie]],"_",TableECFTransport[[#This Row],[Brandstof]])</f>
        <v>Lichte voertuigen_Genummerde wegen_Electric_Electric</v>
      </c>
      <c r="B7" s="307" t="s">
        <v>588</v>
      </c>
      <c r="C7" s="307" t="s">
        <v>63</v>
      </c>
      <c r="D7" s="307" t="s">
        <v>297</v>
      </c>
      <c r="E7" s="307" t="s">
        <v>297</v>
      </c>
      <c r="F7" s="1006">
        <v>6.8317179923825825E-10</v>
      </c>
    </row>
    <row r="8" spans="1:8">
      <c r="A8" s="307" t="str">
        <f>CONCATENATE(TableECFTransport[[#This Row],[Voertuigtype]],"_",TableECFTransport[[#This Row],[Wegtype]],"_",TableECFTransport[[#This Row],[Brandstoftechnologie]],"_",TableECFTransport[[#This Row],[Brandstof]])</f>
        <v>Lichte voertuigen_Snelwegen_Electric_Electric</v>
      </c>
      <c r="B8" s="307" t="s">
        <v>588</v>
      </c>
      <c r="C8" s="307" t="s">
        <v>65</v>
      </c>
      <c r="D8" s="307" t="s">
        <v>297</v>
      </c>
      <c r="E8" s="307" t="s">
        <v>297</v>
      </c>
      <c r="F8" s="1006">
        <v>6.8317179923825825E-10</v>
      </c>
    </row>
    <row r="9" spans="1:8">
      <c r="A9" s="307" t="str">
        <f>CONCATENATE(TableECFTransport[[#This Row],[Voertuigtype]],"_",TableECFTransport[[#This Row],[Wegtype]],"_",TableECFTransport[[#This Row],[Brandstoftechnologie]],"_",TableECFTransport[[#This Row],[Brandstof]])</f>
        <v>Zware voertuigen_Niet-genummerde wegen_Electric_Electric</v>
      </c>
      <c r="B9" s="307" t="s">
        <v>589</v>
      </c>
      <c r="C9" s="307" t="s">
        <v>64</v>
      </c>
      <c r="D9" s="307" t="s">
        <v>297</v>
      </c>
      <c r="E9" s="307" t="s">
        <v>297</v>
      </c>
      <c r="F9" s="1006">
        <v>4.4840405932146692E-9</v>
      </c>
    </row>
    <row r="10" spans="1:8">
      <c r="A10" s="307" t="str">
        <f>CONCATENATE(TableECFTransport[[#This Row],[Voertuigtype]],"_",TableECFTransport[[#This Row],[Wegtype]],"_",TableECFTransport[[#This Row],[Brandstoftechnologie]],"_",TableECFTransport[[#This Row],[Brandstof]])</f>
        <v>Zware voertuigen_Genummerde wegen_Electric_Electric</v>
      </c>
      <c r="B10" s="307" t="s">
        <v>589</v>
      </c>
      <c r="C10" s="307" t="s">
        <v>63</v>
      </c>
      <c r="D10" s="307" t="s">
        <v>297</v>
      </c>
      <c r="E10" s="307" t="s">
        <v>297</v>
      </c>
      <c r="F10" s="1006">
        <v>4.4840405932146692E-9</v>
      </c>
    </row>
    <row r="11" spans="1:8">
      <c r="A11" s="307" t="str">
        <f>CONCATENATE(TableECFTransport[[#This Row],[Voertuigtype]],"_",TableECFTransport[[#This Row],[Wegtype]],"_",TableECFTransport[[#This Row],[Brandstoftechnologie]],"_",TableECFTransport[[#This Row],[Brandstof]])</f>
        <v>Zware voertuigen_Snelwegen_Electric_Electric</v>
      </c>
      <c r="B11" s="307" t="s">
        <v>589</v>
      </c>
      <c r="C11" s="307" t="s">
        <v>65</v>
      </c>
      <c r="D11" s="307" t="s">
        <v>297</v>
      </c>
      <c r="E11" s="307" t="s">
        <v>297</v>
      </c>
      <c r="F11" s="1006">
        <v>4.4840405932146692E-9</v>
      </c>
    </row>
    <row r="12" spans="1:8">
      <c r="A12" s="307" t="str">
        <f>CONCATENATE(TableECFTransport[[#This Row],[Voertuigtype]],"_",TableECFTransport[[#This Row],[Wegtype]],"_",TableECFTransport[[#This Row],[Brandstoftechnologie]],"_",TableECFTransport[[#This Row],[Brandstof]])</f>
        <v>BUS_Niet-genummerde wegen_Electric_Electric</v>
      </c>
      <c r="B12" s="307" t="s">
        <v>604</v>
      </c>
      <c r="C12" s="307" t="s">
        <v>64</v>
      </c>
      <c r="D12" s="307" t="s">
        <v>297</v>
      </c>
      <c r="E12" s="307" t="s">
        <v>297</v>
      </c>
      <c r="F12" s="1006">
        <v>4.6800000000000004E-9</v>
      </c>
    </row>
    <row r="13" spans="1:8">
      <c r="A13" s="307" t="str">
        <f>CONCATENATE(TableECFTransport[[#This Row],[Voertuigtype]],"_",TableECFTransport[[#This Row],[Wegtype]],"_",TableECFTransport[[#This Row],[Brandstoftechnologie]],"_",TableECFTransport[[#This Row],[Brandstof]])</f>
        <v>BUS_Genummerde wegen_Electric_Electric</v>
      </c>
      <c r="B13" s="307" t="s">
        <v>604</v>
      </c>
      <c r="C13" s="307" t="s">
        <v>63</v>
      </c>
      <c r="D13" s="307" t="s">
        <v>297</v>
      </c>
      <c r="E13" s="307" t="s">
        <v>297</v>
      </c>
      <c r="F13" s="1006">
        <v>4.6800000000000004E-9</v>
      </c>
    </row>
    <row r="14" spans="1:8">
      <c r="A14" s="307" t="str">
        <f>CONCATENATE(TableECFTransport[[#This Row],[Voertuigtype]],"_",TableECFTransport[[#This Row],[Wegtype]],"_",TableECFTransport[[#This Row],[Brandstoftechnologie]],"_",TableECFTransport[[#This Row],[Brandstof]])</f>
        <v>BUS_Snelwegen_Electric_Electric</v>
      </c>
      <c r="B14" s="307" t="s">
        <v>604</v>
      </c>
      <c r="C14" s="307" t="s">
        <v>65</v>
      </c>
      <c r="D14" s="307" t="s">
        <v>297</v>
      </c>
      <c r="E14" s="307" t="s">
        <v>297</v>
      </c>
      <c r="F14" s="1006">
        <v>4.6800000000000004E-9</v>
      </c>
    </row>
    <row r="15" spans="1:8">
      <c r="A15" s="307" t="str">
        <f>CONCATENATE(TableECFTransport[[#This Row],[Voertuigtype]],"_",TableECFTransport[[#This Row],[Wegtype]],"_",TableECFTransport[[#This Row],[Brandstoftechnologie]],"_",TableECFTransport[[#This Row],[Brandstof]])</f>
        <v>Lichte voertuigen_Niet-genummerde wegen_CNG_CNG</v>
      </c>
      <c r="B15" s="307" t="s">
        <v>588</v>
      </c>
      <c r="C15" s="307" t="s">
        <v>64</v>
      </c>
      <c r="D15" s="307" t="s">
        <v>296</v>
      </c>
      <c r="E15" s="307" t="s">
        <v>296</v>
      </c>
      <c r="F15" s="1006">
        <v>4.312218057913991E-9</v>
      </c>
    </row>
    <row r="16" spans="1:8">
      <c r="A16" s="307" t="str">
        <f>CONCATENATE(TableECFTransport[[#This Row],[Voertuigtype]],"_",TableECFTransport[[#This Row],[Wegtype]],"_",TableECFTransport[[#This Row],[Brandstoftechnologie]],"_",TableECFTransport[[#This Row],[Brandstof]])</f>
        <v>Lichte voertuigen_Genummerde wegen_CNG_CNG</v>
      </c>
      <c r="B16" s="307" t="s">
        <v>588</v>
      </c>
      <c r="C16" s="307" t="s">
        <v>63</v>
      </c>
      <c r="D16" s="307" t="s">
        <v>296</v>
      </c>
      <c r="E16" s="307" t="s">
        <v>296</v>
      </c>
      <c r="F16" s="1006">
        <v>2.5184355930657334E-9</v>
      </c>
    </row>
    <row r="17" spans="1:7">
      <c r="A17" s="307" t="str">
        <f>CONCATENATE(TableECFTransport[[#This Row],[Voertuigtype]],"_",TableECFTransport[[#This Row],[Wegtype]],"_",TableECFTransport[[#This Row],[Brandstoftechnologie]],"_",TableECFTransport[[#This Row],[Brandstof]])</f>
        <v>Lichte voertuigen_Snelwegen_CNG_CNG</v>
      </c>
      <c r="B17" s="307" t="s">
        <v>588</v>
      </c>
      <c r="C17" s="307" t="s">
        <v>65</v>
      </c>
      <c r="D17" s="307" t="s">
        <v>296</v>
      </c>
      <c r="E17" s="307" t="s">
        <v>296</v>
      </c>
      <c r="F17" s="1006">
        <v>2.5379204968716249E-9</v>
      </c>
    </row>
    <row r="18" spans="1:7">
      <c r="A18" s="307" t="str">
        <f>CONCATENATE(TableECFTransport[[#This Row],[Voertuigtype]],"_",TableECFTransport[[#This Row],[Wegtype]],"_",TableECFTransport[[#This Row],[Brandstoftechnologie]],"_",TableECFTransport[[#This Row],[Brandstof]])</f>
        <v>Lichte voertuigen_Niet-genummerde wegen_Diesel_Diesel</v>
      </c>
      <c r="B18" s="307" t="s">
        <v>588</v>
      </c>
      <c r="C18" s="307" t="s">
        <v>64</v>
      </c>
      <c r="D18" s="307" t="s">
        <v>195</v>
      </c>
      <c r="E18" s="307" t="s">
        <v>195</v>
      </c>
      <c r="F18" s="1006">
        <v>3.332788383065915E-9</v>
      </c>
    </row>
    <row r="19" spans="1:7">
      <c r="A19" s="307" t="str">
        <f>CONCATENATE(TableECFTransport[[#This Row],[Voertuigtype]],"_",TableECFTransport[[#This Row],[Wegtype]],"_",TableECFTransport[[#This Row],[Brandstoftechnologie]],"_",TableECFTransport[[#This Row],[Brandstof]])</f>
        <v>Lichte voertuigen_Genummerde wegen_Diesel_Diesel</v>
      </c>
      <c r="B19" s="307" t="s">
        <v>588</v>
      </c>
      <c r="C19" s="307" t="s">
        <v>63</v>
      </c>
      <c r="D19" s="307" t="s">
        <v>195</v>
      </c>
      <c r="E19" s="307" t="s">
        <v>195</v>
      </c>
      <c r="F19" s="1006">
        <v>2.2274164988527897E-9</v>
      </c>
    </row>
    <row r="20" spans="1:7">
      <c r="A20" s="307" t="str">
        <f>CONCATENATE(TableECFTransport[[#This Row],[Voertuigtype]],"_",TableECFTransport[[#This Row],[Wegtype]],"_",TableECFTransport[[#This Row],[Brandstoftechnologie]],"_",TableECFTransport[[#This Row],[Brandstof]])</f>
        <v>Lichte voertuigen_Snelwegen_Diesel_Diesel</v>
      </c>
      <c r="B20" s="307" t="s">
        <v>588</v>
      </c>
      <c r="C20" s="307" t="s">
        <v>65</v>
      </c>
      <c r="D20" s="307" t="s">
        <v>195</v>
      </c>
      <c r="E20" s="307" t="s">
        <v>195</v>
      </c>
      <c r="F20" s="1006">
        <v>2.4737847035832641E-9</v>
      </c>
    </row>
    <row r="21" spans="1:7">
      <c r="A21" s="307" t="str">
        <f>CONCATENATE(TableECFTransport[[#This Row],[Voertuigtype]],"_",TableECFTransport[[#This Row],[Wegtype]],"_",TableECFTransport[[#This Row],[Brandstoftechnologie]],"_",TableECFTransport[[#This Row],[Brandstof]])</f>
        <v>Lichte voertuigen_Niet-genummerde wegen_Diesel Hybrid PHEV_Diesel</v>
      </c>
      <c r="B21" s="307" t="s">
        <v>588</v>
      </c>
      <c r="C21" s="307" t="s">
        <v>64</v>
      </c>
      <c r="D21" s="307" t="s">
        <v>712</v>
      </c>
      <c r="E21" s="307" t="s">
        <v>195</v>
      </c>
      <c r="F21" s="1006">
        <v>1.9038137812226839E-9</v>
      </c>
    </row>
    <row r="22" spans="1:7">
      <c r="A22" s="307" t="str">
        <f>CONCATENATE(TableECFTransport[[#This Row],[Voertuigtype]],"_",TableECFTransport[[#This Row],[Wegtype]],"_",TableECFTransport[[#This Row],[Brandstoftechnologie]],"_",TableECFTransport[[#This Row],[Brandstof]])</f>
        <v>Lichte voertuigen_Niet-genummerde wegen_Diesel Hybrid PHEV_Electric</v>
      </c>
      <c r="B22" s="307" t="s">
        <v>588</v>
      </c>
      <c r="C22" s="307" t="s">
        <v>64</v>
      </c>
      <c r="D22" s="307" t="s">
        <v>712</v>
      </c>
      <c r="E22" s="307" t="s">
        <v>297</v>
      </c>
      <c r="F22" s="1006">
        <v>6.3460459374089458E-10</v>
      </c>
    </row>
    <row r="23" spans="1:7">
      <c r="A23" s="307" t="str">
        <f>CONCATENATE(TableECFTransport[[#This Row],[Voertuigtype]],"_",TableECFTransport[[#This Row],[Wegtype]],"_",TableECFTransport[[#This Row],[Brandstoftechnologie]],"_",TableECFTransport[[#This Row],[Brandstof]])</f>
        <v>Lichte voertuigen_Genummerde wegen_Diesel Hybrid PHEV_Diesel</v>
      </c>
      <c r="B23" s="307" t="s">
        <v>588</v>
      </c>
      <c r="C23" s="307" t="s">
        <v>63</v>
      </c>
      <c r="D23" s="307" t="s">
        <v>712</v>
      </c>
      <c r="E23" s="307" t="s">
        <v>195</v>
      </c>
      <c r="F23" s="1006">
        <v>1.1728347660398669E-9</v>
      </c>
    </row>
    <row r="24" spans="1:7">
      <c r="A24" s="307" t="str">
        <f>CONCATENATE(TableECFTransport[[#This Row],[Voertuigtype]],"_",TableECFTransport[[#This Row],[Wegtype]],"_",TableECFTransport[[#This Row],[Brandstoftechnologie]],"_",TableECFTransport[[#This Row],[Brandstof]])</f>
        <v>Lichte voertuigen_Genummerde wegen_Diesel Hybrid PHEV_Electric</v>
      </c>
      <c r="B24" s="307" t="s">
        <v>588</v>
      </c>
      <c r="C24" s="307" t="s">
        <v>63</v>
      </c>
      <c r="D24" s="307" t="s">
        <v>712</v>
      </c>
      <c r="E24" s="307" t="s">
        <v>297</v>
      </c>
      <c r="F24" s="1006">
        <v>3.90944922013289E-10</v>
      </c>
    </row>
    <row r="25" spans="1:7">
      <c r="A25" s="307" t="str">
        <f>CONCATENATE(TableECFTransport[[#This Row],[Voertuigtype]],"_",TableECFTransport[[#This Row],[Wegtype]],"_",TableECFTransport[[#This Row],[Brandstoftechnologie]],"_",TableECFTransport[[#This Row],[Brandstof]])</f>
        <v>Lichte voertuigen_Snelwegen_Diesel Hybrid PHEV_Diesel</v>
      </c>
      <c r="B25" s="307" t="s">
        <v>588</v>
      </c>
      <c r="C25" s="307" t="s">
        <v>65</v>
      </c>
      <c r="D25" s="307" t="s">
        <v>712</v>
      </c>
      <c r="E25" s="307" t="s">
        <v>195</v>
      </c>
      <c r="F25" s="1006">
        <v>1.8707511474677618E-9</v>
      </c>
    </row>
    <row r="26" spans="1:7">
      <c r="A26" s="307" t="str">
        <f>CONCATENATE(TableECFTransport[[#This Row],[Voertuigtype]],"_",TableECFTransport[[#This Row],[Wegtype]],"_",TableECFTransport[[#This Row],[Brandstoftechnologie]],"_",TableECFTransport[[#This Row],[Brandstof]])</f>
        <v>Lichte voertuigen_Snelwegen_Diesel Hybrid PHEV_Electric</v>
      </c>
      <c r="B26" s="307" t="s">
        <v>588</v>
      </c>
      <c r="C26" s="307" t="s">
        <v>65</v>
      </c>
      <c r="D26" s="307" t="s">
        <v>712</v>
      </c>
      <c r="E26" s="307" t="s">
        <v>297</v>
      </c>
      <c r="F26" s="1006">
        <v>6.2358371582258732E-10</v>
      </c>
    </row>
    <row r="27" spans="1:7">
      <c r="A27" s="307" t="str">
        <f>CONCATENATE(TableECFTransport[[#This Row],[Voertuigtype]],"_",TableECFTransport[[#This Row],[Wegtype]],"_",TableECFTransport[[#This Row],[Brandstoftechnologie]],"_",TableECFTransport[[#This Row],[Brandstof]])</f>
        <v>Lichte voertuigen_Niet-genummerde wegen_LPG_LPG</v>
      </c>
      <c r="B27" s="307" t="s">
        <v>588</v>
      </c>
      <c r="C27" s="307" t="s">
        <v>64</v>
      </c>
      <c r="D27" s="307" t="s">
        <v>112</v>
      </c>
      <c r="E27" s="307" t="s">
        <v>112</v>
      </c>
      <c r="F27" s="1006">
        <v>3.658150250465686E-9</v>
      </c>
      <c r="G27" s="855"/>
    </row>
    <row r="28" spans="1:7">
      <c r="A28" s="307" t="str">
        <f>CONCATENATE(TableECFTransport[[#This Row],[Voertuigtype]],"_",TableECFTransport[[#This Row],[Wegtype]],"_",TableECFTransport[[#This Row],[Brandstoftechnologie]],"_",TableECFTransport[[#This Row],[Brandstof]])</f>
        <v>Lichte voertuigen_Genummerde wegen_LPG_LPG</v>
      </c>
      <c r="B28" s="307" t="s">
        <v>588</v>
      </c>
      <c r="C28" s="307" t="s">
        <v>63</v>
      </c>
      <c r="D28" s="307" t="s">
        <v>112</v>
      </c>
      <c r="E28" s="307" t="s">
        <v>112</v>
      </c>
      <c r="F28" s="1006">
        <v>2.2371153049493078E-9</v>
      </c>
    </row>
    <row r="29" spans="1:7">
      <c r="A29" s="307" t="str">
        <f>CONCATENATE(TableECFTransport[[#This Row],[Voertuigtype]],"_",TableECFTransport[[#This Row],[Wegtype]],"_",TableECFTransport[[#This Row],[Brandstoftechnologie]],"_",TableECFTransport[[#This Row],[Brandstof]])</f>
        <v>Lichte voertuigen_Snelwegen_LPG_LPG</v>
      </c>
      <c r="B29" s="307" t="s">
        <v>588</v>
      </c>
      <c r="C29" s="307" t="s">
        <v>65</v>
      </c>
      <c r="D29" s="307" t="s">
        <v>112</v>
      </c>
      <c r="E29" s="307" t="s">
        <v>112</v>
      </c>
      <c r="F29" s="1006">
        <v>2.7846696067983819E-9</v>
      </c>
    </row>
    <row r="30" spans="1:7">
      <c r="A30" s="307" t="str">
        <f>CONCATENATE(TableECFTransport[[#This Row],[Voertuigtype]],"_",TableECFTransport[[#This Row],[Wegtype]],"_",TableECFTransport[[#This Row],[Brandstoftechnologie]],"_",TableECFTransport[[#This Row],[Brandstof]])</f>
        <v>Lichte voertuigen_Niet-genummerde wegen_Petrol_Petrol</v>
      </c>
      <c r="B30" s="307" t="s">
        <v>588</v>
      </c>
      <c r="C30" s="307" t="s">
        <v>64</v>
      </c>
      <c r="D30" s="307" t="s">
        <v>298</v>
      </c>
      <c r="E30" s="307" t="s">
        <v>298</v>
      </c>
      <c r="F30" s="1006">
        <v>3.6725948111286583E-9</v>
      </c>
    </row>
    <row r="31" spans="1:7">
      <c r="A31" s="307" t="str">
        <f>CONCATENATE(TableECFTransport[[#This Row],[Voertuigtype]],"_",TableECFTransport[[#This Row],[Wegtype]],"_",TableECFTransport[[#This Row],[Brandstoftechnologie]],"_",TableECFTransport[[#This Row],[Brandstof]])</f>
        <v>Lichte voertuigen_Genummerde wegen_Petrol_Petrol</v>
      </c>
      <c r="B31" s="307" t="s">
        <v>588</v>
      </c>
      <c r="C31" s="307" t="s">
        <v>63</v>
      </c>
      <c r="D31" s="307" t="s">
        <v>298</v>
      </c>
      <c r="E31" s="307" t="s">
        <v>298</v>
      </c>
      <c r="F31" s="1006">
        <v>2.1942097696559979E-9</v>
      </c>
    </row>
    <row r="32" spans="1:7">
      <c r="A32" s="307" t="str">
        <f>CONCATENATE(TableECFTransport[[#This Row],[Voertuigtype]],"_",TableECFTransport[[#This Row],[Wegtype]],"_",TableECFTransport[[#This Row],[Brandstoftechnologie]],"_",TableECFTransport[[#This Row],[Brandstof]])</f>
        <v>Lichte voertuigen_Snelwegen_Petrol_Petrol</v>
      </c>
      <c r="B32" s="307" t="s">
        <v>588</v>
      </c>
      <c r="C32" s="307" t="s">
        <v>65</v>
      </c>
      <c r="D32" s="307" t="s">
        <v>298</v>
      </c>
      <c r="E32" s="307" t="s">
        <v>298</v>
      </c>
      <c r="F32" s="1006">
        <v>2.3136760764428538E-9</v>
      </c>
    </row>
    <row r="33" spans="1:6">
      <c r="A33" s="307" t="str">
        <f>CONCATENATE(TableECFTransport[[#This Row],[Voertuigtype]],"_",TableECFTransport[[#This Row],[Wegtype]],"_",TableECFTransport[[#This Row],[Brandstoftechnologie]],"_",TableECFTransport[[#This Row],[Brandstof]])</f>
        <v>Lichte voertuigen_Niet-genummerde wegen_Petrol Hybrid CS_Petrol</v>
      </c>
      <c r="B33" s="307" t="s">
        <v>588</v>
      </c>
      <c r="C33" s="307" t="s">
        <v>64</v>
      </c>
      <c r="D33" s="307" t="s">
        <v>714</v>
      </c>
      <c r="E33" s="307" t="s">
        <v>298</v>
      </c>
      <c r="F33" s="1006">
        <v>2.7258056046252341E-9</v>
      </c>
    </row>
    <row r="34" spans="1:6">
      <c r="A34" s="307" t="str">
        <f>CONCATENATE(TableECFTransport[[#This Row],[Voertuigtype]],"_",TableECFTransport[[#This Row],[Wegtype]],"_",TableECFTransport[[#This Row],[Brandstoftechnologie]],"_",TableECFTransport[[#This Row],[Brandstof]])</f>
        <v>Lichte voertuigen_Genummerde wegen_Petrol Hybrid CS_Petrol</v>
      </c>
      <c r="B34" s="307" t="s">
        <v>588</v>
      </c>
      <c r="C34" s="307" t="s">
        <v>63</v>
      </c>
      <c r="D34" s="307" t="s">
        <v>714</v>
      </c>
      <c r="E34" s="307" t="s">
        <v>298</v>
      </c>
      <c r="F34" s="1006">
        <v>1.4823207677551146E-9</v>
      </c>
    </row>
    <row r="35" spans="1:6">
      <c r="A35" s="307" t="str">
        <f>CONCATENATE(TableECFTransport[[#This Row],[Voertuigtype]],"_",TableECFTransport[[#This Row],[Wegtype]],"_",TableECFTransport[[#This Row],[Brandstoftechnologie]],"_",TableECFTransport[[#This Row],[Brandstof]])</f>
        <v>Lichte voertuigen_Snelwegen_Petrol Hybrid CS_Petrol</v>
      </c>
      <c r="B35" s="307" t="s">
        <v>588</v>
      </c>
      <c r="C35" s="307" t="s">
        <v>65</v>
      </c>
      <c r="D35" s="307" t="s">
        <v>714</v>
      </c>
      <c r="E35" s="307" t="s">
        <v>298</v>
      </c>
      <c r="F35" s="1006">
        <v>1.8429902535244412E-9</v>
      </c>
    </row>
    <row r="36" spans="1:6">
      <c r="A36" s="307" t="str">
        <f>CONCATENATE(TableECFTransport[[#This Row],[Voertuigtype]],"_",TableECFTransport[[#This Row],[Wegtype]],"_",TableECFTransport[[#This Row],[Brandstoftechnologie]],"_",TableECFTransport[[#This Row],[Brandstof]])</f>
        <v>Lichte voertuigen_Niet-genummerde wegen_Petrol Hybrid PHEV_Electric</v>
      </c>
      <c r="B36" s="307" t="s">
        <v>588</v>
      </c>
      <c r="C36" s="307" t="s">
        <v>64</v>
      </c>
      <c r="D36" s="307" t="s">
        <v>713</v>
      </c>
      <c r="E36" s="307" t="s">
        <v>297</v>
      </c>
      <c r="F36" s="1006">
        <v>6.6047204616132974E-10</v>
      </c>
    </row>
    <row r="37" spans="1:6">
      <c r="A37" s="307" t="str">
        <f>CONCATENATE(TableECFTransport[[#This Row],[Voertuigtype]],"_",TableECFTransport[[#This Row],[Wegtype]],"_",TableECFTransport[[#This Row],[Brandstoftechnologie]],"_",TableECFTransport[[#This Row],[Brandstof]])</f>
        <v>Lichte voertuigen_Niet-genummerde wegen_Petrol Hybrid PHEV_Petrol</v>
      </c>
      <c r="B37" s="307" t="s">
        <v>588</v>
      </c>
      <c r="C37" s="307" t="s">
        <v>64</v>
      </c>
      <c r="D37" s="307" t="s">
        <v>713</v>
      </c>
      <c r="E37" s="307" t="s">
        <v>298</v>
      </c>
      <c r="F37" s="1006">
        <v>1.9814161384839898E-9</v>
      </c>
    </row>
    <row r="38" spans="1:6">
      <c r="A38" s="307" t="str">
        <f>CONCATENATE(TableECFTransport[[#This Row],[Voertuigtype]],"_",TableECFTransport[[#This Row],[Wegtype]],"_",TableECFTransport[[#This Row],[Brandstoftechnologie]],"_",TableECFTransport[[#This Row],[Brandstof]])</f>
        <v>Lichte voertuigen_Genummerde wegen_Petrol Hybrid PHEV_Electric</v>
      </c>
      <c r="B38" s="307" t="s">
        <v>588</v>
      </c>
      <c r="C38" s="307" t="s">
        <v>63</v>
      </c>
      <c r="D38" s="307" t="s">
        <v>713</v>
      </c>
      <c r="E38" s="307" t="s">
        <v>297</v>
      </c>
      <c r="F38" s="1006">
        <v>3.66622961716152E-10</v>
      </c>
    </row>
    <row r="39" spans="1:6">
      <c r="A39" s="307" t="str">
        <f>CONCATENATE(TableECFTransport[[#This Row],[Voertuigtype]],"_",TableECFTransport[[#This Row],[Wegtype]],"_",TableECFTransport[[#This Row],[Brandstoftechnologie]],"_",TableECFTransport[[#This Row],[Brandstof]])</f>
        <v>Lichte voertuigen_Genummerde wegen_Petrol Hybrid PHEV_Petrol</v>
      </c>
      <c r="B39" s="307" t="s">
        <v>588</v>
      </c>
      <c r="C39" s="307" t="s">
        <v>63</v>
      </c>
      <c r="D39" s="307" t="s">
        <v>713</v>
      </c>
      <c r="E39" s="307" t="s">
        <v>298</v>
      </c>
      <c r="F39" s="1006">
        <v>1.0998688851484559E-9</v>
      </c>
    </row>
    <row r="40" spans="1:6">
      <c r="A40" s="307" t="str">
        <f>CONCATENATE(TableECFTransport[[#This Row],[Voertuigtype]],"_",TableECFTransport[[#This Row],[Wegtype]],"_",TableECFTransport[[#This Row],[Brandstoftechnologie]],"_",TableECFTransport[[#This Row],[Brandstof]])</f>
        <v>Lichte voertuigen_Snelwegen_Petrol Hybrid PHEV_Electric</v>
      </c>
      <c r="B40" s="307" t="s">
        <v>588</v>
      </c>
      <c r="C40" s="307" t="s">
        <v>65</v>
      </c>
      <c r="D40" s="307" t="s">
        <v>713</v>
      </c>
      <c r="E40" s="307" t="s">
        <v>297</v>
      </c>
      <c r="F40" s="1006">
        <v>5.7220567290749578E-10</v>
      </c>
    </row>
    <row r="41" spans="1:6">
      <c r="A41" s="307" t="str">
        <f>CONCATENATE(TableECFTransport[[#This Row],[Voertuigtype]],"_",TableECFTransport[[#This Row],[Wegtype]],"_",TableECFTransport[[#This Row],[Brandstoftechnologie]],"_",TableECFTransport[[#This Row],[Brandstof]])</f>
        <v>Lichte voertuigen_Snelwegen_Petrol Hybrid PHEV_Petrol</v>
      </c>
      <c r="B41" s="307" t="s">
        <v>588</v>
      </c>
      <c r="C41" s="307" t="s">
        <v>65</v>
      </c>
      <c r="D41" s="307" t="s">
        <v>713</v>
      </c>
      <c r="E41" s="307" t="s">
        <v>298</v>
      </c>
      <c r="F41" s="1006">
        <v>1.7166170187224876E-9</v>
      </c>
    </row>
    <row r="42" spans="1:6">
      <c r="A42" s="307" t="str">
        <f>CONCATENATE(TableECFTransport[[#This Row],[Voertuigtype]],"_",TableECFTransport[[#This Row],[Wegtype]],"_",TableECFTransport[[#This Row],[Brandstoftechnologie]],"_",TableECFTransport[[#This Row],[Brandstof]])</f>
        <v>Zware voertuigen_Niet-genummerde wegen_Diesel_Diesel</v>
      </c>
      <c r="B42" s="307" t="s">
        <v>589</v>
      </c>
      <c r="C42" s="307" t="s">
        <v>64</v>
      </c>
      <c r="D42" s="307" t="s">
        <v>195</v>
      </c>
      <c r="E42" s="307" t="s">
        <v>195</v>
      </c>
      <c r="F42" s="1006">
        <v>1.3160284642894848E-8</v>
      </c>
    </row>
    <row r="43" spans="1:6">
      <c r="A43" s="307" t="str">
        <f>CONCATENATE(TableECFTransport[[#This Row],[Voertuigtype]],"_",TableECFTransport[[#This Row],[Wegtype]],"_",TableECFTransport[[#This Row],[Brandstoftechnologie]],"_",TableECFTransport[[#This Row],[Brandstof]])</f>
        <v>Zware voertuigen_Genummerde wegen_Diesel_Diesel</v>
      </c>
      <c r="B43" s="307" t="s">
        <v>589</v>
      </c>
      <c r="C43" s="307" t="s">
        <v>63</v>
      </c>
      <c r="D43" s="307" t="s">
        <v>195</v>
      </c>
      <c r="E43" s="307" t="s">
        <v>195</v>
      </c>
      <c r="F43" s="1006">
        <v>1.0222639851734368E-8</v>
      </c>
    </row>
    <row r="44" spans="1:6">
      <c r="A44" s="307" t="str">
        <f>CONCATENATE(TableECFTransport[[#This Row],[Voertuigtype]],"_",TableECFTransport[[#This Row],[Wegtype]],"_",TableECFTransport[[#This Row],[Brandstoftechnologie]],"_",TableECFTransport[[#This Row],[Brandstof]])</f>
        <v>Zware voertuigen_Snelwegen_Diesel_Diesel</v>
      </c>
      <c r="B44" s="307" t="s">
        <v>589</v>
      </c>
      <c r="C44" s="307" t="s">
        <v>65</v>
      </c>
      <c r="D44" s="307" t="s">
        <v>195</v>
      </c>
      <c r="E44" s="307" t="s">
        <v>195</v>
      </c>
      <c r="F44" s="1006">
        <v>9.6166192010654587E-9</v>
      </c>
    </row>
    <row r="45" spans="1:6">
      <c r="A45" s="307" t="str">
        <f>CONCATENATE(TableECFTransport[[#This Row],[Voertuigtype]],"_",TableECFTransport[[#This Row],[Wegtype]],"_",TableECFTransport[[#This Row],[Brandstoftechnologie]],"_",TableECFTransport[[#This Row],[Brandstof]])</f>
        <v>Zware voertuigen_Niet-genummerde wegen_Petrol_Petrol</v>
      </c>
      <c r="B45" s="307" t="s">
        <v>589</v>
      </c>
      <c r="C45" s="307" t="s">
        <v>64</v>
      </c>
      <c r="D45" s="307" t="s">
        <v>298</v>
      </c>
      <c r="E45" s="307" t="s">
        <v>298</v>
      </c>
      <c r="F45" s="1006">
        <v>7.6653519389191348E-9</v>
      </c>
    </row>
    <row r="46" spans="1:6">
      <c r="A46" s="307" t="str">
        <f>CONCATENATE(TableECFTransport[[#This Row],[Voertuigtype]],"_",TableECFTransport[[#This Row],[Wegtype]],"_",TableECFTransport[[#This Row],[Brandstoftechnologie]],"_",TableECFTransport[[#This Row],[Brandstof]])</f>
        <v>Zware voertuigen_Genummerde wegen_Petrol_Petrol</v>
      </c>
      <c r="B46" s="307" t="s">
        <v>589</v>
      </c>
      <c r="C46" s="307" t="s">
        <v>63</v>
      </c>
      <c r="D46" s="307" t="s">
        <v>298</v>
      </c>
      <c r="E46" s="307" t="s">
        <v>298</v>
      </c>
      <c r="F46" s="1006">
        <v>6.3506130742713395E-9</v>
      </c>
    </row>
    <row r="47" spans="1:6">
      <c r="A47" s="307" t="str">
        <f>CONCATENATE(TableECFTransport[[#This Row],[Voertuigtype]],"_",TableECFTransport[[#This Row],[Wegtype]],"_",TableECFTransport[[#This Row],[Brandstoftechnologie]],"_",TableECFTransport[[#This Row],[Brandstof]])</f>
        <v>Zware voertuigen_Snelwegen_Petrol_Petrol</v>
      </c>
      <c r="B47" s="307" t="s">
        <v>589</v>
      </c>
      <c r="C47" s="307" t="s">
        <v>65</v>
      </c>
      <c r="D47" s="307" t="s">
        <v>298</v>
      </c>
      <c r="E47" s="307" t="s">
        <v>298</v>
      </c>
      <c r="F47" s="1006">
        <v>6.5365124469575596E-9</v>
      </c>
    </row>
    <row r="48" spans="1:6">
      <c r="A48" s="307" t="str">
        <f>CONCATENATE(TableECFTransport[[#This Row],[Voertuigtype]],"_",TableECFTransport[[#This Row],[Wegtype]],"_",TableECFTransport[[#This Row],[Brandstoftechnologie]],"_",TableECFTransport[[#This Row],[Brandstof]])</f>
        <v>BUS_Niet-genummerde wegen_CNG_CNG</v>
      </c>
      <c r="B48" s="307" t="s">
        <v>604</v>
      </c>
      <c r="C48" s="307" t="s">
        <v>64</v>
      </c>
      <c r="D48" s="307" t="s">
        <v>296</v>
      </c>
      <c r="E48" s="307" t="s">
        <v>296</v>
      </c>
      <c r="F48" s="1006">
        <v>2.3303083752649972E-8</v>
      </c>
    </row>
    <row r="49" spans="1:6">
      <c r="A49" s="307" t="str">
        <f>CONCATENATE(TableECFTransport[[#This Row],[Voertuigtype]],"_",TableECFTransport[[#This Row],[Wegtype]],"_",TableECFTransport[[#This Row],[Brandstoftechnologie]],"_",TableECFTransport[[#This Row],[Brandstof]])</f>
        <v>BUS_Genummerde wegen_CNG_CNG</v>
      </c>
      <c r="B49" s="307" t="s">
        <v>604</v>
      </c>
      <c r="C49" s="307" t="s">
        <v>63</v>
      </c>
      <c r="D49" s="307" t="s">
        <v>296</v>
      </c>
      <c r="E49" s="307" t="s">
        <v>296</v>
      </c>
      <c r="F49" s="1006">
        <v>1.2452720009185941E-8</v>
      </c>
    </row>
    <row r="50" spans="1:6">
      <c r="A50" s="307" t="str">
        <f>CONCATENATE(TableECFTransport[[#This Row],[Voertuigtype]],"_",TableECFTransport[[#This Row],[Wegtype]],"_",TableECFTransport[[#This Row],[Brandstoftechnologie]],"_",TableECFTransport[[#This Row],[Brandstof]])</f>
        <v>BUS_Niet-genummerde wegen_Diesel_Diesel</v>
      </c>
      <c r="B50" s="307" t="s">
        <v>604</v>
      </c>
      <c r="C50" s="307" t="s">
        <v>64</v>
      </c>
      <c r="D50" s="307" t="s">
        <v>195</v>
      </c>
      <c r="E50" s="307" t="s">
        <v>195</v>
      </c>
      <c r="F50" s="1006">
        <v>1.6578806941730827E-8</v>
      </c>
    </row>
    <row r="51" spans="1:6">
      <c r="A51" s="307" t="str">
        <f>CONCATENATE(TableECFTransport[[#This Row],[Voertuigtype]],"_",TableECFTransport[[#This Row],[Wegtype]],"_",TableECFTransport[[#This Row],[Brandstoftechnologie]],"_",TableECFTransport[[#This Row],[Brandstof]])</f>
        <v>BUS_Genummerde wegen_Diesel_Diesel</v>
      </c>
      <c r="B51" s="307" t="s">
        <v>604</v>
      </c>
      <c r="C51" s="307" t="s">
        <v>63</v>
      </c>
      <c r="D51" s="307" t="s">
        <v>195</v>
      </c>
      <c r="E51" s="307" t="s">
        <v>195</v>
      </c>
      <c r="F51" s="1006">
        <v>9.3252226332534818E-9</v>
      </c>
    </row>
    <row r="52" spans="1:6">
      <c r="A52" s="307" t="str">
        <f>CONCATENATE(TableECFTransport[[#This Row],[Voertuigtype]],"_",TableECFTransport[[#This Row],[Wegtype]],"_",TableECFTransport[[#This Row],[Brandstoftechnologie]],"_",TableECFTransport[[#This Row],[Brandstof]])</f>
        <v>BUS_Niet-genummerde wegen_Diesel Hybrid PHEV_Diesel</v>
      </c>
      <c r="B52" s="307" t="s">
        <v>604</v>
      </c>
      <c r="C52" s="307" t="s">
        <v>64</v>
      </c>
      <c r="D52" s="307" t="s">
        <v>712</v>
      </c>
      <c r="E52" s="307" t="s">
        <v>195</v>
      </c>
      <c r="F52" s="1006">
        <v>1.2122949179999998E-8</v>
      </c>
    </row>
    <row r="53" spans="1:6">
      <c r="A53" s="307" t="str">
        <f>CONCATENATE(TableECFTransport[[#This Row],[Voertuigtype]],"_",TableECFTransport[[#This Row],[Wegtype]],"_",TableECFTransport[[#This Row],[Brandstoftechnologie]],"_",TableECFTransport[[#This Row],[Brandstof]])</f>
        <v>BUS_Niet-genummerde wegen_Diesel Hybrid PHEV_Electric</v>
      </c>
      <c r="B53" s="307" t="s">
        <v>604</v>
      </c>
      <c r="C53" s="307" t="s">
        <v>64</v>
      </c>
      <c r="D53" s="307" t="s">
        <v>712</v>
      </c>
      <c r="E53" s="307" t="s">
        <v>297</v>
      </c>
      <c r="F53" s="1006">
        <v>4.040983059999999E-9</v>
      </c>
    </row>
    <row r="54" spans="1:6">
      <c r="A54" s="307" t="str">
        <f>CONCATENATE(TableECFTransport[[#This Row],[Voertuigtype]],"_",TableECFTransport[[#This Row],[Wegtype]],"_",TableECFTransport[[#This Row],[Brandstoftechnologie]],"_",TableECFTransport[[#This Row],[Brandstof]])</f>
        <v>BUS_Genummerde wegen_Diesel Hybrid PHEV_Diesel</v>
      </c>
      <c r="B54" s="307" t="s">
        <v>604</v>
      </c>
      <c r="C54" s="307" t="s">
        <v>63</v>
      </c>
      <c r="D54" s="307" t="s">
        <v>712</v>
      </c>
      <c r="E54" s="307" t="s">
        <v>195</v>
      </c>
      <c r="F54" s="1006">
        <v>6.0281746425000002E-9</v>
      </c>
    </row>
    <row r="55" spans="1:6">
      <c r="A55" s="307" t="str">
        <f>CONCATENATE(TableECFTransport[[#This Row],[Voertuigtype]],"_",TableECFTransport[[#This Row],[Wegtype]],"_",TableECFTransport[[#This Row],[Brandstoftechnologie]],"_",TableECFTransport[[#This Row],[Brandstof]])</f>
        <v>BUS_Genummerde wegen_Diesel Hybrid PHEV_Electric</v>
      </c>
      <c r="B55" s="307" t="s">
        <v>604</v>
      </c>
      <c r="C55" s="307" t="s">
        <v>63</v>
      </c>
      <c r="D55" s="307" t="s">
        <v>712</v>
      </c>
      <c r="E55" s="307" t="s">
        <v>297</v>
      </c>
      <c r="F55" s="1006">
        <v>2.0093915475000004E-9</v>
      </c>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
    <tabColor theme="0" tint="-0.34998626667073579"/>
  </sheetPr>
  <dimension ref="A1:AE32"/>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5" sqref="C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62">
        <v>2020</v>
      </c>
      <c r="B1" s="1163"/>
      <c r="C1" s="76" t="s">
        <v>106</v>
      </c>
      <c r="D1" s="77" t="s">
        <v>107</v>
      </c>
      <c r="E1" s="76" t="s">
        <v>108</v>
      </c>
      <c r="F1" s="78" t="s">
        <v>109</v>
      </c>
      <c r="G1" s="77" t="s">
        <v>110</v>
      </c>
      <c r="H1" s="77" t="s">
        <v>111</v>
      </c>
      <c r="I1" s="76" t="s">
        <v>112</v>
      </c>
      <c r="J1" s="76" t="s">
        <v>113</v>
      </c>
      <c r="K1" s="76" t="s">
        <v>114</v>
      </c>
      <c r="L1" s="76" t="s">
        <v>115</v>
      </c>
      <c r="M1" s="77" t="s">
        <v>116</v>
      </c>
      <c r="N1" s="77" t="s">
        <v>117</v>
      </c>
      <c r="O1" s="77" t="s">
        <v>118</v>
      </c>
      <c r="P1" s="77" t="s">
        <v>119</v>
      </c>
      <c r="Q1" s="77" t="s">
        <v>120</v>
      </c>
      <c r="R1" s="79" t="s">
        <v>121</v>
      </c>
      <c r="S1" s="77" t="s">
        <v>122</v>
      </c>
      <c r="T1" s="77" t="s">
        <v>123</v>
      </c>
      <c r="U1" s="77" t="s">
        <v>124</v>
      </c>
      <c r="V1" s="78" t="s">
        <v>125</v>
      </c>
      <c r="W1" s="78" t="s">
        <v>126</v>
      </c>
      <c r="X1" s="77" t="s">
        <v>127</v>
      </c>
      <c r="Y1" s="76" t="s">
        <v>128</v>
      </c>
      <c r="Z1" s="76" t="s">
        <v>129</v>
      </c>
      <c r="AA1" s="80" t="s">
        <v>130</v>
      </c>
      <c r="AB1" s="81" t="s">
        <v>131</v>
      </c>
      <c r="AC1" s="78" t="s">
        <v>109</v>
      </c>
    </row>
    <row r="2" spans="1:29" s="2" customFormat="1" ht="11.25">
      <c r="A2" s="1164"/>
      <c r="B2" s="1165"/>
      <c r="C2" s="82"/>
      <c r="D2" s="82"/>
      <c r="E2" s="82"/>
      <c r="F2" s="83" t="s">
        <v>132</v>
      </c>
      <c r="G2" s="84" t="s">
        <v>133</v>
      </c>
      <c r="H2" s="85" t="s">
        <v>134</v>
      </c>
      <c r="I2" s="82"/>
      <c r="J2" s="82"/>
      <c r="K2" s="84"/>
      <c r="L2" s="85" t="s">
        <v>135</v>
      </c>
      <c r="M2" s="85" t="s">
        <v>136</v>
      </c>
      <c r="N2" s="85" t="s">
        <v>137</v>
      </c>
      <c r="O2" s="85"/>
      <c r="P2" s="85" t="s">
        <v>138</v>
      </c>
      <c r="Q2" s="84" t="s">
        <v>139</v>
      </c>
      <c r="R2" s="86" t="s">
        <v>140</v>
      </c>
      <c r="S2" s="85" t="s">
        <v>141</v>
      </c>
      <c r="T2" s="85" t="s">
        <v>142</v>
      </c>
      <c r="U2" s="85" t="s">
        <v>142</v>
      </c>
      <c r="V2" s="83"/>
      <c r="W2" s="83" t="s">
        <v>143</v>
      </c>
      <c r="X2" s="85" t="s">
        <v>144</v>
      </c>
      <c r="Y2" s="85"/>
      <c r="Z2" s="85" t="s">
        <v>145</v>
      </c>
      <c r="AA2" s="87"/>
      <c r="AB2" s="87" t="s">
        <v>146</v>
      </c>
      <c r="AC2" s="83"/>
    </row>
    <row r="3" spans="1:29" s="2" customFormat="1" ht="11.25">
      <c r="A3" s="1164"/>
      <c r="B3" s="1165"/>
      <c r="C3" s="85" t="s">
        <v>147</v>
      </c>
      <c r="D3" s="85" t="s">
        <v>147</v>
      </c>
      <c r="E3" s="85" t="s">
        <v>147</v>
      </c>
      <c r="F3" s="83" t="s">
        <v>147</v>
      </c>
      <c r="G3" s="84" t="s">
        <v>147</v>
      </c>
      <c r="H3" s="85" t="s">
        <v>147</v>
      </c>
      <c r="I3" s="85" t="s">
        <v>147</v>
      </c>
      <c r="J3" s="85" t="s">
        <v>147</v>
      </c>
      <c r="K3" s="84" t="s">
        <v>147</v>
      </c>
      <c r="L3" s="85" t="s">
        <v>147</v>
      </c>
      <c r="M3" s="85" t="s">
        <v>147</v>
      </c>
      <c r="N3" s="85" t="s">
        <v>147</v>
      </c>
      <c r="O3" s="85" t="s">
        <v>147</v>
      </c>
      <c r="P3" s="85" t="s">
        <v>147</v>
      </c>
      <c r="Q3" s="84" t="s">
        <v>147</v>
      </c>
      <c r="R3" s="86" t="s">
        <v>147</v>
      </c>
      <c r="S3" s="85" t="s">
        <v>147</v>
      </c>
      <c r="T3" s="85" t="s">
        <v>147</v>
      </c>
      <c r="U3" s="85" t="s">
        <v>147</v>
      </c>
      <c r="V3" s="83" t="s">
        <v>147</v>
      </c>
      <c r="W3" s="83" t="s">
        <v>147</v>
      </c>
      <c r="X3" s="85" t="s">
        <v>147</v>
      </c>
      <c r="Y3" s="85" t="s">
        <v>147</v>
      </c>
      <c r="Z3" s="85" t="s">
        <v>147</v>
      </c>
      <c r="AA3" s="87" t="s">
        <v>147</v>
      </c>
      <c r="AB3" s="87" t="s">
        <v>147</v>
      </c>
      <c r="AC3" s="83" t="s">
        <v>147</v>
      </c>
    </row>
    <row r="4" spans="1:29" s="2" customFormat="1" ht="11.25">
      <c r="A4" s="1166"/>
      <c r="B4" s="116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ht="30">
      <c r="A5" s="151" t="s">
        <v>375</v>
      </c>
      <c r="B5" s="862" t="s">
        <v>768</v>
      </c>
      <c r="C5" s="144"/>
      <c r="D5" s="144"/>
      <c r="E5" s="144"/>
      <c r="F5" s="144"/>
      <c r="G5" s="145"/>
      <c r="H5" s="144"/>
      <c r="I5" s="144"/>
      <c r="J5" s="144"/>
      <c r="K5" s="145"/>
      <c r="L5" s="144"/>
      <c r="M5" s="144"/>
      <c r="N5" s="144"/>
      <c r="O5" s="144"/>
      <c r="P5" s="144"/>
      <c r="Q5" s="145"/>
      <c r="R5" s="145"/>
      <c r="S5" s="144"/>
      <c r="T5" s="144"/>
      <c r="U5" s="144"/>
      <c r="V5" s="144"/>
      <c r="W5" s="144"/>
      <c r="X5" s="144"/>
      <c r="Y5" s="144"/>
      <c r="Z5" s="144"/>
      <c r="AA5" s="146"/>
      <c r="AB5" s="146"/>
      <c r="AC5" s="147"/>
    </row>
    <row r="6" spans="1:29" s="2" customFormat="1">
      <c r="A6" s="207"/>
      <c r="B6" s="208"/>
      <c r="C6" s="149"/>
      <c r="D6" s="149"/>
      <c r="E6" s="149"/>
      <c r="F6" s="149"/>
      <c r="G6" s="148"/>
      <c r="H6" s="149"/>
      <c r="I6" s="149"/>
      <c r="J6" s="149"/>
      <c r="K6" s="148"/>
      <c r="L6" s="149"/>
      <c r="M6" s="149"/>
      <c r="N6" s="149"/>
      <c r="O6" s="149"/>
      <c r="P6" s="149"/>
      <c r="Q6" s="148"/>
      <c r="R6" s="148"/>
      <c r="S6" s="149"/>
      <c r="T6" s="149"/>
      <c r="U6" s="149"/>
      <c r="V6" s="149"/>
      <c r="W6" s="149"/>
      <c r="X6" s="149"/>
      <c r="Y6" s="149"/>
      <c r="Z6" s="149"/>
      <c r="AA6" s="150"/>
      <c r="AB6" s="150"/>
      <c r="AC6" s="209"/>
    </row>
    <row r="7" spans="1:29">
      <c r="A7" s="210" t="s">
        <v>148</v>
      </c>
      <c r="B7" s="211"/>
      <c r="C7" s="809">
        <v>0</v>
      </c>
      <c r="D7" s="809">
        <v>0.25916393937105869</v>
      </c>
      <c r="E7" s="809">
        <v>0</v>
      </c>
      <c r="F7" s="810">
        <v>0.25916393937105869</v>
      </c>
      <c r="G7" s="809">
        <v>0</v>
      </c>
      <c r="H7" s="809">
        <v>0</v>
      </c>
      <c r="I7" s="809">
        <v>3.269869565217391</v>
      </c>
      <c r="J7" s="809">
        <v>0.86278433240171926</v>
      </c>
      <c r="K7" s="809">
        <v>0</v>
      </c>
      <c r="L7" s="809">
        <v>40.490719876046711</v>
      </c>
      <c r="M7" s="809">
        <v>0</v>
      </c>
      <c r="N7" s="809">
        <v>0</v>
      </c>
      <c r="O7" s="809">
        <v>0</v>
      </c>
      <c r="P7" s="809">
        <v>0</v>
      </c>
      <c r="Q7" s="809">
        <v>0</v>
      </c>
      <c r="R7" s="810">
        <v>44.623373773665818</v>
      </c>
      <c r="S7" s="809">
        <v>84.824640504853193</v>
      </c>
      <c r="T7" s="809">
        <v>0</v>
      </c>
      <c r="U7" s="809">
        <v>0</v>
      </c>
      <c r="V7" s="810">
        <v>84.824640504853193</v>
      </c>
      <c r="W7" s="810">
        <v>129.70717821789006</v>
      </c>
      <c r="X7" s="809">
        <v>0</v>
      </c>
      <c r="Y7" s="809">
        <v>12.243210792762955</v>
      </c>
      <c r="Z7" s="809">
        <v>38.716709110579785</v>
      </c>
      <c r="AA7" s="811">
        <v>4.7337901142895946</v>
      </c>
      <c r="AB7" s="811">
        <v>0</v>
      </c>
      <c r="AC7" s="810">
        <v>185.40088823552239</v>
      </c>
    </row>
    <row r="8" spans="1:29">
      <c r="A8" s="212" t="s">
        <v>149</v>
      </c>
      <c r="B8" s="213"/>
      <c r="C8" s="812">
        <v>0</v>
      </c>
      <c r="D8" s="812">
        <v>8.7900000000000009E-5</v>
      </c>
      <c r="E8" s="812">
        <v>0</v>
      </c>
      <c r="F8" s="813">
        <v>8.7900000000000009E-5</v>
      </c>
      <c r="G8" s="812">
        <v>0</v>
      </c>
      <c r="H8" s="812">
        <v>0</v>
      </c>
      <c r="I8" s="812">
        <v>0.10230047625115243</v>
      </c>
      <c r="J8" s="812">
        <v>4.1060608066187318E-3</v>
      </c>
      <c r="K8" s="812">
        <v>0</v>
      </c>
      <c r="L8" s="812">
        <v>9.1348191778354639</v>
      </c>
      <c r="M8" s="812">
        <v>0</v>
      </c>
      <c r="N8" s="812">
        <v>0</v>
      </c>
      <c r="O8" s="812">
        <v>0</v>
      </c>
      <c r="P8" s="812">
        <v>0</v>
      </c>
      <c r="Q8" s="812">
        <v>0</v>
      </c>
      <c r="R8" s="813">
        <v>9.2412257148932344</v>
      </c>
      <c r="S8" s="812">
        <v>46.26684147501706</v>
      </c>
      <c r="T8" s="812">
        <v>0</v>
      </c>
      <c r="U8" s="812">
        <v>0</v>
      </c>
      <c r="V8" s="813">
        <v>46.26684147501706</v>
      </c>
      <c r="W8" s="813">
        <v>55.508155089910289</v>
      </c>
      <c r="X8" s="812">
        <v>1.8187573944000002</v>
      </c>
      <c r="Y8" s="812">
        <v>3.2678236043418498</v>
      </c>
      <c r="Z8" s="812">
        <v>40.034863145324564</v>
      </c>
      <c r="AA8" s="814">
        <v>1.5555238186655875</v>
      </c>
      <c r="AB8" s="814">
        <v>0</v>
      </c>
      <c r="AC8" s="813">
        <v>102.1851230526423</v>
      </c>
    </row>
    <row r="9" spans="1:29">
      <c r="A9" s="3"/>
      <c r="B9" s="6" t="s">
        <v>150</v>
      </c>
      <c r="C9" s="815">
        <v>0</v>
      </c>
      <c r="D9" s="815">
        <v>0</v>
      </c>
      <c r="E9" s="815">
        <v>0</v>
      </c>
      <c r="F9" s="816">
        <v>0</v>
      </c>
      <c r="G9" s="815">
        <v>0</v>
      </c>
      <c r="H9" s="815">
        <v>0</v>
      </c>
      <c r="I9" s="815">
        <v>0</v>
      </c>
      <c r="J9" s="815">
        <v>0</v>
      </c>
      <c r="K9" s="815">
        <v>0</v>
      </c>
      <c r="L9" s="815">
        <v>0.46607278075817082</v>
      </c>
      <c r="M9" s="815">
        <v>0</v>
      </c>
      <c r="N9" s="815">
        <v>0</v>
      </c>
      <c r="O9" s="815">
        <v>0</v>
      </c>
      <c r="P9" s="815">
        <v>0</v>
      </c>
      <c r="Q9" s="815">
        <v>0</v>
      </c>
      <c r="R9" s="816">
        <v>0.46607278075817082</v>
      </c>
      <c r="S9" s="815">
        <v>6.5641448426147999</v>
      </c>
      <c r="T9" s="815">
        <v>0</v>
      </c>
      <c r="U9" s="815">
        <v>0</v>
      </c>
      <c r="V9" s="816">
        <v>6.5641448426147999</v>
      </c>
      <c r="W9" s="816">
        <v>7.0302176233729705</v>
      </c>
      <c r="X9" s="815">
        <v>9.6119640000000002E-4</v>
      </c>
      <c r="Y9" s="815">
        <v>4.9942101265484651E-2</v>
      </c>
      <c r="Z9" s="815">
        <v>4.4335823080469945</v>
      </c>
      <c r="AA9" s="817">
        <v>0</v>
      </c>
      <c r="AB9" s="817">
        <v>0</v>
      </c>
      <c r="AC9" s="816">
        <v>11.514703229085448</v>
      </c>
    </row>
    <row r="10" spans="1:29">
      <c r="A10" s="3"/>
      <c r="B10" s="6" t="s">
        <v>151</v>
      </c>
      <c r="C10" s="815">
        <v>0</v>
      </c>
      <c r="D10" s="815">
        <v>0</v>
      </c>
      <c r="E10" s="815">
        <v>0</v>
      </c>
      <c r="F10" s="816">
        <v>0</v>
      </c>
      <c r="G10" s="815">
        <v>0</v>
      </c>
      <c r="H10" s="815">
        <v>0</v>
      </c>
      <c r="I10" s="815">
        <v>0</v>
      </c>
      <c r="J10" s="815">
        <v>0</v>
      </c>
      <c r="K10" s="815">
        <v>0</v>
      </c>
      <c r="L10" s="815">
        <v>0.10047064708355911</v>
      </c>
      <c r="M10" s="815">
        <v>0</v>
      </c>
      <c r="N10" s="815">
        <v>0</v>
      </c>
      <c r="O10" s="815">
        <v>0</v>
      </c>
      <c r="P10" s="815">
        <v>0</v>
      </c>
      <c r="Q10" s="815">
        <v>0</v>
      </c>
      <c r="R10" s="816">
        <v>0.10047064708355911</v>
      </c>
      <c r="S10" s="815">
        <v>6.2392645430150484</v>
      </c>
      <c r="T10" s="815">
        <v>0</v>
      </c>
      <c r="U10" s="815">
        <v>0</v>
      </c>
      <c r="V10" s="816">
        <v>6.2392645430150484</v>
      </c>
      <c r="W10" s="816">
        <v>6.3397351900986072</v>
      </c>
      <c r="X10" s="815">
        <v>4.0490280000000001E-4</v>
      </c>
      <c r="Y10" s="815">
        <v>2.3392564320000003E-2</v>
      </c>
      <c r="Z10" s="815">
        <v>3.6896675089626001</v>
      </c>
      <c r="AA10" s="817">
        <v>0</v>
      </c>
      <c r="AB10" s="817">
        <v>0</v>
      </c>
      <c r="AC10" s="816">
        <v>10.053200166181206</v>
      </c>
    </row>
    <row r="11" spans="1:29">
      <c r="A11" s="3"/>
      <c r="B11" s="6" t="s">
        <v>152</v>
      </c>
      <c r="C11" s="815">
        <v>0</v>
      </c>
      <c r="D11" s="815">
        <v>0</v>
      </c>
      <c r="E11" s="815">
        <v>0</v>
      </c>
      <c r="F11" s="816">
        <v>0</v>
      </c>
      <c r="G11" s="815">
        <v>0</v>
      </c>
      <c r="H11" s="815">
        <v>0</v>
      </c>
      <c r="I11" s="815">
        <v>0</v>
      </c>
      <c r="J11" s="815">
        <v>0</v>
      </c>
      <c r="K11" s="815">
        <v>0</v>
      </c>
      <c r="L11" s="815">
        <v>4.3915108357027575E-2</v>
      </c>
      <c r="M11" s="815">
        <v>0</v>
      </c>
      <c r="N11" s="815">
        <v>0</v>
      </c>
      <c r="O11" s="815">
        <v>0</v>
      </c>
      <c r="P11" s="815">
        <v>0</v>
      </c>
      <c r="Q11" s="815">
        <v>0</v>
      </c>
      <c r="R11" s="816">
        <v>4.3915108357027575E-2</v>
      </c>
      <c r="S11" s="815">
        <v>2.7356421253643992</v>
      </c>
      <c r="T11" s="815">
        <v>0</v>
      </c>
      <c r="U11" s="815">
        <v>0</v>
      </c>
      <c r="V11" s="816">
        <v>2.7356421253643992</v>
      </c>
      <c r="W11" s="816">
        <v>2.7795572337214267</v>
      </c>
      <c r="X11" s="815">
        <v>0</v>
      </c>
      <c r="Y11" s="815">
        <v>2.6118360000000002E-3</v>
      </c>
      <c r="Z11" s="815">
        <v>1.0508381351999998</v>
      </c>
      <c r="AA11" s="817">
        <v>0</v>
      </c>
      <c r="AB11" s="817">
        <v>0</v>
      </c>
      <c r="AC11" s="816">
        <v>3.8330072049214263</v>
      </c>
    </row>
    <row r="12" spans="1:29">
      <c r="A12" s="3"/>
      <c r="B12" s="6" t="s">
        <v>153</v>
      </c>
      <c r="C12" s="815">
        <v>0</v>
      </c>
      <c r="D12" s="815">
        <v>0</v>
      </c>
      <c r="E12" s="815">
        <v>0</v>
      </c>
      <c r="F12" s="816">
        <v>0</v>
      </c>
      <c r="G12" s="815">
        <v>0</v>
      </c>
      <c r="H12" s="815">
        <v>0</v>
      </c>
      <c r="I12" s="815">
        <v>0</v>
      </c>
      <c r="J12" s="815">
        <v>0</v>
      </c>
      <c r="K12" s="815">
        <v>0</v>
      </c>
      <c r="L12" s="815">
        <v>1.3389250632438576</v>
      </c>
      <c r="M12" s="815">
        <v>0</v>
      </c>
      <c r="N12" s="815">
        <v>0</v>
      </c>
      <c r="O12" s="815">
        <v>0</v>
      </c>
      <c r="P12" s="815">
        <v>0</v>
      </c>
      <c r="Q12" s="815">
        <v>0</v>
      </c>
      <c r="R12" s="816">
        <v>1.3389250632438576</v>
      </c>
      <c r="S12" s="815">
        <v>14.988598705430517</v>
      </c>
      <c r="T12" s="815">
        <v>0</v>
      </c>
      <c r="U12" s="815">
        <v>0</v>
      </c>
      <c r="V12" s="816">
        <v>14.988598705430517</v>
      </c>
      <c r="W12" s="816">
        <v>16.327523768674375</v>
      </c>
      <c r="X12" s="815">
        <v>8.9142840000000002E-4</v>
      </c>
      <c r="Y12" s="815">
        <v>1.3264597177199999E-2</v>
      </c>
      <c r="Z12" s="815">
        <v>11.711106912425898</v>
      </c>
      <c r="AA12" s="817">
        <v>0</v>
      </c>
      <c r="AB12" s="817">
        <v>0</v>
      </c>
      <c r="AC12" s="816">
        <v>28.052786706677473</v>
      </c>
    </row>
    <row r="13" spans="1:29">
      <c r="A13" s="3"/>
      <c r="B13" s="6" t="s">
        <v>154</v>
      </c>
      <c r="C13" s="815">
        <v>0</v>
      </c>
      <c r="D13" s="815">
        <v>0</v>
      </c>
      <c r="E13" s="815">
        <v>0</v>
      </c>
      <c r="F13" s="816">
        <v>0</v>
      </c>
      <c r="G13" s="815">
        <v>0</v>
      </c>
      <c r="H13" s="815">
        <v>0</v>
      </c>
      <c r="I13" s="815">
        <v>2.3599998428046778E-3</v>
      </c>
      <c r="J13" s="815">
        <v>7.7432811699999987E-4</v>
      </c>
      <c r="K13" s="815">
        <v>0</v>
      </c>
      <c r="L13" s="815">
        <v>1.5396968535237732</v>
      </c>
      <c r="M13" s="815">
        <v>0</v>
      </c>
      <c r="N13" s="815">
        <v>0</v>
      </c>
      <c r="O13" s="815">
        <v>0</v>
      </c>
      <c r="P13" s="815">
        <v>0</v>
      </c>
      <c r="Q13" s="815">
        <v>0</v>
      </c>
      <c r="R13" s="816">
        <v>1.5428311814835778</v>
      </c>
      <c r="S13" s="815">
        <v>8.5913000858753676</v>
      </c>
      <c r="T13" s="815">
        <v>0</v>
      </c>
      <c r="U13" s="815">
        <v>0</v>
      </c>
      <c r="V13" s="816">
        <v>8.5913000858753676</v>
      </c>
      <c r="W13" s="816">
        <v>10.134131267358946</v>
      </c>
      <c r="X13" s="815">
        <v>9.6260399999999983E-4</v>
      </c>
      <c r="Y13" s="815">
        <v>1.0505262000000001E-2</v>
      </c>
      <c r="Z13" s="815">
        <v>10.948469535444822</v>
      </c>
      <c r="AA13" s="817">
        <v>0</v>
      </c>
      <c r="AB13" s="817">
        <v>0</v>
      </c>
      <c r="AC13" s="816">
        <v>21.094068668803768</v>
      </c>
    </row>
    <row r="14" spans="1:29">
      <c r="A14" s="214"/>
      <c r="B14" s="215" t="s">
        <v>155</v>
      </c>
      <c r="C14" s="818">
        <v>0</v>
      </c>
      <c r="D14" s="818">
        <v>8.7900000000000009E-5</v>
      </c>
      <c r="E14" s="818">
        <v>0</v>
      </c>
      <c r="F14" s="819">
        <v>8.7900000000000009E-5</v>
      </c>
      <c r="G14" s="815">
        <v>0</v>
      </c>
      <c r="H14" s="815">
        <v>0</v>
      </c>
      <c r="I14" s="815">
        <v>9.9940476408347745E-2</v>
      </c>
      <c r="J14" s="815">
        <v>3.3317326896187319E-3</v>
      </c>
      <c r="K14" s="815">
        <v>0</v>
      </c>
      <c r="L14" s="815">
        <v>5.6457387248690738</v>
      </c>
      <c r="M14" s="815">
        <v>0</v>
      </c>
      <c r="N14" s="815">
        <v>0</v>
      </c>
      <c r="O14" s="815">
        <v>0</v>
      </c>
      <c r="P14" s="815">
        <v>0</v>
      </c>
      <c r="Q14" s="815">
        <v>0</v>
      </c>
      <c r="R14" s="819">
        <v>5.7490109339670399</v>
      </c>
      <c r="S14" s="815">
        <v>7.1478911727169301</v>
      </c>
      <c r="T14" s="818">
        <v>0</v>
      </c>
      <c r="U14" s="818">
        <v>0</v>
      </c>
      <c r="V14" s="819">
        <v>7.1478911727169301</v>
      </c>
      <c r="W14" s="819">
        <v>12.89699000668397</v>
      </c>
      <c r="X14" s="815">
        <v>1.8155372627999999</v>
      </c>
      <c r="Y14" s="815">
        <v>3.1681072435791648</v>
      </c>
      <c r="Z14" s="815">
        <v>8.2011987452442465</v>
      </c>
      <c r="AA14" s="820">
        <v>0</v>
      </c>
      <c r="AB14" s="820">
        <v>0</v>
      </c>
      <c r="AC14" s="819">
        <v>26.081833258307384</v>
      </c>
    </row>
    <row r="15" spans="1:29">
      <c r="A15" s="212" t="s">
        <v>156</v>
      </c>
      <c r="B15" s="216"/>
      <c r="C15" s="821">
        <v>0</v>
      </c>
      <c r="D15" s="821">
        <v>3.4418339422940175E-2</v>
      </c>
      <c r="E15" s="821">
        <v>0.18223</v>
      </c>
      <c r="F15" s="822">
        <v>0.21664833942294018</v>
      </c>
      <c r="G15" s="821">
        <v>0</v>
      </c>
      <c r="H15" s="821">
        <v>0</v>
      </c>
      <c r="I15" s="821">
        <v>2.0367271797967117</v>
      </c>
      <c r="J15" s="821">
        <v>0.13875755155477112</v>
      </c>
      <c r="K15" s="821">
        <v>0</v>
      </c>
      <c r="L15" s="821">
        <v>6.8287029216163626</v>
      </c>
      <c r="M15" s="821">
        <v>0</v>
      </c>
      <c r="N15" s="821">
        <v>0.80201206994595342</v>
      </c>
      <c r="O15" s="821">
        <v>0</v>
      </c>
      <c r="P15" s="821">
        <v>2.4089787500000005E-2</v>
      </c>
      <c r="Q15" s="821">
        <v>0</v>
      </c>
      <c r="R15" s="989">
        <v>9.8302895104137988</v>
      </c>
      <c r="S15" s="821">
        <v>29.929960712406974</v>
      </c>
      <c r="T15" s="821">
        <v>0</v>
      </c>
      <c r="U15" s="821">
        <v>0</v>
      </c>
      <c r="V15" s="989">
        <v>29.929960712406974</v>
      </c>
      <c r="W15" s="989">
        <v>39.976898562243719</v>
      </c>
      <c r="X15" s="998">
        <v>0</v>
      </c>
      <c r="Y15" s="821">
        <v>1.3425682790638056</v>
      </c>
      <c r="Z15" s="821">
        <v>39.105472475045495</v>
      </c>
      <c r="AA15" s="823">
        <v>1.4190262959575506</v>
      </c>
      <c r="AB15" s="823">
        <v>0</v>
      </c>
      <c r="AC15" s="822">
        <v>81.843965612310555</v>
      </c>
    </row>
    <row r="16" spans="1:29">
      <c r="A16" s="5"/>
      <c r="B16" s="6" t="s">
        <v>34</v>
      </c>
      <c r="C16" s="824">
        <v>0</v>
      </c>
      <c r="D16" s="824">
        <v>0</v>
      </c>
      <c r="E16" s="824">
        <v>0</v>
      </c>
      <c r="F16" s="816">
        <v>0</v>
      </c>
      <c r="G16" s="824">
        <v>0</v>
      </c>
      <c r="H16" s="824">
        <v>0</v>
      </c>
      <c r="I16" s="824">
        <v>1.0295999999999999E-3</v>
      </c>
      <c r="J16" s="824">
        <v>0</v>
      </c>
      <c r="K16" s="824">
        <v>0</v>
      </c>
      <c r="L16" s="824">
        <v>9.9835354640000068E-3</v>
      </c>
      <c r="M16" s="824">
        <v>0</v>
      </c>
      <c r="N16" s="824">
        <v>3.4694469519536142E-18</v>
      </c>
      <c r="O16" s="824">
        <v>0</v>
      </c>
      <c r="P16" s="824">
        <v>0</v>
      </c>
      <c r="Q16" s="824">
        <v>0</v>
      </c>
      <c r="R16" s="816">
        <v>1.1013135464000011E-2</v>
      </c>
      <c r="S16" s="824">
        <v>0.12439936075292124</v>
      </c>
      <c r="T16" s="824">
        <v>0</v>
      </c>
      <c r="U16" s="824">
        <v>0</v>
      </c>
      <c r="V16" s="825">
        <v>0.12439936075292124</v>
      </c>
      <c r="W16" s="816">
        <v>0.13541249621692125</v>
      </c>
      <c r="X16" s="999">
        <v>0</v>
      </c>
      <c r="Y16" s="824">
        <v>0</v>
      </c>
      <c r="Z16" s="824">
        <v>0.38981043010799965</v>
      </c>
      <c r="AA16" s="817">
        <v>0</v>
      </c>
      <c r="AB16" s="817">
        <v>0</v>
      </c>
      <c r="AC16" s="816">
        <v>0.52522292632492085</v>
      </c>
    </row>
    <row r="17" spans="1:31">
      <c r="A17" s="5"/>
      <c r="B17" s="6" t="s">
        <v>37</v>
      </c>
      <c r="C17" s="824">
        <v>0</v>
      </c>
      <c r="D17" s="824">
        <v>0</v>
      </c>
      <c r="E17" s="824">
        <v>0.18223</v>
      </c>
      <c r="F17" s="816">
        <v>0.18223</v>
      </c>
      <c r="G17" s="824">
        <v>0</v>
      </c>
      <c r="H17" s="824">
        <v>0</v>
      </c>
      <c r="I17" s="824">
        <v>4.3590409542000001E-3</v>
      </c>
      <c r="J17" s="824">
        <v>0</v>
      </c>
      <c r="K17" s="824">
        <v>0</v>
      </c>
      <c r="L17" s="824">
        <v>6.1917124019701023E-2</v>
      </c>
      <c r="M17" s="824">
        <v>0</v>
      </c>
      <c r="N17" s="824">
        <v>0</v>
      </c>
      <c r="O17" s="824">
        <v>0</v>
      </c>
      <c r="P17" s="824">
        <v>6.9150000000000001E-3</v>
      </c>
      <c r="Q17" s="824">
        <v>0</v>
      </c>
      <c r="R17" s="816">
        <v>7.3191164973901032E-2</v>
      </c>
      <c r="S17" s="824">
        <v>0.66781720078309537</v>
      </c>
      <c r="T17" s="824">
        <v>0</v>
      </c>
      <c r="U17" s="824">
        <v>0</v>
      </c>
      <c r="V17" s="825">
        <v>0.66781720078309537</v>
      </c>
      <c r="W17" s="816">
        <v>0.92323836575699636</v>
      </c>
      <c r="X17" s="999">
        <v>0</v>
      </c>
      <c r="Y17" s="824">
        <v>0</v>
      </c>
      <c r="Z17" s="824">
        <v>0.51028535460600022</v>
      </c>
      <c r="AA17" s="817">
        <v>0</v>
      </c>
      <c r="AB17" s="817">
        <v>0</v>
      </c>
      <c r="AC17" s="816">
        <v>1.4335237203629965</v>
      </c>
    </row>
    <row r="18" spans="1:31">
      <c r="A18" s="5"/>
      <c r="B18" s="6" t="s">
        <v>35</v>
      </c>
      <c r="C18" s="824">
        <v>0</v>
      </c>
      <c r="D18" s="824">
        <v>0</v>
      </c>
      <c r="E18" s="824">
        <v>1.3877787807814457E-17</v>
      </c>
      <c r="F18" s="816">
        <v>1.3877787807814457E-17</v>
      </c>
      <c r="G18" s="824">
        <v>0</v>
      </c>
      <c r="H18" s="824">
        <v>0</v>
      </c>
      <c r="I18" s="824">
        <v>1.4954927988451683E-2</v>
      </c>
      <c r="J18" s="824">
        <v>3.0957283000000003E-4</v>
      </c>
      <c r="K18" s="824">
        <v>0</v>
      </c>
      <c r="L18" s="824">
        <v>0.19738328536348912</v>
      </c>
      <c r="M18" s="824">
        <v>0</v>
      </c>
      <c r="N18" s="824">
        <v>0</v>
      </c>
      <c r="O18" s="824">
        <v>0</v>
      </c>
      <c r="P18" s="824">
        <v>0</v>
      </c>
      <c r="Q18" s="824">
        <v>0</v>
      </c>
      <c r="R18" s="816">
        <v>0.2126477861819408</v>
      </c>
      <c r="S18" s="824">
        <v>4.4303217230387872</v>
      </c>
      <c r="T18" s="824">
        <v>0</v>
      </c>
      <c r="U18" s="824">
        <v>0</v>
      </c>
      <c r="V18" s="825">
        <v>4.4303217230387872</v>
      </c>
      <c r="W18" s="816">
        <v>4.6429695092207277</v>
      </c>
      <c r="X18" s="999">
        <v>0</v>
      </c>
      <c r="Y18" s="824">
        <v>7.6177575600000005E-2</v>
      </c>
      <c r="Z18" s="824">
        <v>5.1359022552795279</v>
      </c>
      <c r="AA18" s="817">
        <v>0</v>
      </c>
      <c r="AB18" s="817">
        <v>0</v>
      </c>
      <c r="AC18" s="816">
        <v>9.8550493401002548</v>
      </c>
    </row>
    <row r="19" spans="1:31">
      <c r="A19" s="5"/>
      <c r="B19" s="6" t="s">
        <v>32</v>
      </c>
      <c r="C19" s="824">
        <v>0</v>
      </c>
      <c r="D19" s="824">
        <v>0</v>
      </c>
      <c r="E19" s="824">
        <v>0</v>
      </c>
      <c r="F19" s="816">
        <v>0</v>
      </c>
      <c r="G19" s="824">
        <v>0</v>
      </c>
      <c r="H19" s="824">
        <v>0</v>
      </c>
      <c r="I19" s="824">
        <v>3.8964977555594506E-2</v>
      </c>
      <c r="J19" s="824">
        <v>0.13844717952477112</v>
      </c>
      <c r="K19" s="824">
        <v>0</v>
      </c>
      <c r="L19" s="824">
        <v>5.798826510721435</v>
      </c>
      <c r="M19" s="824">
        <v>0</v>
      </c>
      <c r="N19" s="824">
        <v>1.6297897885953344E-2</v>
      </c>
      <c r="O19" s="824">
        <v>0</v>
      </c>
      <c r="P19" s="824">
        <v>0</v>
      </c>
      <c r="Q19" s="824">
        <v>0</v>
      </c>
      <c r="R19" s="816">
        <v>5.9925365656877538</v>
      </c>
      <c r="S19" s="824">
        <v>4.6516606784655155</v>
      </c>
      <c r="T19" s="824">
        <v>0</v>
      </c>
      <c r="U19" s="824">
        <v>0</v>
      </c>
      <c r="V19" s="825">
        <v>4.6516606784655155</v>
      </c>
      <c r="W19" s="816">
        <v>10.644197244153268</v>
      </c>
      <c r="X19" s="999">
        <v>0</v>
      </c>
      <c r="Y19" s="824">
        <v>0.2828444058690136</v>
      </c>
      <c r="Z19" s="824">
        <v>7.6836525281865704</v>
      </c>
      <c r="AA19" s="817">
        <v>0</v>
      </c>
      <c r="AB19" s="817">
        <v>0</v>
      </c>
      <c r="AC19" s="816">
        <v>18.610694178208853</v>
      </c>
    </row>
    <row r="20" spans="1:31">
      <c r="A20" s="5"/>
      <c r="B20" s="6" t="s">
        <v>40</v>
      </c>
      <c r="C20" s="824">
        <v>0</v>
      </c>
      <c r="D20" s="824">
        <v>0</v>
      </c>
      <c r="E20" s="824">
        <v>0</v>
      </c>
      <c r="F20" s="816">
        <v>0</v>
      </c>
      <c r="G20" s="824">
        <v>0</v>
      </c>
      <c r="H20" s="824">
        <v>0</v>
      </c>
      <c r="I20" s="824">
        <v>1.2753989776034459E-2</v>
      </c>
      <c r="J20" s="824">
        <v>0</v>
      </c>
      <c r="K20" s="824">
        <v>0</v>
      </c>
      <c r="L20" s="824">
        <v>0.50332422262189247</v>
      </c>
      <c r="M20" s="824">
        <v>0</v>
      </c>
      <c r="N20" s="824">
        <v>5.9573839999999996E-3</v>
      </c>
      <c r="O20" s="824">
        <v>0</v>
      </c>
      <c r="P20" s="824">
        <v>0</v>
      </c>
      <c r="Q20" s="824">
        <v>0</v>
      </c>
      <c r="R20" s="816">
        <v>0.52203559639792696</v>
      </c>
      <c r="S20" s="824">
        <v>13.365596678506133</v>
      </c>
      <c r="T20" s="824">
        <v>0</v>
      </c>
      <c r="U20" s="824">
        <v>0</v>
      </c>
      <c r="V20" s="825">
        <v>13.365596678506133</v>
      </c>
      <c r="W20" s="816">
        <v>13.88763227490406</v>
      </c>
      <c r="X20" s="999">
        <v>0</v>
      </c>
      <c r="Y20" s="824">
        <v>0.62548148025640005</v>
      </c>
      <c r="Z20" s="824">
        <v>10.906392992358469</v>
      </c>
      <c r="AA20" s="817">
        <v>0</v>
      </c>
      <c r="AB20" s="817">
        <v>0</v>
      </c>
      <c r="AC20" s="816">
        <v>25.41950674751893</v>
      </c>
    </row>
    <row r="21" spans="1:31">
      <c r="A21" s="5"/>
      <c r="B21" s="6" t="s">
        <v>39</v>
      </c>
      <c r="C21" s="824">
        <v>0</v>
      </c>
      <c r="D21" s="824">
        <v>0</v>
      </c>
      <c r="E21" s="824">
        <v>0</v>
      </c>
      <c r="F21" s="816">
        <v>0</v>
      </c>
      <c r="G21" s="824">
        <v>0</v>
      </c>
      <c r="H21" s="824">
        <v>0</v>
      </c>
      <c r="I21" s="824">
        <v>2.6986409054718882E-2</v>
      </c>
      <c r="J21" s="824">
        <v>0</v>
      </c>
      <c r="K21" s="824">
        <v>0</v>
      </c>
      <c r="L21" s="824">
        <v>6.1437421363009295E-2</v>
      </c>
      <c r="M21" s="824">
        <v>0</v>
      </c>
      <c r="N21" s="824">
        <v>0</v>
      </c>
      <c r="O21" s="824">
        <v>0</v>
      </c>
      <c r="P21" s="824">
        <v>0</v>
      </c>
      <c r="Q21" s="824">
        <v>0</v>
      </c>
      <c r="R21" s="816">
        <v>8.842383041772818E-2</v>
      </c>
      <c r="S21" s="824">
        <v>1.7487802642902297</v>
      </c>
      <c r="T21" s="824">
        <v>0</v>
      </c>
      <c r="U21" s="824">
        <v>0</v>
      </c>
      <c r="V21" s="825">
        <v>1.7487802642902297</v>
      </c>
      <c r="W21" s="816">
        <v>1.837204094707958</v>
      </c>
      <c r="X21" s="999">
        <v>0</v>
      </c>
      <c r="Y21" s="824">
        <v>0</v>
      </c>
      <c r="Z21" s="824">
        <v>1.940371966125745</v>
      </c>
      <c r="AA21" s="817">
        <v>0</v>
      </c>
      <c r="AB21" s="817">
        <v>0</v>
      </c>
      <c r="AC21" s="816">
        <v>3.7775760608337032</v>
      </c>
    </row>
    <row r="22" spans="1:31">
      <c r="A22" s="5"/>
      <c r="B22" s="6" t="s">
        <v>36</v>
      </c>
      <c r="C22" s="824">
        <v>0</v>
      </c>
      <c r="D22" s="824">
        <v>2.9240999999999989E-2</v>
      </c>
      <c r="E22" s="824">
        <v>0</v>
      </c>
      <c r="F22" s="816">
        <v>2.9240999999999989E-2</v>
      </c>
      <c r="G22" s="824">
        <v>0</v>
      </c>
      <c r="H22" s="824">
        <v>0</v>
      </c>
      <c r="I22" s="824">
        <v>9.0394703957121271E-3</v>
      </c>
      <c r="J22" s="824">
        <v>7.9920000000000001E-7</v>
      </c>
      <c r="K22" s="824">
        <v>0</v>
      </c>
      <c r="L22" s="824">
        <v>4.8921421896017281E-2</v>
      </c>
      <c r="M22" s="824">
        <v>0</v>
      </c>
      <c r="N22" s="824">
        <v>4.847638806E-2</v>
      </c>
      <c r="O22" s="824">
        <v>0</v>
      </c>
      <c r="P22" s="824">
        <v>1.7174787500000004E-2</v>
      </c>
      <c r="Q22" s="824">
        <v>0</v>
      </c>
      <c r="R22" s="816">
        <v>0.12361286705172941</v>
      </c>
      <c r="S22" s="824">
        <v>1.396786622886327</v>
      </c>
      <c r="T22" s="824">
        <v>0</v>
      </c>
      <c r="U22" s="824">
        <v>0</v>
      </c>
      <c r="V22" s="825">
        <v>1.396786622886327</v>
      </c>
      <c r="W22" s="816">
        <v>1.5496404899380565</v>
      </c>
      <c r="X22" s="999">
        <v>0</v>
      </c>
      <c r="Y22" s="824">
        <v>0.42039424257431879</v>
      </c>
      <c r="Z22" s="824">
        <v>0.85790852517200045</v>
      </c>
      <c r="AA22" s="817">
        <v>0</v>
      </c>
      <c r="AB22" s="817">
        <v>0</v>
      </c>
      <c r="AC22" s="816">
        <v>2.8279432576843755</v>
      </c>
    </row>
    <row r="23" spans="1:31">
      <c r="A23" s="5"/>
      <c r="B23" s="6" t="s">
        <v>38</v>
      </c>
      <c r="C23" s="824">
        <v>0</v>
      </c>
      <c r="D23" s="824">
        <v>5.1773394229401859E-3</v>
      </c>
      <c r="E23" s="824">
        <v>0</v>
      </c>
      <c r="F23" s="816">
        <v>5.1773394229401859E-3</v>
      </c>
      <c r="G23" s="824">
        <v>0</v>
      </c>
      <c r="H23" s="824">
        <v>0</v>
      </c>
      <c r="I23" s="824">
        <v>0</v>
      </c>
      <c r="J23" s="824">
        <v>0</v>
      </c>
      <c r="K23" s="824">
        <v>0</v>
      </c>
      <c r="L23" s="824">
        <v>0.10249487988838223</v>
      </c>
      <c r="M23" s="824">
        <v>0</v>
      </c>
      <c r="N23" s="824">
        <v>0</v>
      </c>
      <c r="O23" s="824">
        <v>0</v>
      </c>
      <c r="P23" s="824">
        <v>0</v>
      </c>
      <c r="Q23" s="824">
        <v>0</v>
      </c>
      <c r="R23" s="816">
        <v>0.10249487988838223</v>
      </c>
      <c r="S23" s="824">
        <v>0.31072482279244573</v>
      </c>
      <c r="T23" s="824">
        <v>0</v>
      </c>
      <c r="U23" s="824">
        <v>0</v>
      </c>
      <c r="V23" s="825">
        <v>0.31072482279244573</v>
      </c>
      <c r="W23" s="816">
        <v>0.41839704210376816</v>
      </c>
      <c r="X23" s="999">
        <v>0</v>
      </c>
      <c r="Y23" s="824">
        <v>-6.8947524480926781E-2</v>
      </c>
      <c r="Z23" s="824">
        <v>0.49994406104000011</v>
      </c>
      <c r="AA23" s="817">
        <v>0</v>
      </c>
      <c r="AB23" s="817">
        <v>0</v>
      </c>
      <c r="AC23" s="816">
        <v>0.84939357866284149</v>
      </c>
    </row>
    <row r="24" spans="1:31">
      <c r="A24" s="217"/>
      <c r="B24" s="215" t="s">
        <v>33</v>
      </c>
      <c r="C24" s="824">
        <v>0</v>
      </c>
      <c r="D24" s="824">
        <v>0</v>
      </c>
      <c r="E24" s="824">
        <v>0</v>
      </c>
      <c r="F24" s="816">
        <v>0</v>
      </c>
      <c r="G24" s="824">
        <v>0</v>
      </c>
      <c r="H24" s="824">
        <v>0</v>
      </c>
      <c r="I24" s="824">
        <v>1.928638764072</v>
      </c>
      <c r="J24" s="824">
        <v>0</v>
      </c>
      <c r="K24" s="824">
        <v>0</v>
      </c>
      <c r="L24" s="824">
        <v>4.4414520278435982E-2</v>
      </c>
      <c r="M24" s="824">
        <v>0</v>
      </c>
      <c r="N24" s="824">
        <v>0.73128040000000005</v>
      </c>
      <c r="O24" s="824">
        <v>0</v>
      </c>
      <c r="P24" s="824">
        <v>0</v>
      </c>
      <c r="Q24" s="824">
        <v>0</v>
      </c>
      <c r="R24" s="816">
        <v>2.704333684350436</v>
      </c>
      <c r="S24" s="824">
        <v>3.233873360891522</v>
      </c>
      <c r="T24" s="824">
        <v>0</v>
      </c>
      <c r="U24" s="824">
        <v>0</v>
      </c>
      <c r="V24" s="825">
        <v>3.233873360891522</v>
      </c>
      <c r="W24" s="816">
        <v>5.938207045241958</v>
      </c>
      <c r="X24" s="999">
        <v>0</v>
      </c>
      <c r="Y24" s="824">
        <v>6.6180992449999532E-3</v>
      </c>
      <c r="Z24" s="824">
        <v>11.181204362169179</v>
      </c>
      <c r="AA24" s="817">
        <v>0</v>
      </c>
      <c r="AB24" s="817">
        <v>0</v>
      </c>
      <c r="AC24" s="816">
        <v>17.126029506656138</v>
      </c>
    </row>
    <row r="25" spans="1:31">
      <c r="A25" s="5" t="s">
        <v>586</v>
      </c>
      <c r="B25" s="127"/>
      <c r="C25" s="821">
        <f>SUM(C27:C32)</f>
        <v>0</v>
      </c>
      <c r="D25" s="821">
        <f t="shared" ref="D25:E25" si="0">SUM(D27:D32)</f>
        <v>0.54700399882025252</v>
      </c>
      <c r="E25" s="821">
        <f t="shared" si="0"/>
        <v>0</v>
      </c>
      <c r="F25" s="822">
        <f>SUM(F27:F32)</f>
        <v>0.54700399882025252</v>
      </c>
      <c r="G25" s="812">
        <f>SUM(G27:G32)</f>
        <v>0</v>
      </c>
      <c r="H25" s="812">
        <f t="shared" ref="H25:Q25" si="1">SUM(H27:H32)</f>
        <v>0</v>
      </c>
      <c r="I25" s="812">
        <f t="shared" si="1"/>
        <v>8.4982799092779462E-2</v>
      </c>
      <c r="J25" s="812">
        <f t="shared" si="1"/>
        <v>8.5524613962797952E-2</v>
      </c>
      <c r="K25" s="812">
        <f t="shared" si="1"/>
        <v>0</v>
      </c>
      <c r="L25" s="812">
        <f t="shared" si="1"/>
        <v>8.4542309479199886</v>
      </c>
      <c r="M25" s="812">
        <f t="shared" si="1"/>
        <v>0.21953439918725159</v>
      </c>
      <c r="N25" s="812">
        <f t="shared" si="1"/>
        <v>0.2772607581468467</v>
      </c>
      <c r="O25" s="812">
        <f t="shared" si="1"/>
        <v>0</v>
      </c>
      <c r="P25" s="812">
        <f t="shared" si="1"/>
        <v>0</v>
      </c>
      <c r="Q25" s="812">
        <f t="shared" si="1"/>
        <v>0</v>
      </c>
      <c r="R25" s="822">
        <f>SUM(R27:R32)</f>
        <v>9.1215335183096649</v>
      </c>
      <c r="S25" s="812">
        <f>SUM(S27:S32)</f>
        <v>22.314056085335999</v>
      </c>
      <c r="T25" s="812">
        <f t="shared" ref="T25:U25" si="2">SUM(T27:T32)</f>
        <v>0</v>
      </c>
      <c r="U25" s="812">
        <f t="shared" si="2"/>
        <v>0</v>
      </c>
      <c r="V25" s="822">
        <f>SUM(V27:V32)</f>
        <v>22.314056085335999</v>
      </c>
      <c r="W25" s="822">
        <f>SUM(W27:W32)</f>
        <v>31.982593602465915</v>
      </c>
      <c r="X25" s="821">
        <f>SUM(X27:X32)</f>
        <v>0</v>
      </c>
      <c r="Y25" s="812">
        <f>SUM(Y27:Y32)</f>
        <v>2.6422396252950073</v>
      </c>
      <c r="Z25" s="814">
        <v>-3.7483705204708513</v>
      </c>
      <c r="AA25" s="823">
        <v>4.0460539062215126E-2</v>
      </c>
      <c r="AB25" s="823">
        <v>0</v>
      </c>
      <c r="AC25" s="822">
        <f>SUM(W25:AB25)</f>
        <v>30.91692324635229</v>
      </c>
      <c r="AE25" s="38"/>
    </row>
    <row r="26" spans="1:31">
      <c r="A26" s="5"/>
      <c r="B26" s="127"/>
      <c r="C26" s="826"/>
      <c r="D26" s="827"/>
      <c r="E26" s="826"/>
      <c r="F26" s="816"/>
      <c r="G26" s="827"/>
      <c r="H26" s="827"/>
      <c r="I26" s="827"/>
      <c r="J26" s="827"/>
      <c r="K26" s="827"/>
      <c r="L26" s="827"/>
      <c r="M26" s="827"/>
      <c r="N26" s="827"/>
      <c r="O26" s="827"/>
      <c r="P26" s="827"/>
      <c r="Q26" s="827"/>
      <c r="R26" s="816"/>
      <c r="S26" s="827"/>
      <c r="T26" s="826"/>
      <c r="U26" s="826"/>
      <c r="V26" s="816"/>
      <c r="W26" s="816"/>
      <c r="X26" s="826"/>
      <c r="Y26" s="830"/>
      <c r="Z26" s="830">
        <v>2.5201346004</v>
      </c>
      <c r="AA26" s="831"/>
      <c r="AB26" s="828"/>
      <c r="AC26" s="829"/>
      <c r="AE26" s="38"/>
    </row>
    <row r="27" spans="1:31">
      <c r="A27" s="3"/>
      <c r="B27" s="6" t="s">
        <v>157</v>
      </c>
      <c r="C27" s="815">
        <v>0</v>
      </c>
      <c r="D27" s="815">
        <v>0</v>
      </c>
      <c r="E27" s="815">
        <v>0</v>
      </c>
      <c r="F27" s="816">
        <v>0</v>
      </c>
      <c r="G27" s="815">
        <v>0</v>
      </c>
      <c r="H27" s="815">
        <v>0</v>
      </c>
      <c r="I27" s="815">
        <v>6.4731758920594781E-2</v>
      </c>
      <c r="J27" s="815">
        <v>1.3261994403934133E-3</v>
      </c>
      <c r="K27" s="815">
        <v>0</v>
      </c>
      <c r="L27" s="815">
        <v>4.9809135885072067</v>
      </c>
      <c r="M27" s="815">
        <v>0.1769558525521589</v>
      </c>
      <c r="N27" s="815">
        <v>0</v>
      </c>
      <c r="O27" s="815">
        <v>0</v>
      </c>
      <c r="P27" s="815">
        <v>0</v>
      </c>
      <c r="Q27" s="815">
        <v>0</v>
      </c>
      <c r="R27" s="816">
        <v>5.2239273994203543</v>
      </c>
      <c r="S27" s="815">
        <v>0.11528075649239999</v>
      </c>
      <c r="T27" s="815">
        <v>0</v>
      </c>
      <c r="U27" s="815">
        <v>0</v>
      </c>
      <c r="V27" s="816">
        <v>0.11528075649239999</v>
      </c>
      <c r="W27" s="816">
        <v>5.339208155912754</v>
      </c>
      <c r="X27" s="815">
        <v>0</v>
      </c>
      <c r="Y27" s="815">
        <v>1.2938519912246071</v>
      </c>
      <c r="Z27" s="815">
        <v>2.4292583126529852</v>
      </c>
      <c r="AA27" s="817">
        <v>0</v>
      </c>
      <c r="AB27" s="817">
        <v>0</v>
      </c>
      <c r="AC27" s="816">
        <v>9.0623184597903474</v>
      </c>
    </row>
    <row r="28" spans="1:31">
      <c r="A28" s="3"/>
      <c r="B28" s="6" t="s">
        <v>158</v>
      </c>
      <c r="C28" s="815">
        <v>0</v>
      </c>
      <c r="D28" s="815">
        <v>0</v>
      </c>
      <c r="E28" s="815">
        <v>0</v>
      </c>
      <c r="F28" s="816">
        <v>0</v>
      </c>
      <c r="G28" s="815">
        <v>0</v>
      </c>
      <c r="H28" s="815">
        <v>0</v>
      </c>
      <c r="I28" s="815">
        <v>3.4337216861374353E-3</v>
      </c>
      <c r="J28" s="815">
        <v>5.5900168248238533E-4</v>
      </c>
      <c r="K28" s="815">
        <v>0</v>
      </c>
      <c r="L28" s="815">
        <v>2.2097759799521892</v>
      </c>
      <c r="M28" s="815">
        <v>7.0111137601937962E-5</v>
      </c>
      <c r="N28" s="815">
        <v>0</v>
      </c>
      <c r="O28" s="815">
        <v>0</v>
      </c>
      <c r="P28" s="815">
        <v>0</v>
      </c>
      <c r="Q28" s="815">
        <v>0</v>
      </c>
      <c r="R28" s="816">
        <v>2.2138388144584109</v>
      </c>
      <c r="S28" s="815">
        <v>0</v>
      </c>
      <c r="T28" s="815">
        <v>0</v>
      </c>
      <c r="U28" s="815">
        <v>0</v>
      </c>
      <c r="V28" s="816">
        <v>0</v>
      </c>
      <c r="W28" s="816">
        <v>2.2138388144584109</v>
      </c>
      <c r="X28" s="815">
        <v>0</v>
      </c>
      <c r="Y28" s="815">
        <v>0.94785268174656001</v>
      </c>
      <c r="Z28" s="815">
        <v>0.47863916631644304</v>
      </c>
      <c r="AA28" s="817">
        <v>0</v>
      </c>
      <c r="AB28" s="817">
        <v>0</v>
      </c>
      <c r="AC28" s="816">
        <v>3.6403306625214138</v>
      </c>
    </row>
    <row r="29" spans="1:31">
      <c r="A29" s="3"/>
      <c r="B29" s="6" t="s">
        <v>159</v>
      </c>
      <c r="C29" s="815">
        <v>0</v>
      </c>
      <c r="D29" s="815">
        <v>0.46018171439999994</v>
      </c>
      <c r="E29" s="815">
        <v>0</v>
      </c>
      <c r="F29" s="816">
        <v>0.46018171439999994</v>
      </c>
      <c r="G29" s="815">
        <v>0</v>
      </c>
      <c r="H29" s="815">
        <v>0</v>
      </c>
      <c r="I29" s="815">
        <v>9.8786382839580796E-3</v>
      </c>
      <c r="J29" s="815">
        <v>2.8998283485522748E-3</v>
      </c>
      <c r="K29" s="815">
        <v>0</v>
      </c>
      <c r="L29" s="815">
        <v>0.42115584379954896</v>
      </c>
      <c r="M29" s="815">
        <v>3.9208661037301772E-2</v>
      </c>
      <c r="N29" s="815">
        <v>0.25488888882361327</v>
      </c>
      <c r="O29" s="815">
        <v>0</v>
      </c>
      <c r="P29" s="815">
        <v>0</v>
      </c>
      <c r="Q29" s="815">
        <v>0</v>
      </c>
      <c r="R29" s="816">
        <v>0.72803186029297429</v>
      </c>
      <c r="S29" s="815">
        <v>22.198775328843599</v>
      </c>
      <c r="T29" s="815">
        <v>0</v>
      </c>
      <c r="U29" s="815">
        <v>0</v>
      </c>
      <c r="V29" s="816">
        <v>22.198775328843599</v>
      </c>
      <c r="W29" s="816">
        <v>23.386988903536576</v>
      </c>
      <c r="X29" s="815">
        <v>0</v>
      </c>
      <c r="Y29" s="815">
        <v>0.39653486632384</v>
      </c>
      <c r="Z29" s="815">
        <v>-7.850239436748188</v>
      </c>
      <c r="AA29" s="817">
        <v>0</v>
      </c>
      <c r="AB29" s="817">
        <v>0</v>
      </c>
      <c r="AC29" s="816">
        <v>15.933284333112228</v>
      </c>
    </row>
    <row r="30" spans="1:31">
      <c r="A30" s="3"/>
      <c r="B30" s="6" t="s">
        <v>160</v>
      </c>
      <c r="C30" s="815">
        <v>0</v>
      </c>
      <c r="D30" s="815">
        <v>8.6822284420252568E-2</v>
      </c>
      <c r="E30" s="815">
        <v>0</v>
      </c>
      <c r="F30" s="816">
        <v>8.6822284420252568E-2</v>
      </c>
      <c r="G30" s="815">
        <v>0</v>
      </c>
      <c r="H30" s="815">
        <v>0</v>
      </c>
      <c r="I30" s="815">
        <v>6.9367571747591473E-3</v>
      </c>
      <c r="J30" s="815">
        <v>6.2512587186432551E-3</v>
      </c>
      <c r="K30" s="815">
        <v>0</v>
      </c>
      <c r="L30" s="815">
        <v>0.83270803464954313</v>
      </c>
      <c r="M30" s="815">
        <v>3.2997744601889712E-3</v>
      </c>
      <c r="N30" s="815">
        <v>2.2371869323233404E-2</v>
      </c>
      <c r="O30" s="815">
        <v>0</v>
      </c>
      <c r="P30" s="815">
        <v>0</v>
      </c>
      <c r="Q30" s="815">
        <v>0</v>
      </c>
      <c r="R30" s="816">
        <v>0.87156769432636783</v>
      </c>
      <c r="S30" s="815">
        <v>0</v>
      </c>
      <c r="T30" s="815">
        <v>0</v>
      </c>
      <c r="U30" s="815">
        <v>0</v>
      </c>
      <c r="V30" s="816">
        <v>0</v>
      </c>
      <c r="W30" s="816">
        <v>0.95838997874662035</v>
      </c>
      <c r="X30" s="815">
        <v>0</v>
      </c>
      <c r="Y30" s="815">
        <v>4.0000859999999999E-3</v>
      </c>
      <c r="Z30" s="815">
        <v>1.1939336090119086</v>
      </c>
      <c r="AA30" s="817">
        <v>0</v>
      </c>
      <c r="AB30" s="817">
        <v>0</v>
      </c>
      <c r="AC30" s="816">
        <v>2.156323673758529</v>
      </c>
    </row>
    <row r="31" spans="1:31">
      <c r="A31" s="3"/>
      <c r="B31" s="6" t="s">
        <v>161</v>
      </c>
      <c r="C31" s="815">
        <v>0</v>
      </c>
      <c r="D31" s="815">
        <v>0</v>
      </c>
      <c r="E31" s="815">
        <v>0</v>
      </c>
      <c r="F31" s="816">
        <v>0</v>
      </c>
      <c r="G31" s="815">
        <v>0</v>
      </c>
      <c r="H31" s="815">
        <v>0</v>
      </c>
      <c r="I31" s="815">
        <v>1.9230273300137108E-6</v>
      </c>
      <c r="J31" s="815">
        <v>7.2344552789736991E-2</v>
      </c>
      <c r="K31" s="815">
        <v>0</v>
      </c>
      <c r="L31" s="815">
        <v>7.1629119091797238E-3</v>
      </c>
      <c r="M31" s="815">
        <v>0</v>
      </c>
      <c r="N31" s="815">
        <v>0</v>
      </c>
      <c r="O31" s="815">
        <v>0</v>
      </c>
      <c r="P31" s="815">
        <v>0</v>
      </c>
      <c r="Q31" s="815">
        <v>0</v>
      </c>
      <c r="R31" s="816">
        <v>7.950938772624673E-2</v>
      </c>
      <c r="S31" s="815">
        <v>0</v>
      </c>
      <c r="T31" s="815">
        <v>0</v>
      </c>
      <c r="U31" s="815">
        <v>0</v>
      </c>
      <c r="V31" s="816">
        <v>0</v>
      </c>
      <c r="W31" s="816">
        <v>7.950938772624673E-2</v>
      </c>
      <c r="X31" s="815">
        <v>0</v>
      </c>
      <c r="Y31" s="815">
        <v>0</v>
      </c>
      <c r="Z31" s="815">
        <v>0</v>
      </c>
      <c r="AA31" s="817">
        <v>0</v>
      </c>
      <c r="AB31" s="817">
        <v>0</v>
      </c>
      <c r="AC31" s="816">
        <v>7.950938772624673E-2</v>
      </c>
    </row>
    <row r="32" spans="1:31">
      <c r="A32" s="4"/>
      <c r="B32" s="126" t="s">
        <v>162</v>
      </c>
      <c r="C32" s="833">
        <v>0</v>
      </c>
      <c r="D32" s="833">
        <v>0</v>
      </c>
      <c r="E32" s="833">
        <v>0</v>
      </c>
      <c r="F32" s="832">
        <v>0</v>
      </c>
      <c r="G32" s="833">
        <v>0</v>
      </c>
      <c r="H32" s="833">
        <v>0</v>
      </c>
      <c r="I32" s="833">
        <v>0</v>
      </c>
      <c r="J32" s="833">
        <v>2.1437729829896406E-3</v>
      </c>
      <c r="K32" s="833">
        <v>0</v>
      </c>
      <c r="L32" s="833">
        <v>2.5145891023198568E-3</v>
      </c>
      <c r="M32" s="833">
        <v>0</v>
      </c>
      <c r="N32" s="833">
        <v>0</v>
      </c>
      <c r="O32" s="833">
        <v>0</v>
      </c>
      <c r="P32" s="833">
        <v>0</v>
      </c>
      <c r="Q32" s="833">
        <v>0</v>
      </c>
      <c r="R32" s="832">
        <v>4.6583620853094974E-3</v>
      </c>
      <c r="S32" s="833">
        <v>0</v>
      </c>
      <c r="T32" s="833">
        <v>0</v>
      </c>
      <c r="U32" s="833">
        <v>0</v>
      </c>
      <c r="V32" s="832">
        <v>0</v>
      </c>
      <c r="W32" s="832">
        <v>4.6583620853094974E-3</v>
      </c>
      <c r="X32" s="833">
        <v>0</v>
      </c>
      <c r="Y32" s="833">
        <v>0</v>
      </c>
      <c r="Z32" s="833">
        <v>3.7828296000000008E-5</v>
      </c>
      <c r="AA32" s="834">
        <v>0</v>
      </c>
      <c r="AB32" s="834">
        <v>0</v>
      </c>
      <c r="AC32" s="832">
        <v>4.6961903813094973E-3</v>
      </c>
    </row>
  </sheetData>
  <mergeCells count="1">
    <mergeCell ref="A1:B4"/>
  </mergeCells>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theme="5" tint="-0.249977111117893"/>
  </sheetPr>
  <dimension ref="A1:C27"/>
  <sheetViews>
    <sheetView showGridLines="0" workbookViewId="0"/>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68" t="s">
        <v>438</v>
      </c>
      <c r="B2" s="1169"/>
      <c r="C2" s="111"/>
    </row>
    <row r="3" spans="1:3" s="15" customFormat="1" ht="15.75">
      <c r="A3" s="98"/>
      <c r="B3" s="70"/>
      <c r="C3" s="99"/>
    </row>
    <row r="4" spans="1:3">
      <c r="A4" s="95" t="s">
        <v>348</v>
      </c>
      <c r="B4" s="69" t="s">
        <v>360</v>
      </c>
      <c r="C4" s="100" t="s">
        <v>359</v>
      </c>
    </row>
    <row r="5" spans="1:3">
      <c r="A5" s="112"/>
      <c r="B5" s="43"/>
      <c r="C5" s="96"/>
    </row>
    <row r="6" spans="1:3" s="11" customFormat="1" ht="30">
      <c r="A6" s="113" t="s">
        <v>187</v>
      </c>
      <c r="B6" s="129" t="s">
        <v>440</v>
      </c>
      <c r="C6" s="160" t="s">
        <v>455</v>
      </c>
    </row>
    <row r="7" spans="1:3" s="11" customFormat="1">
      <c r="A7" s="131"/>
      <c r="B7" s="132"/>
      <c r="C7" s="133"/>
    </row>
    <row r="8" spans="1:3" s="11" customFormat="1" ht="60">
      <c r="A8" s="113" t="s">
        <v>148</v>
      </c>
      <c r="B8" s="129" t="s">
        <v>440</v>
      </c>
      <c r="C8" s="304" t="s">
        <v>456</v>
      </c>
    </row>
    <row r="9" spans="1:3" s="11" customFormat="1">
      <c r="A9" s="131"/>
      <c r="B9" s="132"/>
      <c r="C9" s="133"/>
    </row>
    <row r="10" spans="1:3" s="11" customFormat="1" ht="60">
      <c r="A10" s="113" t="s">
        <v>149</v>
      </c>
      <c r="B10" s="129" t="s">
        <v>440</v>
      </c>
      <c r="C10" s="304" t="s">
        <v>456</v>
      </c>
    </row>
    <row r="11" spans="1:3" s="11" customFormat="1">
      <c r="A11" s="131"/>
      <c r="B11" s="132"/>
      <c r="C11" s="133"/>
    </row>
    <row r="12" spans="1:3" s="11" customFormat="1" ht="60">
      <c r="A12" s="113" t="s">
        <v>370</v>
      </c>
      <c r="B12" s="129" t="s">
        <v>440</v>
      </c>
      <c r="C12" s="304" t="s">
        <v>456</v>
      </c>
    </row>
    <row r="13" spans="1:3" s="11" customFormat="1">
      <c r="A13" s="131"/>
      <c r="B13" s="132"/>
      <c r="C13" s="133"/>
    </row>
    <row r="14" spans="1:3" s="11" customFormat="1" ht="60">
      <c r="A14" s="113" t="s">
        <v>105</v>
      </c>
      <c r="B14" s="129" t="s">
        <v>457</v>
      </c>
      <c r="C14" s="304" t="s">
        <v>456</v>
      </c>
    </row>
    <row r="15" spans="1:3" s="11" customFormat="1" ht="63">
      <c r="A15" s="123"/>
      <c r="B15" s="129" t="s">
        <v>458</v>
      </c>
      <c r="C15" s="304" t="s">
        <v>462</v>
      </c>
    </row>
    <row r="16" spans="1:3" s="11" customFormat="1">
      <c r="A16" s="131"/>
      <c r="B16" s="132"/>
      <c r="C16" s="133"/>
    </row>
    <row r="17" spans="1:3" s="11" customFormat="1" ht="45">
      <c r="A17" s="113" t="s">
        <v>439</v>
      </c>
      <c r="B17" s="129" t="s">
        <v>503</v>
      </c>
      <c r="C17" s="160" t="s">
        <v>504</v>
      </c>
    </row>
    <row r="18" spans="1:3" s="11" customFormat="1">
      <c r="A18" s="131"/>
      <c r="B18" s="132"/>
      <c r="C18" s="133"/>
    </row>
    <row r="19" spans="1:3" s="11" customFormat="1" ht="60">
      <c r="A19" s="113" t="s">
        <v>373</v>
      </c>
      <c r="B19" s="303" t="s">
        <v>501</v>
      </c>
      <c r="C19" s="160" t="s">
        <v>502</v>
      </c>
    </row>
    <row r="20" spans="1:3" s="11" customFormat="1">
      <c r="A20" s="113"/>
      <c r="B20" s="129"/>
      <c r="C20" s="130"/>
    </row>
    <row r="21" spans="1:3" ht="21">
      <c r="A21" s="125" t="s">
        <v>442</v>
      </c>
      <c r="B21" s="124"/>
      <c r="C21" s="122"/>
    </row>
    <row r="27" spans="1:3">
      <c r="B27" t="s">
        <v>225</v>
      </c>
    </row>
  </sheetData>
  <sheetProtection password="849B" sheet="1" objects="1" scenarios="1"/>
  <mergeCells count="1">
    <mergeCell ref="A2:B2"/>
  </mergeCells>
  <hyperlinks>
    <hyperlink ref="A6" location="'openbare verlichting'!A1" display="openbare verlichting" xr:uid="{00000000-0004-0000-1700-000000000000}"/>
    <hyperlink ref="A8" location="huishoudens!A1" display="huishoudens" xr:uid="{00000000-0004-0000-1700-000001000000}"/>
    <hyperlink ref="A10" location="tertiair!A1" display="tertiair" xr:uid="{00000000-0004-0000-1700-000002000000}"/>
    <hyperlink ref="A12" location="industrie!A1" display="industrie" xr:uid="{00000000-0004-0000-1700-000003000000}"/>
    <hyperlink ref="A14" location="landbouw!A1" display="landbouw" xr:uid="{00000000-0004-0000-1700-000004000000}"/>
    <hyperlink ref="A17" location="transport!A1" display="transport" xr:uid="{00000000-0004-0000-1700-000005000000}"/>
    <hyperlink ref="A19" location="'lokale energieproductie'!A1" display="lokale energieproductie" xr:uid="{00000000-0004-0000-1700-000006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3" customFormat="1" ht="17.25" thickTop="1" thickBot="1">
      <c r="A1" s="1170" t="s">
        <v>187</v>
      </c>
      <c r="B1" s="1171" t="s">
        <v>188</v>
      </c>
      <c r="C1" s="1172"/>
      <c r="D1" s="1172"/>
      <c r="E1" s="1172"/>
      <c r="F1" s="1172"/>
      <c r="G1" s="1172"/>
      <c r="H1" s="1172"/>
      <c r="I1" s="1172"/>
      <c r="J1" s="1172"/>
      <c r="K1" s="1172"/>
      <c r="L1" s="1172"/>
      <c r="M1" s="1172"/>
      <c r="N1" s="1172"/>
      <c r="O1" s="1172"/>
      <c r="P1" s="1172"/>
    </row>
    <row r="2" spans="1:16" s="323" customFormat="1" ht="15.75" thickTop="1">
      <c r="A2" s="1170"/>
      <c r="B2" s="1173" t="s">
        <v>20</v>
      </c>
      <c r="C2" s="1173" t="s">
        <v>189</v>
      </c>
      <c r="D2" s="1175" t="s">
        <v>190</v>
      </c>
      <c r="E2" s="1176"/>
      <c r="F2" s="1176"/>
      <c r="G2" s="1176"/>
      <c r="H2" s="1176"/>
      <c r="I2" s="1176"/>
      <c r="J2" s="1176"/>
      <c r="K2" s="1177"/>
      <c r="L2" s="1175" t="s">
        <v>191</v>
      </c>
      <c r="M2" s="1176"/>
      <c r="N2" s="1176"/>
      <c r="O2" s="1176"/>
      <c r="P2" s="1177"/>
    </row>
    <row r="3" spans="1:16" s="323" customFormat="1" ht="45">
      <c r="A3" s="1170"/>
      <c r="B3" s="1174"/>
      <c r="C3" s="1174"/>
      <c r="D3" s="346" t="s">
        <v>192</v>
      </c>
      <c r="E3" s="346" t="s">
        <v>193</v>
      </c>
      <c r="F3" s="346" t="s">
        <v>194</v>
      </c>
      <c r="G3" s="346" t="s">
        <v>195</v>
      </c>
      <c r="H3" s="346" t="s">
        <v>113</v>
      </c>
      <c r="I3" s="346" t="s">
        <v>196</v>
      </c>
      <c r="J3" s="346" t="s">
        <v>197</v>
      </c>
      <c r="K3" s="346" t="s">
        <v>198</v>
      </c>
      <c r="L3" s="346" t="s">
        <v>199</v>
      </c>
      <c r="M3" s="346" t="s">
        <v>200</v>
      </c>
      <c r="N3" s="346" t="s">
        <v>201</v>
      </c>
      <c r="O3" s="346" t="s">
        <v>202</v>
      </c>
      <c r="P3" s="346" t="s">
        <v>203</v>
      </c>
    </row>
    <row r="4" spans="1:16" s="15" customFormat="1" ht="15.75">
      <c r="A4" s="13"/>
      <c r="B4" s="14"/>
      <c r="C4" s="14"/>
      <c r="D4" s="14"/>
      <c r="E4" s="14"/>
      <c r="F4" s="14"/>
      <c r="G4" s="14"/>
      <c r="H4" s="14"/>
      <c r="I4" s="14"/>
      <c r="J4" s="14"/>
      <c r="K4" s="14"/>
      <c r="L4" s="14"/>
      <c r="M4" s="14"/>
      <c r="N4" s="14"/>
      <c r="O4" s="14"/>
      <c r="P4" s="14"/>
    </row>
    <row r="5" spans="1:16">
      <c r="A5" s="16" t="s">
        <v>498</v>
      </c>
      <c r="B5" s="30">
        <f>SUM(OV_ov_ele_kWh,OV_rest_ele_kWh)/1000</f>
        <v>3131.431</v>
      </c>
      <c r="C5" s="18" t="s">
        <v>204</v>
      </c>
      <c r="D5" s="18" t="s">
        <v>204</v>
      </c>
      <c r="E5" s="18" t="s">
        <v>204</v>
      </c>
      <c r="F5" s="18" t="s">
        <v>204</v>
      </c>
      <c r="G5" s="18" t="s">
        <v>204</v>
      </c>
      <c r="H5" s="18" t="s">
        <v>204</v>
      </c>
      <c r="I5" s="18" t="s">
        <v>204</v>
      </c>
      <c r="J5" s="18" t="s">
        <v>204</v>
      </c>
      <c r="K5" s="18" t="s">
        <v>204</v>
      </c>
      <c r="L5" s="18" t="s">
        <v>204</v>
      </c>
      <c r="M5" s="18" t="s">
        <v>204</v>
      </c>
      <c r="N5" s="18" t="s">
        <v>204</v>
      </c>
      <c r="O5" s="18" t="s">
        <v>204</v>
      </c>
      <c r="P5" s="18" t="s">
        <v>204</v>
      </c>
    </row>
    <row r="6" spans="1:16">
      <c r="A6" s="16" t="s">
        <v>499</v>
      </c>
      <c r="B6" s="30">
        <f>(IF(ISERROR('Eigen openbare verlichting'!B15),0,'Eigen openbare verlichting'!B15))*(-1)</f>
        <v>0</v>
      </c>
      <c r="C6" s="18" t="s">
        <v>204</v>
      </c>
      <c r="D6" s="18" t="s">
        <v>204</v>
      </c>
      <c r="E6" s="18" t="s">
        <v>204</v>
      </c>
      <c r="F6" s="18" t="s">
        <v>204</v>
      </c>
      <c r="G6" s="18" t="s">
        <v>204</v>
      </c>
      <c r="H6" s="18" t="s">
        <v>204</v>
      </c>
      <c r="I6" s="18" t="s">
        <v>204</v>
      </c>
      <c r="J6" s="18" t="s">
        <v>204</v>
      </c>
      <c r="K6" s="18" t="s">
        <v>204</v>
      </c>
      <c r="L6" s="18" t="s">
        <v>204</v>
      </c>
      <c r="M6" s="18" t="s">
        <v>204</v>
      </c>
      <c r="N6" s="18" t="s">
        <v>204</v>
      </c>
      <c r="O6" s="18" t="s">
        <v>204</v>
      </c>
      <c r="P6" s="18" t="s">
        <v>204</v>
      </c>
    </row>
    <row r="7" spans="1:16">
      <c r="B7" s="19"/>
      <c r="C7" s="19"/>
      <c r="D7" s="19"/>
      <c r="E7" s="19"/>
      <c r="F7" s="19"/>
      <c r="G7" s="19"/>
      <c r="H7" s="19"/>
      <c r="I7" s="19"/>
      <c r="J7" s="19"/>
      <c r="K7" s="19"/>
      <c r="L7" s="19"/>
      <c r="M7" s="19"/>
      <c r="N7" s="19"/>
      <c r="O7" s="19"/>
      <c r="P7" s="19"/>
    </row>
    <row r="8" spans="1:16" s="8" customFormat="1">
      <c r="A8" s="20" t="s">
        <v>443</v>
      </c>
      <c r="B8" s="21">
        <f>MAX((B5+B6),0)</f>
        <v>3131.431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207</v>
      </c>
      <c r="B10" s="25">
        <f ca="1">'EF ele_warmte'!B12</f>
        <v>0.15576868815839279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206</v>
      </c>
      <c r="B12" s="23">
        <f ca="1">B10*B8</f>
        <v>487.77889892852409</v>
      </c>
      <c r="C12" s="159"/>
      <c r="D12" s="159"/>
      <c r="E12" s="159"/>
      <c r="F12" s="159"/>
      <c r="G12" s="159"/>
      <c r="H12" s="159"/>
      <c r="I12" s="159"/>
      <c r="J12" s="159"/>
      <c r="K12" s="159"/>
      <c r="L12" s="159"/>
      <c r="M12" s="159"/>
      <c r="N12" s="159"/>
      <c r="O12" s="159"/>
      <c r="P12" s="159"/>
    </row>
  </sheetData>
  <mergeCells count="6">
    <mergeCell ref="A1:A3"/>
    <mergeCell ref="B1:P1"/>
    <mergeCell ref="B2:B3"/>
    <mergeCell ref="C2:C3"/>
    <mergeCell ref="D2:K2"/>
    <mergeCell ref="L2:P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tabColor theme="5" tint="-0.249977111117893"/>
  </sheetPr>
  <dimension ref="A1:P64"/>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4" sqref="B4"/>
    </sheetView>
  </sheetViews>
  <sheetFormatPr defaultRowHeight="15"/>
  <cols>
    <col min="1" max="1" width="61.7109375" customWidth="1"/>
    <col min="2" max="2" width="84.42578125" bestFit="1"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3" customFormat="1" ht="17.25" thickTop="1" thickBot="1">
      <c r="A1" s="1170" t="s">
        <v>148</v>
      </c>
      <c r="B1" s="1171" t="s">
        <v>188</v>
      </c>
      <c r="C1" s="1172"/>
      <c r="D1" s="1172"/>
      <c r="E1" s="1172"/>
      <c r="F1" s="1172"/>
      <c r="G1" s="1172"/>
      <c r="H1" s="1172"/>
      <c r="I1" s="1172"/>
      <c r="J1" s="1172"/>
      <c r="K1" s="1172"/>
      <c r="L1" s="1172"/>
      <c r="M1" s="1172"/>
      <c r="N1" s="1172"/>
      <c r="O1" s="1172"/>
      <c r="P1" s="1172"/>
    </row>
    <row r="2" spans="1:16" s="323" customFormat="1" ht="15.75" thickTop="1">
      <c r="A2" s="1170"/>
      <c r="B2" s="1173" t="s">
        <v>20</v>
      </c>
      <c r="C2" s="1173" t="s">
        <v>189</v>
      </c>
      <c r="D2" s="1175" t="s">
        <v>190</v>
      </c>
      <c r="E2" s="1176"/>
      <c r="F2" s="1176"/>
      <c r="G2" s="1176"/>
      <c r="H2" s="1176"/>
      <c r="I2" s="1176"/>
      <c r="J2" s="1176"/>
      <c r="K2" s="1177"/>
      <c r="L2" s="1175" t="s">
        <v>191</v>
      </c>
      <c r="M2" s="1176"/>
      <c r="N2" s="1176"/>
      <c r="O2" s="1176"/>
      <c r="P2" s="1177"/>
    </row>
    <row r="3" spans="1:16" s="323" customFormat="1" ht="45">
      <c r="A3" s="1170"/>
      <c r="B3" s="1174"/>
      <c r="C3" s="1174"/>
      <c r="D3" s="346" t="s">
        <v>192</v>
      </c>
      <c r="E3" s="346" t="s">
        <v>193</v>
      </c>
      <c r="F3" s="346" t="s">
        <v>194</v>
      </c>
      <c r="G3" s="346" t="s">
        <v>195</v>
      </c>
      <c r="H3" s="346" t="s">
        <v>113</v>
      </c>
      <c r="I3" s="346" t="s">
        <v>196</v>
      </c>
      <c r="J3" s="346" t="s">
        <v>197</v>
      </c>
      <c r="K3" s="346" t="s">
        <v>198</v>
      </c>
      <c r="L3" s="346" t="s">
        <v>199</v>
      </c>
      <c r="M3" s="346" t="s">
        <v>200</v>
      </c>
      <c r="N3" s="346" t="s">
        <v>201</v>
      </c>
      <c r="O3" s="346" t="s">
        <v>202</v>
      </c>
      <c r="P3" s="346" t="s">
        <v>203</v>
      </c>
    </row>
    <row r="4" spans="1:16" s="15" customFormat="1" ht="15.75">
      <c r="A4" s="13"/>
      <c r="B4" s="14"/>
      <c r="C4" s="14"/>
      <c r="D4" s="14"/>
      <c r="E4" s="14"/>
      <c r="F4" s="14"/>
      <c r="G4" s="14"/>
      <c r="H4" s="14"/>
      <c r="I4" s="14"/>
      <c r="J4" s="14"/>
      <c r="K4" s="14"/>
      <c r="L4" s="14"/>
      <c r="M4" s="14"/>
      <c r="N4" s="14"/>
      <c r="O4" s="14"/>
      <c r="P4" s="14"/>
    </row>
    <row r="5" spans="1:16">
      <c r="A5" s="16" t="s">
        <v>500</v>
      </c>
      <c r="B5" s="30">
        <f>IF(ISERROR(SUM(HH_hh_ele_kWh,HH_rest_kWh)/1000),0,SUM(HH_hh_ele_kWh,HH_rest_kWh)/1000)</f>
        <v>44407.690010632999</v>
      </c>
      <c r="C5" s="17">
        <f>IF(ISERROR('Eigen informatie GS &amp; warmtenet'!B59),0,'Eigen informatie GS &amp; warmtenet'!B59)</f>
        <v>0</v>
      </c>
      <c r="D5" s="30">
        <f>(SUM(HH_hh_gas_kWh,HH_rest_gas_kWh)/1000)*0.903</f>
        <v>127070.22980363015</v>
      </c>
      <c r="E5" s="17">
        <f>B32*B41</f>
        <v>4308.8190881276614</v>
      </c>
      <c r="F5" s="17">
        <f>B36*B45</f>
        <v>54586.440054458355</v>
      </c>
      <c r="G5" s="18"/>
      <c r="H5" s="17"/>
      <c r="I5" s="17"/>
      <c r="J5" s="17">
        <f>B35*B44+C35*C44</f>
        <v>349.38467095825791</v>
      </c>
      <c r="K5" s="17"/>
      <c r="L5" s="17"/>
      <c r="M5" s="17"/>
      <c r="N5" s="17">
        <f>B34*B43+C34*C43</f>
        <v>17362.693129436724</v>
      </c>
      <c r="O5" s="17">
        <f>B52*B53*B54</f>
        <v>1281.6370097240226</v>
      </c>
      <c r="P5" s="17">
        <f>B60*B61*B62/1000-B60*B61*B62/1000/B63</f>
        <v>1401.0165879221083</v>
      </c>
    </row>
    <row r="6" spans="1:16">
      <c r="A6" s="16" t="s">
        <v>556</v>
      </c>
      <c r="B6" s="734">
        <f>kWh_PV_kleiner_dan_10kW</f>
        <v>13220.744609998133</v>
      </c>
      <c r="C6" s="735"/>
      <c r="D6" s="735"/>
      <c r="E6" s="736"/>
      <c r="F6" s="736"/>
      <c r="G6" s="736"/>
      <c r="H6" s="736"/>
      <c r="I6" s="736"/>
      <c r="J6" s="736"/>
      <c r="K6" s="736"/>
      <c r="L6" s="736"/>
      <c r="M6" s="736"/>
      <c r="N6" s="736"/>
      <c r="O6" s="736"/>
      <c r="P6" s="736"/>
    </row>
    <row r="7" spans="1:16">
      <c r="B7" s="19"/>
      <c r="C7" s="19"/>
      <c r="D7" s="19"/>
      <c r="E7" s="19"/>
      <c r="F7" s="19"/>
      <c r="G7" s="19"/>
      <c r="H7" s="19"/>
      <c r="I7" s="19"/>
      <c r="J7" s="19"/>
      <c r="K7" s="19"/>
      <c r="L7" s="19"/>
      <c r="M7" s="19"/>
      <c r="N7" s="19"/>
      <c r="O7" s="19"/>
      <c r="P7" s="19"/>
    </row>
    <row r="8" spans="1:16" s="8" customFormat="1">
      <c r="A8" s="20" t="s">
        <v>205</v>
      </c>
      <c r="B8" s="21">
        <f>B5+B6</f>
        <v>57628.434620631131</v>
      </c>
      <c r="C8" s="21">
        <f>C5</f>
        <v>0</v>
      </c>
      <c r="D8" s="21">
        <f>D5</f>
        <v>127070.22980363015</v>
      </c>
      <c r="E8" s="21">
        <f>E5</f>
        <v>4308.8190881276614</v>
      </c>
      <c r="F8" s="21">
        <f>F5</f>
        <v>54586.440054458355</v>
      </c>
      <c r="G8" s="21"/>
      <c r="H8" s="21"/>
      <c r="I8" s="21"/>
      <c r="J8" s="21">
        <f>J5</f>
        <v>349.38467095825791</v>
      </c>
      <c r="K8" s="21"/>
      <c r="L8" s="21">
        <f>L5</f>
        <v>0</v>
      </c>
      <c r="M8" s="21">
        <f>M5</f>
        <v>0</v>
      </c>
      <c r="N8" s="21">
        <f>N5</f>
        <v>17362.693129436724</v>
      </c>
      <c r="O8" s="21">
        <f>O5</f>
        <v>1281.6370097240226</v>
      </c>
      <c r="P8" s="21">
        <f>P5</f>
        <v>1401.0165879221083</v>
      </c>
    </row>
    <row r="9" spans="1:16">
      <c r="B9" s="19"/>
      <c r="C9" s="19"/>
      <c r="D9" s="253"/>
      <c r="E9" s="19"/>
      <c r="F9" s="19"/>
      <c r="G9" s="19"/>
      <c r="H9" s="19"/>
      <c r="I9" s="19"/>
      <c r="J9" s="19"/>
      <c r="K9" s="19"/>
      <c r="L9" s="19"/>
      <c r="M9" s="19"/>
      <c r="N9" s="19"/>
      <c r="O9" s="19"/>
      <c r="P9" s="19"/>
    </row>
    <row r="10" spans="1:16">
      <c r="A10" s="24" t="s">
        <v>207</v>
      </c>
      <c r="B10" s="25">
        <f ca="1">'EF ele_warmte'!B12</f>
        <v>0.15576868815839279</v>
      </c>
      <c r="C10" s="25">
        <f ca="1">'EF ele_warmte'!B22</f>
        <v>2.1914510413920233E-2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206</v>
      </c>
      <c r="B12" s="23">
        <f ca="1">B10*B8</f>
        <v>8976.7056614774174</v>
      </c>
      <c r="C12" s="23">
        <f ca="1">C10*C8</f>
        <v>0</v>
      </c>
      <c r="D12" s="23">
        <f>D8*D10</f>
        <v>25668.186420333292</v>
      </c>
      <c r="E12" s="23">
        <f>E10*E8</f>
        <v>978.10193300497917</v>
      </c>
      <c r="F12" s="23">
        <f>F10*F8</f>
        <v>14574.579494540381</v>
      </c>
      <c r="G12" s="23"/>
      <c r="H12" s="23"/>
      <c r="I12" s="23"/>
      <c r="J12" s="23">
        <f>J10*J8</f>
        <v>123.6821735192233</v>
      </c>
      <c r="K12" s="23"/>
      <c r="L12" s="23">
        <f>L10*L8</f>
        <v>0</v>
      </c>
      <c r="M12" s="23">
        <f>M10*M8</f>
        <v>0</v>
      </c>
      <c r="N12" s="23">
        <f>N10*N8</f>
        <v>0</v>
      </c>
      <c r="O12" s="23">
        <f>O10*O8</f>
        <v>0</v>
      </c>
      <c r="P12" s="23">
        <f>P10*P8</f>
        <v>0</v>
      </c>
    </row>
    <row r="15" spans="1:16">
      <c r="A15" s="189" t="s">
        <v>454</v>
      </c>
      <c r="B15" s="199"/>
      <c r="C15" s="199"/>
      <c r="D15" s="221"/>
    </row>
    <row r="16" spans="1:16">
      <c r="A16" s="3"/>
      <c r="B16" s="43"/>
      <c r="C16" s="43"/>
      <c r="D16" s="170"/>
    </row>
    <row r="17" spans="1:5">
      <c r="A17" s="222" t="s">
        <v>745</v>
      </c>
      <c r="B17" s="198" t="s">
        <v>741</v>
      </c>
      <c r="C17" s="198" t="s">
        <v>740</v>
      </c>
      <c r="D17" s="223" t="s">
        <v>175</v>
      </c>
      <c r="E17" s="15"/>
    </row>
    <row r="18" spans="1:5">
      <c r="A18" s="167" t="s">
        <v>77</v>
      </c>
      <c r="B18" s="1011">
        <v>0.59532996692331042</v>
      </c>
      <c r="C18" s="1011"/>
      <c r="D18" s="293" t="s">
        <v>765</v>
      </c>
      <c r="E18" s="15"/>
    </row>
    <row r="19" spans="1:5">
      <c r="A19" s="167" t="s">
        <v>734</v>
      </c>
      <c r="B19" s="1011">
        <v>7.1008684322337902E-3</v>
      </c>
      <c r="C19" s="1011"/>
      <c r="D19" s="225"/>
      <c r="E19" s="15"/>
    </row>
    <row r="20" spans="1:5">
      <c r="A20" s="167" t="s">
        <v>735</v>
      </c>
      <c r="B20" s="1011"/>
      <c r="C20" s="1011"/>
      <c r="D20" s="225"/>
      <c r="E20" s="15"/>
    </row>
    <row r="21" spans="1:5">
      <c r="A21" s="167" t="s">
        <v>736</v>
      </c>
      <c r="B21" s="1011">
        <v>1.6335190651930662E-2</v>
      </c>
      <c r="C21" s="1011"/>
      <c r="D21" s="225"/>
      <c r="E21" s="15"/>
    </row>
    <row r="22" spans="1:5">
      <c r="A22" s="167" t="s">
        <v>737</v>
      </c>
      <c r="B22" s="1011">
        <v>0.2652511439871737</v>
      </c>
      <c r="C22" s="1011"/>
      <c r="D22" s="225"/>
      <c r="E22" s="15"/>
    </row>
    <row r="23" spans="1:5">
      <c r="A23" s="167" t="s">
        <v>78</v>
      </c>
      <c r="B23" s="1011"/>
      <c r="C23" s="1011"/>
      <c r="D23" s="224"/>
      <c r="E23" s="52"/>
    </row>
    <row r="24" spans="1:5">
      <c r="A24" s="167" t="s">
        <v>738</v>
      </c>
      <c r="B24" s="1011">
        <v>0.11598283000535101</v>
      </c>
      <c r="C24" s="1011">
        <v>0.16799975976739334</v>
      </c>
      <c r="D24" s="224"/>
      <c r="E24" s="15"/>
    </row>
    <row r="25" spans="1:5" s="15" customFormat="1">
      <c r="A25" s="167"/>
      <c r="B25" s="29"/>
      <c r="C25" s="29"/>
      <c r="D25" s="224"/>
    </row>
    <row r="26" spans="1:5" s="15" customFormat="1">
      <c r="A26" s="226" t="s">
        <v>769</v>
      </c>
      <c r="B26" s="37">
        <f>aantalHuishoudens</f>
        <v>15571</v>
      </c>
      <c r="C26" s="36"/>
      <c r="D26" s="224"/>
    </row>
    <row r="27" spans="1:5" s="15" customFormat="1">
      <c r="A27" s="226" t="s">
        <v>770</v>
      </c>
      <c r="B27" s="37">
        <f>SUM(HH_hh_gas_aantal,HH_rest_gas_aantal)</f>
        <v>11457</v>
      </c>
      <c r="C27" s="36"/>
      <c r="D27" s="224"/>
    </row>
    <row r="28" spans="1:5" s="15" customFormat="1">
      <c r="A28" s="227"/>
      <c r="B28" s="29"/>
      <c r="C28" s="36"/>
      <c r="D28" s="228"/>
    </row>
    <row r="29" spans="1:5">
      <c r="A29" s="3"/>
      <c r="B29" s="43"/>
      <c r="C29" s="43"/>
      <c r="D29" s="170"/>
    </row>
    <row r="30" spans="1:5">
      <c r="A30" s="168" t="s">
        <v>446</v>
      </c>
      <c r="B30" s="165" t="s">
        <v>762</v>
      </c>
      <c r="C30" s="165" t="s">
        <v>763</v>
      </c>
      <c r="D30" s="170"/>
    </row>
    <row r="31" spans="1:5">
      <c r="A31" s="167" t="s">
        <v>739</v>
      </c>
      <c r="B31" s="33">
        <f>B27-(0.05*B27)</f>
        <v>10884.15</v>
      </c>
      <c r="C31" s="34" t="s">
        <v>104</v>
      </c>
      <c r="D31" s="170"/>
    </row>
    <row r="32" spans="1:5">
      <c r="A32" s="167" t="s">
        <v>72</v>
      </c>
      <c r="B32" s="33">
        <f>IF((B21*($B$26-($B$27-0.05*$B$27)-$B$60))&lt;0,0,(B21*($B$26-($B$27-0.05*$B$27)-$B$60)))</f>
        <v>74.388007950294451</v>
      </c>
      <c r="C32" s="34" t="s">
        <v>104</v>
      </c>
      <c r="D32" s="170"/>
    </row>
    <row r="33" spans="1:6">
      <c r="A33" s="167" t="s">
        <v>73</v>
      </c>
      <c r="B33" s="33">
        <f>IF((B22*($B$26-($B$27-0.05*$B$27)-$B$60))&lt;0,0,B22*($B$26-($B$27-0.05*$B$27)-$B$60))</f>
        <v>1207.9139220459911</v>
      </c>
      <c r="C33" s="34" t="s">
        <v>104</v>
      </c>
      <c r="D33" s="170"/>
    </row>
    <row r="34" spans="1:6">
      <c r="A34" s="167" t="s">
        <v>74</v>
      </c>
      <c r="B34" s="33">
        <f>IF((B24*($B$26-($B$27-0.05*$B$27)-$B$60))&lt;0,0,B24*($B$26-($B$27-0.05*$B$27)-$B$60))</f>
        <v>528.16841041986777</v>
      </c>
      <c r="C34" s="33">
        <f>B26*C24</f>
        <v>2615.9242593380818</v>
      </c>
      <c r="D34" s="229"/>
    </row>
    <row r="35" spans="1:6">
      <c r="A35" s="167" t="s">
        <v>76</v>
      </c>
      <c r="B35" s="33">
        <f>IF((B19*($B$26-($B$27-0.05*$B$27)-$B$60))&lt;0,0,B19*($B$26-($B$27-0.05*$B$27)-$B$60))</f>
        <v>32.336289710127851</v>
      </c>
      <c r="C35" s="33">
        <f>B35/2</f>
        <v>16.168144855063925</v>
      </c>
      <c r="D35" s="229"/>
    </row>
    <row r="36" spans="1:6">
      <c r="A36" s="167" t="s">
        <v>77</v>
      </c>
      <c r="B36" s="33">
        <f>IF((B18*($B$26-($B$27-0.05*$B$27)-$B$60))&lt;0,0,B18*($B$26-($B$27-0.05*$B$27)-$B$60))</f>
        <v>2711.0433698737174</v>
      </c>
      <c r="C36" s="34" t="s">
        <v>104</v>
      </c>
      <c r="D36" s="170"/>
    </row>
    <row r="37" spans="1:6">
      <c r="A37" s="167" t="s">
        <v>78</v>
      </c>
      <c r="B37" s="33">
        <f>B60</f>
        <v>133</v>
      </c>
      <c r="C37" s="34" t="s">
        <v>104</v>
      </c>
      <c r="D37" s="170"/>
    </row>
    <row r="38" spans="1:6">
      <c r="A38" s="3"/>
      <c r="B38" s="43"/>
      <c r="C38" s="43"/>
      <c r="D38" s="170"/>
    </row>
    <row r="39" spans="1:6">
      <c r="A39" s="168" t="s">
        <v>449</v>
      </c>
      <c r="B39" s="164" t="s">
        <v>761</v>
      </c>
      <c r="C39" s="164" t="s">
        <v>764</v>
      </c>
      <c r="D39" s="293" t="s">
        <v>765</v>
      </c>
      <c r="E39" s="161"/>
      <c r="F39" s="161"/>
    </row>
    <row r="40" spans="1:6">
      <c r="A40" s="167" t="s">
        <v>70</v>
      </c>
      <c r="B40" s="162">
        <v>12.514355462013905</v>
      </c>
      <c r="C40" s="166" t="s">
        <v>104</v>
      </c>
      <c r="D40" s="169"/>
      <c r="E40" s="162"/>
      <c r="F40" s="162"/>
    </row>
    <row r="41" spans="1:6">
      <c r="A41" s="167" t="s">
        <v>72</v>
      </c>
      <c r="B41" s="162">
        <v>57.923571377348672</v>
      </c>
      <c r="C41" s="166" t="s">
        <v>104</v>
      </c>
      <c r="D41" s="169"/>
      <c r="E41" s="162"/>
      <c r="F41" s="162"/>
    </row>
    <row r="42" spans="1:6">
      <c r="A42" s="167" t="s">
        <v>73</v>
      </c>
      <c r="B42" s="162">
        <v>8.1128657100079504</v>
      </c>
      <c r="C42" s="166" t="s">
        <v>104</v>
      </c>
      <c r="D42" s="169"/>
      <c r="E42" s="162"/>
      <c r="F42" s="162"/>
    </row>
    <row r="43" spans="1:6">
      <c r="A43" s="167" t="s">
        <v>74</v>
      </c>
      <c r="B43" s="166">
        <v>8.4267190523919169</v>
      </c>
      <c r="C43" s="166">
        <v>4.9359098515135287</v>
      </c>
      <c r="D43" s="169"/>
      <c r="E43" s="162"/>
      <c r="F43" s="162"/>
    </row>
    <row r="44" spans="1:6">
      <c r="A44" s="167" t="s">
        <v>76</v>
      </c>
      <c r="B44" s="162">
        <v>10.168690195300186</v>
      </c>
      <c r="C44" s="166">
        <v>1.2720667098707295</v>
      </c>
      <c r="D44" s="169"/>
      <c r="E44" s="162"/>
      <c r="F44" s="162"/>
    </row>
    <row r="45" spans="1:6">
      <c r="A45" s="167" t="s">
        <v>77</v>
      </c>
      <c r="B45" s="166">
        <v>20.134845742803826</v>
      </c>
      <c r="C45" s="166" t="s">
        <v>104</v>
      </c>
      <c r="D45" s="170"/>
      <c r="E45" s="162"/>
      <c r="F45" s="162"/>
    </row>
    <row r="46" spans="1:6">
      <c r="A46" s="167" t="s">
        <v>78</v>
      </c>
      <c r="B46" s="166" t="s">
        <v>209</v>
      </c>
      <c r="C46" s="166" t="s">
        <v>104</v>
      </c>
      <c r="D46" s="170"/>
      <c r="E46" s="162"/>
      <c r="F46" s="162"/>
    </row>
    <row r="47" spans="1:6">
      <c r="A47" s="171"/>
      <c r="B47" s="230"/>
      <c r="C47" s="230"/>
      <c r="D47" s="172"/>
      <c r="E47" s="162"/>
      <c r="F47" s="162"/>
    </row>
    <row r="48" spans="1:6">
      <c r="E48" s="15"/>
      <c r="F48" s="15"/>
    </row>
    <row r="49" spans="1:4">
      <c r="A49" s="190" t="s">
        <v>447</v>
      </c>
      <c r="B49" s="199"/>
      <c r="C49" s="199"/>
      <c r="D49" s="200"/>
    </row>
    <row r="50" spans="1:4" s="15" customFormat="1">
      <c r="A50" s="168"/>
      <c r="B50" s="32"/>
      <c r="C50" s="32"/>
      <c r="D50" s="201"/>
    </row>
    <row r="51" spans="1:4" s="15" customFormat="1">
      <c r="A51" s="202"/>
      <c r="B51" s="203"/>
      <c r="C51" s="204" t="s">
        <v>362</v>
      </c>
      <c r="D51" s="218" t="s">
        <v>175</v>
      </c>
    </row>
    <row r="52" spans="1:4">
      <c r="A52" s="167" t="s">
        <v>255</v>
      </c>
      <c r="B52" s="310">
        <f>aantalZB_NB_wonen+aantalZB_NB_wonen_met_kantoor+ZB_HH_bestaande_bouw</f>
        <v>646</v>
      </c>
      <c r="C52" s="43"/>
      <c r="D52" s="169"/>
    </row>
    <row r="53" spans="1:4">
      <c r="A53" s="167" t="s">
        <v>444</v>
      </c>
      <c r="B53" s="306">
        <v>5.3300370073084435</v>
      </c>
      <c r="C53" s="43"/>
      <c r="D53" s="300" t="s">
        <v>686</v>
      </c>
    </row>
    <row r="54" spans="1:4">
      <c r="A54" s="240" t="s">
        <v>445</v>
      </c>
      <c r="B54" s="311">
        <f>1.34/3.6</f>
        <v>0.37222222222222223</v>
      </c>
      <c r="C54" s="43" t="s">
        <v>208</v>
      </c>
      <c r="D54" s="300" t="s">
        <v>687</v>
      </c>
    </row>
    <row r="55" spans="1:4">
      <c r="A55" s="171"/>
      <c r="B55" s="241"/>
      <c r="C55" s="174"/>
      <c r="D55" s="175"/>
    </row>
    <row r="56" spans="1:4">
      <c r="D56" s="163"/>
    </row>
    <row r="57" spans="1:4">
      <c r="A57" s="190" t="s">
        <v>448</v>
      </c>
      <c r="B57" s="199"/>
      <c r="C57" s="199"/>
      <c r="D57" s="200"/>
    </row>
    <row r="58" spans="1:4">
      <c r="A58" s="168"/>
      <c r="B58" s="32"/>
      <c r="C58" s="32"/>
      <c r="D58" s="205"/>
    </row>
    <row r="59" spans="1:4">
      <c r="A59" s="179"/>
      <c r="B59" s="178"/>
      <c r="C59" s="204" t="s">
        <v>362</v>
      </c>
      <c r="D59" s="219" t="s">
        <v>175</v>
      </c>
    </row>
    <row r="60" spans="1:4">
      <c r="A60" s="167" t="s">
        <v>255</v>
      </c>
      <c r="B60" s="310">
        <f>aantalWP_NB_wonen+aantalWP_NB_wonen_met_kantoor+WP_HH_bestaande_bouw</f>
        <v>133</v>
      </c>
      <c r="C60" s="32"/>
      <c r="D60" s="173"/>
    </row>
    <row r="61" spans="1:4">
      <c r="A61" s="167" t="s">
        <v>414</v>
      </c>
      <c r="B61" s="306">
        <v>8.5956185892968069</v>
      </c>
      <c r="C61" s="32" t="s">
        <v>252</v>
      </c>
      <c r="D61" s="300" t="s">
        <v>686</v>
      </c>
    </row>
    <row r="62" spans="1:4">
      <c r="A62" s="167" t="s">
        <v>415</v>
      </c>
      <c r="B62" s="306">
        <v>1671.14092090028</v>
      </c>
      <c r="C62" s="32" t="s">
        <v>254</v>
      </c>
      <c r="D62" s="300" t="s">
        <v>686</v>
      </c>
    </row>
    <row r="63" spans="1:4">
      <c r="A63" s="167" t="s">
        <v>379</v>
      </c>
      <c r="B63" s="306">
        <v>3.75</v>
      </c>
      <c r="C63" s="43"/>
      <c r="D63" s="300" t="s">
        <v>687</v>
      </c>
    </row>
    <row r="64" spans="1:4">
      <c r="A64" s="4"/>
      <c r="B64" s="174"/>
      <c r="C64" s="174"/>
      <c r="D64" s="172"/>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07" customFormat="1" ht="17.25" thickTop="1" thickBot="1">
      <c r="A1" s="1170" t="s">
        <v>149</v>
      </c>
      <c r="B1" s="1171" t="s">
        <v>188</v>
      </c>
      <c r="C1" s="1172"/>
      <c r="D1" s="1172"/>
      <c r="E1" s="1172"/>
      <c r="F1" s="1172"/>
      <c r="G1" s="1172"/>
      <c r="H1" s="1172"/>
      <c r="I1" s="1172"/>
      <c r="J1" s="1172"/>
      <c r="K1" s="1172"/>
      <c r="L1" s="1172"/>
      <c r="M1" s="1172"/>
      <c r="N1" s="1172"/>
      <c r="O1" s="1172"/>
      <c r="P1" s="1172"/>
    </row>
    <row r="2" spans="1:18" s="307" customFormat="1" ht="15.75" thickTop="1">
      <c r="A2" s="1170"/>
      <c r="B2" s="1173" t="s">
        <v>20</v>
      </c>
      <c r="C2" s="1173" t="s">
        <v>189</v>
      </c>
      <c r="D2" s="1175" t="s">
        <v>190</v>
      </c>
      <c r="E2" s="1176"/>
      <c r="F2" s="1176"/>
      <c r="G2" s="1176"/>
      <c r="H2" s="1176"/>
      <c r="I2" s="1176"/>
      <c r="J2" s="1176"/>
      <c r="K2" s="1177"/>
      <c r="L2" s="1175" t="s">
        <v>191</v>
      </c>
      <c r="M2" s="1176"/>
      <c r="N2" s="1176"/>
      <c r="O2" s="1176"/>
      <c r="P2" s="1177"/>
    </row>
    <row r="3" spans="1:18" s="307" customFormat="1" ht="45">
      <c r="A3" s="1170"/>
      <c r="B3" s="1174"/>
      <c r="C3" s="1174"/>
      <c r="D3" s="346" t="s">
        <v>192</v>
      </c>
      <c r="E3" s="346" t="s">
        <v>193</v>
      </c>
      <c r="F3" s="346" t="s">
        <v>194</v>
      </c>
      <c r="G3" s="346" t="s">
        <v>195</v>
      </c>
      <c r="H3" s="346" t="s">
        <v>113</v>
      </c>
      <c r="I3" s="346" t="s">
        <v>196</v>
      </c>
      <c r="J3" s="346" t="s">
        <v>197</v>
      </c>
      <c r="K3" s="346" t="s">
        <v>198</v>
      </c>
      <c r="L3" s="346" t="s">
        <v>199</v>
      </c>
      <c r="M3" s="346" t="s">
        <v>200</v>
      </c>
      <c r="N3" s="346" t="s">
        <v>201</v>
      </c>
      <c r="O3" s="346" t="s">
        <v>202</v>
      </c>
      <c r="P3" s="346" t="s">
        <v>203</v>
      </c>
    </row>
    <row r="4" spans="1:18" ht="15.75">
      <c r="A4" s="13"/>
      <c r="B4" s="14"/>
      <c r="C4" s="14"/>
      <c r="D4" s="14"/>
      <c r="E4" s="14"/>
      <c r="F4" s="246"/>
      <c r="G4" s="14"/>
      <c r="H4" s="14"/>
      <c r="I4" s="14"/>
      <c r="J4" s="14"/>
      <c r="K4" s="14"/>
      <c r="L4" s="14"/>
      <c r="M4" s="14"/>
      <c r="N4" s="14"/>
      <c r="O4" s="14"/>
      <c r="P4" s="14"/>
      <c r="R4" s="6"/>
    </row>
    <row r="5" spans="1:18">
      <c r="A5" s="16" t="s">
        <v>248</v>
      </c>
      <c r="B5" s="30">
        <f>SUM(B6:B12)</f>
        <v>74701.751179747589</v>
      </c>
      <c r="C5" s="17">
        <f>IF(ISERROR('Eigen informatie GS &amp; warmtenet'!B60),0,'Eigen informatie GS &amp; warmtenet'!B60)</f>
        <v>0</v>
      </c>
      <c r="D5" s="30">
        <f>SUM(D6:D12)</f>
        <v>87170.417932756856</v>
      </c>
      <c r="E5" s="17">
        <f>SUM(E6:E12)</f>
        <v>106.9469020967248</v>
      </c>
      <c r="F5" s="17">
        <f>SUM(F6:F12)</f>
        <v>12455.603421627344</v>
      </c>
      <c r="G5" s="18"/>
      <c r="H5" s="17"/>
      <c r="I5" s="17"/>
      <c r="J5" s="17">
        <f>SUM(J6:J12)</f>
        <v>9.0498216714554894E-2</v>
      </c>
      <c r="K5" s="17"/>
      <c r="L5" s="17"/>
      <c r="M5" s="17"/>
      <c r="N5" s="17">
        <f>SUM(N6:N12)</f>
        <v>3487.2068279526147</v>
      </c>
      <c r="O5" s="17">
        <f>B38*B39*B40</f>
        <v>53.869868424252701</v>
      </c>
      <c r="P5" s="17">
        <f>B46*B47*B48/1000-B46*B47*B48/1000/B49</f>
        <v>367.77396814546512</v>
      </c>
      <c r="R5" s="32"/>
    </row>
    <row r="6" spans="1:18">
      <c r="A6" s="32" t="s">
        <v>53</v>
      </c>
      <c r="B6" s="37">
        <f>B26</f>
        <v>24450.201297535597</v>
      </c>
      <c r="C6" s="33"/>
      <c r="D6" s="37">
        <f>IF(ISERROR(TER_kantoor_gas_kWh/1000),0,TER_kantoor_gas_kWh/1000)*0.903</f>
        <v>17441.74666374669</v>
      </c>
      <c r="E6" s="33">
        <f>$C$26*'E Balans VL '!I12/100/3.6*1000000</f>
        <v>0</v>
      </c>
      <c r="F6" s="33">
        <f>$C$26*('E Balans VL '!L12+'E Balans VL '!N12)/100/3.6*1000000</f>
        <v>2795.3794259954029</v>
      </c>
      <c r="G6" s="34"/>
      <c r="H6" s="33"/>
      <c r="I6" s="33"/>
      <c r="J6" s="33">
        <f>$C$26*('E Balans VL '!D12+'E Balans VL '!E12)/100/3.6*1000000</f>
        <v>0</v>
      </c>
      <c r="K6" s="33"/>
      <c r="L6" s="33"/>
      <c r="M6" s="33"/>
      <c r="N6" s="33">
        <f>$C$26*'E Balans VL '!Y12/100/3.6*1000000</f>
        <v>27.693545412786325</v>
      </c>
      <c r="O6" s="33"/>
      <c r="P6" s="33"/>
      <c r="R6" s="32"/>
    </row>
    <row r="7" spans="1:18">
      <c r="A7" s="32" t="s">
        <v>52</v>
      </c>
      <c r="B7" s="37">
        <f t="shared" ref="B7:B12" si="0">B27</f>
        <v>7307.6464009035699</v>
      </c>
      <c r="C7" s="33"/>
      <c r="D7" s="37">
        <f>IF(ISERROR(TER_horeca_gas_kWh/1000),0,TER_horeca_gas_kWh/1000)*0.903</f>
        <v>14060.901667529137</v>
      </c>
      <c r="E7" s="33">
        <f>$C$27*'E Balans VL '!I9/100/3.6*1000000</f>
        <v>0</v>
      </c>
      <c r="F7" s="33">
        <f>$C$27*('E Balans VL '!L9+'E Balans VL '!N9)/100/3.6*1000000</f>
        <v>768.20386816431346</v>
      </c>
      <c r="G7" s="34"/>
      <c r="H7" s="33"/>
      <c r="I7" s="33"/>
      <c r="J7" s="33">
        <f>$C$27*('E Balans VL '!D9+'E Balans VL '!E9)/100/3.6*1000000</f>
        <v>0</v>
      </c>
      <c r="K7" s="33"/>
      <c r="L7" s="33"/>
      <c r="M7" s="33"/>
      <c r="N7" s="33">
        <f>$C$27*'E Balans VL '!Y9/100/3.6*1000000</f>
        <v>82.317004897794746</v>
      </c>
      <c r="O7" s="33"/>
      <c r="P7" s="33"/>
      <c r="R7" s="32"/>
    </row>
    <row r="8" spans="1:18">
      <c r="A8" s="6" t="s">
        <v>51</v>
      </c>
      <c r="B8" s="37">
        <f t="shared" si="0"/>
        <v>18799.3918394467</v>
      </c>
      <c r="C8" s="33"/>
      <c r="D8" s="37">
        <f>IF(ISERROR(TER_handel_gas_kWh/1000),0,TER_handel_gas_kWh/1000)*0.903</f>
        <v>17442.0184051834</v>
      </c>
      <c r="E8" s="33">
        <f>$C$28*'E Balans VL '!I13/100/3.6*1000000</f>
        <v>4.052307187071623</v>
      </c>
      <c r="F8" s="33">
        <f>$C$28*('E Balans VL '!L13+'E Balans VL '!N13)/100/3.6*1000000</f>
        <v>2643.7817970491865</v>
      </c>
      <c r="G8" s="34"/>
      <c r="H8" s="33"/>
      <c r="I8" s="33"/>
      <c r="J8" s="33">
        <f>$C$28*('E Balans VL '!D13+'E Balans VL '!E13)/100/3.6*1000000</f>
        <v>0</v>
      </c>
      <c r="K8" s="33"/>
      <c r="L8" s="33"/>
      <c r="M8" s="33"/>
      <c r="N8" s="33">
        <f>$C$28*'E Balans VL '!Y13/100/3.6*1000000</f>
        <v>18.03836929670241</v>
      </c>
      <c r="O8" s="33"/>
      <c r="P8" s="33"/>
      <c r="R8" s="32"/>
    </row>
    <row r="9" spans="1:18">
      <c r="A9" s="32" t="s">
        <v>50</v>
      </c>
      <c r="B9" s="37">
        <f t="shared" si="0"/>
        <v>15146.0424494332</v>
      </c>
      <c r="C9" s="33"/>
      <c r="D9" s="37">
        <f>IF(ISERROR(TER_gezond_gas_kWh/1000),0,TER_gezond_gas_kWh/1000)*0.903</f>
        <v>27401.288887707498</v>
      </c>
      <c r="E9" s="33">
        <f>$C$29*'E Balans VL '!I10/100/3.6*1000000</f>
        <v>0</v>
      </c>
      <c r="F9" s="33">
        <f>$C$29*('E Balans VL '!L10+'E Balans VL '!N10)/100/3.6*1000000</f>
        <v>412.43084423004393</v>
      </c>
      <c r="G9" s="34"/>
      <c r="H9" s="33"/>
      <c r="I9" s="33"/>
      <c r="J9" s="33">
        <f>$C$29*('E Balans VL '!D10+'E Balans VL '!E10)/100/3.6*1000000</f>
        <v>0</v>
      </c>
      <c r="K9" s="33"/>
      <c r="L9" s="33"/>
      <c r="M9" s="33"/>
      <c r="N9" s="33">
        <f>$C$29*'E Balans VL '!Y10/100/3.6*1000000</f>
        <v>96.026205974162181</v>
      </c>
      <c r="O9" s="33"/>
      <c r="P9" s="33"/>
      <c r="R9" s="32"/>
    </row>
    <row r="10" spans="1:18">
      <c r="A10" s="32" t="s">
        <v>49</v>
      </c>
      <c r="B10" s="37">
        <f t="shared" si="0"/>
        <v>8443.6161702644986</v>
      </c>
      <c r="C10" s="33"/>
      <c r="D10" s="37">
        <f>IF(ISERROR(TER_ander_gas_kWh/1000),0,TER_ander_gas_kWh/1000)*0.903</f>
        <v>9250.3195948440771</v>
      </c>
      <c r="E10" s="33">
        <f>$C$30*'E Balans VL '!I14/100/3.6*1000000</f>
        <v>102.89459490965318</v>
      </c>
      <c r="F10" s="33">
        <f>$C$30*('E Balans VL '!L14+'E Balans VL '!N14)/100/3.6*1000000</f>
        <v>5812.6198707276008</v>
      </c>
      <c r="G10" s="34"/>
      <c r="H10" s="33"/>
      <c r="I10" s="33"/>
      <c r="J10" s="33">
        <f>$C$30*('E Balans VL '!D14+'E Balans VL '!E14)/100/3.6*1000000</f>
        <v>9.0498216714554894E-2</v>
      </c>
      <c r="K10" s="33"/>
      <c r="L10" s="33"/>
      <c r="M10" s="33"/>
      <c r="N10" s="33">
        <f>$C$30*'E Balans VL '!Y14/100/3.6*1000000</f>
        <v>3261.7526268985025</v>
      </c>
      <c r="O10" s="33"/>
      <c r="P10" s="33"/>
      <c r="R10" s="32"/>
    </row>
    <row r="11" spans="1:18">
      <c r="A11" s="32" t="s">
        <v>54</v>
      </c>
      <c r="B11" s="37">
        <f t="shared" si="0"/>
        <v>554.85302216402999</v>
      </c>
      <c r="C11" s="33"/>
      <c r="D11" s="37">
        <f>IF(ISERROR(TER_onderwijs_gas_kWh/1000),0,TER_onderwijs_gas_kWh/1000)*0.903</f>
        <v>1574.1427137460626</v>
      </c>
      <c r="E11" s="33">
        <f>$C$31*'E Balans VL '!I11/100/3.6*1000000</f>
        <v>0</v>
      </c>
      <c r="F11" s="33">
        <f>$C$31*('E Balans VL '!L11+'E Balans VL '!N11)/100/3.6*1000000</f>
        <v>23.187615460796049</v>
      </c>
      <c r="G11" s="34"/>
      <c r="H11" s="33"/>
      <c r="I11" s="33"/>
      <c r="J11" s="33">
        <f>$C$31*('E Balans VL '!D11+'E Balans VL '!E11)/100/3.6*1000000</f>
        <v>0</v>
      </c>
      <c r="K11" s="33"/>
      <c r="L11" s="33"/>
      <c r="M11" s="33"/>
      <c r="N11" s="33">
        <f>$C$31*'E Balans VL '!Y11/100/3.6*1000000</f>
        <v>1.3790754726663939</v>
      </c>
      <c r="O11" s="33"/>
      <c r="P11" s="33"/>
      <c r="R11" s="32"/>
    </row>
    <row r="12" spans="1:18">
      <c r="A12" s="32" t="s">
        <v>249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807</v>
      </c>
      <c r="B13" s="242">
        <f ca="1">'lokale energieproductie'!N40+'lokale energieproductie'!N33</f>
        <v>30487.066891327857</v>
      </c>
      <c r="C13" s="242">
        <f ca="1">'lokale energieproductie'!O40+'lokale energieproductie'!O33</f>
        <v>32017.175558116931</v>
      </c>
      <c r="D13" s="301">
        <f ca="1">('lokale energieproductie'!P33+'lokale energieproductie'!P40)*(-1)</f>
        <v>-6827.0472227683858</v>
      </c>
      <c r="E13" s="301">
        <f ca="1">('lokale energieproductie'!X33+'lokale energieproductie'!X40)*(-1)</f>
        <v>0</v>
      </c>
      <c r="F13" s="301">
        <f ca="1">('lokale energieproductie'!S33+'lokale energieproductie'!S40)*(-1)</f>
        <v>0</v>
      </c>
      <c r="G13" s="244"/>
      <c r="H13" s="243"/>
      <c r="I13" s="243"/>
      <c r="J13" s="243"/>
      <c r="K13" s="243"/>
      <c r="L13" s="301">
        <f ca="1">('lokale energieproductie'!U33+'lokale energieproductie'!T33+'lokale energieproductie'!U40+'lokale energieproductie'!T40)*(-1)</f>
        <v>0</v>
      </c>
      <c r="M13" s="243"/>
      <c r="N13" s="301">
        <f ca="1">('lokale energieproductie'!Q33+'lokale energieproductie'!R33+'lokale energieproductie'!V33+'lokale energieproductie'!Q40+'lokale energieproductie'!R40+'lokale energieproductie'!V40)*(-1)</f>
        <v>-73237.13411697009</v>
      </c>
      <c r="O13" s="243"/>
      <c r="P13" s="243"/>
      <c r="R13" s="32"/>
    </row>
    <row r="14" spans="1:18">
      <c r="A14" s="16" t="s">
        <v>468</v>
      </c>
      <c r="B14" s="242">
        <f>('Eigen gebouwen'!B15)*(-1)</f>
        <v>0</v>
      </c>
      <c r="C14" s="242">
        <f>('Eigen gebouwen'!C15)*(-1)</f>
        <v>0</v>
      </c>
      <c r="D14" s="242">
        <f>('Eigen gebouwen'!D15)*(-1)</f>
        <v>0</v>
      </c>
      <c r="E14" s="242">
        <f>('Eigen gebouwen'!E15)*(-1)</f>
        <v>0</v>
      </c>
      <c r="F14" s="242">
        <f>('Eigen gebouwen'!F15)*(-1)</f>
        <v>0</v>
      </c>
      <c r="G14" s="242">
        <f>('Eigen gebouwen'!G15)*(-1)</f>
        <v>0</v>
      </c>
      <c r="H14" s="242">
        <f>('Eigen gebouwen'!H15)*(-1)</f>
        <v>0</v>
      </c>
      <c r="I14" s="242">
        <f>('Eigen gebouwen'!I15)*(-1)</f>
        <v>0</v>
      </c>
      <c r="J14" s="242">
        <f>('Eigen gebouwen'!J15)*(-1)</f>
        <v>0</v>
      </c>
      <c r="K14" s="242">
        <f>('Eigen gebouwen'!K15)*(-1)</f>
        <v>0</v>
      </c>
      <c r="L14" s="242">
        <f>('Eigen gebouwen'!L15)*(-1)</f>
        <v>0</v>
      </c>
      <c r="M14" s="242">
        <f>('Eigen gebouwen'!M15)*(-1)</f>
        <v>0</v>
      </c>
      <c r="N14" s="242">
        <f>('Eigen gebouwen'!N15)*(-1)</f>
        <v>0</v>
      </c>
      <c r="O14" s="242"/>
      <c r="P14" s="242"/>
      <c r="R14" s="32"/>
    </row>
    <row r="15" spans="1:18">
      <c r="A15" s="32"/>
      <c r="B15" s="29"/>
      <c r="C15" s="29"/>
      <c r="D15" s="245"/>
      <c r="E15" s="29"/>
      <c r="F15" s="29"/>
      <c r="G15" s="28"/>
      <c r="H15" s="29"/>
      <c r="I15" s="29"/>
      <c r="J15" s="29"/>
      <c r="K15" s="29"/>
      <c r="L15" s="29"/>
      <c r="M15" s="29"/>
      <c r="N15" s="29"/>
      <c r="O15" s="29"/>
      <c r="P15" s="29"/>
      <c r="R15" s="32"/>
    </row>
    <row r="16" spans="1:18">
      <c r="A16" s="20" t="s">
        <v>250</v>
      </c>
      <c r="B16" s="21">
        <f t="shared" ref="B16:N16" ca="1" si="1">MAX((B5+B13+B14),0)</f>
        <v>105188.81807107545</v>
      </c>
      <c r="C16" s="21">
        <f t="shared" ca="1" si="1"/>
        <v>32017.175558116931</v>
      </c>
      <c r="D16" s="21">
        <f t="shared" ca="1" si="1"/>
        <v>80343.370709988463</v>
      </c>
      <c r="E16" s="21">
        <f t="shared" ca="1" si="1"/>
        <v>106.9469020967248</v>
      </c>
      <c r="F16" s="21">
        <f t="shared" ca="1" si="1"/>
        <v>12455.603421627344</v>
      </c>
      <c r="G16" s="21">
        <f t="shared" si="1"/>
        <v>0</v>
      </c>
      <c r="H16" s="21">
        <f t="shared" si="1"/>
        <v>0</v>
      </c>
      <c r="I16" s="21">
        <f t="shared" si="1"/>
        <v>0</v>
      </c>
      <c r="J16" s="21">
        <f t="shared" si="1"/>
        <v>9.0498216714554894E-2</v>
      </c>
      <c r="K16" s="21">
        <f t="shared" si="1"/>
        <v>0</v>
      </c>
      <c r="L16" s="21">
        <f t="shared" ca="1" si="1"/>
        <v>0</v>
      </c>
      <c r="M16" s="21">
        <f t="shared" si="1"/>
        <v>0</v>
      </c>
      <c r="N16" s="21">
        <f t="shared" ca="1" si="1"/>
        <v>0</v>
      </c>
      <c r="O16" s="21">
        <f>O5</f>
        <v>53.869868424252701</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207</v>
      </c>
      <c r="B18" s="25">
        <f ca="1">'EF ele_warmte'!B12</f>
        <v>0.15576868815839279</v>
      </c>
      <c r="C18" s="25">
        <f ca="1">'EF ele_warmte'!B22</f>
        <v>2.1914510413920233E-2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206</v>
      </c>
      <c r="B20" s="23">
        <f ca="1">B16*B18</f>
        <v>16385.124199863265</v>
      </c>
      <c r="C20" s="23">
        <f t="shared" ref="C20:P20" ca="1" si="2">C16*C18</f>
        <v>701.64072719266585</v>
      </c>
      <c r="D20" s="23">
        <f t="shared" ca="1" si="2"/>
        <v>16229.36088341767</v>
      </c>
      <c r="E20" s="23">
        <f t="shared" ca="1" si="2"/>
        <v>24.276946775956532</v>
      </c>
      <c r="F20" s="23">
        <f t="shared" ca="1" si="2"/>
        <v>3325.6461135745008</v>
      </c>
      <c r="G20" s="23">
        <f t="shared" si="2"/>
        <v>0</v>
      </c>
      <c r="H20" s="23">
        <f t="shared" si="2"/>
        <v>0</v>
      </c>
      <c r="I20" s="23">
        <f t="shared" si="2"/>
        <v>0</v>
      </c>
      <c r="J20" s="23">
        <f t="shared" si="2"/>
        <v>3.2036368716952431E-2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89" t="s">
        <v>454</v>
      </c>
      <c r="B23" s="199"/>
      <c r="C23" s="199"/>
      <c r="D23" s="221"/>
    </row>
    <row r="24" spans="1:18">
      <c r="A24" s="231"/>
      <c r="B24" s="32"/>
      <c r="C24" s="32"/>
      <c r="D24" s="232"/>
    </row>
    <row r="25" spans="1:18">
      <c r="A25" s="233"/>
      <c r="B25" s="220" t="s">
        <v>256</v>
      </c>
      <c r="C25" s="220" t="s">
        <v>257</v>
      </c>
      <c r="D25" s="234" t="s">
        <v>175</v>
      </c>
    </row>
    <row r="26" spans="1:18" ht="30">
      <c r="A26" s="227" t="s">
        <v>53</v>
      </c>
      <c r="B26" s="33">
        <f>IF(ISERROR(TER_kantoor_ele_kWh/1000),0,TER_kantoor_ele_kWh/1000)</f>
        <v>24450.201297535597</v>
      </c>
      <c r="C26" s="39">
        <f>IF(ISERROR(B26*3.6/1000000/'E Balans VL '!Z12*100),0,B26*3.6/1000000/'E Balans VL '!Z12*100)</f>
        <v>0.75160038525252515</v>
      </c>
      <c r="D26" s="232" t="s">
        <v>768</v>
      </c>
      <c r="F26" s="6"/>
    </row>
    <row r="27" spans="1:18" ht="30">
      <c r="A27" s="227" t="s">
        <v>52</v>
      </c>
      <c r="B27" s="33">
        <f>IF(ISERROR(TER_horeca_ele_kWh/1000),0,TER_horeca_ele_kWh/1000)</f>
        <v>7307.6464009035699</v>
      </c>
      <c r="C27" s="39">
        <f>IF(ISERROR(B27*3.6/1000000/'E Balans VL '!Z9*100),0,B27*3.6/1000000/'E Balans VL '!Z9*100)</f>
        <v>0.59336954217596094</v>
      </c>
      <c r="D27" s="232" t="s">
        <v>768</v>
      </c>
      <c r="F27" s="6"/>
    </row>
    <row r="28" spans="1:18" ht="30">
      <c r="A28" s="167" t="s">
        <v>51</v>
      </c>
      <c r="B28" s="33">
        <f>IF(ISERROR(TER_handel_ele_kWh/1000),0,TER_handel_ele_kWh/1000)</f>
        <v>18799.3918394467</v>
      </c>
      <c r="C28" s="39">
        <f>IF(ISERROR(B28*3.6/1000000/'E Balans VL '!Z13*100),0,B28*3.6/1000000/'E Balans VL '!Z13*100)</f>
        <v>0.61814859513383547</v>
      </c>
      <c r="D28" s="232" t="s">
        <v>768</v>
      </c>
      <c r="F28" s="6"/>
    </row>
    <row r="29" spans="1:18" ht="30">
      <c r="A29" s="227" t="s">
        <v>50</v>
      </c>
      <c r="B29" s="33">
        <f>IF(ISERROR(TER_gezond_ele_kWh/1000),0,TER_gezond_ele_kWh/1000)</f>
        <v>15146.0424494332</v>
      </c>
      <c r="C29" s="39">
        <f>IF(ISERROR(B29*3.6/1000000/'E Balans VL '!Z10*100),0,B29*3.6/1000000/'E Balans VL '!Z10*100)</f>
        <v>1.4777958362240118</v>
      </c>
      <c r="D29" s="232" t="s">
        <v>768</v>
      </c>
      <c r="F29" s="6"/>
    </row>
    <row r="30" spans="1:18" ht="30">
      <c r="A30" s="227" t="s">
        <v>49</v>
      </c>
      <c r="B30" s="33">
        <f>IF(ISERROR(TER_ander_ele_kWh/1000),0,TER_ander_ele_kWh/1000)</f>
        <v>8443.6161702644986</v>
      </c>
      <c r="C30" s="39">
        <f>IF(ISERROR(B30*3.6/1000000/'E Balans VL '!Z14*100),0,B30*3.6/1000000/'E Balans VL '!Z14*100)</f>
        <v>0.37064116060568553</v>
      </c>
      <c r="D30" s="232" t="s">
        <v>768</v>
      </c>
      <c r="F30" s="6"/>
    </row>
    <row r="31" spans="1:18" ht="30">
      <c r="A31" s="227" t="s">
        <v>54</v>
      </c>
      <c r="B31" s="33">
        <f>IF(ISERROR(TER_onderwijs_ele_kWh/1000),0,TER_onderwijs_ele_kWh/1000)</f>
        <v>554.85302216402999</v>
      </c>
      <c r="C31" s="39">
        <f>IF(ISERROR(B31*3.6/1000000/'E Balans VL '!Z11*100),0,B31*3.6/1000000/'E Balans VL '!Z11*100)</f>
        <v>0.19008359259919144</v>
      </c>
      <c r="D31" s="232" t="s">
        <v>768</v>
      </c>
    </row>
    <row r="32" spans="1:18" ht="30">
      <c r="A32" s="227" t="s">
        <v>249</v>
      </c>
      <c r="B32" s="33">
        <f>IF(ISERROR(TER_rest_ele_kWh/1000),0,TER_rest_ele_kWh/1000)</f>
        <v>0</v>
      </c>
      <c r="C32" s="39">
        <f>IF(ISERROR(B32*3.6/1000000/'E Balans VL '!Z8*100),0,B32*3.6/1000000/'E Balans VL '!Z8*100)</f>
        <v>0</v>
      </c>
      <c r="D32" s="232" t="s">
        <v>768</v>
      </c>
    </row>
    <row r="33" spans="1:4">
      <c r="A33" s="235"/>
      <c r="B33" s="176"/>
      <c r="C33" s="176"/>
      <c r="D33" s="236"/>
    </row>
    <row r="34" spans="1:4">
      <c r="A34" s="32"/>
      <c r="B34" s="32"/>
      <c r="C34" s="32"/>
    </row>
    <row r="35" spans="1:4">
      <c r="A35" s="189" t="s">
        <v>447</v>
      </c>
      <c r="B35" s="199"/>
      <c r="C35" s="199"/>
      <c r="D35" s="221"/>
    </row>
    <row r="36" spans="1:4">
      <c r="A36" s="231"/>
      <c r="B36" s="32"/>
      <c r="C36" s="32"/>
      <c r="D36" s="228"/>
    </row>
    <row r="37" spans="1:4">
      <c r="A37" s="237"/>
      <c r="B37" s="238"/>
      <c r="C37" s="220" t="s">
        <v>362</v>
      </c>
      <c r="D37" s="239" t="s">
        <v>175</v>
      </c>
    </row>
    <row r="38" spans="1:4">
      <c r="A38" s="167" t="s">
        <v>255</v>
      </c>
      <c r="B38" s="310">
        <f>aantalZB_NB_ander+aantalZB_NB_ander_met_kantoor+aantalZB_NB_kantoor+aantalZB_NB_school+ZB_NHH_bestaande_bouw+aantalZB_NB_NIET_RESIDENTIEEL_EPN</f>
        <v>11</v>
      </c>
      <c r="C38" s="43"/>
      <c r="D38" s="228"/>
    </row>
    <row r="39" spans="1:4">
      <c r="A39" s="167" t="s">
        <v>444</v>
      </c>
      <c r="B39" s="306">
        <v>13.15681996793146</v>
      </c>
      <c r="C39" s="43"/>
      <c r="D39" s="300" t="s">
        <v>686</v>
      </c>
    </row>
    <row r="40" spans="1:4">
      <c r="A40" s="6" t="s">
        <v>445</v>
      </c>
      <c r="B40" s="311">
        <f>1.34/3.6</f>
        <v>0.37222222222222223</v>
      </c>
      <c r="C40" s="43" t="s">
        <v>208</v>
      </c>
      <c r="D40" s="300" t="s">
        <v>687</v>
      </c>
    </row>
    <row r="41" spans="1:4">
      <c r="A41" s="235"/>
      <c r="B41" s="176"/>
      <c r="C41" s="176"/>
      <c r="D41" s="236"/>
    </row>
    <row r="43" spans="1:4">
      <c r="A43" s="190" t="s">
        <v>448</v>
      </c>
      <c r="B43" s="199"/>
      <c r="C43" s="199"/>
      <c r="D43" s="221"/>
    </row>
    <row r="44" spans="1:4">
      <c r="A44" s="226"/>
      <c r="B44" s="32"/>
      <c r="C44" s="32"/>
      <c r="D44" s="228"/>
    </row>
    <row r="45" spans="1:4">
      <c r="A45" s="237"/>
      <c r="B45" s="238"/>
      <c r="C45" s="220" t="s">
        <v>362</v>
      </c>
      <c r="D45" s="239" t="s">
        <v>175</v>
      </c>
    </row>
    <row r="46" spans="1:4">
      <c r="A46" s="167" t="s">
        <v>255</v>
      </c>
      <c r="B46" s="523">
        <f>aantalWP_NB_ander+antalWP_NB_ander_met_kantoor+aantalWP_NB_kantoor+aantalWP_NB_school+WP_NHH_bestaande_bouw+aantalWP_NB_NIET_RESIDENTIEEL_EPN</f>
        <v>7</v>
      </c>
      <c r="C46" s="32"/>
      <c r="D46" s="228"/>
    </row>
    <row r="47" spans="1:4">
      <c r="A47" s="167" t="s">
        <v>414</v>
      </c>
      <c r="B47" s="524">
        <v>37.963784638354454</v>
      </c>
      <c r="C47" s="32" t="s">
        <v>252</v>
      </c>
      <c r="D47" s="300" t="s">
        <v>686</v>
      </c>
    </row>
    <row r="48" spans="1:4">
      <c r="A48" s="167" t="s">
        <v>415</v>
      </c>
      <c r="B48" s="524">
        <v>1887.1743212997605</v>
      </c>
      <c r="C48" s="32" t="s">
        <v>254</v>
      </c>
      <c r="D48" s="300" t="s">
        <v>686</v>
      </c>
    </row>
    <row r="49" spans="1:4">
      <c r="A49" s="167" t="s">
        <v>379</v>
      </c>
      <c r="B49" s="524">
        <v>3.75</v>
      </c>
      <c r="C49" s="32"/>
      <c r="D49" s="300" t="s">
        <v>687</v>
      </c>
    </row>
    <row r="50" spans="1:4">
      <c r="A50" s="171"/>
      <c r="B50" s="176"/>
      <c r="C50" s="176"/>
      <c r="D50" s="236"/>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xr:uid="{00000000-0002-0000-1A00-000000000000}">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07" customFormat="1" ht="17.25" thickTop="1" thickBot="1">
      <c r="A1" s="1170" t="s">
        <v>156</v>
      </c>
      <c r="B1" s="1171" t="s">
        <v>188</v>
      </c>
      <c r="C1" s="1172"/>
      <c r="D1" s="1172"/>
      <c r="E1" s="1172"/>
      <c r="F1" s="1172"/>
      <c r="G1" s="1172"/>
      <c r="H1" s="1172"/>
      <c r="I1" s="1172"/>
      <c r="J1" s="1172"/>
      <c r="K1" s="1172"/>
      <c r="L1" s="1172"/>
      <c r="M1" s="1172"/>
      <c r="N1" s="1172"/>
      <c r="O1" s="1172"/>
      <c r="P1" s="1172"/>
      <c r="R1" s="719"/>
    </row>
    <row r="2" spans="1:18" s="307" customFormat="1" ht="15.75" thickTop="1">
      <c r="A2" s="1170"/>
      <c r="B2" s="1173" t="s">
        <v>20</v>
      </c>
      <c r="C2" s="1173" t="s">
        <v>189</v>
      </c>
      <c r="D2" s="1175" t="s">
        <v>190</v>
      </c>
      <c r="E2" s="1176"/>
      <c r="F2" s="1176"/>
      <c r="G2" s="1176"/>
      <c r="H2" s="1176"/>
      <c r="I2" s="1176"/>
      <c r="J2" s="1176"/>
      <c r="K2" s="1177"/>
      <c r="L2" s="1175" t="s">
        <v>191</v>
      </c>
      <c r="M2" s="1176"/>
      <c r="N2" s="1176"/>
      <c r="O2" s="1176"/>
      <c r="P2" s="1177"/>
      <c r="R2" s="719"/>
    </row>
    <row r="3" spans="1:18" s="307" customFormat="1" ht="45">
      <c r="A3" s="1170"/>
      <c r="B3" s="1174"/>
      <c r="C3" s="1174"/>
      <c r="D3" s="346" t="s">
        <v>192</v>
      </c>
      <c r="E3" s="346" t="s">
        <v>193</v>
      </c>
      <c r="F3" s="346" t="s">
        <v>194</v>
      </c>
      <c r="G3" s="346" t="s">
        <v>195</v>
      </c>
      <c r="H3" s="346" t="s">
        <v>113</v>
      </c>
      <c r="I3" s="346" t="s">
        <v>196</v>
      </c>
      <c r="J3" s="346" t="s">
        <v>197</v>
      </c>
      <c r="K3" s="346" t="s">
        <v>198</v>
      </c>
      <c r="L3" s="346" t="s">
        <v>199</v>
      </c>
      <c r="M3" s="346" t="s">
        <v>200</v>
      </c>
      <c r="N3" s="346" t="s">
        <v>201</v>
      </c>
      <c r="O3" s="346" t="s">
        <v>202</v>
      </c>
      <c r="P3" s="346" t="s">
        <v>203</v>
      </c>
      <c r="R3" s="719"/>
    </row>
    <row r="4" spans="1:18" ht="15.75">
      <c r="A4" s="13"/>
      <c r="B4" s="14"/>
      <c r="C4" s="14"/>
      <c r="D4" s="14"/>
      <c r="E4" s="14"/>
      <c r="F4" s="14"/>
      <c r="G4" s="14"/>
      <c r="H4" s="14"/>
      <c r="I4" s="14"/>
      <c r="J4" s="14"/>
      <c r="K4" s="14"/>
      <c r="L4" s="14"/>
      <c r="M4" s="14"/>
      <c r="N4" s="14"/>
      <c r="O4" s="14"/>
      <c r="P4" s="14"/>
      <c r="R4" s="6"/>
    </row>
    <row r="5" spans="1:18">
      <c r="A5" s="16" t="s">
        <v>258</v>
      </c>
      <c r="B5" s="30">
        <f>SUM(B6:B15)</f>
        <v>158488.14175183902</v>
      </c>
      <c r="C5" s="17">
        <f>IF(ISERROR('Eigen informatie GS &amp; warmtenet'!B61),0,'Eigen informatie GS &amp; warmtenet'!B61)</f>
        <v>0</v>
      </c>
      <c r="D5" s="30">
        <f>SUM(D6:D15)</f>
        <v>253197.85536702137</v>
      </c>
      <c r="E5" s="17">
        <f>SUM(E6:E15)</f>
        <v>3813.5409067298133</v>
      </c>
      <c r="F5" s="17">
        <f>SUM(F6:F15)</f>
        <v>33539.572765552999</v>
      </c>
      <c r="G5" s="18"/>
      <c r="H5" s="17"/>
      <c r="I5" s="17"/>
      <c r="J5" s="17">
        <f>SUM(J6:J15)</f>
        <v>21.866996091183275</v>
      </c>
      <c r="K5" s="17"/>
      <c r="L5" s="17"/>
      <c r="M5" s="17"/>
      <c r="N5" s="17">
        <f>SUM(N6:N15)</f>
        <v>4529.9473832739905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57593.290470941094</v>
      </c>
      <c r="C8" s="33"/>
      <c r="D8" s="37">
        <f>IF( ISERROR(IND_metaal_Gas_kWH/1000),0,IND_metaal_Gas_kWH/1000)*0.903</f>
        <v>24823.316940327724</v>
      </c>
      <c r="E8" s="33">
        <f>C30*'E Balans VL '!I18/100/3.6*1000000</f>
        <v>167.70247345060253</v>
      </c>
      <c r="F8" s="33">
        <f>C30*'E Balans VL '!L18/100/3.6*1000000+C30*'E Balans VL '!N18/100/3.6*1000000</f>
        <v>2213.4285901493213</v>
      </c>
      <c r="G8" s="34"/>
      <c r="H8" s="33"/>
      <c r="I8" s="33"/>
      <c r="J8" s="40">
        <f>C30*'E Balans VL '!D18/100/3.6*1000000+C30*'E Balans VL '!E18/100/3.6*1000000</f>
        <v>1.5562357392762369E-13</v>
      </c>
      <c r="K8" s="33"/>
      <c r="L8" s="33"/>
      <c r="M8" s="33"/>
      <c r="N8" s="33">
        <f>C30*'E Balans VL '!Y18/100/3.6*1000000</f>
        <v>854.24469174678438</v>
      </c>
      <c r="O8" s="33"/>
      <c r="P8" s="33"/>
      <c r="R8" s="32"/>
    </row>
    <row r="9" spans="1:18">
      <c r="A9" s="6" t="s">
        <v>32</v>
      </c>
      <c r="B9" s="37">
        <f t="shared" si="0"/>
        <v>36658.607549202097</v>
      </c>
      <c r="C9" s="33"/>
      <c r="D9" s="37">
        <f>IF( ISERROR(IND_andere_gas_kWh/1000),0,IND_andere_gas_kWh/1000)*0.903</f>
        <v>6263.5561183683549</v>
      </c>
      <c r="E9" s="33">
        <f>C31*'E Balans VL '!I19/100/3.6*1000000</f>
        <v>185.90140758370893</v>
      </c>
      <c r="F9" s="33">
        <f>C31*'E Balans VL '!L19/100/3.6*1000000+C31*'E Balans VL '!N19/100/3.6*1000000</f>
        <v>27743.883883728377</v>
      </c>
      <c r="G9" s="34"/>
      <c r="H9" s="33"/>
      <c r="I9" s="33"/>
      <c r="J9" s="40">
        <f>C31*'E Balans VL '!D19/100/3.6*1000000+C31*'E Balans VL '!E19/100/3.6*1000000</f>
        <v>0</v>
      </c>
      <c r="K9" s="33"/>
      <c r="L9" s="33"/>
      <c r="M9" s="33"/>
      <c r="N9" s="33">
        <f>C31*'E Balans VL '!Y19/100/3.6*1000000</f>
        <v>1349.4470285067059</v>
      </c>
      <c r="O9" s="33"/>
      <c r="P9" s="33"/>
      <c r="R9" s="32"/>
    </row>
    <row r="10" spans="1:18">
      <c r="A10" s="6" t="s">
        <v>40</v>
      </c>
      <c r="B10" s="37">
        <f t="shared" si="0"/>
        <v>40633.603703042798</v>
      </c>
      <c r="C10" s="33"/>
      <c r="D10" s="37">
        <f>IF( ISERROR(IND_voed_gas_kWh/1000),0,IND_voed_gas_kWh/1000)*0.903</f>
        <v>209715.87079367376</v>
      </c>
      <c r="E10" s="33">
        <f>C32*'E Balans VL '!I20/100/3.6*1000000</f>
        <v>47.517136651425218</v>
      </c>
      <c r="F10" s="33">
        <f>C32*'E Balans VL '!L20/100/3.6*1000000+C32*'E Balans VL '!N20/100/3.6*1000000</f>
        <v>1897.4143872517766</v>
      </c>
      <c r="G10" s="34"/>
      <c r="H10" s="33"/>
      <c r="I10" s="33"/>
      <c r="J10" s="40">
        <f>C32*'E Balans VL '!D20/100/3.6*1000000+C32*'E Balans VL '!E20/100/3.6*1000000</f>
        <v>0</v>
      </c>
      <c r="K10" s="33"/>
      <c r="L10" s="33"/>
      <c r="M10" s="33"/>
      <c r="N10" s="33">
        <f>C32*'E Balans VL '!Y20/100/3.6*1000000</f>
        <v>2330.3365842527851</v>
      </c>
      <c r="O10" s="33"/>
      <c r="P10" s="33"/>
      <c r="R10" s="32"/>
    </row>
    <row r="11" spans="1:18">
      <c r="A11" s="6" t="s">
        <v>39</v>
      </c>
      <c r="B11" s="37">
        <f t="shared" si="0"/>
        <v>1707.95700433715</v>
      </c>
      <c r="C11" s="33"/>
      <c r="D11" s="37">
        <f>IF( ISERROR(IND_textiel_gas_kWh/1000),0,IND_textiel_gas_kWh/1000)*0.903</f>
        <v>7576.9747034218271</v>
      </c>
      <c r="E11" s="33">
        <f>C33*'E Balans VL '!I21/100/3.6*1000000</f>
        <v>23.75401581323797</v>
      </c>
      <c r="F11" s="33">
        <f>C33*'E Balans VL '!L21/100/3.6*1000000+C33*'E Balans VL '!N21/100/3.6*1000000</f>
        <v>54.078535444355353</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291.87478203636294</v>
      </c>
      <c r="C12" s="33"/>
      <c r="D12" s="37">
        <f>IF( ISERROR(IND_min_gas_kWh/1000),0,IND_min_gas_kWh/1000)*0.903</f>
        <v>120.00767418366259</v>
      </c>
      <c r="E12" s="33">
        <f>C34*'E Balans VL '!I22/100/3.6*1000000</f>
        <v>3.0753785212050042</v>
      </c>
      <c r="F12" s="33">
        <f>C34*'E Balans VL '!L22/100/3.6*1000000+C34*'E Balans VL '!N22/100/3.6*1000000</f>
        <v>33.136358618224691</v>
      </c>
      <c r="G12" s="34"/>
      <c r="H12" s="33"/>
      <c r="I12" s="33"/>
      <c r="J12" s="40">
        <f>C34*'E Balans VL '!D22/100/3.6*1000000+C34*'E Balans VL '!E22/100/3.6*1000000</f>
        <v>9.9482756623897384</v>
      </c>
      <c r="K12" s="33"/>
      <c r="L12" s="33"/>
      <c r="M12" s="33"/>
      <c r="N12" s="33">
        <f>C34*'E Balans VL '!Y22/100/3.6*1000000</f>
        <v>143.02512951030627</v>
      </c>
      <c r="O12" s="33"/>
      <c r="P12" s="33"/>
      <c r="R12" s="32"/>
    </row>
    <row r="13" spans="1:18">
      <c r="A13" s="6" t="s">
        <v>38</v>
      </c>
      <c r="B13" s="37">
        <f t="shared" si="0"/>
        <v>1974.9858044263001</v>
      </c>
      <c r="C13" s="33"/>
      <c r="D13" s="37">
        <f>IF( ISERROR(IND_papier_gas_kWh/1000),0,IND_papier_gas_kWh/1000)*0.903</f>
        <v>277.16364567388888</v>
      </c>
      <c r="E13" s="33">
        <f>C35*'E Balans VL '!I23/100/3.6*1000000</f>
        <v>0</v>
      </c>
      <c r="F13" s="33">
        <f>C35*'E Balans VL '!L23/100/3.6*1000000+C35*'E Balans VL '!N23/100/3.6*1000000</f>
        <v>235.95281649095355</v>
      </c>
      <c r="G13" s="34"/>
      <c r="H13" s="33"/>
      <c r="I13" s="33"/>
      <c r="J13" s="40">
        <f>C35*'E Balans VL '!D23/100/3.6*1000000+C35*'E Balans VL '!E23/100/3.6*1000000</f>
        <v>11.91872042879338</v>
      </c>
      <c r="K13" s="33"/>
      <c r="L13" s="33"/>
      <c r="M13" s="33"/>
      <c r="N13" s="33">
        <f>C35*'E Balans VL '!Y23/100/3.6*1000000</f>
        <v>-158.72366121185786</v>
      </c>
      <c r="O13" s="33"/>
      <c r="P13" s="33"/>
      <c r="R13" s="32"/>
    </row>
    <row r="14" spans="1:18">
      <c r="A14" s="6" t="s">
        <v>33</v>
      </c>
      <c r="B14" s="37">
        <f t="shared" si="0"/>
        <v>19627.8224378532</v>
      </c>
      <c r="C14" s="33"/>
      <c r="D14" s="37">
        <f>IF( ISERROR(IND_chemie_gas_kWh/1000),0,IND_chemie_gas_kWh/1000)*0.903</f>
        <v>4420.9654913721588</v>
      </c>
      <c r="E14" s="33">
        <f>C36*'E Balans VL '!I24/100/3.6*1000000</f>
        <v>3385.5904947096337</v>
      </c>
      <c r="F14" s="33">
        <f>C36*'E Balans VL '!L24/100/3.6*1000000+C36*'E Balans VL '!N24/100/3.6*1000000</f>
        <v>1361.6781938699951</v>
      </c>
      <c r="G14" s="34"/>
      <c r="H14" s="33"/>
      <c r="I14" s="33"/>
      <c r="J14" s="40">
        <f>C36*'E Balans VL '!D24/100/3.6*1000000+C36*'E Balans VL '!E24/100/3.6*1000000</f>
        <v>0</v>
      </c>
      <c r="K14" s="33"/>
      <c r="L14" s="33"/>
      <c r="M14" s="33"/>
      <c r="N14" s="33">
        <f>C36*'E Balans VL '!Y24/100/3.6*1000000</f>
        <v>11.617610469266904</v>
      </c>
      <c r="O14" s="33"/>
      <c r="P14" s="33"/>
      <c r="R14" s="32"/>
    </row>
    <row r="15" spans="1:18">
      <c r="A15" s="6" t="s">
        <v>259</v>
      </c>
      <c r="B15" s="37">
        <f t="shared" si="0"/>
        <v>0</v>
      </c>
      <c r="C15" s="33"/>
      <c r="D15" s="37">
        <f>IF( ISERROR(IND_rest_gas_kWh/1000),0,IND_rest_gas_kWh/1000)*0.903</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808</v>
      </c>
      <c r="B16" s="242">
        <f>'lokale energieproductie'!N39+'lokale energieproductie'!N32</f>
        <v>0</v>
      </c>
      <c r="C16" s="242">
        <f>'lokale energieproductie'!O39+'lokale energieproductie'!O32</f>
        <v>0</v>
      </c>
      <c r="D16" s="301">
        <f>('lokale energieproductie'!P32+'lokale energieproductie'!P39)*(-1)</f>
        <v>0</v>
      </c>
      <c r="E16" s="301">
        <f>('lokale energieproductie'!X32+'lokale energieproductie'!X39)*(-1)</f>
        <v>0</v>
      </c>
      <c r="F16" s="301">
        <f>('lokale energieproductie'!S32+'lokale energieproductie'!S39)*(-1)</f>
        <v>0</v>
      </c>
      <c r="G16" s="244"/>
      <c r="H16" s="243"/>
      <c r="I16" s="243"/>
      <c r="J16" s="243"/>
      <c r="K16" s="243"/>
      <c r="L16" s="301">
        <f>('lokale energieproductie'!T32+'lokale energieproductie'!U32+'lokale energieproductie'!T39+'lokale energieproductie'!U39)*(-1)</f>
        <v>0</v>
      </c>
      <c r="M16" s="243"/>
      <c r="N16" s="301">
        <f>('lokale energieproductie'!Q32+'lokale energieproductie'!R32+'lokale energieproductie'!V32+'lokale energieproductie'!Q39+'lokale energieproductie'!R39+'lokale energieproductie'!V39)*(-1)</f>
        <v>0</v>
      </c>
      <c r="O16" s="243"/>
      <c r="P16" s="243"/>
      <c r="R16" s="32"/>
    </row>
    <row r="17" spans="1:18">
      <c r="A17" s="6"/>
      <c r="B17" s="29"/>
      <c r="C17" s="29"/>
      <c r="D17" s="245"/>
      <c r="E17" s="29"/>
      <c r="F17" s="29"/>
      <c r="G17" s="28"/>
      <c r="H17" s="29"/>
      <c r="I17" s="29"/>
      <c r="J17" s="29"/>
      <c r="K17" s="29"/>
      <c r="L17" s="29"/>
      <c r="M17" s="29"/>
      <c r="N17" s="29"/>
      <c r="O17" s="29"/>
      <c r="P17" s="29"/>
      <c r="R17" s="32"/>
    </row>
    <row r="18" spans="1:18">
      <c r="A18" s="20" t="s">
        <v>267</v>
      </c>
      <c r="B18" s="21">
        <f>B5+B16</f>
        <v>158488.14175183902</v>
      </c>
      <c r="C18" s="21">
        <f>C5+C16</f>
        <v>0</v>
      </c>
      <c r="D18" s="21">
        <f>MAX((D5+D16),0)</f>
        <v>253197.85536702137</v>
      </c>
      <c r="E18" s="21">
        <f>MAX((E5+E16),0)</f>
        <v>3813.5409067298133</v>
      </c>
      <c r="F18" s="21">
        <f>MAX((F5+F16),0)</f>
        <v>33539.572765552999</v>
      </c>
      <c r="G18" s="21"/>
      <c r="H18" s="21"/>
      <c r="I18" s="21"/>
      <c r="J18" s="21">
        <f>MAX((J5+J16),0)</f>
        <v>21.866996091183275</v>
      </c>
      <c r="K18" s="21"/>
      <c r="L18" s="21">
        <f>MAX((L5+L16),0)</f>
        <v>0</v>
      </c>
      <c r="M18" s="21"/>
      <c r="N18" s="21">
        <f>MAX((N5+N16),0)</f>
        <v>4529.9473832739905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207</v>
      </c>
      <c r="B20" s="25">
        <f ca="1">'EF ele_warmte'!B12</f>
        <v>0.15576868815839279</v>
      </c>
      <c r="C20" s="25">
        <f ca="1">'EF ele_warmte'!B22</f>
        <v>2.1914510413920233E-2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206</v>
      </c>
      <c r="B22" s="23">
        <f ca="1">B18*B20</f>
        <v>24687.489929345364</v>
      </c>
      <c r="C22" s="23">
        <f ca="1">C18*C20</f>
        <v>0</v>
      </c>
      <c r="D22" s="23">
        <f>D18*D20</f>
        <v>51145.96678413832</v>
      </c>
      <c r="E22" s="23">
        <f>E18*E20</f>
        <v>865.67378582766764</v>
      </c>
      <c r="F22" s="23">
        <f>F18*F20</f>
        <v>8955.0659284026515</v>
      </c>
      <c r="G22" s="23"/>
      <c r="H22" s="23"/>
      <c r="I22" s="23"/>
      <c r="J22" s="23">
        <f>J18*J20</f>
        <v>7.7409166162788789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89" t="s">
        <v>454</v>
      </c>
      <c r="B25" s="199"/>
      <c r="C25" s="199"/>
      <c r="D25" s="221"/>
    </row>
    <row r="26" spans="1:18">
      <c r="A26" s="231"/>
      <c r="B26" s="32"/>
      <c r="C26" s="32"/>
      <c r="D26" s="232"/>
    </row>
    <row r="27" spans="1:18">
      <c r="A27" s="233"/>
      <c r="B27" s="220" t="s">
        <v>256</v>
      </c>
      <c r="C27" s="220" t="s">
        <v>257</v>
      </c>
      <c r="D27" s="234" t="s">
        <v>175</v>
      </c>
    </row>
    <row r="28" spans="1:18" ht="30">
      <c r="A28" s="167" t="s">
        <v>34</v>
      </c>
      <c r="B28" s="37"/>
      <c r="C28" s="39"/>
      <c r="D28" s="232" t="s">
        <v>768</v>
      </c>
    </row>
    <row r="29" spans="1:18" ht="30">
      <c r="A29" s="167" t="s">
        <v>37</v>
      </c>
      <c r="B29" s="37">
        <f>IF( ISERROR(IND_nonf_ele_kWh/1000),0,IND_nonf_ele_kWh/1000)</f>
        <v>0</v>
      </c>
      <c r="C29" s="39">
        <f>IF(ISERROR(B29*3.6/1000000/'E Balans VL '!Z17*100),0,B29*3.6/1000000/'E Balans VL '!Z17*100)</f>
        <v>0</v>
      </c>
      <c r="D29" s="232" t="s">
        <v>768</v>
      </c>
    </row>
    <row r="30" spans="1:18" ht="30">
      <c r="A30" s="167" t="s">
        <v>35</v>
      </c>
      <c r="B30" s="37">
        <f>IF( ISERROR(IND_metaal_ele_kWh/1000),0,IND_metaal_ele_kWh/1000)</f>
        <v>57593.290470941094</v>
      </c>
      <c r="C30" s="39">
        <f>IF(ISERROR(B30*3.6/1000000/'E Balans VL '!Z18*100),0,B30*3.6/1000000/'E Balans VL '!Z18*100)</f>
        <v>4.0369897126109429</v>
      </c>
      <c r="D30" s="232" t="s">
        <v>768</v>
      </c>
    </row>
    <row r="31" spans="1:18" ht="30">
      <c r="A31" s="6" t="s">
        <v>32</v>
      </c>
      <c r="B31" s="37">
        <f>IF( ISERROR(IND_ander_ele_kWh/1000),0,IND_ander_ele_kWh/1000)</f>
        <v>36658.607549202097</v>
      </c>
      <c r="C31" s="39">
        <f>IF(ISERROR(B31*3.6/1000000/'E Balans VL '!Z19*100),0,B31*3.6/1000000/'E Balans VL '!Z19*100)</f>
        <v>1.7175553773808434</v>
      </c>
      <c r="D31" s="232" t="s">
        <v>768</v>
      </c>
    </row>
    <row r="32" spans="1:18" ht="30">
      <c r="A32" s="167" t="s">
        <v>40</v>
      </c>
      <c r="B32" s="37">
        <f>IF( ISERROR(IND_voed_ele_kWh/1000),0,IND_voed_ele_kWh/1000)</f>
        <v>40633.603703042798</v>
      </c>
      <c r="C32" s="39">
        <f>IF(ISERROR(B32*3.6/1000000/'E Balans VL '!Z20*100),0,B32*3.6/1000000/'E Balans VL '!Z20*100)</f>
        <v>1.3412406231230196</v>
      </c>
      <c r="D32" s="232" t="s">
        <v>768</v>
      </c>
    </row>
    <row r="33" spans="1:5" ht="30">
      <c r="A33" s="167" t="s">
        <v>39</v>
      </c>
      <c r="B33" s="37">
        <f>IF( ISERROR(IND_textiel_ele_kWh/1000),0,IND_textiel_ele_kWh/1000)</f>
        <v>1707.95700433715</v>
      </c>
      <c r="C33" s="39">
        <f>IF(ISERROR(B33*3.6/1000000/'E Balans VL '!Z21*100),0,B33*3.6/1000000/'E Balans VL '!Z21*100)</f>
        <v>0.31687971806202025</v>
      </c>
      <c r="D33" s="232" t="s">
        <v>768</v>
      </c>
    </row>
    <row r="34" spans="1:5" ht="30">
      <c r="A34" s="167" t="s">
        <v>36</v>
      </c>
      <c r="B34" s="37">
        <f>IF( ISERROR(IND_min_ele_kWh/1000),0,IND_min_ele_kWh/1000)</f>
        <v>291.87478203636294</v>
      </c>
      <c r="C34" s="39">
        <f>IF(ISERROR(B34*3.6/1000000/'E Balans VL '!Z22*100),0,B34*3.6/1000000/'E Balans VL '!Z22*100)</f>
        <v>0.12247800138368412</v>
      </c>
      <c r="D34" s="232" t="s">
        <v>768</v>
      </c>
    </row>
    <row r="35" spans="1:5" ht="30">
      <c r="A35" s="167" t="s">
        <v>38</v>
      </c>
      <c r="B35" s="37">
        <f>IF( ISERROR(IND_papier_ele_kWh/1000),0,IND_papier_ele_kWh/1000)</f>
        <v>1974.9858044263001</v>
      </c>
      <c r="C35" s="39">
        <f>IF(ISERROR(B35*3.6/1000000/'E Balans VL '!Z22*100),0,B35*3.6/1000000/'E Balans VL '!Z22*100)</f>
        <v>0.82875372925210433</v>
      </c>
      <c r="D35" s="232" t="s">
        <v>768</v>
      </c>
    </row>
    <row r="36" spans="1:5" ht="30">
      <c r="A36" s="167" t="s">
        <v>33</v>
      </c>
      <c r="B36" s="37">
        <f>IF( ISERROR(IND_chemie_ele_kWh/1000),0,IND_chemie_ele_kWh/1000)</f>
        <v>19627.8224378532</v>
      </c>
      <c r="C36" s="39">
        <f>IF(ISERROR(B36*3.6/1000000/'E Balans VL '!Z24*100),0,B36*3.6/1000000/'E Balans VL '!Z24*100)</f>
        <v>0.63195482783004331</v>
      </c>
      <c r="D36" s="232" t="s">
        <v>768</v>
      </c>
    </row>
    <row r="37" spans="1:5" ht="30">
      <c r="A37" s="167" t="s">
        <v>259</v>
      </c>
      <c r="B37" s="37">
        <f>IF( ISERROR(IND_rest_ele_kWh/1000),0,IND_rest_ele_kWh/1000)</f>
        <v>0</v>
      </c>
      <c r="C37" s="39">
        <f>IF(ISERROR(B37*3.6/1000000/'E Balans VL '!Z15*100),0,B37*3.6/1000000/'E Balans VL '!Z15*100)</f>
        <v>0</v>
      </c>
      <c r="D37" s="232" t="s">
        <v>768</v>
      </c>
    </row>
    <row r="38" spans="1:5">
      <c r="A38" s="235"/>
      <c r="B38" s="176"/>
      <c r="C38" s="176"/>
      <c r="D38" s="236"/>
    </row>
    <row r="39" spans="1:5">
      <c r="A39" s="227"/>
      <c r="B39" s="32"/>
      <c r="C39" s="32"/>
      <c r="D39" s="32"/>
      <c r="E39" s="32"/>
    </row>
    <row r="40" spans="1:5">
      <c r="A40" s="189" t="s">
        <v>447</v>
      </c>
      <c r="B40" s="199"/>
      <c r="C40" s="199"/>
      <c r="D40" s="221"/>
    </row>
    <row r="41" spans="1:5">
      <c r="A41" s="231"/>
      <c r="B41" s="32"/>
      <c r="C41" s="32"/>
      <c r="D41" s="228"/>
    </row>
    <row r="42" spans="1:5">
      <c r="A42" s="237"/>
      <c r="B42" s="238"/>
      <c r="C42" s="220" t="s">
        <v>362</v>
      </c>
      <c r="D42" s="239" t="s">
        <v>175</v>
      </c>
    </row>
    <row r="43" spans="1:5">
      <c r="A43" s="167" t="s">
        <v>255</v>
      </c>
      <c r="B43" s="310">
        <f>aantalZB_NB_industrie+aantalZB_NB_industrie_met_kantoor</f>
        <v>0</v>
      </c>
      <c r="C43" s="43"/>
      <c r="D43" s="228"/>
    </row>
    <row r="44" spans="1:5">
      <c r="A44" s="167" t="s">
        <v>444</v>
      </c>
      <c r="B44" s="306">
        <v>13.15681996793146</v>
      </c>
      <c r="C44" s="43"/>
      <c r="D44" s="300" t="s">
        <v>686</v>
      </c>
    </row>
    <row r="45" spans="1:5">
      <c r="A45" s="6" t="s">
        <v>445</v>
      </c>
      <c r="B45" s="311">
        <f>1.34/3.6</f>
        <v>0.37222222222222223</v>
      </c>
      <c r="C45" s="43" t="s">
        <v>208</v>
      </c>
      <c r="D45" s="300" t="s">
        <v>687</v>
      </c>
    </row>
    <row r="46" spans="1:5" s="32" customFormat="1">
      <c r="A46" s="171"/>
      <c r="B46" s="241"/>
      <c r="C46" s="176"/>
      <c r="D46" s="236"/>
    </row>
    <row r="48" spans="1:5">
      <c r="A48" s="190" t="s">
        <v>448</v>
      </c>
      <c r="B48" s="199"/>
      <c r="C48" s="199"/>
      <c r="D48" s="221"/>
    </row>
    <row r="49" spans="1:4">
      <c r="A49" s="226"/>
      <c r="B49" s="32"/>
      <c r="C49" s="32"/>
      <c r="D49" s="228"/>
    </row>
    <row r="50" spans="1:4">
      <c r="A50" s="237"/>
      <c r="B50" s="238"/>
      <c r="C50" s="220" t="s">
        <v>362</v>
      </c>
      <c r="D50" s="239" t="s">
        <v>175</v>
      </c>
    </row>
    <row r="51" spans="1:4">
      <c r="A51" s="167" t="s">
        <v>255</v>
      </c>
      <c r="B51" s="310">
        <f>aantalWP_NB_industrie+AantalWP_NB_industrie_met_kantoor</f>
        <v>0</v>
      </c>
      <c r="C51" s="32"/>
      <c r="D51" s="228"/>
    </row>
    <row r="52" spans="1:4">
      <c r="A52" s="167" t="s">
        <v>251</v>
      </c>
      <c r="B52" s="306">
        <v>42.166215685288535</v>
      </c>
      <c r="C52" s="32" t="s">
        <v>252</v>
      </c>
      <c r="D52" s="300" t="s">
        <v>686</v>
      </c>
    </row>
    <row r="53" spans="1:4">
      <c r="A53" s="167" t="s">
        <v>253</v>
      </c>
      <c r="B53" s="306">
        <v>1870.3471198212708</v>
      </c>
      <c r="C53" s="32" t="s">
        <v>254</v>
      </c>
      <c r="D53" s="300" t="s">
        <v>686</v>
      </c>
    </row>
    <row r="54" spans="1:4">
      <c r="A54" s="167" t="s">
        <v>379</v>
      </c>
      <c r="B54" s="306">
        <v>3.75</v>
      </c>
      <c r="C54" s="32"/>
      <c r="D54" s="300" t="s">
        <v>687</v>
      </c>
    </row>
    <row r="55" spans="1:4">
      <c r="A55" s="171"/>
      <c r="B55" s="176"/>
      <c r="C55" s="176"/>
      <c r="D55" s="236"/>
    </row>
  </sheetData>
  <mergeCells count="6">
    <mergeCell ref="A1:A3"/>
    <mergeCell ref="B1:P1"/>
    <mergeCell ref="B2:B3"/>
    <mergeCell ref="C2:C3"/>
    <mergeCell ref="D2:K2"/>
    <mergeCell ref="L2:P2"/>
  </mergeCells>
  <dataValidations count="2">
    <dataValidation type="list" allowBlank="1" showInputMessage="1" showErrorMessage="1" sqref="B2:C4 D2 D4" xr:uid="{00000000-0002-0000-1B00-000000000000}">
      <formula1>#REF!</formula1>
    </dataValidation>
    <dataValidation type="list" allowBlank="1" showInputMessage="1" showErrorMessage="1" sqref="D3" xr:uid="{00000000-0002-0000-1B00-000001000000}">
      <formula1>#REF!</formula1>
    </dataValidation>
  </dataValidation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8">
    <tabColor theme="5" tint="-0.249977111117893"/>
  </sheetPr>
  <dimension ref="A1:R35"/>
  <sheetViews>
    <sheetView showGridLines="0" zoomScale="80" zoomScaleNormal="80" workbookViewId="0">
      <selection sqref="A1:A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07" customFormat="1" ht="17.25" thickTop="1" thickBot="1">
      <c r="A1" s="1170" t="s">
        <v>260</v>
      </c>
      <c r="B1" s="1171" t="s">
        <v>188</v>
      </c>
      <c r="C1" s="1172"/>
      <c r="D1" s="1172"/>
      <c r="E1" s="1172"/>
      <c r="F1" s="1172"/>
      <c r="G1" s="1172"/>
      <c r="H1" s="1172"/>
      <c r="I1" s="1172"/>
      <c r="J1" s="1172"/>
      <c r="K1" s="1172"/>
      <c r="L1" s="1172"/>
      <c r="M1" s="1172"/>
      <c r="N1" s="1172"/>
      <c r="O1" s="1172"/>
      <c r="P1" s="1172"/>
    </row>
    <row r="2" spans="1:18" s="307" customFormat="1" ht="15.75" thickTop="1">
      <c r="A2" s="1170"/>
      <c r="B2" s="1173" t="s">
        <v>20</v>
      </c>
      <c r="C2" s="1173" t="s">
        <v>189</v>
      </c>
      <c r="D2" s="1175" t="s">
        <v>190</v>
      </c>
      <c r="E2" s="1176"/>
      <c r="F2" s="1176"/>
      <c r="G2" s="1176"/>
      <c r="H2" s="1176"/>
      <c r="I2" s="1176"/>
      <c r="J2" s="1176"/>
      <c r="K2" s="1177"/>
      <c r="L2" s="1175" t="s">
        <v>191</v>
      </c>
      <c r="M2" s="1176"/>
      <c r="N2" s="1176"/>
      <c r="O2" s="1176"/>
      <c r="P2" s="1177"/>
    </row>
    <row r="3" spans="1:18" s="307" customFormat="1" ht="45">
      <c r="A3" s="1170"/>
      <c r="B3" s="1174"/>
      <c r="C3" s="1174"/>
      <c r="D3" s="346" t="s">
        <v>192</v>
      </c>
      <c r="E3" s="346" t="s">
        <v>193</v>
      </c>
      <c r="F3" s="346" t="s">
        <v>194</v>
      </c>
      <c r="G3" s="346" t="s">
        <v>195</v>
      </c>
      <c r="H3" s="346" t="s">
        <v>113</v>
      </c>
      <c r="I3" s="346" t="s">
        <v>196</v>
      </c>
      <c r="J3" s="346" t="s">
        <v>197</v>
      </c>
      <c r="K3" s="346" t="s">
        <v>198</v>
      </c>
      <c r="L3" s="346" t="s">
        <v>199</v>
      </c>
      <c r="M3" s="346" t="s">
        <v>200</v>
      </c>
      <c r="N3" s="346" t="s">
        <v>201</v>
      </c>
      <c r="O3" s="346" t="s">
        <v>202</v>
      </c>
      <c r="P3" s="346" t="s">
        <v>203</v>
      </c>
    </row>
    <row r="4" spans="1:18" ht="15.75">
      <c r="A4" s="13"/>
      <c r="B4" s="14"/>
      <c r="C4" s="14"/>
      <c r="D4" s="14"/>
      <c r="E4" s="14"/>
      <c r="F4" s="14"/>
      <c r="G4" s="14"/>
      <c r="H4" s="14"/>
      <c r="I4" s="14"/>
      <c r="J4" s="14"/>
      <c r="K4" s="14"/>
      <c r="L4" s="14"/>
      <c r="M4" s="14"/>
      <c r="N4" s="14"/>
      <c r="O4" s="14"/>
      <c r="P4" s="14"/>
      <c r="R4" s="6"/>
    </row>
    <row r="5" spans="1:18">
      <c r="A5" s="16" t="s">
        <v>261</v>
      </c>
      <c r="B5" s="30">
        <f>IF(ISERROR(SUM(LB_lb_ele_kWh,LB_rest_ele_kWh)/1000),0,SUM(LB_lb_ele_kWh,LB_rest_ele_kWh)/1000)</f>
        <v>10962.582682282999</v>
      </c>
      <c r="C5" s="17">
        <f>'Eigen informatie GS &amp; warmtenet'!B62</f>
        <v>0</v>
      </c>
      <c r="D5" s="30">
        <f>IF(ISERROR(SUM(LB_lb_gas_kWh,LB_rest_gas_kWh)/1000),0,SUM(LB_lb_gas_kWh,LB_rest_gas_kWh)/1000)*0.903</f>
        <v>845.38796487791637</v>
      </c>
      <c r="E5" s="17">
        <f>B17*'E Balans VL '!I25/3.6*1000000/100</f>
        <v>369.67508063996632</v>
      </c>
      <c r="F5" s="17">
        <f>B17*('E Balans VL '!L25/3.6*1000000+'E Balans VL '!N25/3.6*1000000)/100</f>
        <v>37981.979118191986</v>
      </c>
      <c r="G5" s="18"/>
      <c r="H5" s="17"/>
      <c r="I5" s="17"/>
      <c r="J5" s="17">
        <f>('E Balans VL '!D25+'E Balans VL '!E25)/3.6*1000000*landbouw!B17/100</f>
        <v>2379.4667807245942</v>
      </c>
      <c r="K5" s="17"/>
      <c r="L5" s="17">
        <f>L6*(-1)</f>
        <v>0</v>
      </c>
      <c r="M5" s="17"/>
      <c r="N5" s="17">
        <f>N6*(-1)</f>
        <v>457.47777781437605</v>
      </c>
      <c r="O5" s="17"/>
      <c r="P5" s="17"/>
      <c r="R5" s="32"/>
    </row>
    <row r="6" spans="1:18">
      <c r="A6" s="16" t="s">
        <v>808</v>
      </c>
      <c r="B6" s="17" t="s">
        <v>204</v>
      </c>
      <c r="C6" s="17">
        <f>'lokale energieproductie'!O41+'lokale energieproductie'!O34</f>
        <v>315.55555558079999</v>
      </c>
      <c r="D6" s="301">
        <f>('lokale energieproductie'!P34+'lokale energieproductie'!P41)*(-1)</f>
        <v>0</v>
      </c>
      <c r="E6" s="301">
        <f>('lokale energieproductie'!X34+'lokale energieproductie'!X41)*(-1)</f>
        <v>0</v>
      </c>
      <c r="F6" s="301">
        <f>('lokale energieproductie'!S34+'lokale energieproductie'!S41)*(-1)</f>
        <v>0</v>
      </c>
      <c r="G6" s="244"/>
      <c r="H6" s="243"/>
      <c r="I6" s="243"/>
      <c r="J6" s="243"/>
      <c r="K6" s="243"/>
      <c r="L6" s="301">
        <f>('lokale energieproductie'!T34+'lokale energieproductie'!U34+'lokale energieproductie'!T41+'lokale energieproductie'!U41)*(-1)</f>
        <v>0</v>
      </c>
      <c r="M6" s="243"/>
      <c r="N6" s="301">
        <f>('lokale energieproductie'!V34+'lokale energieproductie'!R34+'lokale energieproductie'!Q34+'lokale energieproductie'!Q41+'lokale energieproductie'!R41+'lokale energieproductie'!V41)*(-1)</f>
        <v>-457.47777781437605</v>
      </c>
      <c r="O6" s="243"/>
      <c r="P6" s="243"/>
      <c r="R6" s="32"/>
    </row>
    <row r="7" spans="1:18">
      <c r="A7" s="32"/>
      <c r="B7" s="29"/>
      <c r="C7" s="29"/>
      <c r="D7" s="245"/>
      <c r="E7" s="29"/>
      <c r="F7" s="29"/>
      <c r="G7" s="28"/>
      <c r="H7" s="29"/>
      <c r="I7" s="29"/>
      <c r="J7" s="29"/>
      <c r="K7" s="29"/>
      <c r="L7" s="29"/>
      <c r="M7" s="29"/>
      <c r="N7" s="29"/>
      <c r="O7" s="29"/>
      <c r="P7" s="29"/>
      <c r="R7" s="32"/>
    </row>
    <row r="8" spans="1:18">
      <c r="A8" s="20" t="s">
        <v>262</v>
      </c>
      <c r="B8" s="21">
        <f>B5</f>
        <v>10962.582682282999</v>
      </c>
      <c r="C8" s="21">
        <f>C5+C6</f>
        <v>315.55555558079999</v>
      </c>
      <c r="D8" s="21">
        <f>MAX((D5+D6),0)</f>
        <v>845.38796487791637</v>
      </c>
      <c r="E8" s="21">
        <f>MAX((E5+E6),0)</f>
        <v>369.67508063996632</v>
      </c>
      <c r="F8" s="21">
        <f>MAX((F5+F6),0)</f>
        <v>37981.979118191986</v>
      </c>
      <c r="G8" s="21"/>
      <c r="H8" s="21"/>
      <c r="I8" s="21"/>
      <c r="J8" s="21">
        <f>MAX((J5+J6),0)</f>
        <v>2379.4667807245942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207</v>
      </c>
      <c r="B10" s="31">
        <f ca="1">'EF ele_warmte'!B12</f>
        <v>0.15576868815839279</v>
      </c>
      <c r="C10" s="31">
        <f ca="1">'EF ele_warmte'!B22</f>
        <v>2.1914510413920233E-2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206</v>
      </c>
      <c r="B12" s="23">
        <f ca="1">B8*B10</f>
        <v>1707.6271232471377</v>
      </c>
      <c r="C12" s="23">
        <f ca="1">C8*C10</f>
        <v>6.9152455089458265</v>
      </c>
      <c r="D12" s="23">
        <f>D8*D10</f>
        <v>170.76836890533912</v>
      </c>
      <c r="E12" s="23">
        <f>E8*E10</f>
        <v>83.91624330527236</v>
      </c>
      <c r="F12" s="23">
        <f>F8*F10</f>
        <v>10141.18842455726</v>
      </c>
      <c r="G12" s="23"/>
      <c r="H12" s="23"/>
      <c r="I12" s="23"/>
      <c r="J12" s="23">
        <f>J8*J10</f>
        <v>842.33124037650634</v>
      </c>
      <c r="K12" s="23"/>
      <c r="L12" s="23">
        <f>L8*L10</f>
        <v>0</v>
      </c>
      <c r="M12" s="23">
        <f>M8*M10</f>
        <v>0</v>
      </c>
      <c r="N12" s="23">
        <f>N8*N10</f>
        <v>0</v>
      </c>
      <c r="O12" s="23"/>
      <c r="P12" s="23"/>
    </row>
    <row r="14" spans="1:18">
      <c r="A14" s="189" t="s">
        <v>460</v>
      </c>
      <c r="B14" s="199"/>
      <c r="C14" s="221"/>
    </row>
    <row r="15" spans="1:18">
      <c r="A15" s="231"/>
      <c r="B15" s="32"/>
      <c r="C15" s="232"/>
    </row>
    <row r="16" spans="1:18">
      <c r="A16" s="250"/>
      <c r="B16" s="42" t="s">
        <v>279</v>
      </c>
      <c r="C16" s="234" t="s">
        <v>175</v>
      </c>
    </row>
    <row r="17" spans="1:4" ht="30">
      <c r="A17" s="251" t="s">
        <v>105</v>
      </c>
      <c r="B17" s="249">
        <f>IF(ISERROR(SUM(LB_lb_ele_kWh,LB_rest_ele_kWh)*3.6/1000000000/'E Balans VL '!Z26*100),0,SUM(LB_lb_ele_kWh,LB_rest_ele_kWh)*3.6/1000000000/'E Balans VL '!Z26*100)</f>
        <v>1.5659995958134456</v>
      </c>
      <c r="C17" s="862" t="s">
        <v>768</v>
      </c>
      <c r="D17" s="247"/>
    </row>
    <row r="18" spans="1:4">
      <c r="A18" s="235"/>
      <c r="B18" s="248"/>
      <c r="C18" s="236"/>
    </row>
    <row r="19" spans="1:4">
      <c r="A19" s="32"/>
      <c r="B19" s="48"/>
      <c r="C19" s="32"/>
    </row>
    <row r="20" spans="1:4">
      <c r="A20" s="32"/>
      <c r="B20" s="48"/>
      <c r="C20" s="32"/>
    </row>
    <row r="21" spans="1:4" ht="15.75" thickBot="1">
      <c r="B21" s="32"/>
    </row>
    <row r="22" spans="1:4" ht="15.75" customHeight="1">
      <c r="A22" s="1178" t="s">
        <v>290</v>
      </c>
      <c r="B22" s="1181" t="s">
        <v>291</v>
      </c>
      <c r="C22" s="1181" t="s">
        <v>459</v>
      </c>
    </row>
    <row r="23" spans="1:4">
      <c r="A23" s="1179"/>
      <c r="B23" s="1182"/>
      <c r="C23" s="1182"/>
    </row>
    <row r="24" spans="1:4" ht="15.75" thickBot="1">
      <c r="A24" s="1180"/>
      <c r="B24" s="1183"/>
      <c r="C24" s="1183"/>
    </row>
    <row r="25" spans="1:4" ht="15.75">
      <c r="A25" s="13"/>
      <c r="B25" s="32"/>
    </row>
    <row r="26" spans="1:4">
      <c r="A26" s="41" t="s">
        <v>263</v>
      </c>
      <c r="B26" s="242">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1382.9448541802738</v>
      </c>
      <c r="C26" s="242">
        <f>B26*'GWP N2O_CH4'!B5</f>
        <v>29041.84193778575</v>
      </c>
      <c r="D26" s="50"/>
    </row>
    <row r="27" spans="1:4">
      <c r="A27" s="41" t="s">
        <v>264</v>
      </c>
      <c r="B27" s="242">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885.49846900653324</v>
      </c>
      <c r="C27" s="242">
        <f>B27*'GWP N2O_CH4'!B5</f>
        <v>18595.4678491372</v>
      </c>
      <c r="D27" s="50"/>
    </row>
    <row r="28" spans="1:4">
      <c r="A28" s="41" t="s">
        <v>265</v>
      </c>
      <c r="B28" s="242">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19.393721946077996</v>
      </c>
      <c r="C28" s="242">
        <f>B28*'GWP N2O_CH4'!B4</f>
        <v>6012.0538032841787</v>
      </c>
      <c r="D28" s="50"/>
    </row>
    <row r="29" spans="1:4">
      <c r="A29" s="41" t="s">
        <v>266</v>
      </c>
      <c r="B29" s="242">
        <f>B34*'ha_N2O bodem landbouw'!B4</f>
        <v>61.41166481177207</v>
      </c>
      <c r="C29" s="242">
        <f>B29*'GWP N2O_CH4'!B4</f>
        <v>19037.616091649343</v>
      </c>
      <c r="D29" s="50"/>
    </row>
    <row r="31" spans="1:4">
      <c r="A31" s="189" t="s">
        <v>461</v>
      </c>
      <c r="B31" s="199"/>
      <c r="C31" s="221"/>
    </row>
    <row r="32" spans="1:4">
      <c r="A32" s="231"/>
      <c r="B32" s="32"/>
      <c r="C32" s="232"/>
    </row>
    <row r="33" spans="1:5">
      <c r="A33" s="233"/>
      <c r="B33" s="220" t="s">
        <v>559</v>
      </c>
      <c r="C33" s="234" t="s">
        <v>175</v>
      </c>
    </row>
    <row r="34" spans="1:5" ht="15.75" thickBot="1">
      <c r="A34" s="252" t="s">
        <v>105</v>
      </c>
      <c r="B34" s="35">
        <f>IF(ISERROR(aantalCultuurgronden/'ha_N2O bodem landbouw'!B5),0,aantalCultuurgronden/'ha_N2O bodem landbouw'!B5)</f>
        <v>1.3464273252370651E-2</v>
      </c>
      <c r="C34" s="876" t="s">
        <v>751</v>
      </c>
      <c r="D34" s="27"/>
      <c r="E34" s="27"/>
    </row>
    <row r="35" spans="1:5">
      <c r="A35" s="235"/>
      <c r="B35" s="176"/>
      <c r="C35" s="236"/>
      <c r="D35" s="247"/>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xr:uid="{00000000-0002-0000-1C00-000000000000}">
      <formula1>#REF!</formula1>
    </dataValidation>
    <dataValidation type="list" allowBlank="1" showInputMessage="1" showErrorMessage="1" sqref="D3" xr:uid="{00000000-0002-0000-1C00-000001000000}">
      <formula1>#REF!</formula1>
    </dataValidation>
  </dataValidations>
  <pageMargins left="0.7" right="0.7" top="0.75" bottom="0.75" header="0.3" footer="0.3"/>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5">
    <tabColor theme="5" tint="-0.249977111117893"/>
  </sheetPr>
  <dimension ref="A1:R79"/>
  <sheetViews>
    <sheetView showGridLines="0" topLeftCell="A10" zoomScale="70" zoomScaleNormal="70" workbookViewId="0">
      <selection activeCell="C42" sqref="C42"/>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07" customFormat="1" ht="17.25" thickTop="1" thickBot="1">
      <c r="A1" s="1170" t="s">
        <v>463</v>
      </c>
      <c r="B1" s="1171" t="s">
        <v>507</v>
      </c>
      <c r="C1" s="1172"/>
      <c r="D1" s="1172"/>
      <c r="E1" s="1172"/>
      <c r="F1" s="1172"/>
      <c r="G1" s="1172"/>
      <c r="H1" s="1172"/>
      <c r="I1" s="1172"/>
      <c r="J1" s="1172"/>
      <c r="K1" s="1172"/>
      <c r="L1" s="1172"/>
      <c r="M1" s="1172"/>
      <c r="N1" s="1172"/>
      <c r="O1" s="1172"/>
      <c r="P1" s="1172"/>
    </row>
    <row r="2" spans="1:18" s="307" customFormat="1" ht="15.75" thickTop="1">
      <c r="A2" s="1170"/>
      <c r="B2" s="1173" t="s">
        <v>20</v>
      </c>
      <c r="C2" s="1173" t="s">
        <v>189</v>
      </c>
      <c r="D2" s="1175" t="s">
        <v>190</v>
      </c>
      <c r="E2" s="1176"/>
      <c r="F2" s="1176"/>
      <c r="G2" s="1176"/>
      <c r="H2" s="1176"/>
      <c r="I2" s="1176"/>
      <c r="J2" s="1176"/>
      <c r="K2" s="1177"/>
      <c r="L2" s="1175" t="s">
        <v>191</v>
      </c>
      <c r="M2" s="1176"/>
      <c r="N2" s="1176"/>
      <c r="O2" s="1176"/>
      <c r="P2" s="1177"/>
    </row>
    <row r="3" spans="1:18" s="307" customFormat="1" ht="45">
      <c r="A3" s="1170"/>
      <c r="B3" s="1174"/>
      <c r="C3" s="1174"/>
      <c r="D3" s="346" t="s">
        <v>192</v>
      </c>
      <c r="E3" s="346" t="s">
        <v>193</v>
      </c>
      <c r="F3" s="346" t="s">
        <v>194</v>
      </c>
      <c r="G3" s="346" t="s">
        <v>195</v>
      </c>
      <c r="H3" s="346" t="s">
        <v>113</v>
      </c>
      <c r="I3" s="346" t="s">
        <v>196</v>
      </c>
      <c r="J3" s="346" t="s">
        <v>197</v>
      </c>
      <c r="K3" s="346" t="s">
        <v>198</v>
      </c>
      <c r="L3" s="346" t="s">
        <v>199</v>
      </c>
      <c r="M3" s="346" t="s">
        <v>200</v>
      </c>
      <c r="N3" s="346" t="s">
        <v>201</v>
      </c>
      <c r="O3" s="346" t="s">
        <v>202</v>
      </c>
      <c r="P3" s="346" t="s">
        <v>203</v>
      </c>
    </row>
    <row r="4" spans="1:18">
      <c r="C4" s="15"/>
    </row>
    <row r="5" spans="1:18" s="8" customFormat="1">
      <c r="A5" s="280" t="s">
        <v>315</v>
      </c>
      <c r="B5" s="413">
        <f>SUM(B6:B11)</f>
        <v>3.644536107350682E-3</v>
      </c>
      <c r="C5" s="428" t="s">
        <v>204</v>
      </c>
      <c r="D5" s="413">
        <f>SUM(D6:D11)</f>
        <v>3.5337200486531793E-3</v>
      </c>
      <c r="E5" s="413">
        <f>SUM(E6:E11)</f>
        <v>1.1829328048124945E-3</v>
      </c>
      <c r="F5" s="426" t="s">
        <v>204</v>
      </c>
      <c r="G5" s="413">
        <f>SUM(G6:G11)</f>
        <v>0.59165703906840661</v>
      </c>
      <c r="H5" s="413">
        <f>SUM(H6:H11)</f>
        <v>0.16760379642691381</v>
      </c>
      <c r="I5" s="428" t="s">
        <v>204</v>
      </c>
      <c r="J5" s="428" t="s">
        <v>204</v>
      </c>
      <c r="K5" s="428" t="s">
        <v>204</v>
      </c>
      <c r="L5" s="428" t="s">
        <v>204</v>
      </c>
      <c r="M5" s="413">
        <f>SUM(M6:M11)</f>
        <v>8.0651326512780674E-2</v>
      </c>
      <c r="N5" s="428" t="s">
        <v>204</v>
      </c>
      <c r="O5" s="428" t="s">
        <v>204</v>
      </c>
      <c r="P5" s="429" t="s">
        <v>204</v>
      </c>
    </row>
    <row r="6" spans="1:18">
      <c r="A6" s="256" t="s">
        <v>590</v>
      </c>
      <c r="B6" s="83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2.7106611845075725E-3</v>
      </c>
      <c r="C6" s="414"/>
      <c r="D6" s="839">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2.4988208057309534E-3</v>
      </c>
      <c r="E6" s="839">
        <f>vkm_GW_PW*SUMIFS(TableVerdeelsleutelVkm[LPG],TableVerdeelsleutelVkm[Voertuigtype],"Lichte voertuigen")*SUMIFS(TableECFTransport[EnergieConsumptieFactor (PJ per km)],TableECFTransport[Index],CONCATENATE($A6,"_LPG_LPG"))</f>
        <v>8.4007731358676056E-4</v>
      </c>
      <c r="F6" s="416"/>
      <c r="G6" s="83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0.2377576707426452</v>
      </c>
      <c r="H6" s="83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0.11887934718524651</v>
      </c>
      <c r="I6" s="414"/>
      <c r="J6" s="414"/>
      <c r="K6" s="414"/>
      <c r="L6" s="414"/>
      <c r="M6" s="41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3.6843605471521795E-2</v>
      </c>
      <c r="N6" s="414"/>
      <c r="O6" s="414"/>
      <c r="P6" s="415"/>
    </row>
    <row r="7" spans="1:18">
      <c r="A7" s="256" t="s">
        <v>591</v>
      </c>
      <c r="B7" s="83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1.0055520526537537E-5</v>
      </c>
      <c r="C7" s="414"/>
      <c r="D7" s="839">
        <f>vkm_GW_ZV*SUMIFS(TableVerdeelsleutelVkm[CNG],TableVerdeelsleutelVkm[Voertuigtype],"Zware voertuigen")*SUMIFS(TableECFTransport[EnergieConsumptieFactor (PJ per km)],TableECFTransport[Index],CONCATENATE($A7,"_CNG_CNG"))</f>
        <v>0</v>
      </c>
      <c r="E7" s="839">
        <f>vkm_GW_ZV*SUMIFS(TableVerdeelsleutelVkm[LPG],TableVerdeelsleutelVkm[Voertuigtype],"Zware voertuigen")*SUMIFS(TableECFTransport[EnergieConsumptieFactor (PJ per km)],TableECFTransport[Index],CONCATENATE($A7,"_LPG_LPG"))</f>
        <v>0</v>
      </c>
      <c r="F7" s="416"/>
      <c r="G7" s="83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0.22241214784391553</v>
      </c>
      <c r="H7" s="83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1.6029906009276315E-6</v>
      </c>
      <c r="I7" s="414"/>
      <c r="J7" s="414"/>
      <c r="K7" s="414"/>
      <c r="L7" s="414"/>
      <c r="M7" s="41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2.4896706404879176E-2</v>
      </c>
      <c r="N7" s="414"/>
      <c r="O7" s="414"/>
      <c r="P7" s="415"/>
      <c r="R7" s="836"/>
    </row>
    <row r="8" spans="1:18">
      <c r="A8" s="256" t="s">
        <v>592</v>
      </c>
      <c r="B8" s="41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7.7124066778668334E-4</v>
      </c>
      <c r="C8" s="414"/>
      <c r="D8" s="416">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9.2248252345191644E-4</v>
      </c>
      <c r="E8" s="416">
        <f>vkm_NGW_PW*SUMIFS(TableVerdeelsleutelVkm[LPG],TableVerdeelsleutelVkm[Voertuigtype],"Lichte voertuigen")*SUMIFS(TableECFTransport[EnergieConsumptieFactor (PJ per km)],TableECFTransport[Index],CONCATENATE($A8,"_LPG_LPG"))</f>
        <v>2.9617308944578492E-4</v>
      </c>
      <c r="F8" s="416"/>
      <c r="G8" s="41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7.6729171825917222E-2</v>
      </c>
      <c r="H8" s="83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4.3055381852118622E-2</v>
      </c>
      <c r="I8" s="414"/>
      <c r="J8" s="414"/>
      <c r="K8" s="414"/>
      <c r="L8" s="414"/>
      <c r="M8" s="41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1.2293788159461068E-2</v>
      </c>
      <c r="N8" s="414"/>
      <c r="O8" s="414"/>
      <c r="P8" s="415"/>
      <c r="R8" s="836"/>
    </row>
    <row r="9" spans="1:18">
      <c r="A9" s="256" t="s">
        <v>593</v>
      </c>
      <c r="B9" s="41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1.0449433129384527E-6</v>
      </c>
      <c r="C9" s="414"/>
      <c r="D9" s="416">
        <f>vkm_NGW_ZV*SUMIFS(TableVerdeelsleutelVkm[CNG],TableVerdeelsleutelVkm[Voertuigtype],"Zware voertuigen")*SUMIFS(TableECFTransport[EnergieConsumptieFactor (PJ per km)],TableECFTransport[Index],CONCATENATE($A9,"_CNG_CNG"))</f>
        <v>0</v>
      </c>
      <c r="E9" s="416">
        <f>vkm_NGW_ZV*SUMIFS(TableVerdeelsleutelVkm[LPG],TableVerdeelsleutelVkm[Voertuigtype],"Zware voertuigen")*SUMIFS(TableECFTransport[EnergieConsumptieFactor (PJ per km)],TableECFTransport[Index],CONCATENATE($A9,"_LPG_LPG"))</f>
        <v>0</v>
      </c>
      <c r="F9" s="416"/>
      <c r="G9" s="41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2.9754242645215923E-2</v>
      </c>
      <c r="H9" s="83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2.0106459171625427E-7</v>
      </c>
      <c r="I9" s="414"/>
      <c r="J9" s="414"/>
      <c r="K9" s="414"/>
      <c r="L9" s="414"/>
      <c r="M9" s="41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3.3306741313039534E-3</v>
      </c>
      <c r="N9" s="414"/>
      <c r="O9" s="414"/>
      <c r="P9" s="415"/>
      <c r="R9" s="836"/>
    </row>
    <row r="10" spans="1:18">
      <c r="A10" s="256" t="s">
        <v>594</v>
      </c>
      <c r="B10" s="41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1.5089975631484031E-4</v>
      </c>
      <c r="C10" s="414"/>
      <c r="D10" s="416">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1.1241671947030945E-4</v>
      </c>
      <c r="E10" s="416">
        <f>vkm_SW_PW*SUMIFS(TableVerdeelsleutelVkm[LPG],TableVerdeelsleutelVkm[Voertuigtype],"Lichte voertuigen")*SUMIFS(TableECFTransport[EnergieConsumptieFactor (PJ per km)],TableECFTransport[Index],CONCATENATE($A10,"_LPG_LPG"))</f>
        <v>4.6682401779949078E-5</v>
      </c>
      <c r="F10" s="416"/>
      <c r="G10" s="41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1.181132519881354E-2</v>
      </c>
      <c r="H10" s="83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5.667159301619166E-3</v>
      </c>
      <c r="I10" s="414"/>
      <c r="J10" s="414"/>
      <c r="K10" s="414"/>
      <c r="L10" s="414"/>
      <c r="M10" s="41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1.8097917639351465E-3</v>
      </c>
      <c r="N10" s="414"/>
      <c r="O10" s="414"/>
      <c r="P10" s="415"/>
      <c r="R10" s="836"/>
    </row>
    <row r="11" spans="1:18">
      <c r="A11" s="4" t="s">
        <v>595</v>
      </c>
      <c r="B11" s="41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6.340349021095606E-7</v>
      </c>
      <c r="C11" s="417"/>
      <c r="D11" s="418">
        <f>vkm_SW_ZV*SUMIFS(TableVerdeelsleutelVkm[CNG],TableVerdeelsleutelVkm[Voertuigtype],"Zware voertuigen")*SUMIFS(TableECFTransport[EnergieConsumptieFactor (PJ per km)],TableECFTransport[Index],CONCATENATE($A11,"_CNG_CNG"))</f>
        <v>0</v>
      </c>
      <c r="E11" s="418">
        <f>vkm_SW_ZV*SUMIFS(TableVerdeelsleutelVkm[LPG],TableVerdeelsleutelVkm[Voertuigtype],"Zware voertuigen")*SUMIFS(TableECFTransport[EnergieConsumptieFactor (PJ per km)],TableECFTransport[Index],CONCATENATE($A11,"_LPG_LPG"))</f>
        <v>0</v>
      </c>
      <c r="F11" s="418"/>
      <c r="G11" s="41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1.319248081189916E-2</v>
      </c>
      <c r="H11" s="84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1.0403273682834627E-7</v>
      </c>
      <c r="I11" s="417"/>
      <c r="J11" s="417"/>
      <c r="K11" s="417"/>
      <c r="L11" s="417"/>
      <c r="M11" s="41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1.4767605816795324E-3</v>
      </c>
      <c r="N11" s="417"/>
      <c r="O11" s="417"/>
      <c r="P11" s="419"/>
      <c r="R11" s="836"/>
    </row>
    <row r="12" spans="1:18">
      <c r="A12" s="322" t="s">
        <v>505</v>
      </c>
      <c r="B12" s="427">
        <f>('Eigen vloot'!B27)*(-1)</f>
        <v>0</v>
      </c>
      <c r="C12" s="427"/>
      <c r="D12" s="427">
        <f>('Eigen vloot'!D27)*(-1)</f>
        <v>0</v>
      </c>
      <c r="E12" s="427">
        <f>('Eigen vloot'!E27)*(-1)</f>
        <v>0</v>
      </c>
      <c r="F12" s="420"/>
      <c r="G12" s="427">
        <f>('Eigen vloot'!G27)*(-1)</f>
        <v>0</v>
      </c>
      <c r="H12" s="427">
        <f>('Eigen vloot'!H27)*(-1)</f>
        <v>0</v>
      </c>
      <c r="I12" s="427"/>
      <c r="J12" s="427"/>
      <c r="K12" s="427"/>
      <c r="L12" s="427"/>
      <c r="M12" s="427">
        <f>('Eigen vloot'!M27)*(-1)</f>
        <v>0</v>
      </c>
      <c r="N12" s="427"/>
      <c r="O12" s="427"/>
      <c r="P12" s="430"/>
    </row>
    <row r="13" spans="1:18">
      <c r="B13" s="11"/>
      <c r="C13" s="55"/>
      <c r="D13" s="55"/>
      <c r="E13" s="55"/>
      <c r="F13" s="55"/>
      <c r="G13" s="11"/>
      <c r="H13" s="11"/>
      <c r="I13" s="10"/>
      <c r="J13" s="11"/>
      <c r="K13" s="11"/>
      <c r="L13" s="11"/>
      <c r="M13" s="11"/>
      <c r="N13" s="11"/>
      <c r="O13" s="11"/>
      <c r="P13" s="11"/>
    </row>
    <row r="14" spans="1:18" s="15" customFormat="1">
      <c r="A14" s="20" t="s">
        <v>323</v>
      </c>
      <c r="B14" s="21">
        <f>((B5)*10^9/3600)+B12</f>
        <v>1012.371140930745</v>
      </c>
      <c r="C14" s="21"/>
      <c r="D14" s="21">
        <f t="shared" ref="D14:M14" si="0">((D5)*10^9/3600)+D12</f>
        <v>981.58890240366088</v>
      </c>
      <c r="E14" s="21">
        <f t="shared" si="0"/>
        <v>328.59244578124844</v>
      </c>
      <c r="F14" s="21"/>
      <c r="G14" s="21">
        <f t="shared" si="0"/>
        <v>164349.17751900182</v>
      </c>
      <c r="H14" s="21">
        <f t="shared" si="0"/>
        <v>46556.610118587167</v>
      </c>
      <c r="I14" s="21"/>
      <c r="J14" s="21"/>
      <c r="K14" s="21"/>
      <c r="L14" s="21"/>
      <c r="M14" s="21">
        <f t="shared" si="0"/>
        <v>22403.146253550189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207</v>
      </c>
      <c r="B16" s="56">
        <f ca="1">'EF ele_warmte'!B12</f>
        <v>0.15576868815839279</v>
      </c>
      <c r="C16" s="56">
        <f ca="1">'EF ele_warmte'!B22</f>
        <v>2.1914510413920233E-2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325</v>
      </c>
      <c r="B18" s="23">
        <f ca="1">B14*B16</f>
        <v>157.69572455219753</v>
      </c>
      <c r="C18" s="23"/>
      <c r="D18" s="23">
        <f t="shared" ref="D18:M18" si="1">D14*D16</f>
        <v>198.2809582855395</v>
      </c>
      <c r="E18" s="23">
        <f t="shared" si="1"/>
        <v>74.590485192343394</v>
      </c>
      <c r="F18" s="23"/>
      <c r="G18" s="23">
        <f t="shared" si="1"/>
        <v>43881.23039757349</v>
      </c>
      <c r="H18" s="23">
        <f t="shared" si="1"/>
        <v>11592.595919528205</v>
      </c>
      <c r="I18" s="23"/>
      <c r="J18" s="23"/>
      <c r="K18" s="23"/>
      <c r="L18" s="23"/>
      <c r="M18" s="23">
        <f t="shared" si="1"/>
        <v>0</v>
      </c>
      <c r="N18" s="23"/>
      <c r="O18" s="23"/>
      <c r="P18" s="23"/>
    </row>
    <row r="19" spans="1:18" s="15" customFormat="1">
      <c r="A19" s="42"/>
      <c r="B19" s="302"/>
      <c r="C19" s="54"/>
      <c r="D19" s="54"/>
      <c r="E19" s="54"/>
      <c r="F19" s="54"/>
      <c r="G19" s="54"/>
      <c r="H19" s="54"/>
      <c r="I19" s="54"/>
      <c r="J19" s="54"/>
      <c r="K19" s="54"/>
      <c r="L19" s="54"/>
      <c r="M19" s="54"/>
      <c r="N19" s="54"/>
      <c r="O19" s="54"/>
      <c r="P19" s="54"/>
      <c r="R19" s="32"/>
    </row>
    <row r="20" spans="1:18">
      <c r="A20" s="1"/>
      <c r="B20" s="1"/>
      <c r="E20" s="725"/>
    </row>
    <row r="21" spans="1:18">
      <c r="A21" s="257" t="s">
        <v>465</v>
      </c>
      <c r="B21" s="258"/>
      <c r="C21" s="259"/>
      <c r="D21" s="259"/>
      <c r="E21" s="259"/>
      <c r="F21" s="259"/>
      <c r="G21" s="259"/>
      <c r="H21" s="259"/>
      <c r="I21" s="259"/>
      <c r="J21" s="259"/>
      <c r="K21" s="259"/>
      <c r="L21" s="259"/>
      <c r="M21" s="259"/>
      <c r="N21" s="260"/>
    </row>
    <row r="22" spans="1:18">
      <c r="A22" s="254"/>
      <c r="B22" s="255"/>
      <c r="C22" s="43"/>
      <c r="D22" s="43"/>
      <c r="E22" s="43"/>
      <c r="F22" s="43"/>
      <c r="G22" s="43"/>
      <c r="H22" s="43"/>
      <c r="I22" s="43"/>
      <c r="J22" s="43"/>
      <c r="K22" s="43"/>
      <c r="L22" s="43"/>
      <c r="M22" s="43"/>
      <c r="N22" s="170"/>
    </row>
    <row r="23" spans="1:18">
      <c r="A23" s="262" t="s">
        <v>295</v>
      </c>
      <c r="B23" s="867" t="s">
        <v>296</v>
      </c>
      <c r="C23" s="867" t="s">
        <v>596</v>
      </c>
      <c r="D23" s="867" t="s">
        <v>597</v>
      </c>
      <c r="E23" s="867" t="s">
        <v>598</v>
      </c>
      <c r="F23" s="867" t="s">
        <v>582</v>
      </c>
      <c r="G23" s="867" t="s">
        <v>599</v>
      </c>
      <c r="H23" s="867" t="s">
        <v>600</v>
      </c>
      <c r="I23" s="867" t="s">
        <v>112</v>
      </c>
      <c r="J23" s="867" t="s">
        <v>601</v>
      </c>
      <c r="K23" s="867" t="s">
        <v>602</v>
      </c>
      <c r="L23" s="868" t="s">
        <v>603</v>
      </c>
      <c r="M23" s="128" t="s">
        <v>175</v>
      </c>
      <c r="N23" s="263" t="s">
        <v>303</v>
      </c>
    </row>
    <row r="24" spans="1:18">
      <c r="A24" s="32" t="s">
        <v>588</v>
      </c>
      <c r="B24" s="1002">
        <v>5.4120665560051361E-3</v>
      </c>
      <c r="C24" s="1002">
        <v>0.64447559623619466</v>
      </c>
      <c r="D24" s="1005" t="s">
        <v>824</v>
      </c>
      <c r="E24" s="1002">
        <v>5.5544979717489723E-3</v>
      </c>
      <c r="F24" s="1002"/>
      <c r="G24" s="1002">
        <v>1.2303980633259572E-2</v>
      </c>
      <c r="H24" s="1005">
        <v>8.268699743742104E-12</v>
      </c>
      <c r="I24" s="1005">
        <v>2.0482820173532727E-3</v>
      </c>
      <c r="J24" s="1005">
        <v>0.30784103154078757</v>
      </c>
      <c r="K24" s="1005">
        <v>1.0886269239978581E-2</v>
      </c>
      <c r="L24" s="1003">
        <v>1.147827579640359E-2</v>
      </c>
      <c r="M24" s="264" t="s">
        <v>821</v>
      </c>
      <c r="N24" s="838">
        <f>SUM(B24:L24)</f>
        <v>1</v>
      </c>
      <c r="O24" s="836"/>
    </row>
    <row r="25" spans="1:18">
      <c r="A25" s="32" t="s">
        <v>589</v>
      </c>
      <c r="B25" s="1005" t="s">
        <v>824</v>
      </c>
      <c r="C25" s="1002">
        <v>0.99989598380856826</v>
      </c>
      <c r="D25" s="1005" t="s">
        <v>824</v>
      </c>
      <c r="E25" s="1005" t="s">
        <v>824</v>
      </c>
      <c r="F25" s="1002"/>
      <c r="G25" s="1005">
        <v>9.2685859755476838E-5</v>
      </c>
      <c r="H25" s="1005" t="s">
        <v>824</v>
      </c>
      <c r="I25" s="1005" t="s">
        <v>824</v>
      </c>
      <c r="J25" s="1005">
        <v>1.1330331676291997E-5</v>
      </c>
      <c r="K25" s="1005" t="s">
        <v>824</v>
      </c>
      <c r="L25" s="1003" t="s">
        <v>824</v>
      </c>
      <c r="M25" s="264" t="s">
        <v>821</v>
      </c>
      <c r="N25" s="838">
        <f>SUM(B25:L25)</f>
        <v>1</v>
      </c>
    </row>
    <row r="26" spans="1:18">
      <c r="A26" s="235"/>
      <c r="B26" s="176"/>
      <c r="C26" s="176"/>
      <c r="D26" s="176"/>
      <c r="E26" s="176"/>
      <c r="F26" s="176"/>
      <c r="G26" s="176"/>
      <c r="H26" s="176"/>
      <c r="I26" s="176"/>
      <c r="J26" s="176"/>
      <c r="K26" s="176"/>
      <c r="L26" s="174"/>
      <c r="M26" s="174"/>
      <c r="N26" s="172"/>
    </row>
    <row r="27" spans="1:18" s="43" customFormat="1"/>
    <row r="28" spans="1:18">
      <c r="A28" s="257" t="s">
        <v>466</v>
      </c>
      <c r="B28" s="259"/>
      <c r="C28" s="259"/>
      <c r="D28" s="259"/>
      <c r="E28" s="259"/>
      <c r="F28" s="259"/>
      <c r="G28" s="259"/>
      <c r="H28" s="259"/>
      <c r="I28" s="259"/>
      <c r="J28" s="259"/>
      <c r="K28" s="259"/>
      <c r="L28" s="260"/>
    </row>
    <row r="29" spans="1:18">
      <c r="A29" s="256"/>
      <c r="B29" s="261"/>
      <c r="C29" s="261"/>
      <c r="D29" s="261"/>
      <c r="E29" s="261"/>
      <c r="F29" s="43"/>
      <c r="G29" s="43"/>
      <c r="H29" s="43"/>
      <c r="I29" s="43"/>
      <c r="J29" s="43"/>
      <c r="K29" s="43"/>
      <c r="L29" s="170"/>
    </row>
    <row r="30" spans="1:18">
      <c r="A30" s="412" t="s">
        <v>195</v>
      </c>
      <c r="B30" s="268" t="s">
        <v>304</v>
      </c>
      <c r="C30" s="835">
        <v>2020</v>
      </c>
      <c r="D30" s="268" t="s">
        <v>305</v>
      </c>
      <c r="E30" s="238" t="s">
        <v>175</v>
      </c>
      <c r="F30" s="265"/>
      <c r="G30" s="238"/>
      <c r="H30" s="238"/>
      <c r="I30" s="238"/>
      <c r="J30" s="238"/>
      <c r="K30" s="238"/>
      <c r="L30" s="266"/>
    </row>
    <row r="31" spans="1:18">
      <c r="A31" s="269" t="s">
        <v>306</v>
      </c>
      <c r="B31" s="270"/>
      <c r="C31" s="271"/>
      <c r="D31" s="270"/>
      <c r="E31" s="865"/>
      <c r="F31" s="53"/>
      <c r="G31" s="43"/>
      <c r="H31" s="43"/>
      <c r="I31" s="43"/>
      <c r="J31" s="43"/>
      <c r="K31" s="43"/>
      <c r="L31" s="170"/>
    </row>
    <row r="32" spans="1:18">
      <c r="A32" s="272" t="s">
        <v>307</v>
      </c>
      <c r="B32" s="273"/>
      <c r="C32" s="274"/>
      <c r="D32" s="273"/>
      <c r="E32" s="865"/>
      <c r="F32" s="53"/>
      <c r="G32" s="43"/>
      <c r="H32" s="43"/>
      <c r="I32" s="43"/>
      <c r="J32" s="43"/>
      <c r="K32" s="43"/>
      <c r="L32" s="170"/>
    </row>
    <row r="33" spans="1:16">
      <c r="A33" s="272" t="s">
        <v>308</v>
      </c>
      <c r="B33" s="275"/>
      <c r="C33" s="276"/>
      <c r="D33" s="58"/>
      <c r="E33" s="864"/>
      <c r="F33" s="53"/>
      <c r="G33" s="43"/>
      <c r="H33" s="43"/>
      <c r="I33" s="43"/>
      <c r="J33" s="43"/>
      <c r="K33" s="43"/>
      <c r="L33" s="170"/>
    </row>
    <row r="34" spans="1:16">
      <c r="A34" s="272" t="s">
        <v>309</v>
      </c>
      <c r="B34" s="275"/>
      <c r="D34" s="58"/>
      <c r="E34" s="865"/>
      <c r="F34" s="53"/>
      <c r="G34" s="43"/>
      <c r="H34" s="43"/>
      <c r="I34" s="43"/>
      <c r="J34" s="43"/>
      <c r="K34" s="43"/>
      <c r="L34" s="170"/>
    </row>
    <row r="35" spans="1:16">
      <c r="A35" s="272" t="s">
        <v>310</v>
      </c>
      <c r="B35" s="275"/>
      <c r="C35" s="276">
        <v>0.10067</v>
      </c>
      <c r="D35" s="58"/>
      <c r="E35" s="865" t="s">
        <v>820</v>
      </c>
      <c r="F35" s="53"/>
      <c r="G35" s="43"/>
      <c r="H35" s="43"/>
      <c r="I35" s="43"/>
      <c r="J35" s="43"/>
      <c r="K35" s="43"/>
      <c r="L35" s="170"/>
    </row>
    <row r="36" spans="1:16">
      <c r="A36" s="256"/>
      <c r="B36" s="43"/>
      <c r="C36" s="43"/>
      <c r="D36" s="43"/>
      <c r="E36" s="153"/>
      <c r="F36" s="53"/>
      <c r="G36" s="43"/>
      <c r="H36" s="43"/>
      <c r="I36" s="43"/>
      <c r="J36" s="43"/>
      <c r="K36" s="43"/>
      <c r="L36" s="170"/>
    </row>
    <row r="37" spans="1:16">
      <c r="A37" s="412" t="s">
        <v>113</v>
      </c>
      <c r="B37" s="268" t="s">
        <v>304</v>
      </c>
      <c r="C37" s="835">
        <f>C30</f>
        <v>2020</v>
      </c>
      <c r="D37" s="268" t="s">
        <v>305</v>
      </c>
      <c r="E37" s="866" t="s">
        <v>175</v>
      </c>
      <c r="F37" s="279"/>
      <c r="G37" s="262"/>
      <c r="H37" s="262"/>
      <c r="I37" s="262"/>
      <c r="J37" s="262"/>
      <c r="K37" s="262"/>
      <c r="L37" s="263"/>
    </row>
    <row r="38" spans="1:16">
      <c r="A38" s="272" t="s">
        <v>311</v>
      </c>
      <c r="B38" s="273"/>
      <c r="C38" s="274"/>
      <c r="D38" s="273"/>
      <c r="E38" s="865"/>
      <c r="F38" s="276"/>
      <c r="G38" s="58"/>
      <c r="H38" s="58"/>
      <c r="I38" s="58"/>
      <c r="J38" s="58"/>
      <c r="K38" s="58"/>
      <c r="L38" s="277"/>
    </row>
    <row r="39" spans="1:16">
      <c r="A39" s="272" t="s">
        <v>312</v>
      </c>
      <c r="B39" s="273"/>
      <c r="C39" s="274"/>
      <c r="D39" s="273"/>
      <c r="E39" s="865"/>
      <c r="F39" s="276"/>
      <c r="G39" s="58"/>
      <c r="H39" s="58"/>
      <c r="I39" s="58"/>
      <c r="J39" s="58"/>
      <c r="K39" s="58"/>
      <c r="L39" s="277"/>
    </row>
    <row r="40" spans="1:16">
      <c r="A40" s="272" t="s">
        <v>308</v>
      </c>
      <c r="B40" s="275"/>
      <c r="C40" s="276"/>
      <c r="D40" s="276"/>
      <c r="E40" s="865"/>
      <c r="F40" s="58"/>
      <c r="G40" s="58"/>
      <c r="H40" s="58"/>
      <c r="I40" s="58"/>
      <c r="J40" s="58"/>
      <c r="K40" s="58"/>
      <c r="L40" s="277"/>
    </row>
    <row r="41" spans="1:16" ht="15" customHeight="1">
      <c r="A41" s="272" t="s">
        <v>313</v>
      </c>
      <c r="B41" s="275"/>
      <c r="D41" s="276"/>
      <c r="E41" s="865"/>
      <c r="F41" s="58"/>
      <c r="G41" s="58"/>
      <c r="H41" s="58"/>
      <c r="I41" s="58"/>
      <c r="J41" s="58"/>
      <c r="K41" s="58"/>
      <c r="L41" s="277"/>
    </row>
    <row r="42" spans="1:16">
      <c r="A42" s="272" t="s">
        <v>310</v>
      </c>
      <c r="B42" s="275"/>
      <c r="C42" s="276">
        <v>7.9229999999999995E-2</v>
      </c>
      <c r="D42" s="276"/>
      <c r="E42" s="865" t="str">
        <f>E35</f>
        <v>Data VMM 2022</v>
      </c>
      <c r="F42" s="58"/>
      <c r="G42" s="278"/>
      <c r="H42" s="58"/>
      <c r="I42" s="58"/>
      <c r="J42" s="58"/>
      <c r="K42" s="58"/>
      <c r="L42" s="277"/>
    </row>
    <row r="43" spans="1:16">
      <c r="A43" s="4"/>
      <c r="B43" s="174"/>
      <c r="C43" s="174"/>
      <c r="D43" s="174"/>
      <c r="E43" s="174"/>
      <c r="F43" s="174"/>
      <c r="G43" s="174"/>
      <c r="H43" s="174"/>
      <c r="I43" s="174"/>
      <c r="J43" s="174"/>
      <c r="K43" s="174"/>
      <c r="L43" s="172"/>
    </row>
    <row r="44" spans="1:16" s="43" customFormat="1"/>
    <row r="45" spans="1:16" s="43" customFormat="1" ht="15.75" thickBot="1">
      <c r="A45" s="174"/>
      <c r="B45" s="174"/>
      <c r="C45" s="174"/>
      <c r="D45" s="174"/>
      <c r="E45" s="174"/>
      <c r="F45" s="174"/>
      <c r="G45" s="174"/>
      <c r="H45" s="174"/>
      <c r="I45" s="174"/>
      <c r="J45" s="174"/>
      <c r="K45" s="174"/>
      <c r="L45" s="174"/>
    </row>
    <row r="46" spans="1:16" s="15" customFormat="1" ht="17.25" thickTop="1" thickBot="1">
      <c r="A46" s="1184" t="s">
        <v>464</v>
      </c>
      <c r="B46" s="1185" t="s">
        <v>506</v>
      </c>
      <c r="C46" s="1186"/>
      <c r="D46" s="1186"/>
      <c r="E46" s="1186"/>
      <c r="F46" s="1186"/>
      <c r="G46" s="1186"/>
      <c r="H46" s="1186"/>
      <c r="I46" s="1186"/>
      <c r="J46" s="1186"/>
      <c r="K46" s="1186"/>
      <c r="L46" s="1186"/>
      <c r="M46" s="1186"/>
      <c r="N46" s="1186"/>
      <c r="O46" s="1186"/>
      <c r="P46" s="1186"/>
    </row>
    <row r="47" spans="1:16" s="15" customFormat="1" ht="15.75" thickTop="1">
      <c r="A47" s="1184"/>
      <c r="B47" s="1187" t="s">
        <v>20</v>
      </c>
      <c r="C47" s="1187" t="s">
        <v>189</v>
      </c>
      <c r="D47" s="1189" t="s">
        <v>190</v>
      </c>
      <c r="E47" s="1190"/>
      <c r="F47" s="1190"/>
      <c r="G47" s="1190"/>
      <c r="H47" s="1190"/>
      <c r="I47" s="1190"/>
      <c r="J47" s="1190"/>
      <c r="K47" s="1191"/>
      <c r="L47" s="1189" t="s">
        <v>191</v>
      </c>
      <c r="M47" s="1190"/>
      <c r="N47" s="1190"/>
      <c r="O47" s="1190"/>
      <c r="P47" s="1191"/>
    </row>
    <row r="48" spans="1:16" s="15" customFormat="1" ht="45">
      <c r="A48" s="1184"/>
      <c r="B48" s="1188"/>
      <c r="C48" s="1188"/>
      <c r="D48" s="12" t="s">
        <v>192</v>
      </c>
      <c r="E48" s="12" t="s">
        <v>193</v>
      </c>
      <c r="F48" s="12" t="s">
        <v>194</v>
      </c>
      <c r="G48" s="12" t="s">
        <v>195</v>
      </c>
      <c r="H48" s="12" t="s">
        <v>113</v>
      </c>
      <c r="I48" s="12" t="s">
        <v>196</v>
      </c>
      <c r="J48" s="12" t="s">
        <v>197</v>
      </c>
      <c r="K48" s="12" t="s">
        <v>198</v>
      </c>
      <c r="L48" s="12" t="s">
        <v>199</v>
      </c>
      <c r="M48" s="12" t="s">
        <v>200</v>
      </c>
      <c r="N48" s="12" t="s">
        <v>201</v>
      </c>
      <c r="O48" s="12" t="s">
        <v>202</v>
      </c>
      <c r="P48" s="12" t="s">
        <v>203</v>
      </c>
    </row>
    <row r="49" spans="1:18" s="15" customFormat="1">
      <c r="A49" s="42"/>
      <c r="B49" s="54"/>
      <c r="C49" s="54"/>
      <c r="D49" s="54"/>
      <c r="E49" s="54"/>
      <c r="F49" s="54"/>
      <c r="G49" s="54"/>
      <c r="H49" s="54"/>
      <c r="I49" s="54"/>
      <c r="J49" s="54"/>
      <c r="K49" s="54"/>
      <c r="L49" s="54"/>
      <c r="M49" s="54"/>
      <c r="N49" s="54"/>
      <c r="O49" s="54"/>
      <c r="P49" s="54"/>
      <c r="R49" s="32"/>
    </row>
    <row r="50" spans="1:18" s="292" customFormat="1">
      <c r="A50" s="291" t="s">
        <v>318</v>
      </c>
      <c r="B50" s="312">
        <f>SUM(B51:B52)</f>
        <v>2.3082032192088984E-4</v>
      </c>
      <c r="C50" s="312">
        <f t="shared" ref="C50:P50" si="2">SUM(C51:C52)</f>
        <v>0</v>
      </c>
      <c r="D50" s="312">
        <f t="shared" si="2"/>
        <v>0</v>
      </c>
      <c r="E50" s="312">
        <f t="shared" si="2"/>
        <v>0</v>
      </c>
      <c r="F50" s="312">
        <f t="shared" si="2"/>
        <v>0</v>
      </c>
      <c r="G50" s="312">
        <f t="shared" si="2"/>
        <v>9.4790375916014545E-3</v>
      </c>
      <c r="H50" s="312">
        <f t="shared" si="2"/>
        <v>0</v>
      </c>
      <c r="I50" s="312">
        <f t="shared" si="2"/>
        <v>0</v>
      </c>
      <c r="J50" s="312">
        <f t="shared" si="2"/>
        <v>0</v>
      </c>
      <c r="K50" s="312">
        <f t="shared" si="2"/>
        <v>0</v>
      </c>
      <c r="L50" s="312">
        <f t="shared" si="2"/>
        <v>0</v>
      </c>
      <c r="M50" s="312">
        <f t="shared" si="2"/>
        <v>1.0610729257853274E-3</v>
      </c>
      <c r="N50" s="312">
        <f t="shared" si="2"/>
        <v>0</v>
      </c>
      <c r="O50" s="312">
        <f t="shared" si="2"/>
        <v>0</v>
      </c>
      <c r="P50" s="313">
        <f t="shared" si="2"/>
        <v>0</v>
      </c>
    </row>
    <row r="51" spans="1:18">
      <c r="A51" s="256" t="s">
        <v>317</v>
      </c>
      <c r="B51" s="1004">
        <f>vkm_bus
*($B$65*(SUMIFS(TableECFTransport[EnergieConsumptieFactor (PJ per km)],TableECFTransport[Index],"BUS_Niet-genummerde wegen_DIESEL HYBRID PHEV_ELECTRIC")*0.5+SUMIFS(TableECFTransport[EnergieConsumptieFactor (PJ per km)],TableECFTransport[Index],"BUS_Genummerde wegen_DIESEL HYBRID PHEV_ELECTRIC")*0.5))</f>
        <v>2.3082032192088984E-4</v>
      </c>
      <c r="C51" s="315"/>
      <c r="D51" s="315"/>
      <c r="E51" s="315"/>
      <c r="F51" s="315"/>
      <c r="G51" s="314">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9.4790375916014545E-3</v>
      </c>
      <c r="H51" s="314"/>
      <c r="I51" s="316"/>
      <c r="J51" s="314"/>
      <c r="K51" s="314"/>
      <c r="L51" s="314"/>
      <c r="M51" s="314">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 PHEV_DIESEL"))*0.5+SUMIFS(TableECFTransport[EnergieConsumptieFactor (PJ per km)],TableECFTransport[Index],CONCATENATE("BUS_Genummerde wegen_DIESEL HYBRID PHEV_DIESEL"))*0.5))
*($C$78)</f>
        <v>1.0610729257853274E-3</v>
      </c>
      <c r="N51" s="314"/>
      <c r="O51" s="314"/>
      <c r="P51" s="317"/>
    </row>
    <row r="52" spans="1:18">
      <c r="A52" s="4" t="s">
        <v>316</v>
      </c>
      <c r="B52" s="840">
        <f>vkm_tram*SUMIFS(TableECFTransport[EnergieConsumptieFactor (PJ per km)],TableECFTransport[Index],"Tram_gemiddeld_Electric_Electric")</f>
        <v>0</v>
      </c>
      <c r="C52" s="319"/>
      <c r="D52" s="319"/>
      <c r="E52" s="319"/>
      <c r="F52" s="319"/>
      <c r="G52" s="318"/>
      <c r="H52" s="318"/>
      <c r="I52" s="320"/>
      <c r="J52" s="318"/>
      <c r="K52" s="318"/>
      <c r="L52" s="318"/>
      <c r="M52" s="318"/>
      <c r="N52" s="318"/>
      <c r="O52" s="318"/>
      <c r="P52" s="321"/>
    </row>
    <row r="53" spans="1:18">
      <c r="B53" s="11"/>
      <c r="C53" s="55"/>
      <c r="D53" s="55"/>
      <c r="E53" s="55"/>
      <c r="F53" s="55"/>
      <c r="G53" s="11"/>
      <c r="H53" s="11"/>
      <c r="I53" s="10"/>
      <c r="J53" s="11"/>
      <c r="K53" s="11"/>
      <c r="L53" s="11"/>
      <c r="M53" s="11"/>
      <c r="N53" s="11"/>
      <c r="O53" s="11"/>
      <c r="P53" s="11"/>
    </row>
    <row r="54" spans="1:18" s="15" customFormat="1">
      <c r="A54" s="20" t="s">
        <v>324</v>
      </c>
      <c r="B54" s="21">
        <f>(B50)*10^9/3600</f>
        <v>64.116756089136061</v>
      </c>
      <c r="C54" s="21">
        <f t="shared" ref="C54:P54" si="3">(C50)*10^9/3600</f>
        <v>0</v>
      </c>
      <c r="D54" s="21">
        <f t="shared" si="3"/>
        <v>0</v>
      </c>
      <c r="E54" s="21">
        <f t="shared" si="3"/>
        <v>0</v>
      </c>
      <c r="F54" s="21">
        <f t="shared" si="3"/>
        <v>0</v>
      </c>
      <c r="G54" s="21">
        <f t="shared" si="3"/>
        <v>2633.0659976670704</v>
      </c>
      <c r="H54" s="21">
        <f t="shared" si="3"/>
        <v>0</v>
      </c>
      <c r="I54" s="21">
        <f t="shared" si="3"/>
        <v>0</v>
      </c>
      <c r="J54" s="21">
        <f t="shared" si="3"/>
        <v>0</v>
      </c>
      <c r="K54" s="21">
        <f t="shared" si="3"/>
        <v>0</v>
      </c>
      <c r="L54" s="21">
        <f t="shared" si="3"/>
        <v>0</v>
      </c>
      <c r="M54" s="21">
        <f t="shared" si="3"/>
        <v>294.74247938481324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207</v>
      </c>
      <c r="B56" s="56">
        <f ca="1">'EF ele_warmte'!B12</f>
        <v>0.15576868815839279</v>
      </c>
      <c r="C56" s="56">
        <f ca="1">'EF ele_warmte'!B22</f>
        <v>2.1914510413920233E-2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326</v>
      </c>
      <c r="B58" s="23">
        <f ca="1">B54*B56</f>
        <v>9.9873829849763673</v>
      </c>
      <c r="C58" s="23">
        <f t="shared" ref="C58:P58" ca="1" si="4">C54*C56</f>
        <v>0</v>
      </c>
      <c r="D58" s="23">
        <f t="shared" si="4"/>
        <v>0</v>
      </c>
      <c r="E58" s="23">
        <f t="shared" si="4"/>
        <v>0</v>
      </c>
      <c r="F58" s="23">
        <f t="shared" si="4"/>
        <v>0</v>
      </c>
      <c r="G58" s="23">
        <f t="shared" si="4"/>
        <v>703.02862137710781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57" t="s">
        <v>519</v>
      </c>
      <c r="B61" s="259"/>
      <c r="C61" s="260"/>
    </row>
    <row r="62" spans="1:18" s="15" customFormat="1">
      <c r="A62" s="287"/>
      <c r="B62" s="283"/>
      <c r="C62" s="288"/>
    </row>
    <row r="63" spans="1:18">
      <c r="A63" s="289"/>
      <c r="B63" s="132"/>
      <c r="C63" s="290" t="s">
        <v>175</v>
      </c>
    </row>
    <row r="64" spans="1:18">
      <c r="A64" s="281" t="s">
        <v>195</v>
      </c>
      <c r="B64" s="284">
        <f>100%-B65</f>
        <v>0.90880000000000005</v>
      </c>
      <c r="C64" s="170"/>
    </row>
    <row r="65" spans="1:12">
      <c r="A65" s="281" t="s">
        <v>716</v>
      </c>
      <c r="B65" s="1001">
        <v>9.1200000000000003E-2</v>
      </c>
      <c r="C65" s="293" t="s">
        <v>709</v>
      </c>
    </row>
    <row r="66" spans="1:12" s="15" customFormat="1">
      <c r="A66" s="282"/>
      <c r="B66" s="264"/>
      <c r="C66" s="228"/>
    </row>
    <row r="67" spans="1:12">
      <c r="A67" s="285" t="s">
        <v>303</v>
      </c>
      <c r="B67" s="286">
        <f>SUM(B64:B65)</f>
        <v>1</v>
      </c>
      <c r="C67" s="172"/>
    </row>
    <row r="70" spans="1:12">
      <c r="A70" s="257" t="s">
        <v>466</v>
      </c>
      <c r="B70" s="259"/>
      <c r="C70" s="259"/>
      <c r="D70" s="259"/>
      <c r="E70" s="259"/>
      <c r="F70" s="259"/>
      <c r="G70" s="259"/>
      <c r="H70" s="259"/>
      <c r="I70" s="259"/>
      <c r="J70" s="259"/>
      <c r="K70" s="259"/>
      <c r="L70" s="260"/>
    </row>
    <row r="71" spans="1:12">
      <c r="A71" s="410" t="s">
        <v>520</v>
      </c>
    </row>
    <row r="72" spans="1:12">
      <c r="A72" s="256"/>
      <c r="B72" s="261"/>
      <c r="C72" s="261"/>
      <c r="D72" s="261"/>
      <c r="E72" s="261"/>
    </row>
    <row r="73" spans="1:12">
      <c r="A73" s="267"/>
      <c r="B73" s="268" t="s">
        <v>304</v>
      </c>
      <c r="C73" s="835">
        <f>C30</f>
        <v>2020</v>
      </c>
      <c r="D73" s="268" t="s">
        <v>305</v>
      </c>
      <c r="E73" s="238" t="s">
        <v>175</v>
      </c>
    </row>
    <row r="74" spans="1:12">
      <c r="A74" t="str">
        <f t="shared" ref="A74:A75" si="5">A31</f>
        <v>diesel</v>
      </c>
      <c r="B74" s="408"/>
      <c r="C74" s="408"/>
      <c r="D74" s="408"/>
      <c r="E74" s="11"/>
    </row>
    <row r="75" spans="1:12">
      <c r="A75" t="str">
        <f t="shared" si="5"/>
        <v>biodiesel</v>
      </c>
      <c r="B75" s="408"/>
      <c r="C75" s="408"/>
      <c r="D75" s="408"/>
      <c r="E75" s="11"/>
    </row>
    <row r="76" spans="1:12">
      <c r="A76" t="str">
        <f>A33</f>
        <v>vol% liter</v>
      </c>
      <c r="B76" s="408"/>
      <c r="C76" s="409"/>
      <c r="D76" s="408"/>
      <c r="E76" s="11"/>
    </row>
    <row r="77" spans="1:12">
      <c r="A77" t="str">
        <f>A34</f>
        <v>gew% kg</v>
      </c>
      <c r="B77" s="408"/>
      <c r="D77" s="408"/>
      <c r="E77" s="11"/>
    </row>
    <row r="78" spans="1:12">
      <c r="A78" t="str">
        <f>A35</f>
        <v>J%</v>
      </c>
      <c r="B78" s="408"/>
      <c r="C78" s="411">
        <f>C35</f>
        <v>0.10067</v>
      </c>
      <c r="D78" s="408"/>
      <c r="E78" s="11" t="str">
        <f>E35</f>
        <v>Data VMM 2022</v>
      </c>
    </row>
    <row r="79" spans="1:12">
      <c r="B79" s="408"/>
      <c r="C79" s="408"/>
      <c r="D79" s="40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count="1">
    <dataValidation type="list" allowBlank="1" showInputMessage="1" showErrorMessage="1" sqref="B47:D48 B2:D3" xr:uid="{00000000-0002-0000-1D00-000000000000}">
      <formula1>#REF!</formula1>
    </dataValidation>
  </dataValidation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theme="5" tint="-0.249977111117893"/>
  </sheetPr>
  <dimension ref="A1:AB60"/>
  <sheetViews>
    <sheetView showGridLines="0" zoomScale="65" zoomScaleNormal="65" workbookViewId="0">
      <selection activeCell="A28" sqref="A28:XFD31"/>
    </sheetView>
  </sheetViews>
  <sheetFormatPr defaultColWidth="9.140625" defaultRowHeight="15"/>
  <cols>
    <col min="1" max="1" width="38" style="605" customWidth="1"/>
    <col min="2" max="2" width="27" style="605" customWidth="1"/>
    <col min="3" max="3" width="25.42578125" style="605" customWidth="1"/>
    <col min="4" max="4" width="41.28515625" style="605" customWidth="1"/>
    <col min="5" max="5" width="27.5703125" style="605" customWidth="1"/>
    <col min="6" max="7" width="18" style="605" customWidth="1"/>
    <col min="8" max="8" width="23.42578125" style="605" customWidth="1"/>
    <col min="9" max="9" width="28.5703125" style="605" customWidth="1"/>
    <col min="10" max="10" width="35.28515625" style="605" customWidth="1"/>
    <col min="11" max="11" width="32.7109375" style="605" customWidth="1"/>
    <col min="12" max="14" width="23.85546875" style="605" customWidth="1"/>
    <col min="15" max="15" width="21.140625" style="605" customWidth="1"/>
    <col min="16" max="16" width="17.5703125" style="605" customWidth="1"/>
    <col min="17" max="17" width="22.85546875" style="605" customWidth="1"/>
    <col min="18" max="18" width="19.140625" style="605" customWidth="1"/>
    <col min="19" max="19" width="24.7109375" style="605" customWidth="1"/>
    <col min="20" max="20" width="9.140625" style="605"/>
    <col min="21" max="21" width="21.140625" style="605" customWidth="1"/>
    <col min="22" max="22" width="14.85546875" style="605" customWidth="1"/>
    <col min="23" max="24" width="16.140625" style="605" customWidth="1"/>
    <col min="25" max="25" width="14.7109375" style="605" customWidth="1"/>
    <col min="26" max="27" width="16.140625" style="605" customWidth="1"/>
    <col min="28" max="28" width="17.28515625" style="605" customWidth="1"/>
    <col min="29" max="29" width="16.85546875" style="605" customWidth="1"/>
    <col min="30" max="16384" width="9.140625" style="605"/>
  </cols>
  <sheetData>
    <row r="1" spans="1:21" s="525" customFormat="1" ht="17.45" customHeight="1" thickTop="1" thickBot="1">
      <c r="A1" s="1210" t="s">
        <v>230</v>
      </c>
      <c r="B1" s="1213" t="s">
        <v>231</v>
      </c>
      <c r="C1" s="1223" t="s">
        <v>232</v>
      </c>
      <c r="D1" s="1224"/>
      <c r="E1" s="1224"/>
      <c r="F1" s="1224"/>
      <c r="G1" s="1224"/>
      <c r="H1" s="1224"/>
      <c r="I1" s="1224"/>
      <c r="J1" s="1224"/>
      <c r="K1" s="1224"/>
      <c r="L1" s="1224"/>
      <c r="M1" s="1224"/>
      <c r="N1" s="1225"/>
      <c r="O1" s="1215" t="s">
        <v>233</v>
      </c>
      <c r="P1" s="1213" t="s">
        <v>508</v>
      </c>
      <c r="Q1" s="1215"/>
      <c r="S1" s="1209"/>
      <c r="T1" s="1209"/>
      <c r="U1" s="1209"/>
    </row>
    <row r="2" spans="1:21" s="525" customFormat="1" ht="15.75" thickBot="1">
      <c r="A2" s="1211"/>
      <c r="B2" s="1211"/>
      <c r="C2" s="1218" t="s">
        <v>190</v>
      </c>
      <c r="D2" s="1219"/>
      <c r="E2" s="1219"/>
      <c r="F2" s="1219"/>
      <c r="G2" s="1220"/>
      <c r="H2" s="1221" t="s">
        <v>234</v>
      </c>
      <c r="I2" s="1207" t="s">
        <v>235</v>
      </c>
      <c r="J2" s="1207" t="s">
        <v>223</v>
      </c>
      <c r="K2" s="1207" t="s">
        <v>236</v>
      </c>
      <c r="L2" s="1207" t="s">
        <v>120</v>
      </c>
      <c r="M2" s="1207" t="s">
        <v>639</v>
      </c>
      <c r="N2" s="1226" t="s">
        <v>640</v>
      </c>
      <c r="O2" s="1216"/>
      <c r="P2" s="1228"/>
      <c r="Q2" s="1216"/>
      <c r="S2" s="1209"/>
      <c r="T2" s="1209"/>
      <c r="U2" s="1209"/>
    </row>
    <row r="3" spans="1:21" s="525" customFormat="1" ht="53.45" customHeight="1" thickBot="1">
      <c r="A3" s="1212"/>
      <c r="B3" s="1214"/>
      <c r="C3" s="526" t="s">
        <v>192</v>
      </c>
      <c r="D3" s="527" t="s">
        <v>193</v>
      </c>
      <c r="E3" s="528" t="s">
        <v>194</v>
      </c>
      <c r="F3" s="529" t="s">
        <v>196</v>
      </c>
      <c r="G3" s="530" t="s">
        <v>197</v>
      </c>
      <c r="H3" s="1222"/>
      <c r="I3" s="1208"/>
      <c r="J3" s="1208"/>
      <c r="K3" s="1208"/>
      <c r="L3" s="1208"/>
      <c r="M3" s="1208"/>
      <c r="N3" s="1227"/>
      <c r="O3" s="1217"/>
      <c r="P3" s="1214"/>
      <c r="Q3" s="1217"/>
      <c r="S3" s="1209"/>
      <c r="T3" s="1209"/>
      <c r="U3" s="1209"/>
    </row>
    <row r="4" spans="1:21" s="525" customFormat="1" ht="15.75" thickTop="1">
      <c r="A4" s="531" t="s">
        <v>238</v>
      </c>
      <c r="B4" s="532">
        <f>IF(ISERROR(kWh_wind_land),0,kWh_wind_land)</f>
        <v>47502.881203094992</v>
      </c>
      <c r="C4" s="1195"/>
      <c r="D4" s="1198"/>
      <c r="E4" s="1198"/>
      <c r="F4" s="1201"/>
      <c r="G4" s="1204"/>
      <c r="H4" s="1192"/>
      <c r="I4" s="1198"/>
      <c r="J4" s="1198"/>
      <c r="K4" s="1198"/>
      <c r="L4" s="1198"/>
      <c r="M4" s="1198"/>
      <c r="N4" s="902"/>
      <c r="O4" s="533"/>
      <c r="P4" s="1237"/>
      <c r="Q4" s="1238"/>
      <c r="S4" s="534"/>
      <c r="T4" s="1236"/>
      <c r="U4" s="1236"/>
    </row>
    <row r="5" spans="1:21" s="525" customFormat="1">
      <c r="A5" s="535" t="s">
        <v>239</v>
      </c>
      <c r="B5" s="532">
        <f>IF(ISERROR(kWh_waterkracht),0,kWh_waterkracht)</f>
        <v>0</v>
      </c>
      <c r="C5" s="1196"/>
      <c r="D5" s="1199"/>
      <c r="E5" s="1199"/>
      <c r="F5" s="1202"/>
      <c r="G5" s="1205"/>
      <c r="H5" s="1193"/>
      <c r="I5" s="1199"/>
      <c r="J5" s="1199"/>
      <c r="K5" s="1199"/>
      <c r="L5" s="1199"/>
      <c r="M5" s="1199"/>
      <c r="N5" s="902"/>
      <c r="O5" s="536"/>
      <c r="P5" s="1239"/>
      <c r="Q5" s="1240"/>
      <c r="S5" s="534"/>
      <c r="T5" s="1236"/>
      <c r="U5" s="1236"/>
    </row>
    <row r="6" spans="1:21" s="525" customFormat="1">
      <c r="A6" s="535" t="s">
        <v>240</v>
      </c>
      <c r="B6" s="532">
        <f>IF(ISERROR((kWh_PV_kleiner_dan_10kW+kWh_PV_groter_dan_10kW)),0,(kWh_PV_kleiner_dan_10kW+kWh_PV_groter_dan_10kW))</f>
        <v>24713.934271005128</v>
      </c>
      <c r="C6" s="1196"/>
      <c r="D6" s="1199"/>
      <c r="E6" s="1199"/>
      <c r="F6" s="1202"/>
      <c r="G6" s="1205"/>
      <c r="H6" s="1193"/>
      <c r="I6" s="1199"/>
      <c r="J6" s="1199"/>
      <c r="K6" s="1199"/>
      <c r="L6" s="1199"/>
      <c r="M6" s="1199"/>
      <c r="N6" s="902"/>
      <c r="O6" s="536"/>
      <c r="P6" s="1239"/>
      <c r="Q6" s="1240"/>
      <c r="S6" s="534"/>
      <c r="T6" s="1236"/>
      <c r="U6" s="1236"/>
    </row>
    <row r="7" spans="1:21" s="525" customFormat="1">
      <c r="A7" s="535" t="s">
        <v>637</v>
      </c>
      <c r="B7" s="532"/>
      <c r="C7" s="1197"/>
      <c r="D7" s="1200"/>
      <c r="E7" s="1200"/>
      <c r="F7" s="1203"/>
      <c r="G7" s="1206"/>
      <c r="H7" s="1194"/>
      <c r="I7" s="1200"/>
      <c r="J7" s="1200"/>
      <c r="K7" s="1200"/>
      <c r="L7" s="1200"/>
      <c r="M7" s="1200"/>
      <c r="N7" s="903"/>
      <c r="O7" s="536"/>
      <c r="P7" s="887"/>
      <c r="Q7" s="888"/>
      <c r="S7" s="886"/>
      <c r="T7" s="886"/>
      <c r="U7" s="886"/>
    </row>
    <row r="8" spans="1:21" s="525" customFormat="1">
      <c r="A8" s="537" t="s">
        <v>241</v>
      </c>
      <c r="B8" s="538">
        <f>N31</f>
        <v>30596.511335781055</v>
      </c>
      <c r="C8" s="539">
        <f>B50</f>
        <v>3319.3443876118927</v>
      </c>
      <c r="D8" s="540">
        <f>J50</f>
        <v>0</v>
      </c>
      <c r="E8" s="540">
        <f>E50</f>
        <v>0</v>
      </c>
      <c r="F8" s="541"/>
      <c r="G8" s="542"/>
      <c r="H8" s="540">
        <f>I50</f>
        <v>0</v>
      </c>
      <c r="I8" s="540">
        <f>G50+F50</f>
        <v>0</v>
      </c>
      <c r="J8" s="540">
        <f>H50+D50+C50</f>
        <v>35830.687617683754</v>
      </c>
      <c r="K8" s="540"/>
      <c r="L8" s="540"/>
      <c r="M8" s="540"/>
      <c r="N8" s="543"/>
      <c r="O8" s="544">
        <f>C8*$C$12+D8*$D$12+E8*$E$12+F8*$F$12+G8*$G$12+H8*$H$12+I8*$I$12+J8*$J$12</f>
        <v>670.50756629760235</v>
      </c>
      <c r="P8" s="1239"/>
      <c r="Q8" s="1240"/>
      <c r="S8" s="534"/>
      <c r="T8" s="1236"/>
      <c r="U8" s="1236"/>
    </row>
    <row r="9" spans="1:21" s="525" customFormat="1" ht="17.45" customHeight="1" thickBot="1">
      <c r="A9" s="545" t="s">
        <v>237</v>
      </c>
      <c r="B9" s="546">
        <f>N38+'Eigen informatie GS &amp; warmtenet'!B12</f>
        <v>0</v>
      </c>
      <c r="C9" s="547">
        <f>B59+IF(ISERROR(('Eigen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48">
        <f>J59+IF(ISERROR('Eigen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48">
        <f>E59+IF(ISERROR('Eigen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4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4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48">
        <f>I59+IF(ISERROR('Eigen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48">
        <f>(G59+F59)+IF(ISERROR('Eigen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48">
        <f>(H59+D59)+C59+IF(ISERROR('Eigen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0"/>
      <c r="N9" s="911"/>
      <c r="O9" s="544">
        <f>C9*$C$12+D9*$D$12+E9*$E$12+F9*$F$12+G9*$G$12+H9*$H$12+I9*$I$12+J9*$J$12</f>
        <v>0</v>
      </c>
      <c r="P9" s="1241"/>
      <c r="Q9" s="1242"/>
      <c r="R9" s="551"/>
      <c r="S9" s="534"/>
      <c r="T9" s="1236"/>
      <c r="U9" s="1236"/>
    </row>
    <row r="10" spans="1:21" s="525" customFormat="1" ht="16.5" thickTop="1" thickBot="1">
      <c r="A10" s="552" t="s">
        <v>109</v>
      </c>
      <c r="B10" s="553">
        <f>SUM(B4:B9)</f>
        <v>102813.32680988117</v>
      </c>
      <c r="C10" s="554">
        <f t="shared" ref="C10:L10" si="0">SUM(C8:C9)</f>
        <v>3319.3443876118927</v>
      </c>
      <c r="D10" s="554">
        <f t="shared" si="0"/>
        <v>0</v>
      </c>
      <c r="E10" s="554">
        <f t="shared" si="0"/>
        <v>0</v>
      </c>
      <c r="F10" s="554">
        <f t="shared" si="0"/>
        <v>0</v>
      </c>
      <c r="G10" s="554">
        <f t="shared" si="0"/>
        <v>0</v>
      </c>
      <c r="H10" s="554">
        <f t="shared" si="0"/>
        <v>0</v>
      </c>
      <c r="I10" s="554">
        <f t="shared" si="0"/>
        <v>0</v>
      </c>
      <c r="J10" s="554">
        <f t="shared" si="0"/>
        <v>35830.687617683754</v>
      </c>
      <c r="K10" s="554">
        <f t="shared" si="0"/>
        <v>0</v>
      </c>
      <c r="L10" s="554">
        <f t="shared" si="0"/>
        <v>0</v>
      </c>
      <c r="M10" s="912"/>
      <c r="N10" s="912"/>
      <c r="O10" s="555">
        <f>SUM(O4:O9)</f>
        <v>670.50756629760235</v>
      </c>
      <c r="P10" s="556"/>
      <c r="R10" s="557"/>
      <c r="S10" s="534"/>
      <c r="T10" s="557"/>
      <c r="U10" s="557"/>
    </row>
    <row r="11" spans="1:21" s="560" customFormat="1" ht="15.75" thickTop="1">
      <c r="A11" s="558"/>
      <c r="B11" s="559"/>
      <c r="C11" s="559"/>
      <c r="D11" s="559"/>
      <c r="E11" s="559"/>
      <c r="F11" s="559"/>
      <c r="G11" s="559"/>
      <c r="H11" s="559"/>
      <c r="I11" s="559"/>
      <c r="J11" s="559"/>
      <c r="K11" s="559"/>
      <c r="L11" s="559"/>
      <c r="M11" s="559"/>
      <c r="N11" s="559"/>
      <c r="P11" s="559"/>
      <c r="R11" s="559"/>
    </row>
    <row r="12" spans="1:21" s="560" customFormat="1">
      <c r="A12" s="561" t="s">
        <v>277</v>
      </c>
      <c r="B12" s="562"/>
      <c r="C12" s="562">
        <f>EF_CO2_aardgas</f>
        <v>0.20200000000000001</v>
      </c>
      <c r="D12" s="562">
        <f>EF_VLgas_CO2</f>
        <v>0.22700000000000001</v>
      </c>
      <c r="E12" s="562">
        <f>EF_stookolie_CO2</f>
        <v>0.26700000000000002</v>
      </c>
      <c r="F12" s="562">
        <f>EF_bruinkool_CO2</f>
        <v>0.35099999999999998</v>
      </c>
      <c r="G12" s="562">
        <f>EF_steenkool_CO2</f>
        <v>0.35399999999999998</v>
      </c>
      <c r="H12" s="562">
        <f>'EF brandstof'!M4</f>
        <v>0.33</v>
      </c>
      <c r="I12" s="562">
        <f>'EF brandstof'!J4</f>
        <v>0</v>
      </c>
      <c r="J12" s="562">
        <f>'EF brandstof'!L4</f>
        <v>0</v>
      </c>
      <c r="K12" s="562">
        <f>'EF brandstof'!L4</f>
        <v>0</v>
      </c>
      <c r="L12" s="562"/>
      <c r="M12" s="562"/>
      <c r="N12" s="562"/>
      <c r="P12" s="563"/>
      <c r="Q12" s="563"/>
      <c r="R12" s="563"/>
    </row>
    <row r="13" spans="1:21" s="525" customFormat="1" ht="15.75" thickBot="1">
      <c r="A13" s="564"/>
      <c r="B13" s="563"/>
      <c r="C13" s="563"/>
      <c r="D13" s="563"/>
      <c r="E13" s="563"/>
      <c r="F13" s="563"/>
      <c r="G13" s="563"/>
      <c r="H13" s="563"/>
      <c r="I13" s="563"/>
      <c r="J13" s="563"/>
      <c r="K13" s="563"/>
      <c r="L13" s="563"/>
      <c r="M13" s="563"/>
      <c r="N13" s="563"/>
      <c r="O13" s="563"/>
      <c r="P13" s="563"/>
      <c r="Q13" s="563"/>
      <c r="R13" s="563"/>
    </row>
    <row r="14" spans="1:21" s="525" customFormat="1" ht="17.25" thickTop="1" thickBot="1">
      <c r="A14" s="1210" t="s">
        <v>242</v>
      </c>
      <c r="B14" s="1210" t="s">
        <v>243</v>
      </c>
      <c r="C14" s="1233" t="s">
        <v>244</v>
      </c>
      <c r="D14" s="1234"/>
      <c r="E14" s="1234"/>
      <c r="F14" s="1234"/>
      <c r="G14" s="1234"/>
      <c r="H14" s="1234"/>
      <c r="I14" s="1234"/>
      <c r="J14" s="1234"/>
      <c r="K14" s="1234"/>
      <c r="L14" s="1234"/>
      <c r="M14" s="1234"/>
      <c r="N14" s="1235"/>
      <c r="O14" s="1215" t="s">
        <v>233</v>
      </c>
      <c r="P14" s="1213" t="s">
        <v>245</v>
      </c>
      <c r="Q14" s="1215"/>
      <c r="R14" s="1209"/>
      <c r="S14" s="1209"/>
      <c r="T14" s="1209"/>
    </row>
    <row r="15" spans="1:21" s="525" customFormat="1" ht="15.75" customHeight="1" thickBot="1">
      <c r="A15" s="1211"/>
      <c r="B15" s="1211"/>
      <c r="C15" s="1229" t="s">
        <v>190</v>
      </c>
      <c r="D15" s="1230"/>
      <c r="E15" s="1230"/>
      <c r="F15" s="1230"/>
      <c r="G15" s="1231"/>
      <c r="H15" s="1232" t="s">
        <v>234</v>
      </c>
      <c r="I15" s="1232" t="s">
        <v>235</v>
      </c>
      <c r="J15" s="1232" t="s">
        <v>223</v>
      </c>
      <c r="K15" s="1232" t="s">
        <v>246</v>
      </c>
      <c r="L15" s="1232" t="s">
        <v>120</v>
      </c>
      <c r="M15" s="1232" t="s">
        <v>639</v>
      </c>
      <c r="N15" s="1226" t="s">
        <v>640</v>
      </c>
      <c r="O15" s="1216"/>
      <c r="P15" s="1228"/>
      <c r="Q15" s="1216"/>
      <c r="R15" s="1209"/>
      <c r="S15" s="1209"/>
      <c r="T15" s="1209"/>
    </row>
    <row r="16" spans="1:21" s="525" customFormat="1" ht="40.700000000000003" customHeight="1" thickBot="1">
      <c r="A16" s="1212"/>
      <c r="B16" s="1212"/>
      <c r="C16" s="565" t="s">
        <v>192</v>
      </c>
      <c r="D16" s="527" t="s">
        <v>193</v>
      </c>
      <c r="E16" s="566" t="s">
        <v>194</v>
      </c>
      <c r="F16" s="527" t="s">
        <v>196</v>
      </c>
      <c r="G16" s="567" t="s">
        <v>197</v>
      </c>
      <c r="H16" s="1222"/>
      <c r="I16" s="1222"/>
      <c r="J16" s="1222"/>
      <c r="K16" s="1222"/>
      <c r="L16" s="1222"/>
      <c r="M16" s="1222"/>
      <c r="N16" s="1227"/>
      <c r="O16" s="1217"/>
      <c r="P16" s="1214"/>
      <c r="Q16" s="1217"/>
      <c r="R16" s="1209"/>
      <c r="S16" s="1209"/>
      <c r="T16" s="1209"/>
    </row>
    <row r="17" spans="1:27" s="525" customFormat="1" ht="15.75" thickTop="1">
      <c r="A17" s="568" t="s">
        <v>241</v>
      </c>
      <c r="B17" s="569">
        <f>O31</f>
        <v>32332.73111369773</v>
      </c>
      <c r="C17" s="570">
        <f>B51</f>
        <v>3507.7028351564927</v>
      </c>
      <c r="D17" s="571">
        <f>J51</f>
        <v>0</v>
      </c>
      <c r="E17" s="571">
        <f>E51</f>
        <v>0</v>
      </c>
      <c r="F17" s="572"/>
      <c r="G17" s="573"/>
      <c r="H17" s="570">
        <f>I51</f>
        <v>0</v>
      </c>
      <c r="I17" s="571">
        <f>G51+F51</f>
        <v>0</v>
      </c>
      <c r="J17" s="571">
        <f>H51+D51+C51</f>
        <v>37863.924277100712</v>
      </c>
      <c r="K17" s="571"/>
      <c r="L17" s="571"/>
      <c r="M17" s="571"/>
      <c r="N17" s="913"/>
      <c r="O17" s="574">
        <f>C17*$C$22+E17*$E$22+H17*$H$22+I17*$I$22+J17*$J$22+D17*$D$22+F17*$F$22+G17*$G$22+K17*$K$22+L17*$L$22</f>
        <v>708.55597270161161</v>
      </c>
      <c r="P17" s="1246"/>
      <c r="Q17" s="1247"/>
      <c r="R17" s="575"/>
      <c r="S17" s="1248"/>
      <c r="T17" s="1248"/>
    </row>
    <row r="18" spans="1:27" s="525" customFormat="1">
      <c r="A18" s="576" t="s">
        <v>247</v>
      </c>
      <c r="B18" s="577">
        <f>'Eigen informatie GS &amp; warmtenet'!B32</f>
        <v>0</v>
      </c>
      <c r="C18" s="540">
        <f>'Eigen informatie GS &amp; warmtenet'!B35</f>
        <v>0</v>
      </c>
      <c r="D18" s="540">
        <f>'Eigen informatie GS &amp; warmtenet'!B36</f>
        <v>0</v>
      </c>
      <c r="E18" s="540">
        <f>'Eigen informatie GS &amp; warmtenet'!B37</f>
        <v>0</v>
      </c>
      <c r="F18" s="540">
        <f>'Eigen informatie GS &amp; warmtenet'!B38</f>
        <v>0</v>
      </c>
      <c r="G18" s="540">
        <f>'Eigen informatie GS &amp; warmtenet'!B39</f>
        <v>0</v>
      </c>
      <c r="H18" s="540">
        <f>'Eigen informatie GS &amp; warmtenet'!B40</f>
        <v>0</v>
      </c>
      <c r="I18" s="540">
        <f>'Eigen informatie GS &amp; warmtenet'!B41</f>
        <v>0</v>
      </c>
      <c r="J18" s="540">
        <f>'Eigen informatie GS &amp; warmtenet'!B42</f>
        <v>0</v>
      </c>
      <c r="K18" s="540">
        <f>'Eigen informatie GS &amp; warmtenet'!B43</f>
        <v>0</v>
      </c>
      <c r="L18" s="540">
        <f>'Eigen informatie GS &amp; warmtenet'!B44</f>
        <v>0</v>
      </c>
      <c r="M18" s="540">
        <f>'Eigen informatie GS &amp; warmtenet'!B45</f>
        <v>0</v>
      </c>
      <c r="N18" s="540">
        <f>'Eigen informatie GS &amp; warmtenet'!B46</f>
        <v>0</v>
      </c>
      <c r="O18" s="574">
        <f>C18*$C$22+E18*$E$22+H18*$H$22+I18*$I$22+J18*$J$22+D18*$D$22+F18*$F$22+G18*$G$22+K18*$K$22+L18*$L$22</f>
        <v>0</v>
      </c>
      <c r="P18" s="1249"/>
      <c r="Q18" s="1250"/>
      <c r="R18" s="534"/>
      <c r="S18" s="1236"/>
      <c r="T18" s="1236"/>
    </row>
    <row r="19" spans="1:27" s="525" customFormat="1" ht="15.75" thickBot="1">
      <c r="A19" s="545" t="s">
        <v>237</v>
      </c>
      <c r="B19" s="577">
        <f>O38+'Eigen informatie GS &amp; warmtenet'!B11</f>
        <v>0</v>
      </c>
      <c r="C19" s="578">
        <f>B60+IF(ISERROR(('Eigen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78">
        <f>J60+IF(ISERROR(('Eigen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78">
        <f>E60+IF(ISERROR(('Eigen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7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7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78">
        <f>I60+IF(ISERROR(('Eigen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78">
        <f>(G60+F60)+IF(ISERROR(('Eigen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78">
        <f>(H60+D60+C60)+IF(ISERROR(('Eigen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7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0"/>
      <c r="N19" s="914"/>
      <c r="O19" s="574">
        <f>C19*$C$22+E19*$E$22+H19*$H$22+I19*$I$22+J19*$J$22+D19*$D$22+F19*$F$22+G19*$G$22+K19*$K$22+L19*$L$22</f>
        <v>0</v>
      </c>
      <c r="P19" s="1251"/>
      <c r="Q19" s="1252"/>
      <c r="R19" s="534"/>
      <c r="S19" s="1236"/>
      <c r="T19" s="1236"/>
    </row>
    <row r="20" spans="1:27" s="525" customFormat="1" ht="16.5" thickTop="1" thickBot="1">
      <c r="A20" s="552" t="s">
        <v>109</v>
      </c>
      <c r="B20" s="553">
        <f>SUM(B17:B19)</f>
        <v>32332.73111369773</v>
      </c>
      <c r="C20" s="553">
        <f>SUM(C17:C19)</f>
        <v>3507.7028351564927</v>
      </c>
      <c r="D20" s="553">
        <f t="shared" ref="D20:L20" si="1">SUM(D17:D19)</f>
        <v>0</v>
      </c>
      <c r="E20" s="553">
        <f t="shared" si="1"/>
        <v>0</v>
      </c>
      <c r="F20" s="553">
        <f t="shared" si="1"/>
        <v>0</v>
      </c>
      <c r="G20" s="553">
        <f t="shared" si="1"/>
        <v>0</v>
      </c>
      <c r="H20" s="553">
        <f t="shared" si="1"/>
        <v>0</v>
      </c>
      <c r="I20" s="553">
        <f t="shared" si="1"/>
        <v>0</v>
      </c>
      <c r="J20" s="553">
        <f t="shared" si="1"/>
        <v>37863.924277100712</v>
      </c>
      <c r="K20" s="553">
        <f t="shared" si="1"/>
        <v>0</v>
      </c>
      <c r="L20" s="553">
        <f t="shared" si="1"/>
        <v>0</v>
      </c>
      <c r="M20" s="553"/>
      <c r="N20" s="553"/>
      <c r="O20" s="579">
        <f>SUM(O17:O19)</f>
        <v>708.55597270161161</v>
      </c>
      <c r="P20" s="1243"/>
      <c r="Q20" s="1244"/>
      <c r="R20" s="534"/>
      <c r="S20" s="1245"/>
      <c r="T20" s="1245"/>
    </row>
    <row r="21" spans="1:27" s="525" customFormat="1" ht="15.75" thickTop="1">
      <c r="A21" s="575"/>
      <c r="B21" s="534"/>
      <c r="C21" s="534"/>
      <c r="D21" s="534"/>
      <c r="E21" s="534"/>
      <c r="F21" s="534"/>
      <c r="G21" s="534"/>
      <c r="H21" s="534"/>
      <c r="I21" s="534"/>
      <c r="J21" s="534"/>
      <c r="K21" s="534"/>
      <c r="L21" s="534"/>
      <c r="M21" s="886"/>
      <c r="N21" s="886"/>
      <c r="O21" s="534"/>
      <c r="P21" s="557"/>
      <c r="Q21" s="557"/>
      <c r="R21" s="534"/>
      <c r="S21" s="557"/>
      <c r="T21" s="557"/>
    </row>
    <row r="22" spans="1:27" s="560" customFormat="1">
      <c r="A22" s="561" t="s">
        <v>277</v>
      </c>
      <c r="B22" s="562"/>
      <c r="C22" s="562">
        <f>EF_CO2_aardgas</f>
        <v>0.20200000000000001</v>
      </c>
      <c r="D22" s="562">
        <f>EF_VLgas_CO2</f>
        <v>0.22700000000000001</v>
      </c>
      <c r="E22" s="562">
        <f>EF_stookolie_CO2</f>
        <v>0.26700000000000002</v>
      </c>
      <c r="F22" s="562">
        <f>EF_bruinkool_CO2</f>
        <v>0.35099999999999998</v>
      </c>
      <c r="G22" s="562">
        <f>EF_steenkool_CO2</f>
        <v>0.35399999999999998</v>
      </c>
      <c r="H22" s="562">
        <f>'EF brandstof'!M4</f>
        <v>0.33</v>
      </c>
      <c r="I22" s="562">
        <f>'EF brandstof'!J4</f>
        <v>0</v>
      </c>
      <c r="J22" s="562">
        <f>'EF brandstof'!L4</f>
        <v>0</v>
      </c>
      <c r="K22" s="562">
        <f>'EF brandstof'!L4</f>
        <v>0</v>
      </c>
      <c r="L22" s="562"/>
      <c r="M22" s="562"/>
      <c r="N22" s="562"/>
      <c r="O22" s="563"/>
      <c r="P22" s="563"/>
      <c r="Q22" s="563"/>
      <c r="R22" s="563"/>
      <c r="S22" s="525"/>
    </row>
    <row r="23" spans="1:27" s="560" customFormat="1">
      <c r="A23" s="564"/>
      <c r="B23" s="563"/>
      <c r="C23" s="563"/>
      <c r="D23" s="563"/>
      <c r="E23" s="563"/>
      <c r="F23" s="563"/>
      <c r="G23" s="563"/>
      <c r="H23" s="563"/>
      <c r="I23" s="563"/>
      <c r="J23" s="563"/>
      <c r="K23" s="563"/>
      <c r="L23" s="563"/>
      <c r="M23" s="563"/>
      <c r="N23" s="563"/>
      <c r="O23" s="563"/>
      <c r="P23" s="563"/>
      <c r="Q23" s="563"/>
      <c r="R23" s="563"/>
      <c r="S23" s="525"/>
    </row>
    <row r="24" spans="1:27" s="560" customFormat="1">
      <c r="A24" s="564"/>
      <c r="B24" s="563"/>
      <c r="C24" s="563"/>
      <c r="D24" s="580"/>
      <c r="E24" s="580"/>
      <c r="F24" s="580"/>
      <c r="G24" s="563"/>
      <c r="H24" s="563"/>
      <c r="I24" s="563"/>
      <c r="J24" s="563"/>
      <c r="K24" s="563"/>
      <c r="L24" s="563"/>
      <c r="M24" s="563"/>
      <c r="N24" s="563"/>
      <c r="O24" s="563"/>
      <c r="P24" s="563"/>
      <c r="Q24" s="563"/>
      <c r="R24" s="563"/>
    </row>
    <row r="25" spans="1:27" s="560" customFormat="1">
      <c r="A25" s="564"/>
      <c r="B25" s="563"/>
      <c r="C25" s="563"/>
      <c r="D25" s="580"/>
      <c r="E25" s="580"/>
      <c r="F25" s="580"/>
      <c r="G25" s="563"/>
      <c r="H25" s="563"/>
      <c r="I25" s="563"/>
      <c r="J25" s="563"/>
      <c r="K25" s="563"/>
      <c r="L25" s="563"/>
      <c r="M25" s="563"/>
      <c r="N25" s="563"/>
      <c r="O25" s="563"/>
      <c r="P25" s="563"/>
      <c r="Q25" s="563"/>
      <c r="R25" s="563"/>
    </row>
    <row r="26" spans="1:27" s="525" customFormat="1" ht="15.75" thickBot="1">
      <c r="B26" s="580"/>
      <c r="C26" s="580"/>
      <c r="D26" s="580"/>
      <c r="E26" s="580"/>
      <c r="F26" s="580"/>
      <c r="G26" s="580"/>
      <c r="H26" s="580"/>
      <c r="I26" s="580"/>
      <c r="J26" s="580"/>
      <c r="K26" s="580"/>
      <c r="L26" s="580"/>
      <c r="M26" s="580"/>
      <c r="N26" s="580"/>
      <c r="O26" s="580"/>
      <c r="P26" s="580"/>
      <c r="Q26" s="581"/>
      <c r="R26" s="581"/>
    </row>
    <row r="27" spans="1:27" s="525" customFormat="1" ht="45">
      <c r="A27" s="582" t="s">
        <v>268</v>
      </c>
      <c r="B27" s="624" t="s">
        <v>89</v>
      </c>
      <c r="C27" s="624" t="s">
        <v>90</v>
      </c>
      <c r="D27" s="624"/>
      <c r="E27" s="624"/>
      <c r="F27" s="624"/>
      <c r="G27" s="624" t="s">
        <v>91</v>
      </c>
      <c r="H27" s="624" t="s">
        <v>92</v>
      </c>
      <c r="I27" s="624"/>
      <c r="J27" s="624"/>
      <c r="K27" s="624"/>
      <c r="L27" s="624" t="s">
        <v>93</v>
      </c>
      <c r="M27" s="625" t="s">
        <v>285</v>
      </c>
      <c r="N27" s="625" t="s">
        <v>94</v>
      </c>
      <c r="O27" s="625" t="s">
        <v>95</v>
      </c>
      <c r="P27" s="625" t="s">
        <v>495</v>
      </c>
      <c r="Q27" s="625" t="s">
        <v>96</v>
      </c>
      <c r="R27" s="625" t="s">
        <v>97</v>
      </c>
      <c r="S27" s="625" t="s">
        <v>98</v>
      </c>
      <c r="T27" s="625" t="s">
        <v>99</v>
      </c>
      <c r="U27" s="625" t="s">
        <v>100</v>
      </c>
      <c r="V27" s="625" t="s">
        <v>101</v>
      </c>
      <c r="W27" s="624" t="s">
        <v>102</v>
      </c>
      <c r="X27" s="624" t="s">
        <v>771</v>
      </c>
      <c r="Y27" s="624" t="s">
        <v>286</v>
      </c>
      <c r="Z27" s="624" t="s">
        <v>103</v>
      </c>
      <c r="AA27" s="626" t="s">
        <v>287</v>
      </c>
    </row>
    <row r="28" spans="1:27" s="584" customFormat="1" ht="12.75" hidden="1">
      <c r="A28" s="583"/>
      <c r="B28" s="741">
        <v>33011</v>
      </c>
      <c r="C28" s="741"/>
      <c r="D28" s="628"/>
      <c r="E28" s="627"/>
      <c r="F28" s="627"/>
      <c r="G28" s="627"/>
      <c r="H28" s="627"/>
      <c r="I28" s="627"/>
      <c r="J28" s="740"/>
      <c r="K28" s="740"/>
      <c r="L28" s="627"/>
      <c r="M28" s="627">
        <v>3606</v>
      </c>
      <c r="N28" s="627">
        <v>23791.388890792201</v>
      </c>
      <c r="O28" s="627">
        <v>27588.0555577626</v>
      </c>
      <c r="P28" s="627">
        <v>6827.0472227683858</v>
      </c>
      <c r="Q28" s="627">
        <v>56400.836115623184</v>
      </c>
      <c r="R28" s="627">
        <v>0</v>
      </c>
      <c r="S28" s="627">
        <v>0</v>
      </c>
      <c r="T28" s="627">
        <v>0</v>
      </c>
      <c r="U28" s="627">
        <v>0</v>
      </c>
      <c r="V28" s="627">
        <v>0</v>
      </c>
      <c r="W28" s="627">
        <v>0</v>
      </c>
      <c r="X28" s="627">
        <v>0</v>
      </c>
      <c r="Y28" s="627"/>
      <c r="Z28" s="627"/>
      <c r="AA28" s="629" t="s">
        <v>149</v>
      </c>
    </row>
    <row r="29" spans="1:27" s="584" customFormat="1" ht="12.75" hidden="1">
      <c r="A29" s="583"/>
      <c r="B29" s="741">
        <v>33011</v>
      </c>
      <c r="C29" s="741"/>
      <c r="D29" s="628"/>
      <c r="E29" s="627"/>
      <c r="F29" s="627"/>
      <c r="G29" s="627"/>
      <c r="H29" s="627"/>
      <c r="I29" s="627"/>
      <c r="J29" s="740"/>
      <c r="K29" s="740"/>
      <c r="L29" s="627"/>
      <c r="M29" s="627">
        <v>1388</v>
      </c>
      <c r="N29" s="627">
        <v>6695.678000535655</v>
      </c>
      <c r="O29" s="627">
        <v>4429.1200003543299</v>
      </c>
      <c r="P29" s="627">
        <v>0</v>
      </c>
      <c r="Q29" s="627">
        <v>16836.298001346906</v>
      </c>
      <c r="R29" s="627">
        <v>0</v>
      </c>
      <c r="S29" s="627">
        <v>0</v>
      </c>
      <c r="T29" s="627">
        <v>0</v>
      </c>
      <c r="U29" s="627">
        <v>0</v>
      </c>
      <c r="V29" s="627">
        <v>0</v>
      </c>
      <c r="W29" s="627">
        <v>0</v>
      </c>
      <c r="X29" s="627">
        <v>0</v>
      </c>
      <c r="Y29" s="627"/>
      <c r="Z29" s="627"/>
      <c r="AA29" s="629" t="s">
        <v>149</v>
      </c>
    </row>
    <row r="30" spans="1:27" s="584" customFormat="1" ht="12.75" hidden="1">
      <c r="A30" s="583"/>
      <c r="B30" s="741">
        <v>33011</v>
      </c>
      <c r="C30" s="741"/>
      <c r="D30" s="628"/>
      <c r="E30" s="627"/>
      <c r="F30" s="627"/>
      <c r="G30" s="627"/>
      <c r="H30" s="627"/>
      <c r="I30" s="627"/>
      <c r="J30" s="740"/>
      <c r="K30" s="740"/>
      <c r="L30" s="627"/>
      <c r="M30" s="627">
        <v>20.7</v>
      </c>
      <c r="N30" s="627">
        <v>109.44444445320001</v>
      </c>
      <c r="O30" s="627">
        <v>315.55555558079999</v>
      </c>
      <c r="P30" s="627">
        <v>0</v>
      </c>
      <c r="Q30" s="627">
        <v>457.47777781437605</v>
      </c>
      <c r="R30" s="627">
        <v>0</v>
      </c>
      <c r="S30" s="627">
        <v>0</v>
      </c>
      <c r="T30" s="627">
        <v>0</v>
      </c>
      <c r="U30" s="627">
        <v>0</v>
      </c>
      <c r="V30" s="627">
        <v>0</v>
      </c>
      <c r="W30" s="627">
        <v>0</v>
      </c>
      <c r="X30" s="627">
        <v>0</v>
      </c>
      <c r="Y30" s="627"/>
      <c r="Z30" s="627"/>
      <c r="AA30" s="629" t="s">
        <v>3</v>
      </c>
    </row>
    <row r="31" spans="1:27" s="564" customFormat="1" hidden="1">
      <c r="A31" s="586" t="s">
        <v>269</v>
      </c>
      <c r="B31" s="587"/>
      <c r="C31" s="587"/>
      <c r="D31" s="587"/>
      <c r="E31" s="587"/>
      <c r="F31" s="587"/>
      <c r="G31" s="587"/>
      <c r="H31" s="587"/>
      <c r="I31" s="587"/>
      <c r="J31" s="587"/>
      <c r="K31" s="587"/>
      <c r="L31" s="588"/>
      <c r="M31" s="588">
        <f>SUM(M28:M30)</f>
        <v>5014.7</v>
      </c>
      <c r="N31" s="588">
        <f>SUM(N28:N30)</f>
        <v>30596.511335781055</v>
      </c>
      <c r="O31" s="588">
        <f>SUM(O28:O30)</f>
        <v>32332.73111369773</v>
      </c>
      <c r="P31" s="588">
        <f>SUM(P28:P30)</f>
        <v>6827.0472227683858</v>
      </c>
      <c r="Q31" s="588">
        <f>SUM(Q28:Q30)</f>
        <v>73694.611894784466</v>
      </c>
      <c r="R31" s="588">
        <f>SUM(R28:R30)</f>
        <v>0</v>
      </c>
      <c r="S31" s="588">
        <f>SUM(S28:S30)</f>
        <v>0</v>
      </c>
      <c r="T31" s="588">
        <f>SUM(T28:T30)</f>
        <v>0</v>
      </c>
      <c r="U31" s="588">
        <f>SUM(U28:U30)</f>
        <v>0</v>
      </c>
      <c r="V31" s="588">
        <f>SUM(V28:V30)</f>
        <v>0</v>
      </c>
      <c r="W31" s="588">
        <f>SUM(W28:W30)</f>
        <v>0</v>
      </c>
      <c r="X31" s="588">
        <f>SUM(X28:X30)</f>
        <v>0</v>
      </c>
      <c r="Y31" s="589"/>
      <c r="Z31" s="589"/>
      <c r="AA31" s="590"/>
    </row>
    <row r="32" spans="1:27" s="564" customFormat="1">
      <c r="A32" s="586" t="s">
        <v>274</v>
      </c>
      <c r="B32" s="587"/>
      <c r="C32" s="587"/>
      <c r="D32" s="587"/>
      <c r="E32" s="587"/>
      <c r="F32" s="587"/>
      <c r="G32" s="587"/>
      <c r="H32" s="587"/>
      <c r="I32" s="587"/>
      <c r="J32" s="587"/>
      <c r="K32" s="587"/>
      <c r="L32" s="588"/>
      <c r="M32" s="588">
        <f>SUMIF($AA$28:$AA$30,"industrie",M28:M30)</f>
        <v>0</v>
      </c>
      <c r="N32" s="588">
        <f>SUMIF($AA$28:$AA$30,"industrie",N28:N30)</f>
        <v>0</v>
      </c>
      <c r="O32" s="588">
        <f>SUMIF($AA$28:$AA$30,"industrie",O28:O30)</f>
        <v>0</v>
      </c>
      <c r="P32" s="588">
        <f>SUMIF($AA$28:$AA$30,"industrie",P28:P30)</f>
        <v>0</v>
      </c>
      <c r="Q32" s="588">
        <f>SUMIF($AA$28:$AA$30,"industrie",Q28:Q30)</f>
        <v>0</v>
      </c>
      <c r="R32" s="588">
        <f>SUMIF($AA$28:$AA$30,"industrie",R28:R30)</f>
        <v>0</v>
      </c>
      <c r="S32" s="588">
        <f>SUMIF($AA$28:$AA$30,"industrie",S28:S30)</f>
        <v>0</v>
      </c>
      <c r="T32" s="588">
        <f>SUMIF($AA$28:$AA$30,"industrie",T28:T30)</f>
        <v>0</v>
      </c>
      <c r="U32" s="588">
        <f>SUMIF($AA$28:$AA$30,"industrie",U28:U30)</f>
        <v>0</v>
      </c>
      <c r="V32" s="588">
        <f>SUMIF($AA$28:$AA$30,"industrie",V28:V30)</f>
        <v>0</v>
      </c>
      <c r="W32" s="588">
        <f>SUMIF($AA$28:$AA$30,"industrie",W28:W30)</f>
        <v>0</v>
      </c>
      <c r="X32" s="588">
        <f>SUMIF($AA$28:$AA$30,"industrie",X28:X30)</f>
        <v>0</v>
      </c>
      <c r="Y32" s="589"/>
      <c r="Z32" s="589"/>
      <c r="AA32" s="590"/>
    </row>
    <row r="33" spans="1:28" s="564" customFormat="1">
      <c r="A33" s="586" t="s">
        <v>275</v>
      </c>
      <c r="B33" s="587"/>
      <c r="C33" s="587"/>
      <c r="D33" s="587"/>
      <c r="E33" s="587"/>
      <c r="F33" s="587"/>
      <c r="G33" s="587"/>
      <c r="H33" s="587"/>
      <c r="I33" s="587"/>
      <c r="J33" s="587"/>
      <c r="K33" s="587"/>
      <c r="L33" s="588"/>
      <c r="M33" s="588">
        <f ca="1">SUMIF($AA$28:AD30,"tertiair",M28:M30)</f>
        <v>4994</v>
      </c>
      <c r="N33" s="588">
        <f ca="1">SUMIF($AA$28:AE30,"tertiair",N28:N30)</f>
        <v>30487.066891327857</v>
      </c>
      <c r="O33" s="588">
        <f ca="1">SUMIF($AA$28:AF30,"tertiair",O28:O30)</f>
        <v>32017.175558116931</v>
      </c>
      <c r="P33" s="588">
        <f ca="1">SUMIF($AA$28:AG30,"tertiair",P28:P30)</f>
        <v>6827.0472227683858</v>
      </c>
      <c r="Q33" s="588">
        <f ca="1">SUMIF($AA$28:AH30,"tertiair",Q28:Q30)</f>
        <v>73237.13411697009</v>
      </c>
      <c r="R33" s="588">
        <f ca="1">SUMIF($AA$28:AI30,"tertiair",R28:R30)</f>
        <v>0</v>
      </c>
      <c r="S33" s="588">
        <f ca="1">SUMIF($AA$28:AJ30,"tertiair",S28:S30)</f>
        <v>0</v>
      </c>
      <c r="T33" s="588">
        <f ca="1">SUMIF($AA$28:AK30,"tertiair",T28:T30)</f>
        <v>0</v>
      </c>
      <c r="U33" s="588">
        <f ca="1">SUMIF($AA$28:AL30,"tertiair",U28:U30)</f>
        <v>0</v>
      </c>
      <c r="V33" s="588">
        <f ca="1">SUMIF($AA$28:AM30,"tertiair",V28:V30)</f>
        <v>0</v>
      </c>
      <c r="W33" s="588">
        <f ca="1">SUMIF($AA$28:AN30,"tertiair",W28:W30)</f>
        <v>0</v>
      </c>
      <c r="X33" s="588">
        <f ca="1">SUMIF($AA$28:AO30,"tertiair",X28:X30)</f>
        <v>0</v>
      </c>
      <c r="Y33" s="589"/>
      <c r="Z33" s="589"/>
      <c r="AA33" s="590"/>
    </row>
    <row r="34" spans="1:28" s="564" customFormat="1" ht="15.75" thickBot="1">
      <c r="A34" s="591" t="s">
        <v>276</v>
      </c>
      <c r="B34" s="592"/>
      <c r="C34" s="592"/>
      <c r="D34" s="592"/>
      <c r="E34" s="592"/>
      <c r="F34" s="592"/>
      <c r="G34" s="592"/>
      <c r="H34" s="592"/>
      <c r="I34" s="592"/>
      <c r="J34" s="592"/>
      <c r="K34" s="592"/>
      <c r="L34" s="593"/>
      <c r="M34" s="593">
        <f>SUMIF($AA$28:$AA$30,"landbouw",M28:M30)</f>
        <v>20.7</v>
      </c>
      <c r="N34" s="593">
        <f>SUMIF($AA$28:$AA$30,"landbouw",N28:N30)</f>
        <v>109.44444445320001</v>
      </c>
      <c r="O34" s="593">
        <f>SUMIF($AA$28:$AA$30,"landbouw",O28:O30)</f>
        <v>315.55555558079999</v>
      </c>
      <c r="P34" s="593">
        <f>SUMIF($AA$28:$AA$30,"landbouw",P28:P30)</f>
        <v>0</v>
      </c>
      <c r="Q34" s="593">
        <f>SUMIF($AA$28:$AA$30,"landbouw",Q28:Q30)</f>
        <v>457.47777781437605</v>
      </c>
      <c r="R34" s="593">
        <f>SUMIF($AA$28:$AA$30,"landbouw",R28:R30)</f>
        <v>0</v>
      </c>
      <c r="S34" s="593">
        <f>SUMIF($AA$28:$AA$30,"landbouw",S28:S30)</f>
        <v>0</v>
      </c>
      <c r="T34" s="593">
        <f>SUMIF($AA$28:$AA$30,"landbouw",T28:T30)</f>
        <v>0</v>
      </c>
      <c r="U34" s="593">
        <f>SUMIF($AA$28:$AA$30,"landbouw",U28:U30)</f>
        <v>0</v>
      </c>
      <c r="V34" s="593">
        <f>SUMIF($AA$28:$AA$30,"landbouw",V28:V30)</f>
        <v>0</v>
      </c>
      <c r="W34" s="593">
        <f>SUMIF($AA$28:$AA$30,"landbouw",W28:W30)</f>
        <v>0</v>
      </c>
      <c r="X34" s="593">
        <f>SUMIF($AA$28:$AA$30,"landbouw",X28:X30)</f>
        <v>0</v>
      </c>
      <c r="Y34" s="594"/>
      <c r="Z34" s="594"/>
      <c r="AA34" s="595"/>
    </row>
    <row r="35" spans="1:28" s="525" customFormat="1" ht="15.75" thickBot="1">
      <c r="A35" s="596"/>
      <c r="B35" s="597"/>
      <c r="C35" s="597"/>
      <c r="D35" s="597"/>
      <c r="E35" s="597"/>
      <c r="F35" s="597"/>
      <c r="G35" s="597"/>
      <c r="H35" s="597"/>
      <c r="I35" s="597"/>
      <c r="J35" s="597"/>
      <c r="K35" s="597"/>
      <c r="L35" s="580"/>
      <c r="M35" s="580"/>
      <c r="N35" s="580"/>
      <c r="O35" s="581"/>
      <c r="P35" s="581"/>
    </row>
    <row r="36" spans="1:28" s="525" customFormat="1" ht="45">
      <c r="A36" s="582" t="s">
        <v>814</v>
      </c>
      <c r="B36" s="624" t="s">
        <v>89</v>
      </c>
      <c r="C36" s="624" t="s">
        <v>90</v>
      </c>
      <c r="D36" s="624"/>
      <c r="E36" s="624"/>
      <c r="F36" s="624"/>
      <c r="G36" s="624" t="s">
        <v>91</v>
      </c>
      <c r="H36" s="624" t="s">
        <v>92</v>
      </c>
      <c r="I36" s="624"/>
      <c r="J36" s="624"/>
      <c r="K36" s="624"/>
      <c r="L36" s="624" t="s">
        <v>93</v>
      </c>
      <c r="M36" s="625" t="s">
        <v>285</v>
      </c>
      <c r="N36" s="625" t="s">
        <v>94</v>
      </c>
      <c r="O36" s="625" t="s">
        <v>95</v>
      </c>
      <c r="P36" s="625" t="s">
        <v>495</v>
      </c>
      <c r="Q36" s="625" t="s">
        <v>96</v>
      </c>
      <c r="R36" s="625" t="s">
        <v>97</v>
      </c>
      <c r="S36" s="625" t="s">
        <v>98</v>
      </c>
      <c r="T36" s="625" t="s">
        <v>99</v>
      </c>
      <c r="U36" s="625" t="s">
        <v>100</v>
      </c>
      <c r="V36" s="625" t="s">
        <v>101</v>
      </c>
      <c r="W36" s="624" t="s">
        <v>102</v>
      </c>
      <c r="X36" s="624" t="s">
        <v>771</v>
      </c>
      <c r="Y36" s="624" t="s">
        <v>286</v>
      </c>
      <c r="Z36" s="624" t="s">
        <v>103</v>
      </c>
      <c r="AA36" s="626" t="s">
        <v>287</v>
      </c>
    </row>
    <row r="37" spans="1:28" s="598" customFormat="1" ht="12.75" hidden="1">
      <c r="A37" s="585"/>
      <c r="B37" s="741"/>
      <c r="C37" s="741"/>
      <c r="D37" s="630"/>
      <c r="E37" s="630"/>
      <c r="F37" s="630"/>
      <c r="G37" s="630"/>
      <c r="H37" s="630"/>
      <c r="I37" s="630"/>
      <c r="J37" s="740"/>
      <c r="K37" s="740"/>
      <c r="L37" s="630"/>
      <c r="M37" s="630"/>
      <c r="N37" s="630"/>
      <c r="O37" s="630"/>
      <c r="P37" s="630"/>
      <c r="Q37" s="630"/>
      <c r="R37" s="630"/>
      <c r="S37" s="630"/>
      <c r="T37" s="630"/>
      <c r="U37" s="630"/>
      <c r="V37" s="630"/>
      <c r="W37" s="630"/>
      <c r="X37" s="630"/>
      <c r="Y37" s="630"/>
      <c r="Z37" s="630"/>
      <c r="AA37" s="631"/>
    </row>
    <row r="38" spans="1:28" s="564" customFormat="1" hidden="1">
      <c r="A38" s="586" t="s">
        <v>269</v>
      </c>
      <c r="B38" s="587"/>
      <c r="C38" s="587"/>
      <c r="D38" s="587"/>
      <c r="E38" s="587"/>
      <c r="F38" s="587"/>
      <c r="G38" s="587"/>
      <c r="H38" s="587"/>
      <c r="I38" s="587"/>
      <c r="J38" s="587"/>
      <c r="K38" s="587"/>
      <c r="L38" s="588"/>
      <c r="M38" s="588">
        <f>SUM(M37:M37)</f>
        <v>0</v>
      </c>
      <c r="N38" s="588">
        <f>SUM(N37:N37)</f>
        <v>0</v>
      </c>
      <c r="O38" s="588">
        <f>SUM(O37:O37)</f>
        <v>0</v>
      </c>
      <c r="P38" s="588">
        <f>SUM(P37:P37)</f>
        <v>0</v>
      </c>
      <c r="Q38" s="588">
        <f>SUM(Q37:Q37)</f>
        <v>0</v>
      </c>
      <c r="R38" s="588">
        <f>SUM(R37:R37)</f>
        <v>0</v>
      </c>
      <c r="S38" s="588">
        <f>SUM(S37:S37)</f>
        <v>0</v>
      </c>
      <c r="T38" s="588">
        <f>SUM(T37:T37)</f>
        <v>0</v>
      </c>
      <c r="U38" s="588">
        <f>SUM(U37:U37)</f>
        <v>0</v>
      </c>
      <c r="V38" s="588">
        <f>SUM(V37:V37)</f>
        <v>0</v>
      </c>
      <c r="W38" s="588">
        <f>SUM(W37:W37)</f>
        <v>0</v>
      </c>
      <c r="X38" s="588">
        <f>SUM(X37:X37)</f>
        <v>0</v>
      </c>
      <c r="Y38" s="589"/>
      <c r="Z38" s="589"/>
      <c r="AA38" s="590"/>
    </row>
    <row r="39" spans="1:28" s="564" customFormat="1">
      <c r="A39" s="586" t="s">
        <v>274</v>
      </c>
      <c r="B39" s="587"/>
      <c r="C39" s="587"/>
      <c r="D39" s="587"/>
      <c r="E39" s="587"/>
      <c r="F39" s="587"/>
      <c r="G39" s="587"/>
      <c r="H39" s="587"/>
      <c r="I39" s="587"/>
      <c r="J39" s="587"/>
      <c r="K39" s="587"/>
      <c r="L39" s="588"/>
      <c r="M39" s="588">
        <f>SUMIF($AA$37:$AA$37,"industrie",M37:M37)</f>
        <v>0</v>
      </c>
      <c r="N39" s="588">
        <f>SUMIF($AA$37:$AA$37,"industrie",N37:N37)</f>
        <v>0</v>
      </c>
      <c r="O39" s="588">
        <f>SUMIF($AA$37:$AA$37,"industrie",O37:O37)</f>
        <v>0</v>
      </c>
      <c r="P39" s="588">
        <f>SUMIF($AA$37:$AA$37,"industrie",P37:P37)</f>
        <v>0</v>
      </c>
      <c r="Q39" s="588">
        <f>SUMIF($AA$37:$AA$37,"industrie",Q37:Q37)</f>
        <v>0</v>
      </c>
      <c r="R39" s="588">
        <f>SUMIF($AA$37:$AA$37,"industrie",R37:R37)</f>
        <v>0</v>
      </c>
      <c r="S39" s="588">
        <f>SUMIF($AA$37:$AA$37,"industrie",S37:S37)</f>
        <v>0</v>
      </c>
      <c r="T39" s="588">
        <f>SUMIF($AA$37:$AA$37,"industrie",T37:T37)</f>
        <v>0</v>
      </c>
      <c r="U39" s="588">
        <f>SUMIF($AA$37:$AA$37,"industrie",U37:U37)</f>
        <v>0</v>
      </c>
      <c r="V39" s="588">
        <f>SUMIF($AA$37:$AA$37,"industrie",V37:V37)</f>
        <v>0</v>
      </c>
      <c r="W39" s="588">
        <f>SUMIF($AA$37:$AA$37,"industrie",W37:W37)</f>
        <v>0</v>
      </c>
      <c r="X39" s="588">
        <f>SUMIF($AA$37:$AA$37,"industrie",X37:X37)</f>
        <v>0</v>
      </c>
      <c r="Y39" s="589"/>
      <c r="Z39" s="589"/>
      <c r="AA39" s="590"/>
    </row>
    <row r="40" spans="1:28" s="564" customFormat="1">
      <c r="A40" s="586" t="s">
        <v>275</v>
      </c>
      <c r="B40" s="587"/>
      <c r="C40" s="587"/>
      <c r="D40" s="587"/>
      <c r="E40" s="587"/>
      <c r="F40" s="587"/>
      <c r="G40" s="587"/>
      <c r="H40" s="587"/>
      <c r="I40" s="587"/>
      <c r="J40" s="587"/>
      <c r="K40" s="587"/>
      <c r="L40" s="588"/>
      <c r="M40" s="588">
        <f>SUMIF($AA$37:$AA$38,"tertiair",M37:M38)</f>
        <v>0</v>
      </c>
      <c r="N40" s="588">
        <f>SUMIF($AA$37:$AA$38,"tertiair",N37:N38)</f>
        <v>0</v>
      </c>
      <c r="O40" s="588">
        <f>SUMIF($AA$37:$AA$38,"tertiair",O37:O38)</f>
        <v>0</v>
      </c>
      <c r="P40" s="588">
        <f>SUMIF($AA$37:$AA$38,"tertiair",P37:P38)</f>
        <v>0</v>
      </c>
      <c r="Q40" s="588">
        <f>SUMIF($AA$37:$AA$38,"tertiair",Q37:Q38)</f>
        <v>0</v>
      </c>
      <c r="R40" s="588">
        <f>SUMIF($AA$37:$AA$38,"tertiair",R37:R38)</f>
        <v>0</v>
      </c>
      <c r="S40" s="588">
        <f>SUMIF($AA$37:$AA$38,"tertiair",S37:S38)</f>
        <v>0</v>
      </c>
      <c r="T40" s="588">
        <f>SUMIF($AA$37:$AA$38,"tertiair",T37:T38)</f>
        <v>0</v>
      </c>
      <c r="U40" s="588">
        <f>SUMIF($AA$37:$AA$38,"tertiair",U37:U38)</f>
        <v>0</v>
      </c>
      <c r="V40" s="588">
        <f>SUMIF($AA$37:$AA$38,"tertiair",V37:V38)</f>
        <v>0</v>
      </c>
      <c r="W40" s="588">
        <f>SUMIF($AA$37:$AA$38,"tertiair",W37:W38)</f>
        <v>0</v>
      </c>
      <c r="X40" s="588">
        <f>SUMIF($AA$37:$AA$38,"tertiair",X37:X38)</f>
        <v>0</v>
      </c>
      <c r="Y40" s="589"/>
      <c r="Z40" s="589"/>
      <c r="AA40" s="590"/>
    </row>
    <row r="41" spans="1:28" s="564" customFormat="1" ht="15.75" thickBot="1">
      <c r="A41" s="591" t="s">
        <v>276</v>
      </c>
      <c r="B41" s="592"/>
      <c r="C41" s="592"/>
      <c r="D41" s="592"/>
      <c r="E41" s="592"/>
      <c r="F41" s="592"/>
      <c r="G41" s="592"/>
      <c r="H41" s="592"/>
      <c r="I41" s="592"/>
      <c r="J41" s="592"/>
      <c r="K41" s="592"/>
      <c r="L41" s="593"/>
      <c r="M41" s="593">
        <f>SUMIF($AA$37:$AA$39,"landbouw",M37:M39)</f>
        <v>0</v>
      </c>
      <c r="N41" s="593">
        <f>SUMIF($AA$37:$AA$39,"landbouw",N37:N39)</f>
        <v>0</v>
      </c>
      <c r="O41" s="593">
        <f>SUMIF($AA$37:$AA$39,"landbouw",O37:O39)</f>
        <v>0</v>
      </c>
      <c r="P41" s="593">
        <f>SUMIF($AA$37:$AA$39,"landbouw",P37:P39)</f>
        <v>0</v>
      </c>
      <c r="Q41" s="593">
        <f>SUMIF($AA$37:$AA$39,"landbouw",Q37:Q39)</f>
        <v>0</v>
      </c>
      <c r="R41" s="593">
        <f>SUMIF($AA$37:$AA$39,"landbouw",R37:R39)</f>
        <v>0</v>
      </c>
      <c r="S41" s="593">
        <f>SUMIF($AA$37:$AA$39,"landbouw",S37:S39)</f>
        <v>0</v>
      </c>
      <c r="T41" s="593">
        <f>SUMIF($AA$37:$AA$39,"landbouw",T37:T39)</f>
        <v>0</v>
      </c>
      <c r="U41" s="593">
        <f>SUMIF($AA$37:$AA$39,"landbouw",U37:U39)</f>
        <v>0</v>
      </c>
      <c r="V41" s="593">
        <f>SUMIF($AA$37:$AA$39,"landbouw",V37:V39)</f>
        <v>0</v>
      </c>
      <c r="W41" s="593">
        <f>SUMIF($AA$37:$AA$39,"landbouw",W37:W39)</f>
        <v>0</v>
      </c>
      <c r="X41" s="593">
        <f>SUMIF($AA$37:$AA$39,"landbouw",X37:X39)</f>
        <v>0</v>
      </c>
      <c r="Y41" s="594"/>
      <c r="Z41" s="594"/>
      <c r="AA41" s="595"/>
    </row>
    <row r="42" spans="1:28" s="599" customFormat="1">
      <c r="A42" s="596"/>
      <c r="B42" s="580"/>
      <c r="C42" s="580"/>
      <c r="D42" s="580"/>
      <c r="E42" s="580"/>
      <c r="F42" s="580"/>
      <c r="G42" s="580"/>
      <c r="H42" s="580"/>
      <c r="I42" s="580"/>
      <c r="J42" s="580"/>
      <c r="K42" s="580"/>
      <c r="L42" s="580"/>
      <c r="M42" s="580"/>
      <c r="N42" s="580"/>
      <c r="O42" s="580"/>
      <c r="P42" s="580"/>
      <c r="Q42" s="580"/>
      <c r="R42" s="580"/>
      <c r="S42" s="580"/>
      <c r="T42" s="580"/>
      <c r="U42" s="580"/>
      <c r="V42" s="580"/>
      <c r="W42" s="580"/>
      <c r="X42" s="580"/>
      <c r="Y42" s="580"/>
      <c r="Z42" s="580"/>
    </row>
    <row r="43" spans="1:28" s="599" customFormat="1" ht="15.75" thickBot="1">
      <c r="A43" s="596"/>
      <c r="B43" s="580"/>
      <c r="C43" s="580"/>
      <c r="D43" s="580"/>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row>
    <row r="44" spans="1:28">
      <c r="A44" s="600" t="s">
        <v>772</v>
      </c>
      <c r="B44" s="601"/>
      <c r="C44" s="601"/>
      <c r="D44" s="601"/>
      <c r="E44" s="601"/>
      <c r="F44" s="601"/>
      <c r="G44" s="601"/>
      <c r="H44" s="601"/>
      <c r="I44" s="601"/>
      <c r="J44" s="602"/>
      <c r="K44" s="603"/>
      <c r="L44" s="604"/>
      <c r="M44" s="604"/>
      <c r="N44" s="604"/>
      <c r="O44" s="604"/>
      <c r="P44" s="604"/>
    </row>
    <row r="45" spans="1:28">
      <c r="A45" s="606"/>
      <c r="B45" s="597"/>
      <c r="C45" s="597"/>
      <c r="D45" s="597"/>
      <c r="E45" s="597"/>
      <c r="F45" s="597"/>
      <c r="G45" s="597"/>
      <c r="H45" s="597"/>
      <c r="I45" s="597"/>
      <c r="J45" s="607"/>
      <c r="K45" s="597"/>
      <c r="L45" s="604"/>
      <c r="M45" s="604"/>
      <c r="N45" s="604"/>
      <c r="O45" s="604"/>
      <c r="P45" s="604"/>
    </row>
    <row r="46" spans="1:28">
      <c r="A46" s="608"/>
      <c r="B46" s="609" t="s">
        <v>270</v>
      </c>
      <c r="C46" s="609" t="s">
        <v>271</v>
      </c>
      <c r="D46" s="609"/>
      <c r="E46" s="609"/>
      <c r="F46" s="609"/>
      <c r="G46" s="609"/>
      <c r="H46" s="609"/>
      <c r="I46" s="609"/>
      <c r="J46" s="610"/>
      <c r="K46" s="609"/>
      <c r="L46" s="609"/>
      <c r="M46" s="609"/>
      <c r="N46" s="609"/>
      <c r="O46" s="609"/>
      <c r="P46" s="604"/>
    </row>
    <row r="47" spans="1:28">
      <c r="A47" s="606" t="s">
        <v>269</v>
      </c>
      <c r="B47" s="611">
        <f>IF(ISERROR(O31/(O31+N31)),0,O31/(O31+N31))</f>
        <v>0.51379501572190822</v>
      </c>
      <c r="C47" s="612">
        <f>IF(ISERROR(N31/(O31+N31)),0,N31/(N31+O31))</f>
        <v>0.48620498427809172</v>
      </c>
      <c r="D47" s="580"/>
      <c r="E47" s="580"/>
      <c r="F47" s="580"/>
      <c r="G47" s="580"/>
      <c r="H47" s="580"/>
      <c r="I47" s="580"/>
      <c r="J47" s="613"/>
      <c r="K47" s="580"/>
      <c r="L47" s="614"/>
      <c r="M47" s="614"/>
      <c r="N47" s="614"/>
      <c r="O47" s="614"/>
      <c r="P47" s="604"/>
    </row>
    <row r="48" spans="1:28">
      <c r="A48" s="606"/>
      <c r="B48" s="615"/>
      <c r="C48" s="615"/>
      <c r="D48" s="615"/>
      <c r="E48" s="615"/>
      <c r="F48" s="615"/>
      <c r="G48" s="615"/>
      <c r="H48" s="615"/>
      <c r="I48" s="615"/>
      <c r="J48" s="616"/>
      <c r="K48" s="615"/>
      <c r="L48" s="617"/>
      <c r="M48" s="617"/>
      <c r="N48" s="617"/>
      <c r="O48" s="617"/>
      <c r="P48" s="604"/>
    </row>
    <row r="49" spans="1:16" ht="30">
      <c r="A49" s="618"/>
      <c r="B49" s="619" t="s">
        <v>495</v>
      </c>
      <c r="C49" s="619" t="s">
        <v>96</v>
      </c>
      <c r="D49" s="619" t="s">
        <v>97</v>
      </c>
      <c r="E49" s="619" t="s">
        <v>98</v>
      </c>
      <c r="F49" s="619" t="s">
        <v>99</v>
      </c>
      <c r="G49" s="619" t="s">
        <v>100</v>
      </c>
      <c r="H49" s="619" t="s">
        <v>101</v>
      </c>
      <c r="I49" s="619" t="s">
        <v>102</v>
      </c>
      <c r="J49" s="620" t="s">
        <v>771</v>
      </c>
      <c r="K49" s="609"/>
      <c r="L49" s="617"/>
      <c r="M49" s="617"/>
      <c r="N49" s="617"/>
      <c r="O49" s="604"/>
      <c r="P49" s="604"/>
    </row>
    <row r="50" spans="1:16">
      <c r="A50" s="608" t="s">
        <v>272</v>
      </c>
      <c r="B50" s="621">
        <f>$C$47*P31</f>
        <v>3319.3443876118927</v>
      </c>
      <c r="C50" s="621">
        <f>$C$47*Q31</f>
        <v>35830.687617683754</v>
      </c>
      <c r="D50" s="621">
        <f>$C$47*R31</f>
        <v>0</v>
      </c>
      <c r="E50" s="621">
        <f>$C$47*S31</f>
        <v>0</v>
      </c>
      <c r="F50" s="621">
        <f>$C$47*T31</f>
        <v>0</v>
      </c>
      <c r="G50" s="621">
        <f>$C$47*U31</f>
        <v>0</v>
      </c>
      <c r="H50" s="621">
        <f>$C$47*V31</f>
        <v>0</v>
      </c>
      <c r="I50" s="621">
        <f>$C$47*W31</f>
        <v>0</v>
      </c>
      <c r="J50" s="621">
        <f>$C$47*X31</f>
        <v>0</v>
      </c>
      <c r="K50" s="580"/>
      <c r="L50" s="617"/>
      <c r="M50" s="617"/>
      <c r="N50" s="617"/>
      <c r="O50" s="604"/>
      <c r="P50" s="604"/>
    </row>
    <row r="51" spans="1:16" ht="15.75" thickBot="1">
      <c r="A51" s="622" t="s">
        <v>273</v>
      </c>
      <c r="B51" s="623">
        <f>$B$47*P31</f>
        <v>3507.7028351564927</v>
      </c>
      <c r="C51" s="623">
        <f>$B$47*Q31</f>
        <v>37863.924277100712</v>
      </c>
      <c r="D51" s="623">
        <f>$B$47*R31</f>
        <v>0</v>
      </c>
      <c r="E51" s="623">
        <f>$B$47*S31</f>
        <v>0</v>
      </c>
      <c r="F51" s="623">
        <f>$B$47*T31</f>
        <v>0</v>
      </c>
      <c r="G51" s="623">
        <f>$B$47*U31</f>
        <v>0</v>
      </c>
      <c r="H51" s="623">
        <f>$B$47*V31</f>
        <v>0</v>
      </c>
      <c r="I51" s="623">
        <f>$B$47*W31</f>
        <v>0</v>
      </c>
      <c r="J51" s="623">
        <f>$B$47*X31</f>
        <v>0</v>
      </c>
      <c r="K51" s="580"/>
      <c r="L51" s="617"/>
      <c r="M51" s="617"/>
      <c r="N51" s="617"/>
      <c r="O51" s="604"/>
      <c r="P51" s="604"/>
    </row>
    <row r="52" spans="1:16" ht="15.75" thickBot="1">
      <c r="J52" s="560"/>
      <c r="K52" s="560"/>
      <c r="L52" s="560"/>
      <c r="M52" s="560"/>
      <c r="N52" s="560"/>
    </row>
    <row r="53" spans="1:16">
      <c r="A53" s="600" t="s">
        <v>773</v>
      </c>
      <c r="B53" s="601"/>
      <c r="C53" s="601"/>
      <c r="D53" s="601"/>
      <c r="E53" s="601"/>
      <c r="F53" s="601"/>
      <c r="G53" s="601"/>
      <c r="H53" s="601"/>
      <c r="I53" s="601"/>
      <c r="J53" s="602"/>
      <c r="K53" s="603"/>
      <c r="L53" s="604"/>
      <c r="M53" s="604"/>
      <c r="N53" s="604"/>
      <c r="O53" s="604"/>
      <c r="P53" s="604"/>
    </row>
    <row r="54" spans="1:16">
      <c r="A54" s="606"/>
      <c r="B54" s="597"/>
      <c r="C54" s="597"/>
      <c r="D54" s="597"/>
      <c r="E54" s="597"/>
      <c r="F54" s="597"/>
      <c r="G54" s="597"/>
      <c r="H54" s="597"/>
      <c r="I54" s="597"/>
      <c r="J54" s="607"/>
      <c r="K54" s="597"/>
      <c r="L54" s="604"/>
      <c r="M54" s="604"/>
      <c r="N54" s="604"/>
      <c r="O54" s="604"/>
      <c r="P54" s="604"/>
    </row>
    <row r="55" spans="1:16">
      <c r="A55" s="608"/>
      <c r="B55" s="609" t="s">
        <v>270</v>
      </c>
      <c r="C55" s="609" t="s">
        <v>271</v>
      </c>
      <c r="D55" s="609"/>
      <c r="E55" s="609"/>
      <c r="F55" s="609"/>
      <c r="G55" s="609"/>
      <c r="H55" s="609"/>
      <c r="I55" s="609"/>
      <c r="J55" s="610"/>
      <c r="K55" s="609"/>
      <c r="L55" s="609"/>
      <c r="M55" s="609"/>
      <c r="N55" s="609"/>
      <c r="O55" s="609"/>
      <c r="P55" s="604"/>
    </row>
    <row r="56" spans="1:16">
      <c r="A56" s="606" t="s">
        <v>269</v>
      </c>
      <c r="B56" s="611">
        <f>IF(ISERROR(O38/(O38+N38)),0,O38/(O38+N38))</f>
        <v>0</v>
      </c>
      <c r="C56" s="612">
        <f>IF(ISERROR(N38/(O38+N38)),0,N38/(N38+O38))</f>
        <v>0</v>
      </c>
      <c r="D56" s="580"/>
      <c r="E56" s="580"/>
      <c r="F56" s="580"/>
      <c r="G56" s="580"/>
      <c r="H56" s="580"/>
      <c r="I56" s="580"/>
      <c r="J56" s="613"/>
      <c r="K56" s="580"/>
      <c r="L56" s="614"/>
      <c r="M56" s="614"/>
      <c r="N56" s="614"/>
      <c r="O56" s="614"/>
      <c r="P56" s="604"/>
    </row>
    <row r="57" spans="1:16">
      <c r="A57" s="606"/>
      <c r="B57" s="615"/>
      <c r="C57" s="615"/>
      <c r="D57" s="615"/>
      <c r="E57" s="615"/>
      <c r="F57" s="615"/>
      <c r="G57" s="615"/>
      <c r="H57" s="615"/>
      <c r="I57" s="615"/>
      <c r="J57" s="616"/>
      <c r="K57" s="615"/>
      <c r="L57" s="617"/>
      <c r="M57" s="617"/>
      <c r="N57" s="617"/>
      <c r="O57" s="617"/>
      <c r="P57" s="604"/>
    </row>
    <row r="58" spans="1:16" ht="30">
      <c r="A58" s="618"/>
      <c r="B58" s="619" t="s">
        <v>495</v>
      </c>
      <c r="C58" s="619" t="s">
        <v>96</v>
      </c>
      <c r="D58" s="619" t="s">
        <v>97</v>
      </c>
      <c r="E58" s="619" t="s">
        <v>98</v>
      </c>
      <c r="F58" s="619" t="s">
        <v>99</v>
      </c>
      <c r="G58" s="619" t="s">
        <v>100</v>
      </c>
      <c r="H58" s="619" t="s">
        <v>101</v>
      </c>
      <c r="I58" s="619" t="s">
        <v>102</v>
      </c>
      <c r="J58" s="620" t="s">
        <v>771</v>
      </c>
      <c r="K58" s="609"/>
      <c r="L58" s="617"/>
      <c r="M58" s="617"/>
      <c r="N58" s="617"/>
      <c r="O58" s="604"/>
      <c r="P58" s="604"/>
    </row>
    <row r="59" spans="1:16">
      <c r="A59" s="608" t="s">
        <v>272</v>
      </c>
      <c r="B59" s="621">
        <f>$C$56*P38</f>
        <v>0</v>
      </c>
      <c r="C59" s="621">
        <f t="shared" ref="C59:J59" si="2">$C$56*Q38</f>
        <v>0</v>
      </c>
      <c r="D59" s="621">
        <f t="shared" si="2"/>
        <v>0</v>
      </c>
      <c r="E59" s="621">
        <f t="shared" si="2"/>
        <v>0</v>
      </c>
      <c r="F59" s="621">
        <f t="shared" si="2"/>
        <v>0</v>
      </c>
      <c r="G59" s="621">
        <f t="shared" si="2"/>
        <v>0</v>
      </c>
      <c r="H59" s="621">
        <f t="shared" si="2"/>
        <v>0</v>
      </c>
      <c r="I59" s="621">
        <f t="shared" si="2"/>
        <v>0</v>
      </c>
      <c r="J59" s="621">
        <f t="shared" si="2"/>
        <v>0</v>
      </c>
      <c r="K59" s="580"/>
      <c r="L59" s="617"/>
      <c r="M59" s="617"/>
      <c r="N59" s="617"/>
      <c r="O59" s="604"/>
      <c r="P59" s="604"/>
    </row>
    <row r="60" spans="1:16" ht="15.75" thickBot="1">
      <c r="A60" s="622" t="s">
        <v>273</v>
      </c>
      <c r="B60" s="623">
        <f>$B$56*P38</f>
        <v>0</v>
      </c>
      <c r="C60" s="623">
        <f t="shared" ref="C60:J60" si="3">$B$56*Q38</f>
        <v>0</v>
      </c>
      <c r="D60" s="623">
        <f t="shared" si="3"/>
        <v>0</v>
      </c>
      <c r="E60" s="623">
        <f t="shared" si="3"/>
        <v>0</v>
      </c>
      <c r="F60" s="623">
        <f t="shared" si="3"/>
        <v>0</v>
      </c>
      <c r="G60" s="623">
        <f t="shared" si="3"/>
        <v>0</v>
      </c>
      <c r="H60" s="623">
        <f t="shared" si="3"/>
        <v>0</v>
      </c>
      <c r="I60" s="623">
        <f t="shared" si="3"/>
        <v>0</v>
      </c>
      <c r="J60" s="623">
        <f t="shared" si="3"/>
        <v>0</v>
      </c>
      <c r="K60" s="580"/>
      <c r="L60" s="617"/>
      <c r="M60" s="617"/>
      <c r="N60" s="617"/>
      <c r="O60" s="604"/>
      <c r="P60" s="60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xr:uid="{00000000-0002-0000-1E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6"/>
  </sheetPr>
  <dimension ref="A2:S91"/>
  <sheetViews>
    <sheetView showGridLines="0" topLeftCell="A4" zoomScale="69" zoomScaleNormal="69" workbookViewId="0">
      <selection activeCell="E88" sqref="E88"/>
    </sheetView>
  </sheetViews>
  <sheetFormatPr defaultColWidth="9.140625" defaultRowHeight="14.25"/>
  <cols>
    <col min="1" max="1" width="67.85546875" style="437" customWidth="1"/>
    <col min="2" max="2" width="22.85546875" style="43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37"/>
  </cols>
  <sheetData>
    <row r="2" spans="1:19" ht="15.75">
      <c r="A2" s="1049" t="s">
        <v>210</v>
      </c>
      <c r="B2" s="1049"/>
      <c r="C2" s="1049"/>
      <c r="D2" s="59"/>
      <c r="E2" s="59"/>
      <c r="F2" s="59"/>
      <c r="G2" s="59"/>
      <c r="H2" s="60"/>
      <c r="I2" s="60"/>
      <c r="J2" s="61"/>
      <c r="K2" s="61"/>
      <c r="L2" s="60"/>
      <c r="M2" s="60"/>
      <c r="N2" s="60"/>
      <c r="O2" s="60"/>
      <c r="P2" s="60"/>
      <c r="Q2" s="60"/>
      <c r="R2" s="60"/>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38"/>
      <c r="B4" s="438"/>
      <c r="C4" s="63"/>
      <c r="D4" s="63"/>
      <c r="E4" s="63"/>
      <c r="F4" s="63"/>
      <c r="G4" s="63"/>
      <c r="H4" s="63"/>
      <c r="I4" s="63"/>
      <c r="J4" s="63"/>
      <c r="K4" s="63"/>
      <c r="L4" s="63"/>
      <c r="M4" s="63"/>
      <c r="N4" s="63"/>
      <c r="O4" s="63"/>
      <c r="P4" s="63"/>
      <c r="Q4" s="63"/>
      <c r="R4" s="63"/>
    </row>
    <row r="5" spans="1:19" ht="16.5" thickBot="1">
      <c r="A5" s="1051" t="s">
        <v>211</v>
      </c>
      <c r="B5" s="748"/>
      <c r="C5" s="1054" t="s">
        <v>328</v>
      </c>
      <c r="D5" s="1055"/>
      <c r="E5" s="1055"/>
      <c r="F5" s="1055"/>
      <c r="G5" s="1055"/>
      <c r="H5" s="1055"/>
      <c r="I5" s="1055"/>
      <c r="J5" s="1055"/>
      <c r="K5" s="1055"/>
      <c r="L5" s="1055"/>
      <c r="M5" s="1055"/>
      <c r="N5" s="1055"/>
      <c r="O5" s="1055"/>
      <c r="P5" s="1055"/>
      <c r="Q5" s="1055"/>
      <c r="R5" s="1056"/>
    </row>
    <row r="6" spans="1:19" ht="16.5" thickTop="1">
      <c r="A6" s="1052"/>
      <c r="B6" s="749"/>
      <c r="C6" s="1057" t="s">
        <v>20</v>
      </c>
      <c r="D6" s="1059" t="s">
        <v>189</v>
      </c>
      <c r="E6" s="1061" t="s">
        <v>190</v>
      </c>
      <c r="F6" s="1062"/>
      <c r="G6" s="1062"/>
      <c r="H6" s="1062"/>
      <c r="I6" s="1062"/>
      <c r="J6" s="1062"/>
      <c r="K6" s="1062"/>
      <c r="L6" s="1063"/>
      <c r="M6" s="1061" t="s">
        <v>191</v>
      </c>
      <c r="N6" s="1062"/>
      <c r="O6" s="1062"/>
      <c r="P6" s="1062"/>
      <c r="Q6" s="1062"/>
      <c r="R6" s="1064" t="s">
        <v>109</v>
      </c>
    </row>
    <row r="7" spans="1:19" ht="45.75" thickBot="1">
      <c r="A7" s="1053"/>
      <c r="B7" s="750"/>
      <c r="C7" s="1058"/>
      <c r="D7" s="1060"/>
      <c r="E7" s="434" t="s">
        <v>192</v>
      </c>
      <c r="F7" s="434" t="s">
        <v>193</v>
      </c>
      <c r="G7" s="64" t="s">
        <v>194</v>
      </c>
      <c r="H7" s="434" t="s">
        <v>195</v>
      </c>
      <c r="I7" s="434" t="s">
        <v>113</v>
      </c>
      <c r="J7" s="434" t="s">
        <v>196</v>
      </c>
      <c r="K7" s="435" t="s">
        <v>197</v>
      </c>
      <c r="L7" s="435" t="s">
        <v>198</v>
      </c>
      <c r="M7" s="64" t="s">
        <v>199</v>
      </c>
      <c r="N7" s="65" t="s">
        <v>200</v>
      </c>
      <c r="O7" s="65" t="s">
        <v>201</v>
      </c>
      <c r="P7" s="65" t="s">
        <v>202</v>
      </c>
      <c r="Q7" s="66" t="s">
        <v>203</v>
      </c>
      <c r="R7" s="1065"/>
    </row>
    <row r="8" spans="1:19" ht="18.75" customHeight="1" thickTop="1">
      <c r="A8" s="756" t="s">
        <v>329</v>
      </c>
      <c r="B8" s="761"/>
      <c r="C8" s="1066"/>
      <c r="D8" s="1066"/>
      <c r="E8" s="1066"/>
      <c r="F8" s="1066"/>
      <c r="G8" s="1066"/>
      <c r="H8" s="1066"/>
      <c r="I8" s="1066"/>
      <c r="J8" s="1066"/>
      <c r="K8" s="1066"/>
      <c r="L8" s="1066"/>
      <c r="M8" s="1066"/>
      <c r="N8" s="1066"/>
      <c r="O8" s="1066"/>
      <c r="P8" s="1066"/>
      <c r="Q8" s="1066"/>
      <c r="R8" s="299"/>
    </row>
    <row r="9" spans="1:19" s="439" customFormat="1">
      <c r="A9" s="757" t="s">
        <v>212</v>
      </c>
      <c r="B9" s="762"/>
      <c r="C9" s="637">
        <f>'Eigen gebouwen'!B15</f>
        <v>0</v>
      </c>
      <c r="D9" s="637">
        <f>'Eigen gebouwen'!C15</f>
        <v>0</v>
      </c>
      <c r="E9" s="637">
        <f>'Eigen gebouwen'!D15</f>
        <v>0</v>
      </c>
      <c r="F9" s="637">
        <f>'Eigen gebouwen'!E15</f>
        <v>0</v>
      </c>
      <c r="G9" s="637">
        <f>'Eigen gebouwen'!F15</f>
        <v>0</v>
      </c>
      <c r="H9" s="637">
        <f>'Eigen gebouwen'!G15</f>
        <v>0</v>
      </c>
      <c r="I9" s="637">
        <f>'Eigen gebouwen'!H15</f>
        <v>0</v>
      </c>
      <c r="J9" s="637">
        <f>'Eigen gebouwen'!I15</f>
        <v>0</v>
      </c>
      <c r="K9" s="637">
        <f>'Eigen gebouwen'!J15</f>
        <v>0</v>
      </c>
      <c r="L9" s="637">
        <f>'Eigen gebouwen'!K15</f>
        <v>0</v>
      </c>
      <c r="M9" s="637">
        <f>'Eigen gebouwen'!L15</f>
        <v>0</v>
      </c>
      <c r="N9" s="637">
        <f>'Eigen gebouwen'!M15</f>
        <v>0</v>
      </c>
      <c r="O9" s="637">
        <f>'Eigen gebouwen'!N15</f>
        <v>0</v>
      </c>
      <c r="P9" s="637">
        <f>'Eigen gebouwen'!O15</f>
        <v>0</v>
      </c>
      <c r="Q9" s="638">
        <f>'Eigen gebouwen'!P15</f>
        <v>0</v>
      </c>
      <c r="R9" s="639">
        <f>SUM(C9:Q9)</f>
        <v>0</v>
      </c>
      <c r="S9" s="67"/>
    </row>
    <row r="10" spans="1:19" s="439" customFormat="1">
      <c r="A10" s="758" t="s">
        <v>213</v>
      </c>
      <c r="B10" s="763"/>
      <c r="C10" s="637">
        <f ca="1">tertiair!B16+'openbare verlichting'!B8</f>
        <v>108320.24907107545</v>
      </c>
      <c r="D10" s="637">
        <f ca="1">tertiair!C16</f>
        <v>32017.175558116931</v>
      </c>
      <c r="E10" s="637">
        <f ca="1">tertiair!D16</f>
        <v>80343.370709988463</v>
      </c>
      <c r="F10" s="637">
        <f ca="1">tertiair!E16</f>
        <v>106.9469020967248</v>
      </c>
      <c r="G10" s="637">
        <f ca="1">tertiair!F16</f>
        <v>12455.603421627344</v>
      </c>
      <c r="H10" s="637">
        <f>tertiair!G16</f>
        <v>0</v>
      </c>
      <c r="I10" s="637">
        <f>tertiair!H16</f>
        <v>0</v>
      </c>
      <c r="J10" s="637">
        <f>tertiair!I16</f>
        <v>0</v>
      </c>
      <c r="K10" s="637">
        <f>tertiair!J16</f>
        <v>9.0498216714554894E-2</v>
      </c>
      <c r="L10" s="637">
        <f>tertiair!K16</f>
        <v>0</v>
      </c>
      <c r="M10" s="637">
        <f ca="1">tertiair!L16</f>
        <v>0</v>
      </c>
      <c r="N10" s="637">
        <f>tertiair!M16</f>
        <v>0</v>
      </c>
      <c r="O10" s="637">
        <f ca="1">tertiair!N16</f>
        <v>0</v>
      </c>
      <c r="P10" s="637">
        <f>tertiair!O16</f>
        <v>53.869868424252701</v>
      </c>
      <c r="Q10" s="638">
        <f>tertiair!P16</f>
        <v>367.77396814546512</v>
      </c>
      <c r="R10" s="640">
        <f ca="1">SUM(C10:Q10)</f>
        <v>233665.07999769135</v>
      </c>
      <c r="S10" s="67"/>
    </row>
    <row r="11" spans="1:19" s="439" customFormat="1">
      <c r="A11" s="757" t="s">
        <v>214</v>
      </c>
      <c r="B11" s="762"/>
      <c r="C11" s="637">
        <f>huishoudens!B8</f>
        <v>57628.434620631131</v>
      </c>
      <c r="D11" s="637">
        <f>huishoudens!C8</f>
        <v>0</v>
      </c>
      <c r="E11" s="637">
        <f>huishoudens!D8</f>
        <v>127070.22980363015</v>
      </c>
      <c r="F11" s="637">
        <f>huishoudens!E8</f>
        <v>4308.8190881276614</v>
      </c>
      <c r="G11" s="637">
        <f>huishoudens!F8</f>
        <v>54586.440054458355</v>
      </c>
      <c r="H11" s="637">
        <f>huishoudens!G8</f>
        <v>0</v>
      </c>
      <c r="I11" s="637">
        <f>huishoudens!H8</f>
        <v>0</v>
      </c>
      <c r="J11" s="637">
        <f>huishoudens!I8</f>
        <v>0</v>
      </c>
      <c r="K11" s="637">
        <f>huishoudens!J8</f>
        <v>349.38467095825791</v>
      </c>
      <c r="L11" s="637">
        <f>huishoudens!K8</f>
        <v>0</v>
      </c>
      <c r="M11" s="637">
        <f>huishoudens!L8</f>
        <v>0</v>
      </c>
      <c r="N11" s="637">
        <f>huishoudens!M8</f>
        <v>0</v>
      </c>
      <c r="O11" s="637">
        <f>huishoudens!N8</f>
        <v>17362.693129436724</v>
      </c>
      <c r="P11" s="637">
        <f>huishoudens!O8</f>
        <v>1281.6370097240226</v>
      </c>
      <c r="Q11" s="638">
        <f>huishoudens!P8</f>
        <v>1401.0165879221083</v>
      </c>
      <c r="R11" s="640">
        <f>SUM(C11:Q11)</f>
        <v>263988.65496488847</v>
      </c>
      <c r="S11" s="67"/>
    </row>
    <row r="12" spans="1:19" s="439" customFormat="1">
      <c r="A12" s="757" t="s">
        <v>467</v>
      </c>
      <c r="B12" s="762"/>
      <c r="C12" s="637">
        <f>'Eigen openbare verlichting'!B15</f>
        <v>0</v>
      </c>
      <c r="D12" s="637"/>
      <c r="E12" s="637"/>
      <c r="F12" s="637"/>
      <c r="G12" s="637"/>
      <c r="H12" s="637"/>
      <c r="I12" s="637"/>
      <c r="J12" s="637"/>
      <c r="K12" s="637"/>
      <c r="L12" s="637"/>
      <c r="M12" s="637"/>
      <c r="N12" s="637"/>
      <c r="O12" s="637"/>
      <c r="P12" s="637"/>
      <c r="Q12" s="637"/>
      <c r="R12" s="640">
        <f>SUM(C12:Q12)</f>
        <v>0</v>
      </c>
      <c r="S12" s="67"/>
    </row>
    <row r="13" spans="1:19" s="439" customFormat="1">
      <c r="A13" s="757" t="s">
        <v>572</v>
      </c>
      <c r="B13" s="766" t="s">
        <v>570</v>
      </c>
      <c r="C13" s="637">
        <f>industrie!B18</f>
        <v>158488.14175183902</v>
      </c>
      <c r="D13" s="637">
        <f>industrie!C18</f>
        <v>0</v>
      </c>
      <c r="E13" s="637">
        <f>industrie!D18</f>
        <v>253197.85536702137</v>
      </c>
      <c r="F13" s="637">
        <f>industrie!E18</f>
        <v>3813.5409067298133</v>
      </c>
      <c r="G13" s="637">
        <f>industrie!F18</f>
        <v>33539.572765552999</v>
      </c>
      <c r="H13" s="637">
        <f>industrie!G18</f>
        <v>0</v>
      </c>
      <c r="I13" s="637">
        <f>industrie!H18</f>
        <v>0</v>
      </c>
      <c r="J13" s="637">
        <f>industrie!I18</f>
        <v>0</v>
      </c>
      <c r="K13" s="637">
        <f>industrie!J18</f>
        <v>21.866996091183275</v>
      </c>
      <c r="L13" s="637">
        <f>industrie!K18</f>
        <v>0</v>
      </c>
      <c r="M13" s="637">
        <f>industrie!L18</f>
        <v>0</v>
      </c>
      <c r="N13" s="637">
        <f>industrie!M18</f>
        <v>0</v>
      </c>
      <c r="O13" s="637">
        <f>industrie!N18</f>
        <v>4529.9473832739905</v>
      </c>
      <c r="P13" s="637">
        <f>industrie!O18</f>
        <v>0</v>
      </c>
      <c r="Q13" s="638">
        <f>industrie!P18</f>
        <v>0</v>
      </c>
      <c r="R13" s="640">
        <f>SUM(C13:Q13)</f>
        <v>453590.92517050839</v>
      </c>
      <c r="S13" s="67"/>
    </row>
    <row r="14" spans="1:19" s="439" customFormat="1">
      <c r="A14" s="757"/>
      <c r="B14" s="766" t="s">
        <v>571</v>
      </c>
      <c r="C14" s="637"/>
      <c r="D14" s="637"/>
      <c r="E14" s="637"/>
      <c r="F14" s="637"/>
      <c r="G14" s="637"/>
      <c r="H14" s="637"/>
      <c r="I14" s="637"/>
      <c r="J14" s="637"/>
      <c r="K14" s="637"/>
      <c r="L14" s="637"/>
      <c r="M14" s="637"/>
      <c r="N14" s="637"/>
      <c r="O14" s="637"/>
      <c r="P14" s="637"/>
      <c r="Q14" s="637"/>
      <c r="R14" s="640"/>
      <c r="S14" s="67"/>
    </row>
    <row r="15" spans="1:19" s="439" customFormat="1" ht="15" thickBot="1">
      <c r="A15" s="889" t="s">
        <v>633</v>
      </c>
      <c r="B15" s="890"/>
      <c r="C15" s="891"/>
      <c r="D15" s="891"/>
      <c r="E15" s="891"/>
      <c r="F15" s="891"/>
      <c r="G15" s="891"/>
      <c r="H15" s="891"/>
      <c r="I15" s="891"/>
      <c r="J15" s="891"/>
      <c r="K15" s="891"/>
      <c r="L15" s="891"/>
      <c r="M15" s="891"/>
      <c r="N15" s="891"/>
      <c r="O15" s="891"/>
      <c r="P15" s="891"/>
      <c r="Q15" s="892"/>
      <c r="R15" s="639"/>
      <c r="S15" s="67"/>
    </row>
    <row r="16" spans="1:19" s="439" customFormat="1" ht="15.75" thickBot="1">
      <c r="A16" s="641" t="s">
        <v>215</v>
      </c>
      <c r="B16" s="764"/>
      <c r="C16" s="673">
        <f ca="1">SUM(C9:C15)</f>
        <v>324436.82544354559</v>
      </c>
      <c r="D16" s="673">
        <f t="shared" ref="D16:R16" ca="1" si="0">SUM(D9:D15)</f>
        <v>32017.175558116931</v>
      </c>
      <c r="E16" s="673">
        <f t="shared" ca="1" si="0"/>
        <v>460611.45588063996</v>
      </c>
      <c r="F16" s="673">
        <f t="shared" ca="1" si="0"/>
        <v>8229.3068969542001</v>
      </c>
      <c r="G16" s="673">
        <f t="shared" ca="1" si="0"/>
        <v>100581.61624163869</v>
      </c>
      <c r="H16" s="673">
        <f t="shared" si="0"/>
        <v>0</v>
      </c>
      <c r="I16" s="673">
        <f t="shared" si="0"/>
        <v>0</v>
      </c>
      <c r="J16" s="673">
        <f t="shared" si="0"/>
        <v>0</v>
      </c>
      <c r="K16" s="673">
        <f t="shared" si="0"/>
        <v>371.34216526615575</v>
      </c>
      <c r="L16" s="673">
        <f t="shared" si="0"/>
        <v>0</v>
      </c>
      <c r="M16" s="673">
        <f t="shared" ca="1" si="0"/>
        <v>0</v>
      </c>
      <c r="N16" s="673">
        <f t="shared" si="0"/>
        <v>0</v>
      </c>
      <c r="O16" s="673">
        <f t="shared" ca="1" si="0"/>
        <v>21892.640512710714</v>
      </c>
      <c r="P16" s="673">
        <f t="shared" si="0"/>
        <v>1335.5068781482753</v>
      </c>
      <c r="Q16" s="673">
        <f t="shared" si="0"/>
        <v>1768.7905560675736</v>
      </c>
      <c r="R16" s="673">
        <f t="shared" ca="1" si="0"/>
        <v>951244.66013308824</v>
      </c>
      <c r="S16" s="67"/>
    </row>
    <row r="17" spans="1:19" s="439" customFormat="1" ht="15.75">
      <c r="A17" s="759" t="s">
        <v>216</v>
      </c>
      <c r="B17" s="677"/>
      <c r="C17" s="1067"/>
      <c r="D17" s="1067"/>
      <c r="E17" s="1067"/>
      <c r="F17" s="1067"/>
      <c r="G17" s="1067"/>
      <c r="H17" s="1067"/>
      <c r="I17" s="1067"/>
      <c r="J17" s="1067"/>
      <c r="K17" s="1067"/>
      <c r="L17" s="1067"/>
      <c r="M17" s="1067"/>
      <c r="N17" s="1067"/>
      <c r="O17" s="1067"/>
      <c r="P17" s="1067"/>
      <c r="Q17" s="1067"/>
      <c r="R17" s="642"/>
      <c r="S17" s="67"/>
    </row>
    <row r="18" spans="1:19" s="439" customFormat="1">
      <c r="A18" s="757" t="s">
        <v>217</v>
      </c>
      <c r="B18" s="762"/>
      <c r="C18" s="637">
        <f>'Eigen vloot'!B27</f>
        <v>0</v>
      </c>
      <c r="D18" s="637">
        <f>'Eigen vloot'!C27</f>
        <v>0</v>
      </c>
      <c r="E18" s="637">
        <f>'Eigen vloot'!D27</f>
        <v>0</v>
      </c>
      <c r="F18" s="637">
        <f>'Eigen vloot'!E27</f>
        <v>0</v>
      </c>
      <c r="G18" s="637">
        <f>'Eigen vloot'!F27</f>
        <v>0</v>
      </c>
      <c r="H18" s="637">
        <f>'Eigen vloot'!G27</f>
        <v>0</v>
      </c>
      <c r="I18" s="637">
        <f>'Eigen vloot'!H27</f>
        <v>0</v>
      </c>
      <c r="J18" s="637">
        <f>'Eigen vloot'!I27</f>
        <v>0</v>
      </c>
      <c r="K18" s="637">
        <f>'Eigen vloot'!J27</f>
        <v>0</v>
      </c>
      <c r="L18" s="637">
        <f>'Eigen vloot'!K27</f>
        <v>0</v>
      </c>
      <c r="M18" s="637">
        <f>'Eigen vloot'!L27</f>
        <v>0</v>
      </c>
      <c r="N18" s="637">
        <f>'Eigen vloot'!M27</f>
        <v>0</v>
      </c>
      <c r="O18" s="637">
        <f>'Eigen vloot'!N27</f>
        <v>0</v>
      </c>
      <c r="P18" s="637">
        <f>'Eigen vloot'!O27</f>
        <v>0</v>
      </c>
      <c r="Q18" s="638">
        <f>'Eigen vloot'!P27</f>
        <v>0</v>
      </c>
      <c r="R18" s="640">
        <f>SUM(C18:Q18)</f>
        <v>0</v>
      </c>
      <c r="S18" s="67"/>
    </row>
    <row r="19" spans="1:19" s="439" customFormat="1">
      <c r="A19" s="757" t="s">
        <v>218</v>
      </c>
      <c r="B19" s="762"/>
      <c r="C19" s="637">
        <f>transport!B54</f>
        <v>64.116756089136061</v>
      </c>
      <c r="D19" s="637">
        <f>transport!C54</f>
        <v>0</v>
      </c>
      <c r="E19" s="637">
        <f>transport!D54</f>
        <v>0</v>
      </c>
      <c r="F19" s="637">
        <f>transport!E54</f>
        <v>0</v>
      </c>
      <c r="G19" s="637">
        <f>transport!F54</f>
        <v>0</v>
      </c>
      <c r="H19" s="637">
        <f>transport!G54</f>
        <v>2633.0659976670704</v>
      </c>
      <c r="I19" s="637">
        <f>transport!H54</f>
        <v>0</v>
      </c>
      <c r="J19" s="637">
        <f>transport!I54</f>
        <v>0</v>
      </c>
      <c r="K19" s="637">
        <f>transport!J54</f>
        <v>0</v>
      </c>
      <c r="L19" s="637">
        <f>transport!K54</f>
        <v>0</v>
      </c>
      <c r="M19" s="637">
        <f>transport!L54</f>
        <v>0</v>
      </c>
      <c r="N19" s="637">
        <f>transport!M54</f>
        <v>294.74247938481324</v>
      </c>
      <c r="O19" s="637">
        <f>transport!N54</f>
        <v>0</v>
      </c>
      <c r="P19" s="637">
        <f>transport!O54</f>
        <v>0</v>
      </c>
      <c r="Q19" s="638">
        <f>transport!P54</f>
        <v>0</v>
      </c>
      <c r="R19" s="640">
        <f>SUM(C19:Q19)</f>
        <v>2991.9252331410198</v>
      </c>
      <c r="S19" s="67"/>
    </row>
    <row r="20" spans="1:19" s="439" customFormat="1">
      <c r="A20" s="757" t="s">
        <v>294</v>
      </c>
      <c r="B20" s="762"/>
      <c r="C20" s="637">
        <f>transport!B14</f>
        <v>1012.371140930745</v>
      </c>
      <c r="D20" s="637">
        <f>transport!C14</f>
        <v>0</v>
      </c>
      <c r="E20" s="637">
        <f>transport!D14</f>
        <v>981.58890240366088</v>
      </c>
      <c r="F20" s="637">
        <f>transport!E14</f>
        <v>328.59244578124844</v>
      </c>
      <c r="G20" s="637">
        <f>transport!F14</f>
        <v>0</v>
      </c>
      <c r="H20" s="637">
        <f>transport!G14</f>
        <v>164349.17751900182</v>
      </c>
      <c r="I20" s="637">
        <f>transport!H14</f>
        <v>46556.610118587167</v>
      </c>
      <c r="J20" s="637">
        <f>transport!I14</f>
        <v>0</v>
      </c>
      <c r="K20" s="637">
        <f>transport!J14</f>
        <v>0</v>
      </c>
      <c r="L20" s="637">
        <f>transport!K14</f>
        <v>0</v>
      </c>
      <c r="M20" s="637">
        <f>transport!L14</f>
        <v>0</v>
      </c>
      <c r="N20" s="637">
        <f>transport!M14</f>
        <v>22403.146253550189</v>
      </c>
      <c r="O20" s="637">
        <f>transport!N14</f>
        <v>0</v>
      </c>
      <c r="P20" s="637">
        <f>transport!O14</f>
        <v>0</v>
      </c>
      <c r="Q20" s="638">
        <f>transport!P14</f>
        <v>0</v>
      </c>
      <c r="R20" s="640">
        <f>SUM(C20:Q20)</f>
        <v>235631.48638025485</v>
      </c>
      <c r="S20" s="67"/>
    </row>
    <row r="21" spans="1:19" s="439" customFormat="1" ht="15" thickBot="1">
      <c r="A21" s="779" t="s">
        <v>636</v>
      </c>
      <c r="B21" s="890"/>
      <c r="C21" s="891"/>
      <c r="D21" s="891"/>
      <c r="E21" s="891"/>
      <c r="F21" s="891"/>
      <c r="G21" s="891"/>
      <c r="H21" s="891"/>
      <c r="I21" s="891"/>
      <c r="J21" s="891"/>
      <c r="K21" s="891"/>
      <c r="L21" s="891"/>
      <c r="M21" s="891"/>
      <c r="N21" s="891"/>
      <c r="O21" s="891"/>
      <c r="P21" s="891"/>
      <c r="Q21" s="892"/>
      <c r="R21" s="639"/>
      <c r="S21" s="67"/>
    </row>
    <row r="22" spans="1:19" s="439" customFormat="1" ht="15.75" thickBot="1">
      <c r="A22" s="645" t="s">
        <v>219</v>
      </c>
      <c r="B22" s="765"/>
      <c r="C22" s="760">
        <f>SUM(C18:C21)</f>
        <v>1076.4878970198811</v>
      </c>
      <c r="D22" s="760">
        <f t="shared" ref="D22:R22" si="1">SUM(D18:D21)</f>
        <v>0</v>
      </c>
      <c r="E22" s="760">
        <f t="shared" si="1"/>
        <v>981.58890240366088</v>
      </c>
      <c r="F22" s="760">
        <f t="shared" si="1"/>
        <v>328.59244578124844</v>
      </c>
      <c r="G22" s="760">
        <f t="shared" si="1"/>
        <v>0</v>
      </c>
      <c r="H22" s="760">
        <f t="shared" si="1"/>
        <v>166982.24351666888</v>
      </c>
      <c r="I22" s="760">
        <f t="shared" si="1"/>
        <v>46556.610118587167</v>
      </c>
      <c r="J22" s="760">
        <f t="shared" si="1"/>
        <v>0</v>
      </c>
      <c r="K22" s="760">
        <f t="shared" si="1"/>
        <v>0</v>
      </c>
      <c r="L22" s="760">
        <f t="shared" si="1"/>
        <v>0</v>
      </c>
      <c r="M22" s="760">
        <f t="shared" si="1"/>
        <v>0</v>
      </c>
      <c r="N22" s="760">
        <f t="shared" si="1"/>
        <v>22697.888732935004</v>
      </c>
      <c r="O22" s="760">
        <f t="shared" si="1"/>
        <v>0</v>
      </c>
      <c r="P22" s="760">
        <f t="shared" si="1"/>
        <v>0</v>
      </c>
      <c r="Q22" s="760">
        <f t="shared" si="1"/>
        <v>0</v>
      </c>
      <c r="R22" s="760">
        <f t="shared" si="1"/>
        <v>238623.41161339587</v>
      </c>
      <c r="S22" s="67"/>
    </row>
    <row r="23" spans="1:19" s="439" customFormat="1" ht="15.75">
      <c r="A23" s="759" t="s">
        <v>226</v>
      </c>
      <c r="B23" s="677"/>
      <c r="C23" s="1067"/>
      <c r="D23" s="1067"/>
      <c r="E23" s="1067"/>
      <c r="F23" s="1067"/>
      <c r="G23" s="1067"/>
      <c r="H23" s="1067"/>
      <c r="I23" s="1067"/>
      <c r="J23" s="1067"/>
      <c r="K23" s="1067"/>
      <c r="L23" s="1067"/>
      <c r="M23" s="1067"/>
      <c r="N23" s="1067"/>
      <c r="O23" s="1067"/>
      <c r="P23" s="1067"/>
      <c r="Q23" s="1067"/>
      <c r="R23" s="642"/>
      <c r="S23" s="67"/>
    </row>
    <row r="24" spans="1:19" s="439" customFormat="1">
      <c r="A24" s="757" t="s">
        <v>567</v>
      </c>
      <c r="B24" s="762"/>
      <c r="C24" s="637">
        <f>+landbouw!B8</f>
        <v>10962.582682282999</v>
      </c>
      <c r="D24" s="637">
        <f>+landbouw!C8</f>
        <v>315.55555558079999</v>
      </c>
      <c r="E24" s="637">
        <f>+landbouw!D8</f>
        <v>845.38796487791637</v>
      </c>
      <c r="F24" s="637">
        <f>+landbouw!E8</f>
        <v>369.67508063996632</v>
      </c>
      <c r="G24" s="637">
        <f>+landbouw!F8</f>
        <v>37981.979118191986</v>
      </c>
      <c r="H24" s="637">
        <f>+landbouw!G8</f>
        <v>0</v>
      </c>
      <c r="I24" s="637">
        <f>+landbouw!H8</f>
        <v>0</v>
      </c>
      <c r="J24" s="637">
        <f>+landbouw!I8</f>
        <v>0</v>
      </c>
      <c r="K24" s="637">
        <f>+landbouw!J8</f>
        <v>2379.4667807245942</v>
      </c>
      <c r="L24" s="637">
        <f>+landbouw!K8</f>
        <v>0</v>
      </c>
      <c r="M24" s="637">
        <f>+landbouw!L8</f>
        <v>0</v>
      </c>
      <c r="N24" s="637">
        <f>+landbouw!M8</f>
        <v>0</v>
      </c>
      <c r="O24" s="637">
        <f>+landbouw!N8</f>
        <v>0</v>
      </c>
      <c r="P24" s="637">
        <f>+landbouw!O8</f>
        <v>0</v>
      </c>
      <c r="Q24" s="638">
        <f>+landbouw!P8</f>
        <v>0</v>
      </c>
      <c r="R24" s="640">
        <f>SUM(C24:Q24)</f>
        <v>52854.647182298264</v>
      </c>
      <c r="S24" s="67"/>
    </row>
    <row r="25" spans="1:19" s="439" customFormat="1" ht="15" thickBot="1">
      <c r="A25" s="779" t="s">
        <v>634</v>
      </c>
      <c r="B25" s="890"/>
      <c r="C25" s="891">
        <f>IF(Onbekend_ele_kWh="---",0,Onbekend_ele_kWh)/1000+IF(REST_rest_ele_kWh="---",0,REST_rest_ele_kWh)/1000</f>
        <v>1570.9259118431798</v>
      </c>
      <c r="D25" s="891"/>
      <c r="E25" s="891">
        <f>IF(onbekend_gas_kWh="---",0,onbekend_gas_kWh)/1000+IF(REST_rest_gas_kWh="---",0,REST_rest_gas_kWh)/1000</f>
        <v>3788.3680443565499</v>
      </c>
      <c r="F25" s="891"/>
      <c r="G25" s="891"/>
      <c r="H25" s="891"/>
      <c r="I25" s="891"/>
      <c r="J25" s="891"/>
      <c r="K25" s="891"/>
      <c r="L25" s="891"/>
      <c r="M25" s="891"/>
      <c r="N25" s="891"/>
      <c r="O25" s="891"/>
      <c r="P25" s="891"/>
      <c r="Q25" s="892"/>
      <c r="R25" s="640">
        <f>SUM(C25:Q25)</f>
        <v>5359.29395619973</v>
      </c>
      <c r="S25" s="67"/>
    </row>
    <row r="26" spans="1:19" s="439" customFormat="1" ht="15.75" thickBot="1">
      <c r="A26" s="645" t="s">
        <v>635</v>
      </c>
      <c r="B26" s="765"/>
      <c r="C26" s="760">
        <f>SUM(C24:C25)</f>
        <v>12533.508594126179</v>
      </c>
      <c r="D26" s="760">
        <f t="shared" ref="D26:R26" si="2">SUM(D24:D25)</f>
        <v>315.55555558079999</v>
      </c>
      <c r="E26" s="760">
        <f t="shared" si="2"/>
        <v>4633.7560092344665</v>
      </c>
      <c r="F26" s="760">
        <f t="shared" si="2"/>
        <v>369.67508063996632</v>
      </c>
      <c r="G26" s="760">
        <f t="shared" si="2"/>
        <v>37981.979118191986</v>
      </c>
      <c r="H26" s="760">
        <f t="shared" si="2"/>
        <v>0</v>
      </c>
      <c r="I26" s="760">
        <f t="shared" si="2"/>
        <v>0</v>
      </c>
      <c r="J26" s="760">
        <f t="shared" si="2"/>
        <v>0</v>
      </c>
      <c r="K26" s="760">
        <f t="shared" si="2"/>
        <v>2379.4667807245942</v>
      </c>
      <c r="L26" s="760">
        <f t="shared" si="2"/>
        <v>0</v>
      </c>
      <c r="M26" s="760">
        <f t="shared" si="2"/>
        <v>0</v>
      </c>
      <c r="N26" s="760">
        <f t="shared" si="2"/>
        <v>0</v>
      </c>
      <c r="O26" s="760">
        <f t="shared" si="2"/>
        <v>0</v>
      </c>
      <c r="P26" s="760">
        <f t="shared" si="2"/>
        <v>0</v>
      </c>
      <c r="Q26" s="760">
        <f t="shared" si="2"/>
        <v>0</v>
      </c>
      <c r="R26" s="760">
        <f t="shared" si="2"/>
        <v>58213.94113849799</v>
      </c>
      <c r="S26" s="67"/>
    </row>
    <row r="27" spans="1:19" s="439" customFormat="1" ht="17.25" thickTop="1" thickBot="1">
      <c r="A27" s="646" t="s">
        <v>109</v>
      </c>
      <c r="B27" s="752"/>
      <c r="C27" s="647">
        <f ca="1">C22+C16+C26</f>
        <v>338046.82193469163</v>
      </c>
      <c r="D27" s="647">
        <f t="shared" ref="D27:R27" ca="1" si="3">D22+D16+D26</f>
        <v>32332.73111369773</v>
      </c>
      <c r="E27" s="647">
        <f t="shared" ca="1" si="3"/>
        <v>466226.80079227808</v>
      </c>
      <c r="F27" s="647">
        <f t="shared" ca="1" si="3"/>
        <v>8927.5744233754158</v>
      </c>
      <c r="G27" s="647">
        <f t="shared" ca="1" si="3"/>
        <v>138563.59535983068</v>
      </c>
      <c r="H27" s="647">
        <f t="shared" si="3"/>
        <v>166982.24351666888</v>
      </c>
      <c r="I27" s="647">
        <f t="shared" si="3"/>
        <v>46556.610118587167</v>
      </c>
      <c r="J27" s="647">
        <f t="shared" si="3"/>
        <v>0</v>
      </c>
      <c r="K27" s="647">
        <f t="shared" si="3"/>
        <v>2750.8089459907501</v>
      </c>
      <c r="L27" s="647">
        <f t="shared" si="3"/>
        <v>0</v>
      </c>
      <c r="M27" s="647">
        <f t="shared" ca="1" si="3"/>
        <v>0</v>
      </c>
      <c r="N27" s="647">
        <f t="shared" si="3"/>
        <v>22697.888732935004</v>
      </c>
      <c r="O27" s="647">
        <f t="shared" ca="1" si="3"/>
        <v>21892.640512710714</v>
      </c>
      <c r="P27" s="647">
        <f t="shared" si="3"/>
        <v>1335.5068781482753</v>
      </c>
      <c r="Q27" s="647">
        <f t="shared" si="3"/>
        <v>1768.7905560675736</v>
      </c>
      <c r="R27" s="647">
        <f t="shared" ca="1" si="3"/>
        <v>1248082.0128849822</v>
      </c>
      <c r="S27" s="67"/>
    </row>
    <row r="28" spans="1:19" ht="15.75" customHeight="1" thickBot="1">
      <c r="A28" s="648"/>
      <c r="B28" s="648"/>
      <c r="C28" s="649"/>
      <c r="D28" s="649"/>
      <c r="E28" s="649"/>
      <c r="F28" s="649"/>
      <c r="G28" s="649"/>
      <c r="H28" s="649"/>
      <c r="I28" s="649"/>
      <c r="J28" s="649"/>
      <c r="K28" s="649"/>
      <c r="L28" s="649"/>
      <c r="M28" s="649"/>
      <c r="N28" s="649"/>
      <c r="O28" s="649"/>
      <c r="P28" s="649"/>
      <c r="Q28" s="649"/>
      <c r="R28" s="649"/>
    </row>
    <row r="29" spans="1:19" ht="41.25" customHeight="1" thickTop="1" thickBot="1">
      <c r="A29" s="650" t="s">
        <v>330</v>
      </c>
      <c r="B29" s="650"/>
      <c r="C29" s="651">
        <f>'EF ele_warmte'!B5</f>
        <v>0</v>
      </c>
      <c r="D29" s="652"/>
      <c r="E29" s="653"/>
      <c r="F29" s="652"/>
      <c r="G29" s="652"/>
      <c r="H29" s="652"/>
      <c r="I29" s="652"/>
      <c r="J29" s="652"/>
      <c r="K29" s="652"/>
      <c r="L29" s="652"/>
      <c r="M29" s="652"/>
      <c r="N29" s="652"/>
      <c r="O29" s="652"/>
      <c r="P29" s="652"/>
      <c r="Q29" s="652"/>
      <c r="R29" s="652"/>
    </row>
    <row r="30" spans="1:19" ht="31.5" thickTop="1" thickBot="1">
      <c r="A30" s="654" t="s">
        <v>331</v>
      </c>
      <c r="B30" s="654"/>
      <c r="C30" s="655" t="s">
        <v>204</v>
      </c>
      <c r="D30" s="656"/>
      <c r="E30" s="656"/>
      <c r="F30" s="656"/>
      <c r="G30" s="656"/>
      <c r="H30" s="657"/>
      <c r="I30" s="658"/>
      <c r="J30" s="658"/>
      <c r="K30" s="658"/>
      <c r="L30" s="658"/>
      <c r="M30" s="658"/>
      <c r="N30" s="658"/>
      <c r="O30" s="658"/>
      <c r="P30" s="658"/>
      <c r="Q30" s="658"/>
      <c r="R30" s="658"/>
    </row>
    <row r="31" spans="1:19" ht="15" thickTop="1">
      <c r="A31" s="1068"/>
      <c r="B31" s="1068"/>
      <c r="C31" s="1068"/>
      <c r="D31" s="659"/>
      <c r="E31" s="658"/>
      <c r="F31" s="658"/>
      <c r="G31" s="658"/>
      <c r="H31" s="658"/>
      <c r="I31" s="658"/>
      <c r="J31" s="658"/>
      <c r="K31" s="658"/>
      <c r="L31" s="658"/>
      <c r="M31" s="658"/>
      <c r="N31" s="658"/>
      <c r="O31" s="658"/>
      <c r="P31" s="658"/>
      <c r="Q31" s="658"/>
      <c r="R31" s="658"/>
    </row>
    <row r="32" spans="1:19" ht="15.75">
      <c r="A32" s="660" t="s">
        <v>220</v>
      </c>
      <c r="B32" s="660"/>
      <c r="C32" s="659"/>
      <c r="D32" s="659"/>
      <c r="E32" s="658"/>
      <c r="F32" s="658"/>
      <c r="G32" s="658"/>
      <c r="H32" s="658"/>
      <c r="I32" s="658"/>
      <c r="J32" s="658"/>
      <c r="K32" s="658"/>
      <c r="L32" s="658"/>
      <c r="M32" s="658"/>
      <c r="N32" s="658"/>
      <c r="O32" s="658"/>
      <c r="P32" s="658"/>
      <c r="Q32" s="658"/>
      <c r="R32" s="658"/>
    </row>
    <row r="33" spans="1:18">
      <c r="A33" s="1045"/>
      <c r="B33" s="1045"/>
      <c r="C33" s="1045"/>
      <c r="D33" s="1045"/>
      <c r="E33" s="1045"/>
      <c r="F33" s="1045"/>
      <c r="G33" s="1045"/>
      <c r="H33" s="1045"/>
      <c r="I33" s="1045"/>
      <c r="J33" s="1045"/>
      <c r="K33" s="1045"/>
      <c r="L33" s="1045"/>
      <c r="M33" s="1045"/>
      <c r="N33" s="1045"/>
      <c r="O33" s="1045"/>
      <c r="P33" s="1045"/>
      <c r="Q33" s="1045"/>
      <c r="R33" s="1045"/>
    </row>
    <row r="34" spans="1:18" ht="15.75" thickBot="1">
      <c r="A34" s="661"/>
      <c r="B34" s="661"/>
      <c r="C34" s="662"/>
      <c r="D34" s="662"/>
      <c r="E34" s="662"/>
      <c r="F34" s="662"/>
      <c r="G34" s="662"/>
      <c r="H34" s="662"/>
      <c r="I34" s="662"/>
      <c r="J34" s="662"/>
      <c r="K34" s="662"/>
      <c r="L34" s="662"/>
      <c r="M34" s="662"/>
      <c r="N34" s="662"/>
      <c r="O34" s="662"/>
      <c r="P34" s="662"/>
      <c r="Q34" s="662"/>
      <c r="R34" s="662"/>
    </row>
    <row r="35" spans="1:18" ht="17.25" thickTop="1" thickBot="1">
      <c r="A35" s="1106"/>
      <c r="B35" s="767"/>
      <c r="C35" s="1069" t="s">
        <v>332</v>
      </c>
      <c r="D35" s="1070"/>
      <c r="E35" s="1070"/>
      <c r="F35" s="1070"/>
      <c r="G35" s="1070"/>
      <c r="H35" s="1070"/>
      <c r="I35" s="1070"/>
      <c r="J35" s="1070"/>
      <c r="K35" s="1070"/>
      <c r="L35" s="1070"/>
      <c r="M35" s="1070"/>
      <c r="N35" s="1070"/>
      <c r="O35" s="1070"/>
      <c r="P35" s="1070"/>
      <c r="Q35" s="1070"/>
      <c r="R35" s="1071"/>
    </row>
    <row r="36" spans="1:18" ht="16.5" thickTop="1">
      <c r="A36" s="1107"/>
      <c r="B36" s="768"/>
      <c r="C36" s="1072" t="s">
        <v>20</v>
      </c>
      <c r="D36" s="1074" t="s">
        <v>221</v>
      </c>
      <c r="E36" s="1076" t="s">
        <v>190</v>
      </c>
      <c r="F36" s="1077"/>
      <c r="G36" s="1077"/>
      <c r="H36" s="1077"/>
      <c r="I36" s="1077"/>
      <c r="J36" s="1077"/>
      <c r="K36" s="1077"/>
      <c r="L36" s="1078"/>
      <c r="M36" s="1076" t="s">
        <v>191</v>
      </c>
      <c r="N36" s="1077"/>
      <c r="O36" s="1077"/>
      <c r="P36" s="1077"/>
      <c r="Q36" s="1077"/>
      <c r="R36" s="1046" t="s">
        <v>109</v>
      </c>
    </row>
    <row r="37" spans="1:18" ht="45.75" thickBot="1">
      <c r="A37" s="1107"/>
      <c r="B37" s="768"/>
      <c r="C37" s="1073"/>
      <c r="D37" s="1075"/>
      <c r="E37" s="663" t="s">
        <v>192</v>
      </c>
      <c r="F37" s="663" t="s">
        <v>193</v>
      </c>
      <c r="G37" s="663" t="s">
        <v>194</v>
      </c>
      <c r="H37" s="663" t="s">
        <v>195</v>
      </c>
      <c r="I37" s="663" t="s">
        <v>113</v>
      </c>
      <c r="J37" s="663" t="s">
        <v>196</v>
      </c>
      <c r="K37" s="664" t="s">
        <v>222</v>
      </c>
      <c r="L37" s="664" t="s">
        <v>198</v>
      </c>
      <c r="M37" s="64" t="s">
        <v>199</v>
      </c>
      <c r="N37" s="65" t="s">
        <v>200</v>
      </c>
      <c r="O37" s="663" t="s">
        <v>223</v>
      </c>
      <c r="P37" s="663" t="s">
        <v>224</v>
      </c>
      <c r="Q37" s="664" t="s">
        <v>203</v>
      </c>
      <c r="R37" s="1048"/>
    </row>
    <row r="38" spans="1:18" ht="17.25" thickTop="1" thickBot="1">
      <c r="A38" s="780" t="s">
        <v>329</v>
      </c>
      <c r="B38" s="781"/>
      <c r="C38" s="665" t="s">
        <v>225</v>
      </c>
      <c r="D38" s="666"/>
      <c r="E38" s="667"/>
      <c r="F38" s="667"/>
      <c r="G38" s="667"/>
      <c r="H38" s="667"/>
      <c r="I38" s="667"/>
      <c r="J38" s="667"/>
      <c r="K38" s="667"/>
      <c r="L38" s="667"/>
      <c r="M38" s="668"/>
      <c r="N38" s="668"/>
      <c r="O38" s="667"/>
      <c r="P38" s="668"/>
      <c r="Q38" s="669"/>
      <c r="R38" s="670"/>
    </row>
    <row r="39" spans="1:18" ht="15" thickTop="1">
      <c r="A39" s="753" t="s">
        <v>212</v>
      </c>
      <c r="B39" s="777"/>
      <c r="C39" s="637">
        <f ca="1">'Eigen gebouwen'!B19</f>
        <v>0</v>
      </c>
      <c r="D39" s="637">
        <f ca="1">'Eigen gebouwen'!C19</f>
        <v>0</v>
      </c>
      <c r="E39" s="637">
        <f>'Eigen gebouwen'!D19</f>
        <v>0</v>
      </c>
      <c r="F39" s="637">
        <f>'Eigen gebouwen'!E19</f>
        <v>0</v>
      </c>
      <c r="G39" s="637">
        <f>'Eigen gebouwen'!F19</f>
        <v>0</v>
      </c>
      <c r="H39" s="637">
        <f>'Eigen gebouwen'!G19</f>
        <v>0</v>
      </c>
      <c r="I39" s="637">
        <f>'Eigen gebouwen'!H19</f>
        <v>0</v>
      </c>
      <c r="J39" s="637">
        <f>'Eigen gebouwen'!I19</f>
        <v>0</v>
      </c>
      <c r="K39" s="637">
        <f>'Eigen gebouwen'!J19</f>
        <v>0</v>
      </c>
      <c r="L39" s="637">
        <f>'Eigen gebouwen'!K19</f>
        <v>0</v>
      </c>
      <c r="M39" s="637">
        <f>'Eigen gebouwen'!L19</f>
        <v>0</v>
      </c>
      <c r="N39" s="637">
        <f>'Eigen gebouwen'!M19</f>
        <v>0</v>
      </c>
      <c r="O39" s="637">
        <f>'Eigen gebouwen'!N19</f>
        <v>0</v>
      </c>
      <c r="P39" s="637">
        <f>'Eigen gebouwen'!O19</f>
        <v>0</v>
      </c>
      <c r="Q39" s="720">
        <f>'Eigen gebouwen'!P19</f>
        <v>0</v>
      </c>
      <c r="R39" s="895">
        <f t="shared" ref="R39:R44" ca="1" si="4">SUM(C39:Q39)</f>
        <v>0</v>
      </c>
    </row>
    <row r="40" spans="1:18">
      <c r="A40" s="758" t="s">
        <v>213</v>
      </c>
      <c r="B40" s="778"/>
      <c r="C40" s="637">
        <f ca="1">tertiair!B20+'openbare verlichting'!B12</f>
        <v>16872.90309879179</v>
      </c>
      <c r="D40" s="637">
        <f ca="1">tertiair!C20</f>
        <v>701.64072719266585</v>
      </c>
      <c r="E40" s="637">
        <f ca="1">tertiair!D20</f>
        <v>16229.36088341767</v>
      </c>
      <c r="F40" s="637">
        <f ca="1">tertiair!E20</f>
        <v>24.276946775956532</v>
      </c>
      <c r="G40" s="637">
        <f ca="1">tertiair!F20</f>
        <v>3325.6461135745008</v>
      </c>
      <c r="H40" s="637">
        <f>tertiair!G20</f>
        <v>0</v>
      </c>
      <c r="I40" s="637">
        <f>tertiair!H20</f>
        <v>0</v>
      </c>
      <c r="J40" s="637">
        <f>tertiair!I20</f>
        <v>0</v>
      </c>
      <c r="K40" s="637">
        <f>tertiair!J20</f>
        <v>3.2036368716952431E-2</v>
      </c>
      <c r="L40" s="637">
        <f>tertiair!K20</f>
        <v>0</v>
      </c>
      <c r="M40" s="637">
        <f ca="1">tertiair!L20</f>
        <v>0</v>
      </c>
      <c r="N40" s="637">
        <f>tertiair!M20</f>
        <v>0</v>
      </c>
      <c r="O40" s="637">
        <f ca="1">tertiair!N20</f>
        <v>0</v>
      </c>
      <c r="P40" s="637">
        <f>tertiair!O20</f>
        <v>0</v>
      </c>
      <c r="Q40" s="720">
        <f>tertiair!P20</f>
        <v>0</v>
      </c>
      <c r="R40" s="798">
        <f t="shared" ca="1" si="4"/>
        <v>37153.859806121298</v>
      </c>
    </row>
    <row r="41" spans="1:18">
      <c r="A41" s="770" t="s">
        <v>214</v>
      </c>
      <c r="B41" s="777"/>
      <c r="C41" s="637">
        <f ca="1">huishoudens!B12</f>
        <v>8976.7056614774174</v>
      </c>
      <c r="D41" s="637">
        <f ca="1">huishoudens!C12</f>
        <v>0</v>
      </c>
      <c r="E41" s="637">
        <f>huishoudens!D12</f>
        <v>25668.186420333292</v>
      </c>
      <c r="F41" s="637">
        <f>huishoudens!E12</f>
        <v>978.10193300497917</v>
      </c>
      <c r="G41" s="637">
        <f>huishoudens!F12</f>
        <v>14574.579494540381</v>
      </c>
      <c r="H41" s="637">
        <f>huishoudens!G12</f>
        <v>0</v>
      </c>
      <c r="I41" s="637">
        <f>huishoudens!H12</f>
        <v>0</v>
      </c>
      <c r="J41" s="637">
        <f>huishoudens!I12</f>
        <v>0</v>
      </c>
      <c r="K41" s="637">
        <f>huishoudens!J12</f>
        <v>123.6821735192233</v>
      </c>
      <c r="L41" s="637">
        <f>huishoudens!K12</f>
        <v>0</v>
      </c>
      <c r="M41" s="637">
        <f>huishoudens!L12</f>
        <v>0</v>
      </c>
      <c r="N41" s="637">
        <f>huishoudens!M12</f>
        <v>0</v>
      </c>
      <c r="O41" s="637">
        <f>huishoudens!N12</f>
        <v>0</v>
      </c>
      <c r="P41" s="637">
        <f>huishoudens!O12</f>
        <v>0</v>
      </c>
      <c r="Q41" s="720">
        <f>huishoudens!P12</f>
        <v>0</v>
      </c>
      <c r="R41" s="798">
        <f t="shared" ca="1" si="4"/>
        <v>50321.255682875293</v>
      </c>
    </row>
    <row r="42" spans="1:18">
      <c r="A42" s="770" t="s">
        <v>467</v>
      </c>
      <c r="B42" s="777"/>
      <c r="C42" s="637">
        <f ca="1">'Eigen openbare verlichting'!B19</f>
        <v>0</v>
      </c>
      <c r="D42" s="637"/>
      <c r="E42" s="637"/>
      <c r="F42" s="637"/>
      <c r="G42" s="637"/>
      <c r="H42" s="637"/>
      <c r="I42" s="637"/>
      <c r="J42" s="637"/>
      <c r="K42" s="637"/>
      <c r="L42" s="637"/>
      <c r="M42" s="637"/>
      <c r="N42" s="637"/>
      <c r="O42" s="637"/>
      <c r="P42" s="637"/>
      <c r="Q42" s="720"/>
      <c r="R42" s="798">
        <f t="shared" ca="1" si="4"/>
        <v>0</v>
      </c>
    </row>
    <row r="43" spans="1:18">
      <c r="A43" s="770" t="s">
        <v>573</v>
      </c>
      <c r="B43" s="785" t="s">
        <v>570</v>
      </c>
      <c r="C43" s="637">
        <f ca="1">industrie!B22</f>
        <v>24687.489929345364</v>
      </c>
      <c r="D43" s="637">
        <f ca="1">industrie!C22</f>
        <v>0</v>
      </c>
      <c r="E43" s="637">
        <f>industrie!D22</f>
        <v>51145.96678413832</v>
      </c>
      <c r="F43" s="637">
        <f>industrie!E22</f>
        <v>865.67378582766764</v>
      </c>
      <c r="G43" s="637">
        <f>industrie!F22</f>
        <v>8955.0659284026515</v>
      </c>
      <c r="H43" s="637">
        <f>industrie!G22</f>
        <v>0</v>
      </c>
      <c r="I43" s="637">
        <f>industrie!H22</f>
        <v>0</v>
      </c>
      <c r="J43" s="637">
        <f>industrie!I22</f>
        <v>0</v>
      </c>
      <c r="K43" s="637">
        <f>industrie!J22</f>
        <v>7.7409166162788789</v>
      </c>
      <c r="L43" s="637">
        <f>industrie!K22</f>
        <v>0</v>
      </c>
      <c r="M43" s="637">
        <f>industrie!L22</f>
        <v>0</v>
      </c>
      <c r="N43" s="637">
        <f>industrie!M22</f>
        <v>0</v>
      </c>
      <c r="O43" s="637">
        <f>industrie!N22</f>
        <v>0</v>
      </c>
      <c r="P43" s="637">
        <f>industrie!O22</f>
        <v>0</v>
      </c>
      <c r="Q43" s="720">
        <f>industrie!P22</f>
        <v>0</v>
      </c>
      <c r="R43" s="797">
        <f t="shared" ca="1" si="4"/>
        <v>85661.937344330276</v>
      </c>
    </row>
    <row r="44" spans="1:18">
      <c r="A44" s="770"/>
      <c r="B44" s="777" t="s">
        <v>571</v>
      </c>
      <c r="C44" s="637"/>
      <c r="D44" s="637"/>
      <c r="E44" s="637"/>
      <c r="F44" s="637"/>
      <c r="G44" s="637"/>
      <c r="H44" s="637"/>
      <c r="I44" s="637"/>
      <c r="J44" s="637"/>
      <c r="K44" s="637"/>
      <c r="L44" s="637"/>
      <c r="M44" s="637"/>
      <c r="N44" s="637"/>
      <c r="O44" s="637"/>
      <c r="P44" s="637"/>
      <c r="Q44" s="720"/>
      <c r="R44" s="798">
        <f t="shared" si="4"/>
        <v>0</v>
      </c>
    </row>
    <row r="45" spans="1:18" ht="15" thickBot="1">
      <c r="A45" s="889" t="s">
        <v>633</v>
      </c>
      <c r="B45" s="893"/>
      <c r="C45" s="891"/>
      <c r="D45" s="891"/>
      <c r="E45" s="891"/>
      <c r="F45" s="891"/>
      <c r="G45" s="891"/>
      <c r="H45" s="891"/>
      <c r="I45" s="891"/>
      <c r="J45" s="891"/>
      <c r="K45" s="891"/>
      <c r="L45" s="891"/>
      <c r="M45" s="891"/>
      <c r="N45" s="891"/>
      <c r="O45" s="891"/>
      <c r="P45" s="891"/>
      <c r="Q45" s="892"/>
      <c r="R45" s="894"/>
    </row>
    <row r="46" spans="1:18" ht="15.75" thickBot="1">
      <c r="A46" s="771" t="s">
        <v>215</v>
      </c>
      <c r="B46" s="784"/>
      <c r="C46" s="673">
        <f ca="1">SUM(C39:C45)</f>
        <v>50537.09868961457</v>
      </c>
      <c r="D46" s="673">
        <f t="shared" ref="D46:Q46" ca="1" si="5">SUM(D39:D45)</f>
        <v>701.64072719266585</v>
      </c>
      <c r="E46" s="673">
        <f t="shared" ca="1" si="5"/>
        <v>93043.514087889285</v>
      </c>
      <c r="F46" s="673">
        <f t="shared" ca="1" si="5"/>
        <v>1868.0526656086033</v>
      </c>
      <c r="G46" s="673">
        <f t="shared" ca="1" si="5"/>
        <v>26855.291536517532</v>
      </c>
      <c r="H46" s="673">
        <f t="shared" si="5"/>
        <v>0</v>
      </c>
      <c r="I46" s="673">
        <f t="shared" si="5"/>
        <v>0</v>
      </c>
      <c r="J46" s="673">
        <f t="shared" si="5"/>
        <v>0</v>
      </c>
      <c r="K46" s="673">
        <f t="shared" si="5"/>
        <v>131.45512650421912</v>
      </c>
      <c r="L46" s="673">
        <f t="shared" si="5"/>
        <v>0</v>
      </c>
      <c r="M46" s="673">
        <f t="shared" ca="1" si="5"/>
        <v>0</v>
      </c>
      <c r="N46" s="673">
        <f t="shared" si="5"/>
        <v>0</v>
      </c>
      <c r="O46" s="673">
        <f t="shared" ca="1" si="5"/>
        <v>0</v>
      </c>
      <c r="P46" s="673">
        <f t="shared" si="5"/>
        <v>0</v>
      </c>
      <c r="Q46" s="673">
        <f t="shared" si="5"/>
        <v>0</v>
      </c>
      <c r="R46" s="673">
        <f ca="1">SUM(R39:R45)</f>
        <v>173137.05283332686</v>
      </c>
    </row>
    <row r="47" spans="1:18" ht="15.75">
      <c r="A47" s="772" t="s">
        <v>216</v>
      </c>
      <c r="B47" s="782"/>
      <c r="C47" s="665"/>
      <c r="D47" s="666"/>
      <c r="E47" s="666"/>
      <c r="F47" s="666"/>
      <c r="G47" s="666"/>
      <c r="H47" s="666"/>
      <c r="I47" s="666"/>
      <c r="J47" s="666"/>
      <c r="K47" s="666"/>
      <c r="L47" s="666"/>
      <c r="M47" s="676"/>
      <c r="N47" s="676"/>
      <c r="O47" s="666"/>
      <c r="P47" s="676"/>
      <c r="Q47" s="676"/>
      <c r="R47" s="670"/>
    </row>
    <row r="48" spans="1:18">
      <c r="A48" s="770" t="s">
        <v>217</v>
      </c>
      <c r="B48" s="777"/>
      <c r="C48" s="637">
        <f ca="1">'Eigen vloot'!B31</f>
        <v>0</v>
      </c>
      <c r="D48" s="637">
        <f>'Eigen vloot'!C31</f>
        <v>0</v>
      </c>
      <c r="E48" s="637">
        <f>'Eigen vloot'!D31</f>
        <v>0</v>
      </c>
      <c r="F48" s="637">
        <f>'Eigen vloot'!E31</f>
        <v>0</v>
      </c>
      <c r="G48" s="637">
        <f>'Eigen vloot'!F31</f>
        <v>0</v>
      </c>
      <c r="H48" s="637">
        <f>'Eigen vloot'!G31</f>
        <v>0</v>
      </c>
      <c r="I48" s="637">
        <f>'Eigen vloot'!H31</f>
        <v>0</v>
      </c>
      <c r="J48" s="637">
        <f>'Eigen vloot'!I31</f>
        <v>0</v>
      </c>
      <c r="K48" s="637">
        <f>'Eigen vloot'!J31</f>
        <v>0</v>
      </c>
      <c r="L48" s="637">
        <f>'Eigen vloot'!K31</f>
        <v>0</v>
      </c>
      <c r="M48" s="637">
        <f>'Eigen vloot'!L31</f>
        <v>0</v>
      </c>
      <c r="N48" s="637">
        <f>'Eigen vloot'!M31</f>
        <v>0</v>
      </c>
      <c r="O48" s="637">
        <f>'Eigen vloot'!N31</f>
        <v>0</v>
      </c>
      <c r="P48" s="637">
        <f>'Eigen vloot'!O31</f>
        <v>0</v>
      </c>
      <c r="Q48" s="637">
        <f>'Eigen vloot'!P31</f>
        <v>0</v>
      </c>
      <c r="R48" s="671">
        <f ca="1">SUM(C48:Q48)</f>
        <v>0</v>
      </c>
    </row>
    <row r="49" spans="1:18">
      <c r="A49" s="770" t="s">
        <v>218</v>
      </c>
      <c r="B49" s="777"/>
      <c r="C49" s="637">
        <f ca="1">transport!B58</f>
        <v>9.9873829849763673</v>
      </c>
      <c r="D49" s="637">
        <f ca="1">transport!C58</f>
        <v>0</v>
      </c>
      <c r="E49" s="637">
        <f>transport!D58</f>
        <v>0</v>
      </c>
      <c r="F49" s="637">
        <f>transport!E58</f>
        <v>0</v>
      </c>
      <c r="G49" s="637">
        <f>transport!F58</f>
        <v>0</v>
      </c>
      <c r="H49" s="637">
        <f>transport!G58</f>
        <v>703.02862137710781</v>
      </c>
      <c r="I49" s="637">
        <f>transport!H58</f>
        <v>0</v>
      </c>
      <c r="J49" s="637">
        <f>transport!I58</f>
        <v>0</v>
      </c>
      <c r="K49" s="637">
        <f>transport!J58</f>
        <v>0</v>
      </c>
      <c r="L49" s="637">
        <f>transport!K58</f>
        <v>0</v>
      </c>
      <c r="M49" s="637">
        <f>transport!L58</f>
        <v>0</v>
      </c>
      <c r="N49" s="637">
        <f>transport!M58</f>
        <v>0</v>
      </c>
      <c r="O49" s="637">
        <f>transport!N58</f>
        <v>0</v>
      </c>
      <c r="P49" s="637">
        <f>transport!O58</f>
        <v>0</v>
      </c>
      <c r="Q49" s="638">
        <f>transport!P58</f>
        <v>0</v>
      </c>
      <c r="R49" s="671">
        <f ca="1">SUM(C49:Q49)</f>
        <v>713.01600436208423</v>
      </c>
    </row>
    <row r="50" spans="1:18">
      <c r="A50" s="773" t="s">
        <v>294</v>
      </c>
      <c r="B50" s="783"/>
      <c r="C50" s="643">
        <f ca="1">transport!B18</f>
        <v>157.69572455219753</v>
      </c>
      <c r="D50" s="643">
        <f>transport!C18</f>
        <v>0</v>
      </c>
      <c r="E50" s="643">
        <f>transport!D18</f>
        <v>198.2809582855395</v>
      </c>
      <c r="F50" s="643">
        <f>transport!E18</f>
        <v>74.590485192343394</v>
      </c>
      <c r="G50" s="643">
        <f>transport!F18</f>
        <v>0</v>
      </c>
      <c r="H50" s="643">
        <f>transport!G18</f>
        <v>43881.23039757349</v>
      </c>
      <c r="I50" s="643">
        <f>transport!H18</f>
        <v>11592.595919528205</v>
      </c>
      <c r="J50" s="643">
        <f>transport!I18</f>
        <v>0</v>
      </c>
      <c r="K50" s="643">
        <f>transport!J18</f>
        <v>0</v>
      </c>
      <c r="L50" s="643">
        <f>transport!K18</f>
        <v>0</v>
      </c>
      <c r="M50" s="643">
        <f>transport!L18</f>
        <v>0</v>
      </c>
      <c r="N50" s="643">
        <f>transport!M18</f>
        <v>0</v>
      </c>
      <c r="O50" s="643">
        <f>transport!N18</f>
        <v>0</v>
      </c>
      <c r="P50" s="643">
        <f>transport!O18</f>
        <v>0</v>
      </c>
      <c r="Q50" s="644">
        <f>transport!P18</f>
        <v>0</v>
      </c>
      <c r="R50" s="672">
        <f ca="1">SUM(C50:Q50)</f>
        <v>55904.393485131775</v>
      </c>
    </row>
    <row r="51" spans="1:18" ht="15" thickBot="1">
      <c r="A51" s="770" t="s">
        <v>636</v>
      </c>
      <c r="B51" s="777"/>
      <c r="C51" s="637"/>
      <c r="D51" s="637"/>
      <c r="E51" s="637"/>
      <c r="F51" s="637"/>
      <c r="G51" s="637"/>
      <c r="H51" s="637"/>
      <c r="I51" s="637"/>
      <c r="J51" s="637"/>
      <c r="K51" s="637"/>
      <c r="L51" s="637"/>
      <c r="M51" s="637"/>
      <c r="N51" s="637"/>
      <c r="O51" s="637"/>
      <c r="P51" s="637"/>
      <c r="Q51" s="638"/>
      <c r="R51" s="671"/>
    </row>
    <row r="52" spans="1:18" ht="15.75" thickBot="1">
      <c r="A52" s="771" t="s">
        <v>219</v>
      </c>
      <c r="B52" s="784"/>
      <c r="C52" s="673">
        <f ca="1">SUM(C48:C51)</f>
        <v>167.6831075371739</v>
      </c>
      <c r="D52" s="673">
        <f t="shared" ref="D52:Q52" ca="1" si="6">SUM(D48:D51)</f>
        <v>0</v>
      </c>
      <c r="E52" s="673">
        <f t="shared" si="6"/>
        <v>198.2809582855395</v>
      </c>
      <c r="F52" s="673">
        <f t="shared" si="6"/>
        <v>74.590485192343394</v>
      </c>
      <c r="G52" s="673">
        <f t="shared" si="6"/>
        <v>0</v>
      </c>
      <c r="H52" s="673">
        <f t="shared" si="6"/>
        <v>44584.259018950601</v>
      </c>
      <c r="I52" s="673">
        <f t="shared" si="6"/>
        <v>11592.595919528205</v>
      </c>
      <c r="J52" s="673">
        <f t="shared" si="6"/>
        <v>0</v>
      </c>
      <c r="K52" s="673">
        <f t="shared" si="6"/>
        <v>0</v>
      </c>
      <c r="L52" s="673">
        <f t="shared" si="6"/>
        <v>0</v>
      </c>
      <c r="M52" s="673">
        <f t="shared" si="6"/>
        <v>0</v>
      </c>
      <c r="N52" s="673">
        <f t="shared" si="6"/>
        <v>0</v>
      </c>
      <c r="O52" s="673">
        <f t="shared" si="6"/>
        <v>0</v>
      </c>
      <c r="P52" s="673">
        <f t="shared" si="6"/>
        <v>0</v>
      </c>
      <c r="Q52" s="673">
        <f t="shared" si="6"/>
        <v>0</v>
      </c>
      <c r="R52" s="673">
        <f ca="1">SUM(R48:R51)</f>
        <v>56617.409489493861</v>
      </c>
    </row>
    <row r="53" spans="1:18" ht="15.75">
      <c r="A53" s="772" t="s">
        <v>226</v>
      </c>
      <c r="B53" s="751"/>
      <c r="C53" s="665"/>
      <c r="D53" s="666"/>
      <c r="E53" s="666"/>
      <c r="F53" s="666"/>
      <c r="G53" s="666"/>
      <c r="H53" s="666"/>
      <c r="I53" s="666"/>
      <c r="J53" s="666"/>
      <c r="K53" s="666"/>
      <c r="L53" s="666"/>
      <c r="M53" s="676"/>
      <c r="N53" s="676"/>
      <c r="O53" s="666"/>
      <c r="P53" s="676"/>
      <c r="Q53" s="676"/>
      <c r="R53" s="670"/>
    </row>
    <row r="54" spans="1:18">
      <c r="A54" s="773" t="s">
        <v>567</v>
      </c>
      <c r="B54" s="783"/>
      <c r="C54" s="643">
        <f ca="1">+landbouw!B12</f>
        <v>1707.6271232471377</v>
      </c>
      <c r="D54" s="643">
        <f ca="1">+landbouw!C12</f>
        <v>6.9152455089458265</v>
      </c>
      <c r="E54" s="643">
        <f>+landbouw!D12</f>
        <v>170.76836890533912</v>
      </c>
      <c r="F54" s="643">
        <f>+landbouw!E12</f>
        <v>83.91624330527236</v>
      </c>
      <c r="G54" s="643">
        <f>+landbouw!F12</f>
        <v>10141.18842455726</v>
      </c>
      <c r="H54" s="643">
        <f>+landbouw!G12</f>
        <v>0</v>
      </c>
      <c r="I54" s="643">
        <f>+landbouw!H12</f>
        <v>0</v>
      </c>
      <c r="J54" s="643">
        <f>+landbouw!I12</f>
        <v>0</v>
      </c>
      <c r="K54" s="643">
        <f>+landbouw!J12</f>
        <v>842.33124037650634</v>
      </c>
      <c r="L54" s="643">
        <f>+landbouw!K12</f>
        <v>0</v>
      </c>
      <c r="M54" s="643">
        <f>+landbouw!L12</f>
        <v>0</v>
      </c>
      <c r="N54" s="643">
        <f>+landbouw!M12</f>
        <v>0</v>
      </c>
      <c r="O54" s="643">
        <f>+landbouw!N12</f>
        <v>0</v>
      </c>
      <c r="P54" s="643">
        <f>+landbouw!O12</f>
        <v>0</v>
      </c>
      <c r="Q54" s="644">
        <f>+landbouw!P12</f>
        <v>0</v>
      </c>
      <c r="R54" s="672">
        <f ca="1">SUM(C54:Q54)</f>
        <v>12952.746645900463</v>
      </c>
    </row>
    <row r="55" spans="1:18" ht="15" thickBot="1">
      <c r="A55" s="773" t="s">
        <v>634</v>
      </c>
      <c r="B55" s="783"/>
      <c r="C55" s="643">
        <f ca="1">C25*'EF ele_warmte'!B12</f>
        <v>244.70106848183912</v>
      </c>
      <c r="D55" s="643"/>
      <c r="E55" s="643">
        <f>E25*EF_CO2_aardgas</f>
        <v>765.25034496002309</v>
      </c>
      <c r="F55" s="643"/>
      <c r="G55" s="643"/>
      <c r="H55" s="643"/>
      <c r="I55" s="643"/>
      <c r="J55" s="643"/>
      <c r="K55" s="643"/>
      <c r="L55" s="643"/>
      <c r="M55" s="643"/>
      <c r="N55" s="643"/>
      <c r="O55" s="643"/>
      <c r="P55" s="643"/>
      <c r="Q55" s="644"/>
      <c r="R55" s="672">
        <f ca="1">SUM(C55:Q55)</f>
        <v>1009.9514134418622</v>
      </c>
    </row>
    <row r="56" spans="1:18" ht="15.75" thickBot="1">
      <c r="A56" s="771" t="s">
        <v>635</v>
      </c>
      <c r="B56" s="784"/>
      <c r="C56" s="673">
        <f ca="1">SUM(C54:C55)</f>
        <v>1952.3281917289769</v>
      </c>
      <c r="D56" s="673">
        <f t="shared" ref="D56:Q56" ca="1" si="7">SUM(D54:D55)</f>
        <v>6.9152455089458265</v>
      </c>
      <c r="E56" s="673">
        <f t="shared" si="7"/>
        <v>936.0187138653622</v>
      </c>
      <c r="F56" s="673">
        <f t="shared" si="7"/>
        <v>83.91624330527236</v>
      </c>
      <c r="G56" s="673">
        <f t="shared" si="7"/>
        <v>10141.18842455726</v>
      </c>
      <c r="H56" s="673">
        <f t="shared" si="7"/>
        <v>0</v>
      </c>
      <c r="I56" s="673">
        <f t="shared" si="7"/>
        <v>0</v>
      </c>
      <c r="J56" s="673">
        <f t="shared" si="7"/>
        <v>0</v>
      </c>
      <c r="K56" s="673">
        <f t="shared" si="7"/>
        <v>842.33124037650634</v>
      </c>
      <c r="L56" s="673">
        <f t="shared" si="7"/>
        <v>0</v>
      </c>
      <c r="M56" s="673">
        <f t="shared" si="7"/>
        <v>0</v>
      </c>
      <c r="N56" s="673">
        <f t="shared" si="7"/>
        <v>0</v>
      </c>
      <c r="O56" s="673">
        <f t="shared" si="7"/>
        <v>0</v>
      </c>
      <c r="P56" s="673">
        <f t="shared" si="7"/>
        <v>0</v>
      </c>
      <c r="Q56" s="674">
        <f t="shared" si="7"/>
        <v>0</v>
      </c>
      <c r="R56" s="675">
        <f ca="1">SUM(R54:R55)</f>
        <v>13962.698059342325</v>
      </c>
    </row>
    <row r="57" spans="1:18" ht="15.75">
      <c r="A57" s="751" t="s">
        <v>568</v>
      </c>
      <c r="B57" s="751"/>
      <c r="C57" s="678"/>
      <c r="D57" s="666"/>
      <c r="E57" s="666"/>
      <c r="F57" s="666"/>
      <c r="G57" s="666"/>
      <c r="H57" s="666"/>
      <c r="I57" s="666"/>
      <c r="J57" s="666"/>
      <c r="K57" s="666"/>
      <c r="L57" s="666"/>
      <c r="M57" s="676"/>
      <c r="N57" s="676"/>
      <c r="O57" s="666"/>
      <c r="P57" s="676"/>
      <c r="Q57" s="676"/>
      <c r="R57" s="670"/>
    </row>
    <row r="58" spans="1:18" ht="15">
      <c r="A58" s="774" t="s">
        <v>227</v>
      </c>
      <c r="B58" s="788"/>
      <c r="C58" s="1041"/>
      <c r="D58" s="1042"/>
      <c r="E58" s="1042"/>
      <c r="F58" s="1042"/>
      <c r="G58" s="1042"/>
      <c r="H58" s="1042"/>
      <c r="I58" s="1042"/>
      <c r="J58" s="1042"/>
      <c r="K58" s="1042"/>
      <c r="L58" s="1042"/>
      <c r="M58" s="1042"/>
      <c r="N58" s="1042"/>
      <c r="O58" s="1042"/>
      <c r="P58" s="1042"/>
      <c r="Q58" s="1042"/>
      <c r="R58" s="679"/>
    </row>
    <row r="59" spans="1:18" ht="15">
      <c r="A59" s="775" t="s">
        <v>228</v>
      </c>
      <c r="B59" s="762"/>
      <c r="C59" s="1043"/>
      <c r="D59" s="1044"/>
      <c r="E59" s="1044"/>
      <c r="F59" s="1044"/>
      <c r="G59" s="1044"/>
      <c r="H59" s="1044"/>
      <c r="I59" s="1044"/>
      <c r="J59" s="1044"/>
      <c r="K59" s="1044"/>
      <c r="L59" s="1044"/>
      <c r="M59" s="1044"/>
      <c r="N59" s="1044"/>
      <c r="O59" s="1044"/>
      <c r="P59" s="1044"/>
      <c r="Q59" s="1044"/>
      <c r="R59" s="680"/>
    </row>
    <row r="60" spans="1:18" ht="15" thickBot="1">
      <c r="A60" s="786" t="s">
        <v>229</v>
      </c>
      <c r="B60" s="787"/>
      <c r="C60" s="1043"/>
      <c r="D60" s="1044"/>
      <c r="E60" s="1044"/>
      <c r="F60" s="1044"/>
      <c r="G60" s="1044"/>
      <c r="H60" s="1044"/>
      <c r="I60" s="1044"/>
      <c r="J60" s="1044"/>
      <c r="K60" s="1044"/>
      <c r="L60" s="1044"/>
      <c r="M60" s="1044"/>
      <c r="N60" s="1044"/>
      <c r="O60" s="1044"/>
      <c r="P60" s="1044"/>
      <c r="Q60" s="1044"/>
      <c r="R60" s="672"/>
    </row>
    <row r="61" spans="1:18" ht="16.5" thickBot="1">
      <c r="A61" s="789" t="s">
        <v>109</v>
      </c>
      <c r="B61" s="790"/>
      <c r="C61" s="681">
        <f ca="1">C46+C52+C56</f>
        <v>52657.109988880722</v>
      </c>
      <c r="D61" s="681">
        <f t="shared" ref="D61:Q61" ca="1" si="8">D46+D52+D56</f>
        <v>708.55597270161172</v>
      </c>
      <c r="E61" s="681">
        <f t="shared" ca="1" si="8"/>
        <v>94177.813760040182</v>
      </c>
      <c r="F61" s="681">
        <f t="shared" ca="1" si="8"/>
        <v>2026.5593941062189</v>
      </c>
      <c r="G61" s="681">
        <f t="shared" ca="1" si="8"/>
        <v>36996.479961074794</v>
      </c>
      <c r="H61" s="681">
        <f t="shared" si="8"/>
        <v>44584.259018950601</v>
      </c>
      <c r="I61" s="681">
        <f t="shared" si="8"/>
        <v>11592.595919528205</v>
      </c>
      <c r="J61" s="681">
        <f t="shared" si="8"/>
        <v>0</v>
      </c>
      <c r="K61" s="681">
        <f t="shared" si="8"/>
        <v>973.7863668807255</v>
      </c>
      <c r="L61" s="681">
        <f t="shared" si="8"/>
        <v>0</v>
      </c>
      <c r="M61" s="681">
        <f t="shared" ca="1" si="8"/>
        <v>0</v>
      </c>
      <c r="N61" s="681">
        <f t="shared" si="8"/>
        <v>0</v>
      </c>
      <c r="O61" s="681">
        <f t="shared" ca="1" si="8"/>
        <v>0</v>
      </c>
      <c r="P61" s="681">
        <f t="shared" si="8"/>
        <v>0</v>
      </c>
      <c r="Q61" s="681">
        <f t="shared" si="8"/>
        <v>0</v>
      </c>
      <c r="R61" s="681">
        <f ca="1">R46+R52+R56</f>
        <v>243717.16038216307</v>
      </c>
    </row>
    <row r="62" spans="1:18" ht="15.75" thickTop="1" thickBot="1">
      <c r="A62" s="744"/>
      <c r="B62" s="744"/>
      <c r="C62" s="683"/>
      <c r="D62" s="683"/>
      <c r="E62" s="684"/>
      <c r="F62" s="684"/>
      <c r="G62" s="684"/>
      <c r="H62" s="684"/>
      <c r="I62" s="684"/>
      <c r="J62" s="684"/>
      <c r="K62" s="684"/>
      <c r="L62" s="684"/>
      <c r="M62" s="684"/>
      <c r="N62" s="684"/>
      <c r="O62" s="684"/>
      <c r="P62" s="684"/>
      <c r="Q62" s="684"/>
      <c r="R62" s="684"/>
    </row>
    <row r="63" spans="1:18" ht="20.25" thickTop="1" thickBot="1">
      <c r="A63" s="685" t="s">
        <v>333</v>
      </c>
      <c r="B63" s="769"/>
      <c r="C63" s="727">
        <f t="shared" ref="C63:Q63" ca="1" si="9">IF(ISERROR(C61/C27),0,C61/C27)</f>
        <v>0.15576868815839282</v>
      </c>
      <c r="D63" s="727">
        <f t="shared" ca="1" si="9"/>
        <v>2.1914510413920237E-2</v>
      </c>
      <c r="E63" s="916">
        <f t="shared" ca="1" si="9"/>
        <v>0.20200000000000001</v>
      </c>
      <c r="F63" s="727">
        <f t="shared" ca="1" si="9"/>
        <v>0.22699999999999995</v>
      </c>
      <c r="G63" s="727">
        <f t="shared" ca="1" si="9"/>
        <v>0.26700000000000002</v>
      </c>
      <c r="H63" s="727">
        <f t="shared" si="9"/>
        <v>0.26700000000000007</v>
      </c>
      <c r="I63" s="727">
        <f t="shared" si="9"/>
        <v>0.249</v>
      </c>
      <c r="J63" s="727">
        <f t="shared" si="9"/>
        <v>0</v>
      </c>
      <c r="K63" s="727">
        <f t="shared" si="9"/>
        <v>0.35399999999999998</v>
      </c>
      <c r="L63" s="727">
        <f t="shared" si="9"/>
        <v>0</v>
      </c>
      <c r="M63" s="727">
        <f t="shared" ca="1" si="9"/>
        <v>0</v>
      </c>
      <c r="N63" s="727">
        <f t="shared" si="9"/>
        <v>0</v>
      </c>
      <c r="O63" s="727">
        <f t="shared" ca="1" si="9"/>
        <v>0</v>
      </c>
      <c r="P63" s="727">
        <f t="shared" si="9"/>
        <v>0</v>
      </c>
      <c r="Q63" s="727">
        <f t="shared" si="9"/>
        <v>0</v>
      </c>
      <c r="R63" s="684"/>
    </row>
    <row r="64" spans="1:18" ht="33" thickTop="1" thickBot="1">
      <c r="A64" s="776" t="s">
        <v>334</v>
      </c>
      <c r="B64" s="754"/>
      <c r="C64" s="728">
        <f>'EF ele_warmte'!B6</f>
        <v>0.221</v>
      </c>
      <c r="D64" s="729"/>
      <c r="E64" s="730"/>
      <c r="F64" s="731"/>
      <c r="G64" s="731"/>
      <c r="H64" s="731"/>
      <c r="I64" s="731"/>
      <c r="J64" s="731"/>
      <c r="K64" s="731"/>
      <c r="L64" s="731"/>
      <c r="M64" s="731"/>
      <c r="N64" s="731"/>
      <c r="O64" s="731"/>
      <c r="P64" s="731"/>
      <c r="Q64" s="731"/>
      <c r="R64" s="684"/>
    </row>
    <row r="65" spans="1:18" ht="15" thickTop="1">
      <c r="A65" s="686"/>
      <c r="B65" s="686"/>
      <c r="C65" s="684"/>
      <c r="D65" s="684"/>
      <c r="E65" s="684"/>
      <c r="F65" s="684"/>
      <c r="G65" s="684"/>
      <c r="H65" s="684"/>
      <c r="I65" s="684"/>
      <c r="J65" s="684"/>
      <c r="K65" s="684"/>
      <c r="L65" s="684"/>
      <c r="M65" s="684"/>
      <c r="N65" s="684"/>
      <c r="O65" s="684"/>
      <c r="P65" s="684"/>
      <c r="Q65" s="684"/>
      <c r="R65" s="684"/>
    </row>
    <row r="66" spans="1:18" ht="18.75">
      <c r="A66" s="687" t="s">
        <v>335</v>
      </c>
      <c r="B66" s="687"/>
      <c r="C66" s="658"/>
      <c r="D66" s="688"/>
      <c r="E66" s="658"/>
      <c r="F66" s="658"/>
      <c r="G66" s="658"/>
      <c r="H66" s="658"/>
      <c r="I66" s="658"/>
      <c r="J66" s="658"/>
      <c r="K66" s="658"/>
      <c r="L66" s="658"/>
      <c r="M66" s="658"/>
      <c r="N66" s="658"/>
      <c r="O66" s="658"/>
      <c r="P66" s="689"/>
      <c r="Q66" s="689"/>
      <c r="R66" s="689"/>
    </row>
    <row r="67" spans="1:18">
      <c r="A67" s="1045"/>
      <c r="B67" s="1045"/>
      <c r="C67" s="1045"/>
      <c r="D67" s="1045"/>
      <c r="E67" s="1045"/>
      <c r="F67" s="1045"/>
      <c r="G67" s="1045"/>
      <c r="H67" s="1045"/>
      <c r="I67" s="1045"/>
      <c r="J67" s="1045"/>
      <c r="K67" s="1045"/>
      <c r="L67" s="1045"/>
      <c r="M67" s="1045"/>
      <c r="N67" s="1045"/>
      <c r="O67" s="1045"/>
      <c r="P67" s="1045"/>
      <c r="Q67" s="1045"/>
      <c r="R67" s="690"/>
    </row>
    <row r="68" spans="1:18" ht="16.5" customHeight="1" thickBot="1">
      <c r="A68" s="661"/>
      <c r="B68" s="661"/>
      <c r="C68" s="662"/>
      <c r="D68" s="662"/>
      <c r="E68" s="662"/>
      <c r="F68" s="662"/>
      <c r="G68" s="662"/>
      <c r="H68" s="662"/>
      <c r="I68" s="662"/>
      <c r="J68" s="662"/>
      <c r="K68" s="662"/>
      <c r="L68" s="662"/>
      <c r="M68" s="662"/>
      <c r="N68" s="662"/>
      <c r="O68" s="662"/>
      <c r="P68" s="662"/>
      <c r="Q68" s="662"/>
      <c r="R68" s="662"/>
    </row>
    <row r="69" spans="1:18" ht="48.75" customHeight="1" thickTop="1" thickBot="1">
      <c r="A69" s="1046" t="s">
        <v>230</v>
      </c>
      <c r="B69" s="1082" t="s">
        <v>336</v>
      </c>
      <c r="C69" s="1083"/>
      <c r="D69" s="1114" t="s">
        <v>337</v>
      </c>
      <c r="E69" s="1115"/>
      <c r="F69" s="1115"/>
      <c r="G69" s="1115"/>
      <c r="H69" s="1115"/>
      <c r="I69" s="1115"/>
      <c r="J69" s="1115"/>
      <c r="K69" s="1115"/>
      <c r="L69" s="1115"/>
      <c r="M69" s="1115"/>
      <c r="N69" s="1115"/>
      <c r="O69" s="1116"/>
      <c r="P69" s="904" t="s">
        <v>576</v>
      </c>
      <c r="Q69" s="1111" t="s">
        <v>575</v>
      </c>
      <c r="R69" s="1112"/>
    </row>
    <row r="70" spans="1:18" ht="61.5" thickTop="1" thickBot="1">
      <c r="A70" s="1047"/>
      <c r="B70" s="1084"/>
      <c r="C70" s="1085"/>
      <c r="D70" s="1079" t="s">
        <v>190</v>
      </c>
      <c r="E70" s="1080"/>
      <c r="F70" s="1080"/>
      <c r="G70" s="1080"/>
      <c r="H70" s="1081"/>
      <c r="I70" s="878" t="s">
        <v>235</v>
      </c>
      <c r="J70" s="878" t="s">
        <v>223</v>
      </c>
      <c r="K70" s="878" t="s">
        <v>202</v>
      </c>
      <c r="L70" s="878" t="s">
        <v>203</v>
      </c>
      <c r="M70" s="691" t="s">
        <v>234</v>
      </c>
      <c r="N70" s="878" t="s">
        <v>236</v>
      </c>
      <c r="O70" s="880" t="s">
        <v>120</v>
      </c>
      <c r="P70" s="905"/>
      <c r="Q70" s="804"/>
      <c r="R70" s="805"/>
    </row>
    <row r="71" spans="1:18" ht="95.25" customHeight="1" thickTop="1" thickBot="1">
      <c r="A71" s="1048"/>
      <c r="B71" s="883" t="s">
        <v>574</v>
      </c>
      <c r="C71" s="883" t="s">
        <v>638</v>
      </c>
      <c r="D71" s="896" t="s">
        <v>192</v>
      </c>
      <c r="E71" s="897" t="s">
        <v>193</v>
      </c>
      <c r="F71" s="878" t="s">
        <v>194</v>
      </c>
      <c r="G71" s="877" t="s">
        <v>196</v>
      </c>
      <c r="H71" s="898" t="s">
        <v>197</v>
      </c>
      <c r="I71" s="879"/>
      <c r="J71" s="879"/>
      <c r="K71" s="879"/>
      <c r="L71" s="879"/>
      <c r="M71" s="693"/>
      <c r="N71" s="879"/>
      <c r="O71" s="884"/>
      <c r="P71" s="906"/>
      <c r="Q71" s="885" t="s">
        <v>577</v>
      </c>
      <c r="R71" s="884" t="s">
        <v>578</v>
      </c>
    </row>
    <row r="72" spans="1:18" ht="15.75" thickTop="1">
      <c r="A72" s="694" t="s">
        <v>238</v>
      </c>
      <c r="B72" s="791">
        <f>'lokale energieproductie'!B4</f>
        <v>47502.881203094992</v>
      </c>
      <c r="C72" s="1103"/>
      <c r="D72" s="1103"/>
      <c r="E72" s="1123"/>
      <c r="F72" s="1123"/>
      <c r="G72" s="1124"/>
      <c r="H72" s="1127"/>
      <c r="I72" s="1113"/>
      <c r="J72" s="881"/>
      <c r="K72" s="1117"/>
      <c r="L72" s="1117"/>
      <c r="M72" s="1117"/>
      <c r="N72" s="1117"/>
      <c r="O72" s="1120"/>
      <c r="P72" s="799">
        <v>0</v>
      </c>
      <c r="Q72" s="907"/>
      <c r="R72" s="799">
        <v>0</v>
      </c>
    </row>
    <row r="73" spans="1:18" ht="15">
      <c r="A73" s="695" t="s">
        <v>239</v>
      </c>
      <c r="B73" s="694">
        <f>'lokale energieproductie'!B5</f>
        <v>0</v>
      </c>
      <c r="C73" s="1104"/>
      <c r="D73" s="1104"/>
      <c r="E73" s="1118"/>
      <c r="F73" s="1118"/>
      <c r="G73" s="1125"/>
      <c r="H73" s="1128"/>
      <c r="I73" s="1104"/>
      <c r="J73" s="882"/>
      <c r="K73" s="1118"/>
      <c r="L73" s="1118"/>
      <c r="M73" s="1118"/>
      <c r="N73" s="1118"/>
      <c r="O73" s="1121"/>
      <c r="P73" s="800">
        <v>0</v>
      </c>
      <c r="Q73" s="806"/>
      <c r="R73" s="800">
        <v>0</v>
      </c>
    </row>
    <row r="74" spans="1:18" ht="15">
      <c r="A74" s="695" t="s">
        <v>240</v>
      </c>
      <c r="B74" s="694">
        <f>'lokale energieproductie'!B6</f>
        <v>24713.934271005128</v>
      </c>
      <c r="C74" s="1104"/>
      <c r="D74" s="1104"/>
      <c r="E74" s="1118"/>
      <c r="F74" s="1118"/>
      <c r="G74" s="1125"/>
      <c r="H74" s="1128"/>
      <c r="I74" s="1104"/>
      <c r="J74" s="882"/>
      <c r="K74" s="1118"/>
      <c r="L74" s="1118"/>
      <c r="M74" s="1118"/>
      <c r="N74" s="1118"/>
      <c r="O74" s="1121"/>
      <c r="P74" s="800">
        <v>0</v>
      </c>
      <c r="Q74" s="806"/>
      <c r="R74" s="800">
        <v>0</v>
      </c>
    </row>
    <row r="75" spans="1:18" ht="15.75" thickBot="1">
      <c r="A75" s="695" t="s">
        <v>637</v>
      </c>
      <c r="B75" s="694">
        <f>'lokale energieproductie'!B7</f>
        <v>0</v>
      </c>
      <c r="C75" s="1105"/>
      <c r="D75" s="1105"/>
      <c r="E75" s="1119"/>
      <c r="F75" s="1119"/>
      <c r="G75" s="1126"/>
      <c r="H75" s="1129"/>
      <c r="I75" s="1105"/>
      <c r="J75" s="901"/>
      <c r="K75" s="1119"/>
      <c r="L75" s="1119"/>
      <c r="M75" s="1119"/>
      <c r="N75" s="1119"/>
      <c r="O75" s="1122"/>
      <c r="P75" s="800">
        <v>0</v>
      </c>
      <c r="Q75" s="908"/>
      <c r="R75" s="800">
        <v>0</v>
      </c>
    </row>
    <row r="76" spans="1:18" ht="15">
      <c r="A76" s="696" t="s">
        <v>241</v>
      </c>
      <c r="B76" s="694">
        <f>'lokale energieproductie'!B8*IFERROR(SUM(I76:O76)/SUM(D76:O76),0)</f>
        <v>28002.37914786379</v>
      </c>
      <c r="C76" s="694">
        <f>'lokale energieproductie'!B8*IFERROR(SUM(D76:H76)/SUM(D76:O76),0)</f>
        <v>2594.1321879172638</v>
      </c>
      <c r="D76" s="899">
        <f>'lokale energieproductie'!C8</f>
        <v>3319.3443876118927</v>
      </c>
      <c r="E76" s="900">
        <f>'lokale energieproductie'!D8</f>
        <v>0</v>
      </c>
      <c r="F76" s="900">
        <f>'lokale energieproductie'!E8</f>
        <v>0</v>
      </c>
      <c r="G76" s="900">
        <f>'lokale energieproductie'!F8</f>
        <v>0</v>
      </c>
      <c r="H76" s="900">
        <f>'lokale energieproductie'!G8</f>
        <v>0</v>
      </c>
      <c r="I76" s="900">
        <f>'lokale energieproductie'!I8</f>
        <v>0</v>
      </c>
      <c r="J76" s="900">
        <f>'lokale energieproductie'!J8</f>
        <v>35830.687617683754</v>
      </c>
      <c r="K76" s="900">
        <f>'lokale energieproductie'!M8</f>
        <v>0</v>
      </c>
      <c r="L76" s="900">
        <f>'lokale energieproductie'!N8</f>
        <v>0</v>
      </c>
      <c r="M76" s="900">
        <f>'lokale energieproductie'!H8</f>
        <v>0</v>
      </c>
      <c r="N76" s="900">
        <f>'lokale energieproductie'!K8</f>
        <v>0</v>
      </c>
      <c r="O76" s="910">
        <f>'lokale energieproductie'!L8</f>
        <v>0</v>
      </c>
      <c r="P76" s="909"/>
      <c r="Q76" s="801">
        <f>D76*EF_CO2_aardgas+E76*EF_VLgas_CO2+'SEAP template'!F76*EF_stookolie_CO2+EF_bruinkool_CO2*'SEAP template'!G76+'SEAP template'!H76*EF_steenkool_CO2+'EF brandstof'!M4*'SEAP template'!M76+'SEAP template'!O76*EF_anderfossiel_CO2</f>
        <v>670.50756629760235</v>
      </c>
      <c r="R76" s="800">
        <v>0</v>
      </c>
    </row>
    <row r="77" spans="1:18" ht="15.75" thickBot="1">
      <c r="A77" s="697" t="s">
        <v>664</v>
      </c>
      <c r="B77" s="694">
        <f>'lokale energieproductie'!B9*IFERROR(SUM(I77:O77)/SUM(D77:O77),0)</f>
        <v>0</v>
      </c>
      <c r="C77" s="694">
        <f>'lokale energieproductie'!B9*IFERROR(SUM(D77:H77)/SUM(D77:O77),0)</f>
        <v>0</v>
      </c>
      <c r="D77" s="721">
        <f>'lokale energieproductie'!C9</f>
        <v>0</v>
      </c>
      <c r="E77" s="722">
        <f>'lokale energieproductie'!D9</f>
        <v>0</v>
      </c>
      <c r="F77" s="722">
        <f>'lokale energieproductie'!E9</f>
        <v>0</v>
      </c>
      <c r="G77" s="722">
        <f>'lokale energieproductie'!F9</f>
        <v>0</v>
      </c>
      <c r="H77" s="722">
        <f>'lokale energieproductie'!G9</f>
        <v>0</v>
      </c>
      <c r="I77" s="900">
        <f>'lokale energieproductie'!I9</f>
        <v>0</v>
      </c>
      <c r="J77" s="900">
        <f>'lokale energieproductie'!J9</f>
        <v>0</v>
      </c>
      <c r="K77" s="900">
        <f>'lokale energieproductie'!M9</f>
        <v>0</v>
      </c>
      <c r="L77" s="900">
        <f>'lokale energieproductie'!N9</f>
        <v>0</v>
      </c>
      <c r="M77" s="900">
        <f>'lokale energieproductie'!H9</f>
        <v>0</v>
      </c>
      <c r="N77" s="900">
        <f>'lokale energieproductie'!K9</f>
        <v>0</v>
      </c>
      <c r="O77" s="910">
        <f>'lokale energieproductie'!L9</f>
        <v>0</v>
      </c>
      <c r="P77" s="793"/>
      <c r="Q77" s="801">
        <f>D77*EF_CO2_aardgas+E77*EF_VLgas_CO2+'SEAP template'!F77*EF_stookolie_CO2+EF_bruinkool_CO2*'SEAP template'!G77+'SEAP template'!H77*EF_steenkool_CO2+'EF brandstof'!M4*'SEAP template'!M77+'SEAP template'!O77*EF_anderfossiel_CO2</f>
        <v>0</v>
      </c>
      <c r="R77" s="803">
        <v>0</v>
      </c>
    </row>
    <row r="78" spans="1:18" ht="16.5" thickTop="1" thickBot="1">
      <c r="A78" s="698" t="s">
        <v>109</v>
      </c>
      <c r="B78" s="699">
        <f>SUM(B72:B77)</f>
        <v>100219.19462196391</v>
      </c>
      <c r="C78" s="699">
        <f>SUM(C72:C77)</f>
        <v>2594.1321879172638</v>
      </c>
      <c r="D78" s="700">
        <f t="shared" ref="D78:H78" si="10">SUM(D76:D77)</f>
        <v>3319.3443876118927</v>
      </c>
      <c r="E78" s="700">
        <f t="shared" si="10"/>
        <v>0</v>
      </c>
      <c r="F78" s="700">
        <f t="shared" si="10"/>
        <v>0</v>
      </c>
      <c r="G78" s="700">
        <f t="shared" si="10"/>
        <v>0</v>
      </c>
      <c r="H78" s="700">
        <f t="shared" si="10"/>
        <v>0</v>
      </c>
      <c r="I78" s="700">
        <f>SUM(I76:I77)</f>
        <v>0</v>
      </c>
      <c r="J78" s="700">
        <f>SUM(J76:J77)</f>
        <v>35830.687617683754</v>
      </c>
      <c r="K78" s="700">
        <f t="shared" ref="K78:L78" si="11">SUM(K76:K77)</f>
        <v>0</v>
      </c>
      <c r="L78" s="700">
        <f t="shared" si="11"/>
        <v>0</v>
      </c>
      <c r="M78" s="700">
        <f>SUM(M76:M77)</f>
        <v>0</v>
      </c>
      <c r="N78" s="700">
        <f>SUM(N76:N77)</f>
        <v>0</v>
      </c>
      <c r="O78" s="808">
        <f>SUM(O76:O77)</f>
        <v>0</v>
      </c>
      <c r="P78" s="701">
        <v>0</v>
      </c>
      <c r="Q78" s="701">
        <f>SUM(Q76:Q77)</f>
        <v>670.50756629760235</v>
      </c>
      <c r="R78" s="701">
        <f>SUM(R72:R77)</f>
        <v>0</v>
      </c>
    </row>
    <row r="79" spans="1:18" ht="15.75" thickTop="1">
      <c r="A79" s="702"/>
      <c r="B79" s="755"/>
      <c r="C79" s="703"/>
      <c r="D79" s="703"/>
      <c r="E79" s="659"/>
      <c r="F79" s="658"/>
      <c r="G79" s="658"/>
      <c r="H79" s="658"/>
      <c r="I79" s="704"/>
      <c r="J79" s="658"/>
      <c r="K79" s="658"/>
      <c r="L79" s="658"/>
      <c r="M79" s="658"/>
      <c r="N79" s="705"/>
      <c r="O79" s="658"/>
      <c r="P79" s="658"/>
      <c r="Q79" s="658"/>
      <c r="R79" s="658"/>
    </row>
    <row r="80" spans="1:18" ht="15">
      <c r="A80" s="682"/>
      <c r="B80" s="744"/>
      <c r="C80" s="703"/>
      <c r="D80" s="703"/>
      <c r="E80" s="658"/>
      <c r="F80" s="658"/>
      <c r="G80" s="658"/>
      <c r="H80" s="658"/>
      <c r="I80" s="658"/>
      <c r="J80" s="658"/>
      <c r="K80" s="658"/>
      <c r="L80" s="658"/>
      <c r="M80" s="658"/>
      <c r="N80" s="658"/>
      <c r="O80" s="658"/>
      <c r="P80" s="658"/>
      <c r="Q80" s="658"/>
      <c r="R80" s="658"/>
    </row>
    <row r="81" spans="1:19" ht="18.75">
      <c r="A81" s="706" t="s">
        <v>339</v>
      </c>
      <c r="B81" s="706"/>
      <c r="C81" s="707"/>
      <c r="D81" s="688"/>
      <c r="E81" s="658"/>
      <c r="F81" s="658"/>
      <c r="G81" s="658"/>
      <c r="H81" s="658"/>
      <c r="I81" s="658"/>
      <c r="J81" s="658"/>
      <c r="K81" s="658"/>
      <c r="L81" s="658"/>
      <c r="M81" s="658"/>
      <c r="N81" s="658"/>
      <c r="O81" s="658"/>
      <c r="P81" s="658"/>
      <c r="Q81" s="658"/>
      <c r="R81" s="658"/>
    </row>
    <row r="82" spans="1:19">
      <c r="A82" s="1045"/>
      <c r="B82" s="1045"/>
      <c r="C82" s="1045"/>
      <c r="D82" s="1045"/>
      <c r="E82" s="1045"/>
      <c r="F82" s="1045"/>
      <c r="G82" s="1045"/>
      <c r="H82" s="1045"/>
      <c r="I82" s="1045"/>
      <c r="J82" s="1045"/>
      <c r="K82" s="1045"/>
      <c r="L82" s="1045"/>
      <c r="M82" s="1045"/>
      <c r="N82" s="1045"/>
      <c r="O82" s="1045"/>
      <c r="P82" s="1045"/>
      <c r="Q82" s="690"/>
      <c r="R82" s="690"/>
    </row>
    <row r="83" spans="1:19" ht="15.75" thickBot="1">
      <c r="A83" s="661"/>
      <c r="B83" s="661"/>
      <c r="C83" s="662"/>
      <c r="D83" s="662"/>
      <c r="E83" s="662"/>
      <c r="F83" s="662"/>
      <c r="G83" s="662"/>
      <c r="H83" s="662"/>
      <c r="I83" s="662"/>
      <c r="J83" s="662"/>
      <c r="K83" s="662"/>
      <c r="L83" s="662"/>
      <c r="M83" s="662"/>
      <c r="N83" s="662"/>
      <c r="O83" s="662"/>
      <c r="P83" s="662"/>
      <c r="Q83" s="662"/>
      <c r="R83" s="662"/>
    </row>
    <row r="84" spans="1:19" ht="48.2" customHeight="1" thickTop="1" thickBot="1">
      <c r="A84" s="1046" t="s">
        <v>242</v>
      </c>
      <c r="B84" s="1082" t="s">
        <v>340</v>
      </c>
      <c r="C84" s="1100"/>
      <c r="D84" s="1092" t="s">
        <v>341</v>
      </c>
      <c r="E84" s="1093"/>
      <c r="F84" s="1093"/>
      <c r="G84" s="1093"/>
      <c r="H84" s="1093"/>
      <c r="I84" s="1093"/>
      <c r="J84" s="1093"/>
      <c r="K84" s="1093"/>
      <c r="L84" s="1093"/>
      <c r="M84" s="1093"/>
      <c r="N84" s="1093"/>
      <c r="O84" s="1094"/>
      <c r="P84" s="904" t="s">
        <v>576</v>
      </c>
      <c r="Q84" s="1082" t="s">
        <v>575</v>
      </c>
      <c r="R84" s="1083"/>
    </row>
    <row r="85" spans="1:19" ht="16.5" customHeight="1" thickTop="1" thickBot="1">
      <c r="A85" s="1047"/>
      <c r="B85" s="1101"/>
      <c r="C85" s="1102"/>
      <c r="D85" s="1095" t="s">
        <v>190</v>
      </c>
      <c r="E85" s="1096"/>
      <c r="F85" s="1096"/>
      <c r="G85" s="1096"/>
      <c r="H85" s="1097"/>
      <c r="I85" s="1090" t="s">
        <v>235</v>
      </c>
      <c r="J85" s="1074" t="s">
        <v>223</v>
      </c>
      <c r="K85" s="1087" t="s">
        <v>202</v>
      </c>
      <c r="L85" s="1087" t="s">
        <v>203</v>
      </c>
      <c r="M85" s="1098" t="s">
        <v>234</v>
      </c>
      <c r="N85" s="1087" t="s">
        <v>246</v>
      </c>
      <c r="O85" s="1088" t="s">
        <v>120</v>
      </c>
      <c r="P85" s="905"/>
      <c r="Q85" s="804"/>
      <c r="R85" s="805"/>
    </row>
    <row r="86" spans="1:19" ht="110.25" customHeight="1" thickTop="1" thickBot="1">
      <c r="A86" s="1048"/>
      <c r="B86" s="792" t="s">
        <v>574</v>
      </c>
      <c r="C86" s="792" t="s">
        <v>638</v>
      </c>
      <c r="D86" s="708" t="s">
        <v>192</v>
      </c>
      <c r="E86" s="692" t="s">
        <v>193</v>
      </c>
      <c r="F86" s="709" t="s">
        <v>194</v>
      </c>
      <c r="G86" s="692" t="s">
        <v>196</v>
      </c>
      <c r="H86" s="710" t="s">
        <v>197</v>
      </c>
      <c r="I86" s="1091"/>
      <c r="J86" s="1086"/>
      <c r="K86" s="1075"/>
      <c r="L86" s="1075"/>
      <c r="M86" s="1099"/>
      <c r="N86" s="1075"/>
      <c r="O86" s="1089"/>
      <c r="P86" s="906"/>
      <c r="Q86" s="745" t="s">
        <v>577</v>
      </c>
      <c r="R86" s="743" t="s">
        <v>578</v>
      </c>
    </row>
    <row r="87" spans="1:19" ht="15.75" thickTop="1">
      <c r="A87" s="711" t="s">
        <v>241</v>
      </c>
      <c r="B87" s="712">
        <f>'lokale energieproductie'!B17*IFERROR(SUM(I87:O87)/SUM(D87:O87),0)</f>
        <v>29591.393136147675</v>
      </c>
      <c r="C87" s="712">
        <f>'lokale energieproductie'!B17*IFERROR(SUM(D87:H87)/SUM(D87:O87),0)</f>
        <v>2741.3379775500516</v>
      </c>
      <c r="D87" s="723">
        <f>'lokale energieproductie'!C17</f>
        <v>3507.7028351564927</v>
      </c>
      <c r="E87" s="723">
        <f>'lokale energieproductie'!D17</f>
        <v>0</v>
      </c>
      <c r="F87" s="723">
        <f>'lokale energieproductie'!E17</f>
        <v>0</v>
      </c>
      <c r="G87" s="723">
        <f>'lokale energieproductie'!F17</f>
        <v>0</v>
      </c>
      <c r="H87" s="723">
        <f>'lokale energieproductie'!G17</f>
        <v>0</v>
      </c>
      <c r="I87" s="723">
        <f>'lokale energieproductie'!I17</f>
        <v>0</v>
      </c>
      <c r="J87" s="723">
        <f>'lokale energieproductie'!J17</f>
        <v>37863.924277100712</v>
      </c>
      <c r="K87" s="723">
        <f>'lokale energieproductie'!M17</f>
        <v>0</v>
      </c>
      <c r="L87" s="723">
        <f>'lokale energieproductie'!N17</f>
        <v>0</v>
      </c>
      <c r="M87" s="723">
        <f>'lokale energieproductie'!H17</f>
        <v>0</v>
      </c>
      <c r="N87" s="723">
        <f>'lokale energieproductie'!K17</f>
        <v>0</v>
      </c>
      <c r="O87" s="723">
        <f>'lokale energieproductie'!L17</f>
        <v>0</v>
      </c>
      <c r="P87" s="1108"/>
      <c r="Q87" s="807">
        <f>D87*EF_CO2_aardgas+E87*EF_VLgas_CO2+'SEAP template'!F87*EF_stookolie_CO2+EF_bruinkool_CO2*'SEAP template'!G87+'SEAP template'!H87*EF_steenkool_CO2+'EF brandstof'!M4*'SEAP template'!M87+'SEAP template'!O87*EF_anderfossiel_CO2</f>
        <v>708.55597270161161</v>
      </c>
      <c r="R87" s="794">
        <v>0</v>
      </c>
    </row>
    <row r="88" spans="1:19" ht="15">
      <c r="A88" s="713" t="s">
        <v>247</v>
      </c>
      <c r="B88" s="712">
        <f>'lokale energieproductie'!B18*IFERROR(SUM(I88:O88)/SUM(D88:O88),0)</f>
        <v>0</v>
      </c>
      <c r="C88" s="712">
        <f>'lokale energieproductie'!B18*IFERROR(SUM(D88:H88)/SUM(D88:O88),0)</f>
        <v>0</v>
      </c>
      <c r="D88" s="723">
        <f>'lokale energieproductie'!C18</f>
        <v>0</v>
      </c>
      <c r="E88" s="723">
        <f>'lokale energieproductie'!D18</f>
        <v>0</v>
      </c>
      <c r="F88" s="723">
        <f>'lokale energieproductie'!E18</f>
        <v>0</v>
      </c>
      <c r="G88" s="723">
        <f>'lokale energieproductie'!F18</f>
        <v>0</v>
      </c>
      <c r="H88" s="723">
        <f>'lokale energieproductie'!G18</f>
        <v>0</v>
      </c>
      <c r="I88" s="723">
        <f>'lokale energieproductie'!I18</f>
        <v>0</v>
      </c>
      <c r="J88" s="723">
        <f>'lokale energieproductie'!J18</f>
        <v>0</v>
      </c>
      <c r="K88" s="723">
        <f>'lokale energieproductie'!M18</f>
        <v>0</v>
      </c>
      <c r="L88" s="723">
        <f>'lokale energieproductie'!N18</f>
        <v>0</v>
      </c>
      <c r="M88" s="723">
        <f>'lokale energieproductie'!H18</f>
        <v>0</v>
      </c>
      <c r="N88" s="723">
        <f>'lokale energieproductie'!K18</f>
        <v>0</v>
      </c>
      <c r="O88" s="723">
        <f>'lokale energieproductie'!L18</f>
        <v>0</v>
      </c>
      <c r="P88" s="1109"/>
      <c r="Q88" s="801">
        <f>D88*EF_CO2_aardgas+E88*EF_VLgas_CO2+'SEAP template'!F88*EF_stookolie_CO2+EF_bruinkool_CO2*'SEAP template'!G88+'SEAP template'!H88*EF_steenkool_CO2+'EF brandstof'!M4*'SEAP template'!M88+'SEAP template'!O88*EF_anderfossiel_CO2</f>
        <v>0</v>
      </c>
      <c r="R88" s="795">
        <v>0</v>
      </c>
    </row>
    <row r="89" spans="1:19" ht="30" thickBot="1">
      <c r="A89" s="697" t="s">
        <v>338</v>
      </c>
      <c r="B89" s="712">
        <f>'lokale energieproductie'!B19*IFERROR(SUM(I89:O89)/SUM(D89:O89),0)</f>
        <v>0</v>
      </c>
      <c r="C89" s="712">
        <f>'lokale energieproductie'!B19*IFERROR(SUM(D89:H89)/SUM(D89:O89),0)</f>
        <v>0</v>
      </c>
      <c r="D89" s="723">
        <f>'lokale energieproductie'!C19</f>
        <v>0</v>
      </c>
      <c r="E89" s="723">
        <f>'lokale energieproductie'!D19</f>
        <v>0</v>
      </c>
      <c r="F89" s="723">
        <f>'lokale energieproductie'!E19</f>
        <v>0</v>
      </c>
      <c r="G89" s="723">
        <f>'lokale energieproductie'!F19</f>
        <v>0</v>
      </c>
      <c r="H89" s="723">
        <f>'lokale energieproductie'!G19</f>
        <v>0</v>
      </c>
      <c r="I89" s="723">
        <f>'lokale energieproductie'!I19</f>
        <v>0</v>
      </c>
      <c r="J89" s="723">
        <f>'lokale energieproductie'!J19</f>
        <v>0</v>
      </c>
      <c r="K89" s="723">
        <f>'lokale energieproductie'!M19</f>
        <v>0</v>
      </c>
      <c r="L89" s="723">
        <f>'lokale energieproductie'!N19</f>
        <v>0</v>
      </c>
      <c r="M89" s="723">
        <f>'lokale energieproductie'!H19</f>
        <v>0</v>
      </c>
      <c r="N89" s="723">
        <f>'lokale energieproductie'!K19</f>
        <v>0</v>
      </c>
      <c r="O89" s="723">
        <f>'lokale energieproductie'!L19</f>
        <v>0</v>
      </c>
      <c r="P89" s="1110"/>
      <c r="Q89" s="802">
        <f>D89*EF_CO2_aardgas+E89*EF_VLgas_CO2+'SEAP template'!F89*EF_stookolie_CO2+EF_bruinkool_CO2*'SEAP template'!G89+'SEAP template'!H89*EF_steenkool_CO2+'EF brandstof'!M4*'SEAP template'!M89+'SEAP template'!O89*EF_anderfossiel_CO2</f>
        <v>0</v>
      </c>
      <c r="R89" s="796">
        <v>0</v>
      </c>
    </row>
    <row r="90" spans="1:19" ht="16.5" thickTop="1" thickBot="1">
      <c r="A90" s="714" t="s">
        <v>109</v>
      </c>
      <c r="B90" s="699">
        <f>SUM(B87:B89)</f>
        <v>29591.393136147675</v>
      </c>
      <c r="C90" s="699">
        <f>SUM(C87:C89)</f>
        <v>2741.3379775500516</v>
      </c>
      <c r="D90" s="699">
        <f t="shared" ref="D90:H90" si="12">SUM(D87:D89)</f>
        <v>3507.7028351564927</v>
      </c>
      <c r="E90" s="699">
        <f t="shared" si="12"/>
        <v>0</v>
      </c>
      <c r="F90" s="699">
        <f t="shared" si="12"/>
        <v>0</v>
      </c>
      <c r="G90" s="699">
        <f t="shared" si="12"/>
        <v>0</v>
      </c>
      <c r="H90" s="699">
        <f t="shared" si="12"/>
        <v>0</v>
      </c>
      <c r="I90" s="699">
        <f>SUM(I87:I89)</f>
        <v>0</v>
      </c>
      <c r="J90" s="699">
        <f>SUM(J87:J89)</f>
        <v>37863.924277100712</v>
      </c>
      <c r="K90" s="699">
        <f t="shared" ref="K90:L90" si="13">SUM(K87:K89)</f>
        <v>0</v>
      </c>
      <c r="L90" s="699">
        <f t="shared" si="13"/>
        <v>0</v>
      </c>
      <c r="M90" s="699">
        <f>SUM(M87:M89)</f>
        <v>0</v>
      </c>
      <c r="N90" s="699">
        <f>SUM(N87:N89)</f>
        <v>0</v>
      </c>
      <c r="O90" s="699">
        <f>SUM(O87:O89)</f>
        <v>0</v>
      </c>
      <c r="P90" s="699">
        <v>0</v>
      </c>
      <c r="Q90" s="699">
        <f>SUM(Q87:Q89)</f>
        <v>708.55597270161161</v>
      </c>
      <c r="R90" s="808">
        <f>SUM(R87:R89)</f>
        <v>0</v>
      </c>
    </row>
    <row r="91" spans="1:19" ht="15.75" thickTop="1">
      <c r="A91" s="715"/>
      <c r="B91" s="715"/>
      <c r="C91" s="716"/>
      <c r="D91" s="717"/>
      <c r="E91" s="718"/>
      <c r="F91" s="704"/>
      <c r="G91" s="704"/>
      <c r="H91" s="704"/>
      <c r="I91" s="704"/>
      <c r="J91" s="704"/>
      <c r="K91" s="704"/>
      <c r="L91" s="704"/>
      <c r="M91" s="658"/>
      <c r="Q91" s="704"/>
      <c r="R91" s="658"/>
      <c r="S91" s="689"/>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tabColor theme="9"/>
  </sheetPr>
  <dimension ref="A1:H25"/>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3" t="s">
        <v>381</v>
      </c>
      <c r="B1" s="343" t="s">
        <v>388</v>
      </c>
      <c r="C1" s="343" t="s">
        <v>387</v>
      </c>
      <c r="D1" s="343" t="s">
        <v>386</v>
      </c>
      <c r="E1" s="344" t="s">
        <v>382</v>
      </c>
      <c r="F1" s="345" t="s">
        <v>383</v>
      </c>
      <c r="G1" s="345" t="s">
        <v>384</v>
      </c>
      <c r="H1" s="345" t="s">
        <v>385</v>
      </c>
    </row>
    <row r="2" spans="1:8" s="11" customFormat="1">
      <c r="A2" s="994" t="s">
        <v>688</v>
      </c>
      <c r="B2" s="1010" t="s">
        <v>717</v>
      </c>
      <c r="C2" s="994" t="s">
        <v>584</v>
      </c>
      <c r="D2" s="994" t="s">
        <v>689</v>
      </c>
      <c r="E2" s="340"/>
      <c r="F2" s="846" t="s">
        <v>611</v>
      </c>
      <c r="G2" s="846" t="s">
        <v>610</v>
      </c>
      <c r="H2" s="846" t="s">
        <v>612</v>
      </c>
    </row>
    <row r="3" spans="1:8" s="10" customFormat="1">
      <c r="A3" s="994" t="s">
        <v>715</v>
      </c>
      <c r="B3" s="1010" t="s">
        <v>823</v>
      </c>
      <c r="C3" s="994" t="s">
        <v>186</v>
      </c>
      <c r="D3" s="1032" t="s">
        <v>819</v>
      </c>
      <c r="E3" s="1024"/>
      <c r="F3" s="846" t="s">
        <v>611</v>
      </c>
      <c r="G3" s="846" t="s">
        <v>610</v>
      </c>
      <c r="H3" s="846" t="s">
        <v>612</v>
      </c>
    </row>
    <row r="4" spans="1:8" s="10" customFormat="1">
      <c r="A4" s="339" t="s">
        <v>376</v>
      </c>
      <c r="B4" s="747">
        <v>2021</v>
      </c>
      <c r="C4" s="339" t="s">
        <v>376</v>
      </c>
      <c r="D4" s="339" t="s">
        <v>618</v>
      </c>
      <c r="E4" s="1024"/>
      <c r="F4" s="846" t="s">
        <v>608</v>
      </c>
      <c r="G4" s="846" t="s">
        <v>609</v>
      </c>
      <c r="H4" s="846" t="s">
        <v>822</v>
      </c>
    </row>
    <row r="5" spans="1:8">
      <c r="A5" s="334" t="s">
        <v>682</v>
      </c>
      <c r="B5" s="842" t="s">
        <v>756</v>
      </c>
      <c r="C5" s="334" t="s">
        <v>682</v>
      </c>
      <c r="D5" s="334" t="s">
        <v>619</v>
      </c>
      <c r="E5" s="341" t="s">
        <v>757</v>
      </c>
      <c r="F5" s="337"/>
      <c r="G5" s="337"/>
      <c r="H5" s="338"/>
    </row>
    <row r="6" spans="1:8">
      <c r="A6" s="339" t="s">
        <v>396</v>
      </c>
      <c r="B6" s="342" t="s">
        <v>397</v>
      </c>
      <c r="C6" s="339" t="s">
        <v>399</v>
      </c>
      <c r="D6" s="339" t="s">
        <v>395</v>
      </c>
      <c r="E6" s="336" t="s">
        <v>398</v>
      </c>
      <c r="F6" s="337"/>
      <c r="G6" s="337"/>
      <c r="H6" s="338"/>
    </row>
    <row r="7" spans="1:8" s="10" customFormat="1">
      <c r="A7" s="339" t="s">
        <v>613</v>
      </c>
      <c r="B7" s="747">
        <v>2021</v>
      </c>
      <c r="C7" s="339" t="s">
        <v>376</v>
      </c>
      <c r="D7" s="339" t="s">
        <v>818</v>
      </c>
      <c r="E7" s="341" t="s">
        <v>614</v>
      </c>
      <c r="F7" s="1025"/>
      <c r="G7" s="1025"/>
      <c r="H7" s="1026"/>
    </row>
    <row r="8" spans="1:8" s="836" customFormat="1">
      <c r="A8" s="339" t="s">
        <v>624</v>
      </c>
      <c r="B8" s="747">
        <v>2017</v>
      </c>
      <c r="C8" s="339" t="s">
        <v>626</v>
      </c>
      <c r="D8" s="339" t="s">
        <v>625</v>
      </c>
      <c r="E8" s="341" t="s">
        <v>623</v>
      </c>
      <c r="F8" s="337"/>
      <c r="G8" s="337"/>
      <c r="H8" s="338"/>
    </row>
    <row r="9" spans="1:8" s="11" customFormat="1">
      <c r="A9" s="339" t="s">
        <v>562</v>
      </c>
      <c r="B9" s="747" t="s">
        <v>754</v>
      </c>
      <c r="C9" s="339" t="s">
        <v>563</v>
      </c>
      <c r="D9" s="339" t="s">
        <v>564</v>
      </c>
      <c r="E9" s="341" t="s">
        <v>755</v>
      </c>
      <c r="F9" s="846" t="s">
        <v>690</v>
      </c>
      <c r="G9" s="846"/>
      <c r="H9" s="993" t="s">
        <v>691</v>
      </c>
    </row>
    <row r="10" spans="1:8" s="10" customFormat="1">
      <c r="A10" s="339" t="s">
        <v>617</v>
      </c>
      <c r="B10" s="747">
        <v>2017</v>
      </c>
      <c r="C10" s="339" t="s">
        <v>390</v>
      </c>
      <c r="D10" s="339" t="s">
        <v>616</v>
      </c>
      <c r="E10" s="1024"/>
      <c r="F10" s="846" t="s">
        <v>615</v>
      </c>
      <c r="G10" s="846" t="s">
        <v>620</v>
      </c>
      <c r="H10" s="1033" t="s">
        <v>621</v>
      </c>
    </row>
    <row r="11" spans="1:8">
      <c r="A11" s="334" t="s">
        <v>759</v>
      </c>
      <c r="B11" s="335" t="s">
        <v>752</v>
      </c>
      <c r="C11" s="334" t="s">
        <v>759</v>
      </c>
      <c r="D11" s="334" t="s">
        <v>760</v>
      </c>
      <c r="E11" s="341" t="s">
        <v>758</v>
      </c>
      <c r="F11" s="337"/>
      <c r="G11" s="337"/>
      <c r="H11" s="337"/>
    </row>
    <row r="12" spans="1:8" s="843" customFormat="1">
      <c r="A12" s="1012" t="s">
        <v>727</v>
      </c>
      <c r="B12" s="1013" t="s">
        <v>803</v>
      </c>
      <c r="C12" s="1012" t="s">
        <v>727</v>
      </c>
      <c r="D12" s="1012" t="s">
        <v>389</v>
      </c>
      <c r="E12" s="1014"/>
      <c r="F12" s="1015" t="s">
        <v>798</v>
      </c>
      <c r="G12" s="1015" t="s">
        <v>799</v>
      </c>
      <c r="H12" s="1015" t="s">
        <v>800</v>
      </c>
    </row>
    <row r="13" spans="1:8" s="843" customFormat="1">
      <c r="A13" s="339" t="s">
        <v>471</v>
      </c>
      <c r="B13" s="342" t="s">
        <v>702</v>
      </c>
      <c r="C13" s="339" t="s">
        <v>630</v>
      </c>
      <c r="D13" s="1017" t="s">
        <v>701</v>
      </c>
      <c r="E13" s="1014"/>
      <c r="F13" s="1015" t="s">
        <v>607</v>
      </c>
      <c r="G13" s="1015" t="s">
        <v>805</v>
      </c>
      <c r="H13" s="1018" t="s">
        <v>730</v>
      </c>
    </row>
    <row r="14" spans="1:8" s="843" customFormat="1">
      <c r="A14" s="1012" t="s">
        <v>727</v>
      </c>
      <c r="B14" s="1016" t="s">
        <v>804</v>
      </c>
      <c r="C14" s="1012" t="s">
        <v>727</v>
      </c>
      <c r="D14" s="1017" t="s">
        <v>703</v>
      </c>
      <c r="E14" s="1014"/>
      <c r="F14" s="1015" t="s">
        <v>798</v>
      </c>
      <c r="G14" s="1015" t="s">
        <v>799</v>
      </c>
      <c r="H14" s="1015" t="s">
        <v>800</v>
      </c>
    </row>
    <row r="15" spans="1:8" s="843" customFormat="1">
      <c r="A15" s="1012" t="s">
        <v>728</v>
      </c>
      <c r="B15" s="1016" t="s">
        <v>767</v>
      </c>
      <c r="C15" s="1012" t="s">
        <v>727</v>
      </c>
      <c r="D15" s="1012" t="s">
        <v>766</v>
      </c>
      <c r="E15" s="1019" t="s">
        <v>731</v>
      </c>
      <c r="F15" s="1015" t="s">
        <v>607</v>
      </c>
      <c r="G15" s="1015" t="s">
        <v>805</v>
      </c>
      <c r="H15" s="1018" t="s">
        <v>730</v>
      </c>
    </row>
    <row r="16" spans="1:8" s="843" customFormat="1">
      <c r="A16" s="1012" t="s">
        <v>186</v>
      </c>
      <c r="B16" s="1020" t="s">
        <v>752</v>
      </c>
      <c r="C16" s="1012" t="s">
        <v>391</v>
      </c>
      <c r="D16" s="1012" t="s">
        <v>753</v>
      </c>
      <c r="E16" s="1014"/>
      <c r="F16" s="1015" t="s">
        <v>392</v>
      </c>
      <c r="G16" s="1015" t="s">
        <v>393</v>
      </c>
      <c r="H16" s="1018" t="s">
        <v>394</v>
      </c>
    </row>
    <row r="17" spans="1:8" s="10" customFormat="1">
      <c r="A17" s="994" t="s">
        <v>821</v>
      </c>
      <c r="B17" s="1034" t="s">
        <v>823</v>
      </c>
      <c r="C17" s="994" t="s">
        <v>186</v>
      </c>
      <c r="D17" s="994" t="s">
        <v>825</v>
      </c>
      <c r="E17" s="336"/>
      <c r="F17" s="846" t="s">
        <v>611</v>
      </c>
      <c r="G17" s="846" t="s">
        <v>610</v>
      </c>
      <c r="H17" s="846" t="s">
        <v>612</v>
      </c>
    </row>
    <row r="18" spans="1:8" s="843" customFormat="1">
      <c r="A18" s="1012" t="s">
        <v>727</v>
      </c>
      <c r="B18" s="1020" t="s">
        <v>806</v>
      </c>
      <c r="C18" s="1012" t="s">
        <v>727</v>
      </c>
      <c r="D18" s="1012" t="s">
        <v>700</v>
      </c>
      <c r="E18" s="1014"/>
      <c r="F18" s="1015" t="s">
        <v>632</v>
      </c>
      <c r="G18" s="1015" t="s">
        <v>684</v>
      </c>
      <c r="H18" s="993" t="s">
        <v>802</v>
      </c>
    </row>
    <row r="19" spans="1:8" s="843" customFormat="1">
      <c r="A19" s="1012" t="s">
        <v>727</v>
      </c>
      <c r="B19" s="1021" t="s">
        <v>806</v>
      </c>
      <c r="C19" s="1012" t="s">
        <v>727</v>
      </c>
      <c r="D19" s="1012" t="s">
        <v>699</v>
      </c>
      <c r="E19" s="1014"/>
      <c r="F19" s="1015" t="s">
        <v>632</v>
      </c>
      <c r="G19" s="1015" t="s">
        <v>684</v>
      </c>
      <c r="H19" s="993" t="s">
        <v>802</v>
      </c>
    </row>
    <row r="20" spans="1:8" s="843" customFormat="1">
      <c r="A20" s="1012" t="s">
        <v>727</v>
      </c>
      <c r="B20" s="1020" t="s">
        <v>729</v>
      </c>
      <c r="C20" s="1012" t="s">
        <v>727</v>
      </c>
      <c r="D20" s="1012" t="s">
        <v>631</v>
      </c>
      <c r="E20" s="1014"/>
      <c r="F20" s="1015" t="s">
        <v>683</v>
      </c>
      <c r="G20" s="1015" t="s">
        <v>685</v>
      </c>
      <c r="H20" s="993" t="s">
        <v>801</v>
      </c>
    </row>
    <row r="21" spans="1:8" s="843" customFormat="1">
      <c r="A21" s="1012" t="s">
        <v>727</v>
      </c>
      <c r="B21" s="1013" t="s">
        <v>797</v>
      </c>
      <c r="C21" s="1012" t="s">
        <v>727</v>
      </c>
      <c r="D21" s="1012" t="s">
        <v>809</v>
      </c>
      <c r="E21" s="1014"/>
      <c r="F21" s="1015" t="s">
        <v>798</v>
      </c>
      <c r="G21" s="1015" t="s">
        <v>799</v>
      </c>
      <c r="H21" s="1015" t="s">
        <v>800</v>
      </c>
    </row>
    <row r="24" spans="1:8">
      <c r="F24" s="836"/>
    </row>
    <row r="25" spans="1:8">
      <c r="G25" s="836"/>
    </row>
  </sheetData>
  <phoneticPr fontId="131" type="noConversion"/>
  <hyperlinks>
    <hyperlink ref="H10" r:id="rId1" xr:uid="{00000000-0004-0000-1F00-000005000000}"/>
    <hyperlink ref="E8" r:id="rId2" xr:uid="{00000000-0004-0000-1F00-000007000000}"/>
    <hyperlink ref="H9" r:id="rId3" xr:uid="{B6B245E2-5237-4B18-80D4-B23FF83155D0}"/>
    <hyperlink ref="H14:H15" r:id="rId4" display="kaat.jespers@vlaanderen.be" xr:uid="{4F7662B0-176D-4997-945F-1D8DC7244E59}"/>
    <hyperlink ref="E9" r:id="rId5" xr:uid="{F2765C98-35F9-4AB1-9CF3-F129BF6945F0}"/>
    <hyperlink ref="E5" r:id="rId6" xr:uid="{3548521E-90E5-405B-B41A-E2FA8F1AB4D8}"/>
    <hyperlink ref="E11" r:id="rId7" xr:uid="{00000000-0004-0000-1F00-000001000000}"/>
    <hyperlink ref="H18" r:id="rId8" xr:uid="{E7484BD8-BF76-411D-B262-7764978FCC50}"/>
    <hyperlink ref="H19" r:id="rId9" xr:uid="{688A8B6E-F2AE-47F3-8004-2C0327F62933}"/>
    <hyperlink ref="H20" r:id="rId10" xr:uid="{A9055A9B-BCE6-4D69-8C41-AA9360476766}"/>
    <hyperlink ref="H13" r:id="rId11" xr:uid="{E1AD4139-E3A4-4DB7-92B6-F5EF2C738BE7}"/>
    <hyperlink ref="E7" r:id="rId12" xr:uid="{DCC5AA64-D93C-4723-8580-EF8C050577D4}"/>
  </hyperlinks>
  <pageMargins left="0.7" right="0.7" top="0.75" bottom="0.75" header="0.3" footer="0.3"/>
  <pageSetup paperSize="9" orientation="portrait" r:id="rId13"/>
  <ignoredErrors>
    <ignoredError sqref="B6"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dimension ref="A1:D15"/>
  <sheetViews>
    <sheetView workbookViewId="0"/>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47" t="s">
        <v>552</v>
      </c>
      <c r="B1" s="847" t="s">
        <v>553</v>
      </c>
      <c r="C1" s="847" t="s">
        <v>555</v>
      </c>
      <c r="D1" s="847" t="s">
        <v>554</v>
      </c>
    </row>
    <row r="2" spans="1:4" s="837" customFormat="1">
      <c r="A2" s="965" t="s">
        <v>746</v>
      </c>
      <c r="B2" s="870"/>
      <c r="C2" s="995" t="s">
        <v>694</v>
      </c>
      <c r="D2" s="996" t="s">
        <v>695</v>
      </c>
    </row>
    <row r="3" spans="1:4" s="837" customFormat="1">
      <c r="A3" s="965" t="s">
        <v>746</v>
      </c>
      <c r="B3" s="870"/>
      <c r="C3" s="995" t="s">
        <v>697</v>
      </c>
      <c r="D3" s="874" t="s">
        <v>696</v>
      </c>
    </row>
    <row r="4" spans="1:4" s="7" customFormat="1">
      <c r="A4" s="965" t="s">
        <v>746</v>
      </c>
      <c r="B4" s="870"/>
      <c r="C4" s="997" t="s">
        <v>721</v>
      </c>
      <c r="D4" s="1009" t="s">
        <v>718</v>
      </c>
    </row>
    <row r="5" spans="1:4" s="7" customFormat="1">
      <c r="A5" s="965" t="s">
        <v>746</v>
      </c>
      <c r="B5" s="856"/>
      <c r="C5" s="997" t="s">
        <v>720</v>
      </c>
      <c r="D5" s="1009" t="s">
        <v>719</v>
      </c>
    </row>
    <row r="6" spans="1:4" s="1007" customFormat="1">
      <c r="A6" s="965" t="s">
        <v>746</v>
      </c>
      <c r="B6" s="1008"/>
      <c r="C6" s="997" t="s">
        <v>723</v>
      </c>
      <c r="D6" s="1009" t="s">
        <v>724</v>
      </c>
    </row>
    <row r="7" spans="1:4" s="7" customFormat="1">
      <c r="A7" s="965" t="s">
        <v>746</v>
      </c>
      <c r="B7" s="856"/>
      <c r="C7" s="997" t="s">
        <v>817</v>
      </c>
      <c r="D7" s="1009" t="s">
        <v>725</v>
      </c>
    </row>
    <row r="8" spans="1:4" s="7" customFormat="1">
      <c r="A8" s="965" t="s">
        <v>746</v>
      </c>
      <c r="B8" s="856"/>
      <c r="C8" s="997" t="s">
        <v>816</v>
      </c>
      <c r="D8" s="1009" t="s">
        <v>726</v>
      </c>
    </row>
    <row r="9" spans="1:4" s="7" customFormat="1">
      <c r="A9" s="965" t="s">
        <v>746</v>
      </c>
      <c r="B9" s="856"/>
      <c r="C9" s="997" t="s">
        <v>815</v>
      </c>
      <c r="D9" s="1009" t="s">
        <v>722</v>
      </c>
    </row>
    <row r="10" spans="1:4" s="7" customFormat="1">
      <c r="A10" s="965" t="s">
        <v>746</v>
      </c>
      <c r="B10" s="856"/>
      <c r="C10" s="997" t="s">
        <v>732</v>
      </c>
      <c r="D10" s="1009" t="s">
        <v>733</v>
      </c>
    </row>
    <row r="11" spans="1:4" s="7" customFormat="1">
      <c r="A11" s="965"/>
      <c r="B11" s="856"/>
      <c r="C11" s="856"/>
      <c r="D11" s="874"/>
    </row>
    <row r="12" spans="1:4" s="7" customFormat="1">
      <c r="A12" s="965"/>
      <c r="B12" s="991"/>
      <c r="C12" s="991"/>
      <c r="D12" s="990"/>
    </row>
    <row r="13" spans="1:4" s="7" customFormat="1">
      <c r="A13" s="965"/>
      <c r="B13" s="991"/>
      <c r="C13" s="991"/>
      <c r="D13" s="990"/>
    </row>
    <row r="14" spans="1:4" s="7" customFormat="1">
      <c r="B14" s="844"/>
      <c r="C14" s="856"/>
      <c r="D14" s="871"/>
    </row>
    <row r="15" spans="1:4" s="7" customFormat="1">
      <c r="B15" s="844"/>
      <c r="D15" s="845"/>
    </row>
  </sheetData>
  <phoneticPr fontId="131" type="noConversion"/>
  <hyperlinks>
    <hyperlink ref="D2" location="'EF N2O_CH4 landbouw'!A1" display="'EF N2O_CH4 landbouw'!A1" xr:uid="{CA0323D0-2FCC-43D5-9177-EEBC293D5ECA}"/>
    <hyperlink ref="D3" location="'ha_N2O bodem landbouw'!A1" display="'ha_N2O bodem landbouw'!A1" xr:uid="{70F26C7C-2752-4F30-91FA-95FD0D4EE7E8}"/>
    <hyperlink ref="D4" location="transport!D6" display="transport!D6" xr:uid="{D21D1496-1C51-4AE4-ACCE-19E91083FE76}"/>
    <hyperlink ref="D7" location="transport!A21" display="transport!A21" xr:uid="{A4F60DF1-4A56-45DA-8085-D6C4C04AA2AD}"/>
    <hyperlink ref="D5" location="transport!B51" display="transport!B51" xr:uid="{B3A41E23-C48A-415B-A763-E63CCF1797A8}"/>
    <hyperlink ref="D8" location="transport!A28" display="transport!A28" xr:uid="{3EF7DA6A-831C-4D98-BE7C-B126B597E783}"/>
    <hyperlink ref="D9" location="'ECF transport '!A1" display="'ECF transport '!A1" xr:uid="{39B93E8C-4E62-429B-8501-0FC655BDF36E}"/>
    <hyperlink ref="D6" location="transport!B65" display="transport!B65" xr:uid="{4C3ABB0B-0C11-4743-BD05-A7EEBF1923A5}"/>
    <hyperlink ref="D10" location="'E Balans VL '!A1" display="'E Balans VL '!A1" xr:uid="{9CD4FEC7-DF95-475C-91B7-F7B2F0115C3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6"/>
  </sheetPr>
  <dimension ref="A1:Q33"/>
  <sheetViews>
    <sheetView topLeftCell="A7" workbookViewId="0">
      <selection sqref="A1:A3"/>
    </sheetView>
  </sheetViews>
  <sheetFormatPr defaultColWidth="9.140625" defaultRowHeight="15"/>
  <cols>
    <col min="1" max="1" width="35.7109375" style="441" bestFit="1" customWidth="1"/>
    <col min="2" max="2" width="11.28515625" style="441" bestFit="1" customWidth="1"/>
    <col min="3" max="3" width="15.42578125" style="441" bestFit="1" customWidth="1"/>
    <col min="4" max="4" width="9.140625" style="441"/>
    <col min="5" max="5" width="16.28515625" style="441" customWidth="1"/>
    <col min="6" max="8" width="9.140625" style="441"/>
    <col min="9" max="9" width="14.28515625" style="441" customWidth="1"/>
    <col min="10" max="10" width="18.5703125" style="441" customWidth="1"/>
    <col min="11" max="11" width="15.140625" style="441" customWidth="1"/>
    <col min="12" max="12" width="15.42578125" style="441" customWidth="1"/>
    <col min="13" max="13" width="17" style="441" customWidth="1"/>
    <col min="14" max="14" width="16.42578125" style="441" customWidth="1"/>
    <col min="15" max="15" width="13.42578125" style="441" customWidth="1"/>
    <col min="16" max="16" width="18.28515625" style="441" customWidth="1"/>
    <col min="17" max="17" width="10.5703125" style="441" bestFit="1" customWidth="1"/>
    <col min="18" max="18" width="9.5703125" style="441" bestFit="1" customWidth="1"/>
    <col min="19" max="16384" width="9.140625" style="441"/>
  </cols>
  <sheetData>
    <row r="1" spans="1:17" ht="15.75">
      <c r="A1" s="1130" t="s">
        <v>510</v>
      </c>
      <c r="B1" s="1131" t="s">
        <v>507</v>
      </c>
      <c r="C1" s="1131"/>
      <c r="D1" s="1131"/>
      <c r="E1" s="1131"/>
      <c r="F1" s="1131"/>
      <c r="G1" s="1131"/>
      <c r="H1" s="1131"/>
      <c r="I1" s="1131"/>
      <c r="J1" s="1131"/>
      <c r="K1" s="1131"/>
      <c r="L1" s="1131"/>
      <c r="M1" s="1131"/>
      <c r="N1" s="1131"/>
      <c r="O1" s="1131"/>
      <c r="P1" s="1132"/>
      <c r="Q1" s="440"/>
    </row>
    <row r="2" spans="1:17">
      <c r="A2" s="1130"/>
      <c r="B2" s="1133" t="s">
        <v>20</v>
      </c>
      <c r="C2" s="1135" t="s">
        <v>189</v>
      </c>
      <c r="D2" s="1137" t="s">
        <v>190</v>
      </c>
      <c r="E2" s="1138"/>
      <c r="F2" s="1138"/>
      <c r="G2" s="1138"/>
      <c r="H2" s="1138"/>
      <c r="I2" s="1138"/>
      <c r="J2" s="1138"/>
      <c r="K2" s="1134"/>
      <c r="L2" s="1137" t="s">
        <v>191</v>
      </c>
      <c r="M2" s="1138"/>
      <c r="N2" s="1138"/>
      <c r="O2" s="1138"/>
      <c r="P2" s="1134"/>
      <c r="Q2" s="440"/>
    </row>
    <row r="3" spans="1:17" ht="45">
      <c r="A3" s="1130"/>
      <c r="B3" s="1134"/>
      <c r="C3" s="1136"/>
      <c r="D3" s="440" t="s">
        <v>192</v>
      </c>
      <c r="E3" s="440" t="s">
        <v>193</v>
      </c>
      <c r="F3" s="440" t="s">
        <v>194</v>
      </c>
      <c r="G3" s="440" t="s">
        <v>195</v>
      </c>
      <c r="H3" s="440" t="s">
        <v>113</v>
      </c>
      <c r="I3" s="440" t="s">
        <v>196</v>
      </c>
      <c r="J3" s="440" t="s">
        <v>197</v>
      </c>
      <c r="K3" s="440" t="s">
        <v>198</v>
      </c>
      <c r="L3" s="440" t="s">
        <v>199</v>
      </c>
      <c r="M3" s="440" t="s">
        <v>200</v>
      </c>
      <c r="N3" s="440" t="s">
        <v>201</v>
      </c>
      <c r="O3" s="440" t="s">
        <v>202</v>
      </c>
      <c r="P3" s="440" t="s">
        <v>203</v>
      </c>
      <c r="Q3" s="440" t="s">
        <v>109</v>
      </c>
    </row>
    <row r="4" spans="1:17">
      <c r="A4" s="442" t="s">
        <v>148</v>
      </c>
      <c r="B4" s="443">
        <f>huishoudens!B8</f>
        <v>57628.434620631131</v>
      </c>
      <c r="C4" s="443">
        <f>huishoudens!C8</f>
        <v>0</v>
      </c>
      <c r="D4" s="443">
        <f>huishoudens!D8</f>
        <v>127070.22980363015</v>
      </c>
      <c r="E4" s="443">
        <f>huishoudens!E8</f>
        <v>4308.8190881276614</v>
      </c>
      <c r="F4" s="443">
        <f>huishoudens!F8</f>
        <v>54586.440054458355</v>
      </c>
      <c r="G4" s="443">
        <f>huishoudens!G8</f>
        <v>0</v>
      </c>
      <c r="H4" s="443">
        <f>huishoudens!H8</f>
        <v>0</v>
      </c>
      <c r="I4" s="443">
        <f>huishoudens!I8</f>
        <v>0</v>
      </c>
      <c r="J4" s="443">
        <f>huishoudens!J8</f>
        <v>349.38467095825791</v>
      </c>
      <c r="K4" s="443">
        <f>huishoudens!K8</f>
        <v>0</v>
      </c>
      <c r="L4" s="443">
        <f>huishoudens!L8</f>
        <v>0</v>
      </c>
      <c r="M4" s="443">
        <f>huishoudens!M8</f>
        <v>0</v>
      </c>
      <c r="N4" s="443">
        <f>huishoudens!N8</f>
        <v>17362.693129436724</v>
      </c>
      <c r="O4" s="443">
        <f>huishoudens!O8</f>
        <v>1281.6370097240226</v>
      </c>
      <c r="P4" s="444">
        <f>huishoudens!P8</f>
        <v>1401.0165879221083</v>
      </c>
      <c r="Q4" s="445">
        <f>SUM(B4:P4)</f>
        <v>263988.65496488847</v>
      </c>
    </row>
    <row r="5" spans="1:17">
      <c r="A5" s="442" t="s">
        <v>149</v>
      </c>
      <c r="B5" s="443">
        <f ca="1">tertiair!B16</f>
        <v>105188.81807107545</v>
      </c>
      <c r="C5" s="443">
        <f ca="1">tertiair!C16</f>
        <v>32017.175558116931</v>
      </c>
      <c r="D5" s="443">
        <f ca="1">tertiair!D16</f>
        <v>80343.370709988463</v>
      </c>
      <c r="E5" s="443">
        <f ca="1">tertiair!E16</f>
        <v>106.9469020967248</v>
      </c>
      <c r="F5" s="443">
        <f ca="1">tertiair!F16</f>
        <v>12455.603421627344</v>
      </c>
      <c r="G5" s="443">
        <f>tertiair!G16</f>
        <v>0</v>
      </c>
      <c r="H5" s="443">
        <f>tertiair!H16</f>
        <v>0</v>
      </c>
      <c r="I5" s="443">
        <f>tertiair!I16</f>
        <v>0</v>
      </c>
      <c r="J5" s="443">
        <f>tertiair!J16</f>
        <v>9.0498216714554894E-2</v>
      </c>
      <c r="K5" s="443">
        <f>tertiair!K16</f>
        <v>0</v>
      </c>
      <c r="L5" s="443">
        <f ca="1">tertiair!L16</f>
        <v>0</v>
      </c>
      <c r="M5" s="443">
        <f>tertiair!M16</f>
        <v>0</v>
      </c>
      <c r="N5" s="443">
        <f ca="1">tertiair!N16</f>
        <v>0</v>
      </c>
      <c r="O5" s="443">
        <f>tertiair!O16</f>
        <v>53.869868424252701</v>
      </c>
      <c r="P5" s="444">
        <f>tertiair!P16</f>
        <v>367.77396814546512</v>
      </c>
      <c r="Q5" s="442">
        <f t="shared" ref="Q5:Q14" ca="1" si="0">SUM(B5:P5)</f>
        <v>230533.64899769134</v>
      </c>
    </row>
    <row r="6" spans="1:17">
      <c r="A6" s="442" t="s">
        <v>187</v>
      </c>
      <c r="B6" s="443">
        <f>'openbare verlichting'!B8</f>
        <v>3131.431</v>
      </c>
      <c r="C6" s="443"/>
      <c r="D6" s="443"/>
      <c r="E6" s="443"/>
      <c r="F6" s="443"/>
      <c r="G6" s="443"/>
      <c r="H6" s="443"/>
      <c r="I6" s="443"/>
      <c r="J6" s="443"/>
      <c r="K6" s="443"/>
      <c r="L6" s="443"/>
      <c r="M6" s="443"/>
      <c r="N6" s="443"/>
      <c r="O6" s="443"/>
      <c r="P6" s="444"/>
      <c r="Q6" s="442">
        <f t="shared" si="0"/>
        <v>3131.431</v>
      </c>
    </row>
    <row r="7" spans="1:17">
      <c r="A7" s="442" t="s">
        <v>105</v>
      </c>
      <c r="B7" s="443">
        <f>landbouw!B8</f>
        <v>10962.582682282999</v>
      </c>
      <c r="C7" s="443">
        <f>landbouw!C8</f>
        <v>315.55555558079999</v>
      </c>
      <c r="D7" s="443">
        <f>landbouw!D8</f>
        <v>845.38796487791637</v>
      </c>
      <c r="E7" s="443">
        <f>landbouw!E8</f>
        <v>369.67508063996632</v>
      </c>
      <c r="F7" s="443">
        <f>landbouw!F8</f>
        <v>37981.979118191986</v>
      </c>
      <c r="G7" s="443">
        <f>landbouw!G8</f>
        <v>0</v>
      </c>
      <c r="H7" s="443">
        <f>landbouw!H8</f>
        <v>0</v>
      </c>
      <c r="I7" s="443">
        <f>landbouw!I8</f>
        <v>0</v>
      </c>
      <c r="J7" s="443">
        <f>landbouw!J8</f>
        <v>2379.4667807245942</v>
      </c>
      <c r="K7" s="443">
        <f>landbouw!K8</f>
        <v>0</v>
      </c>
      <c r="L7" s="443">
        <f>landbouw!L8</f>
        <v>0</v>
      </c>
      <c r="M7" s="443">
        <f>landbouw!M8</f>
        <v>0</v>
      </c>
      <c r="N7" s="443">
        <f>landbouw!N8</f>
        <v>0</v>
      </c>
      <c r="O7" s="443">
        <f>landbouw!O8</f>
        <v>0</v>
      </c>
      <c r="P7" s="444">
        <f>landbouw!P8</f>
        <v>0</v>
      </c>
      <c r="Q7" s="442">
        <f t="shared" si="0"/>
        <v>52854.647182298264</v>
      </c>
    </row>
    <row r="8" spans="1:17">
      <c r="A8" s="442" t="s">
        <v>569</v>
      </c>
      <c r="B8" s="443">
        <f>industrie!B18</f>
        <v>158488.14175183902</v>
      </c>
      <c r="C8" s="443">
        <f>industrie!C18</f>
        <v>0</v>
      </c>
      <c r="D8" s="443">
        <f>industrie!D18</f>
        <v>253197.85536702137</v>
      </c>
      <c r="E8" s="443">
        <f>industrie!E18</f>
        <v>3813.5409067298133</v>
      </c>
      <c r="F8" s="443">
        <f>industrie!F18</f>
        <v>33539.572765552999</v>
      </c>
      <c r="G8" s="443">
        <f>industrie!G18</f>
        <v>0</v>
      </c>
      <c r="H8" s="443">
        <f>industrie!H18</f>
        <v>0</v>
      </c>
      <c r="I8" s="443">
        <f>industrie!I18</f>
        <v>0</v>
      </c>
      <c r="J8" s="443">
        <f>industrie!J18</f>
        <v>21.866996091183275</v>
      </c>
      <c r="K8" s="443">
        <f>industrie!K18</f>
        <v>0</v>
      </c>
      <c r="L8" s="443">
        <f>industrie!L18</f>
        <v>0</v>
      </c>
      <c r="M8" s="443">
        <f>industrie!M18</f>
        <v>0</v>
      </c>
      <c r="N8" s="443">
        <f>industrie!N18</f>
        <v>4529.9473832739905</v>
      </c>
      <c r="O8" s="443">
        <f>industrie!O18</f>
        <v>0</v>
      </c>
      <c r="P8" s="444">
        <f>industrie!P18</f>
        <v>0</v>
      </c>
      <c r="Q8" s="442">
        <f t="shared" si="0"/>
        <v>453590.92517050839</v>
      </c>
    </row>
    <row r="9" spans="1:17" s="448" customFormat="1">
      <c r="A9" s="446" t="s">
        <v>521</v>
      </c>
      <c r="B9" s="447">
        <f>transport!B14</f>
        <v>1012.371140930745</v>
      </c>
      <c r="C9" s="447">
        <f>transport!C14</f>
        <v>0</v>
      </c>
      <c r="D9" s="447">
        <f>transport!D14</f>
        <v>981.58890240366088</v>
      </c>
      <c r="E9" s="447">
        <f>transport!E14</f>
        <v>328.59244578124844</v>
      </c>
      <c r="F9" s="447">
        <f>transport!F14</f>
        <v>0</v>
      </c>
      <c r="G9" s="447">
        <f>transport!G14</f>
        <v>164349.17751900182</v>
      </c>
      <c r="H9" s="447">
        <f>transport!H14</f>
        <v>46556.610118587167</v>
      </c>
      <c r="I9" s="447">
        <f>transport!I14</f>
        <v>0</v>
      </c>
      <c r="J9" s="447">
        <f>transport!J14</f>
        <v>0</v>
      </c>
      <c r="K9" s="447">
        <f>transport!K14</f>
        <v>0</v>
      </c>
      <c r="L9" s="447">
        <f>transport!L14</f>
        <v>0</v>
      </c>
      <c r="M9" s="447">
        <f>transport!M14</f>
        <v>22403.146253550189</v>
      </c>
      <c r="N9" s="447">
        <f>transport!N14</f>
        <v>0</v>
      </c>
      <c r="O9" s="447">
        <f>transport!O14</f>
        <v>0</v>
      </c>
      <c r="P9" s="447">
        <f>transport!P14</f>
        <v>0</v>
      </c>
      <c r="Q9" s="446">
        <f>SUM(B9:P9)</f>
        <v>235631.48638025485</v>
      </c>
    </row>
    <row r="10" spans="1:17">
      <c r="A10" s="442" t="s">
        <v>511</v>
      </c>
      <c r="B10" s="443">
        <f>transport!B54</f>
        <v>64.116756089136061</v>
      </c>
      <c r="C10" s="443">
        <f>transport!C54</f>
        <v>0</v>
      </c>
      <c r="D10" s="443">
        <f>transport!D54</f>
        <v>0</v>
      </c>
      <c r="E10" s="443">
        <f>transport!E54</f>
        <v>0</v>
      </c>
      <c r="F10" s="443">
        <f>transport!F54</f>
        <v>0</v>
      </c>
      <c r="G10" s="443">
        <f>transport!G54</f>
        <v>2633.0659976670704</v>
      </c>
      <c r="H10" s="443">
        <f>transport!H54</f>
        <v>0</v>
      </c>
      <c r="I10" s="443">
        <f>transport!I54</f>
        <v>0</v>
      </c>
      <c r="J10" s="443">
        <f>transport!J54</f>
        <v>0</v>
      </c>
      <c r="K10" s="443">
        <f>transport!K54</f>
        <v>0</v>
      </c>
      <c r="L10" s="443">
        <f>transport!L54</f>
        <v>0</v>
      </c>
      <c r="M10" s="443">
        <f>transport!M54</f>
        <v>294.74247938481324</v>
      </c>
      <c r="N10" s="443">
        <f>transport!N54</f>
        <v>0</v>
      </c>
      <c r="O10" s="443">
        <f>transport!O54</f>
        <v>0</v>
      </c>
      <c r="P10" s="444">
        <f>transport!P54</f>
        <v>0</v>
      </c>
      <c r="Q10" s="442">
        <f t="shared" si="0"/>
        <v>2991.9252331410198</v>
      </c>
    </row>
    <row r="11" spans="1:17">
      <c r="A11" s="442" t="s">
        <v>512</v>
      </c>
      <c r="B11" s="443">
        <f>'Eigen gebouwen'!B15</f>
        <v>0</v>
      </c>
      <c r="C11" s="443">
        <f>'Eigen gebouwen'!C15</f>
        <v>0</v>
      </c>
      <c r="D11" s="443">
        <f>'Eigen gebouwen'!D15</f>
        <v>0</v>
      </c>
      <c r="E11" s="443">
        <f>'Eigen gebouwen'!E15</f>
        <v>0</v>
      </c>
      <c r="F11" s="443">
        <f>'Eigen gebouwen'!F15</f>
        <v>0</v>
      </c>
      <c r="G11" s="443">
        <f>'Eigen gebouwen'!G15</f>
        <v>0</v>
      </c>
      <c r="H11" s="443">
        <f>'Eigen gebouwen'!H15</f>
        <v>0</v>
      </c>
      <c r="I11" s="443">
        <f>'Eigen gebouwen'!I15</f>
        <v>0</v>
      </c>
      <c r="J11" s="443">
        <f>'Eigen gebouwen'!J15</f>
        <v>0</v>
      </c>
      <c r="K11" s="443">
        <f>'Eigen gebouwen'!K15</f>
        <v>0</v>
      </c>
      <c r="L11" s="443">
        <f>'Eigen gebouwen'!L15</f>
        <v>0</v>
      </c>
      <c r="M11" s="443">
        <f>'Eigen gebouwen'!M15</f>
        <v>0</v>
      </c>
      <c r="N11" s="443">
        <f>'Eigen gebouwen'!N15</f>
        <v>0</v>
      </c>
      <c r="O11" s="443">
        <f>'Eigen gebouwen'!O15</f>
        <v>0</v>
      </c>
      <c r="P11" s="444">
        <f>'Eigen gebouwen'!P15</f>
        <v>0</v>
      </c>
      <c r="Q11" s="442">
        <f t="shared" si="0"/>
        <v>0</v>
      </c>
    </row>
    <row r="12" spans="1:17">
      <c r="A12" s="442" t="s">
        <v>513</v>
      </c>
      <c r="B12" s="443">
        <f>'Eigen openbare verlichting'!B15</f>
        <v>0</v>
      </c>
      <c r="C12" s="443"/>
      <c r="D12" s="443"/>
      <c r="E12" s="443"/>
      <c r="F12" s="443"/>
      <c r="G12" s="443"/>
      <c r="H12" s="443"/>
      <c r="I12" s="443"/>
      <c r="J12" s="443"/>
      <c r="K12" s="443"/>
      <c r="L12" s="443"/>
      <c r="M12" s="443"/>
      <c r="N12" s="443"/>
      <c r="O12" s="443"/>
      <c r="P12" s="444"/>
      <c r="Q12" s="442">
        <f t="shared" si="0"/>
        <v>0</v>
      </c>
    </row>
    <row r="13" spans="1:17">
      <c r="A13" s="442" t="s">
        <v>514</v>
      </c>
      <c r="B13" s="443">
        <f>'Eigen vloot'!B27</f>
        <v>0</v>
      </c>
      <c r="C13" s="443">
        <f>'Eigen vloot'!C27</f>
        <v>0</v>
      </c>
      <c r="D13" s="443">
        <f>'Eigen vloot'!D27</f>
        <v>0</v>
      </c>
      <c r="E13" s="443">
        <f>'Eigen vloot'!E27</f>
        <v>0</v>
      </c>
      <c r="F13" s="443">
        <f>'Eigen vloot'!F27</f>
        <v>0</v>
      </c>
      <c r="G13" s="443">
        <f>'Eigen vloot'!G27</f>
        <v>0</v>
      </c>
      <c r="H13" s="443">
        <f>'Eigen vloot'!H27</f>
        <v>0</v>
      </c>
      <c r="I13" s="443">
        <f>'Eigen vloot'!I27</f>
        <v>0</v>
      </c>
      <c r="J13" s="443">
        <f>'Eigen vloot'!J27</f>
        <v>0</v>
      </c>
      <c r="K13" s="443">
        <f>'Eigen vloot'!K27</f>
        <v>0</v>
      </c>
      <c r="L13" s="443">
        <f>'Eigen vloot'!L27</f>
        <v>0</v>
      </c>
      <c r="M13" s="443">
        <f>'Eigen vloot'!M27</f>
        <v>0</v>
      </c>
      <c r="N13" s="443">
        <f>'Eigen vloot'!N27</f>
        <v>0</v>
      </c>
      <c r="O13" s="443">
        <f>'Eigen vloot'!O27</f>
        <v>0</v>
      </c>
      <c r="P13" s="444">
        <f>'Eigen vloot'!P27</f>
        <v>0</v>
      </c>
      <c r="Q13" s="442">
        <f t="shared" si="0"/>
        <v>0</v>
      </c>
    </row>
    <row r="14" spans="1:17">
      <c r="A14" s="449" t="s">
        <v>657</v>
      </c>
      <c r="B14" s="450">
        <f>'SEAP template'!C25</f>
        <v>1570.9259118431798</v>
      </c>
      <c r="C14" s="450"/>
      <c r="D14" s="450">
        <f>'SEAP template'!E25</f>
        <v>3788.3680443565499</v>
      </c>
      <c r="E14" s="450"/>
      <c r="F14" s="450"/>
      <c r="G14" s="450"/>
      <c r="H14" s="450"/>
      <c r="I14" s="450"/>
      <c r="J14" s="450"/>
      <c r="K14" s="450"/>
      <c r="L14" s="450"/>
      <c r="M14" s="450"/>
      <c r="N14" s="450"/>
      <c r="O14" s="450"/>
      <c r="P14" s="451"/>
      <c r="Q14" s="442">
        <f t="shared" si="0"/>
        <v>5359.29395619973</v>
      </c>
    </row>
    <row r="15" spans="1:17" s="454" customFormat="1">
      <c r="A15" s="452" t="s">
        <v>515</v>
      </c>
      <c r="B15" s="453">
        <f ca="1">SUM(B4:B14)</f>
        <v>338046.82193469169</v>
      </c>
      <c r="C15" s="453">
        <f t="shared" ref="C15:Q15" ca="1" si="1">SUM(C4:C14)</f>
        <v>32332.73111369773</v>
      </c>
      <c r="D15" s="453">
        <f t="shared" ca="1" si="1"/>
        <v>466226.80079227808</v>
      </c>
      <c r="E15" s="453">
        <f t="shared" ca="1" si="1"/>
        <v>8927.574423375414</v>
      </c>
      <c r="F15" s="453">
        <f t="shared" ca="1" si="1"/>
        <v>138563.59535983068</v>
      </c>
      <c r="G15" s="453">
        <f t="shared" si="1"/>
        <v>166982.24351666888</v>
      </c>
      <c r="H15" s="453">
        <f t="shared" si="1"/>
        <v>46556.610118587167</v>
      </c>
      <c r="I15" s="453">
        <f t="shared" si="1"/>
        <v>0</v>
      </c>
      <c r="J15" s="453">
        <f t="shared" si="1"/>
        <v>2750.8089459907501</v>
      </c>
      <c r="K15" s="453">
        <f t="shared" si="1"/>
        <v>0</v>
      </c>
      <c r="L15" s="453">
        <f t="shared" ca="1" si="1"/>
        <v>0</v>
      </c>
      <c r="M15" s="453">
        <f t="shared" si="1"/>
        <v>22697.888732935004</v>
      </c>
      <c r="N15" s="453">
        <f t="shared" ca="1" si="1"/>
        <v>21892.640512710714</v>
      </c>
      <c r="O15" s="453">
        <f t="shared" si="1"/>
        <v>1335.5068781482753</v>
      </c>
      <c r="P15" s="453">
        <f t="shared" si="1"/>
        <v>1768.7905560675736</v>
      </c>
      <c r="Q15" s="453">
        <f t="shared" ca="1" si="1"/>
        <v>1248082.0128849819</v>
      </c>
    </row>
    <row r="17" spans="1:17">
      <c r="A17" s="455" t="s">
        <v>516</v>
      </c>
      <c r="B17" s="732">
        <f ca="1">huishoudens!B10</f>
        <v>0.15576868815839279</v>
      </c>
      <c r="C17" s="732">
        <f ca="1">huishoudens!C10</f>
        <v>2.1914510413920233E-2</v>
      </c>
      <c r="D17" s="732">
        <f>huishoudens!D10</f>
        <v>0.20200000000000001</v>
      </c>
      <c r="E17" s="732">
        <f>huishoudens!E10</f>
        <v>0.22700000000000001</v>
      </c>
      <c r="F17" s="732">
        <f>huishoudens!F10</f>
        <v>0.26700000000000002</v>
      </c>
      <c r="G17" s="732">
        <f>huishoudens!G10</f>
        <v>0.26700000000000002</v>
      </c>
      <c r="H17" s="732">
        <f>huishoudens!H10</f>
        <v>0.249</v>
      </c>
      <c r="I17" s="732">
        <f>huishoudens!I10</f>
        <v>0.35099999999999998</v>
      </c>
      <c r="J17" s="732">
        <f>huishoudens!J10</f>
        <v>0.35399999999999998</v>
      </c>
      <c r="K17" s="732">
        <f>huishoudens!K10</f>
        <v>0.26400000000000001</v>
      </c>
      <c r="L17" s="732">
        <f>huishoudens!L10</f>
        <v>0</v>
      </c>
      <c r="M17" s="732">
        <f>huishoudens!M10</f>
        <v>0</v>
      </c>
      <c r="N17" s="732">
        <f>huishoudens!N10</f>
        <v>0</v>
      </c>
      <c r="O17" s="732">
        <f>huishoudens!O10</f>
        <v>0</v>
      </c>
      <c r="P17" s="732">
        <f>huishoudens!P10</f>
        <v>0</v>
      </c>
    </row>
    <row r="19" spans="1:17" ht="15.75">
      <c r="A19" s="1130" t="s">
        <v>518</v>
      </c>
      <c r="B19" s="1131" t="s">
        <v>517</v>
      </c>
      <c r="C19" s="1131"/>
      <c r="D19" s="1131"/>
      <c r="E19" s="1131"/>
      <c r="F19" s="1131"/>
      <c r="G19" s="1131"/>
      <c r="H19" s="1131"/>
      <c r="I19" s="1131"/>
      <c r="J19" s="1131"/>
      <c r="K19" s="1131"/>
      <c r="L19" s="1131"/>
      <c r="M19" s="1131"/>
      <c r="N19" s="1131"/>
      <c r="O19" s="1131"/>
      <c r="P19" s="1132"/>
      <c r="Q19" s="440"/>
    </row>
    <row r="20" spans="1:17" ht="15" customHeight="1">
      <c r="A20" s="1130"/>
      <c r="B20" s="1133" t="s">
        <v>20</v>
      </c>
      <c r="C20" s="1135" t="s">
        <v>189</v>
      </c>
      <c r="D20" s="1137" t="s">
        <v>190</v>
      </c>
      <c r="E20" s="1138"/>
      <c r="F20" s="1138"/>
      <c r="G20" s="1138"/>
      <c r="H20" s="1138"/>
      <c r="I20" s="1138"/>
      <c r="J20" s="1138"/>
      <c r="K20" s="1134"/>
      <c r="L20" s="1137" t="s">
        <v>191</v>
      </c>
      <c r="M20" s="1138"/>
      <c r="N20" s="1138"/>
      <c r="O20" s="1138"/>
      <c r="P20" s="1134"/>
      <c r="Q20" s="440"/>
    </row>
    <row r="21" spans="1:17" ht="45">
      <c r="A21" s="1130"/>
      <c r="B21" s="1134"/>
      <c r="C21" s="1136"/>
      <c r="D21" s="440" t="s">
        <v>192</v>
      </c>
      <c r="E21" s="440" t="s">
        <v>193</v>
      </c>
      <c r="F21" s="440" t="s">
        <v>194</v>
      </c>
      <c r="G21" s="440" t="s">
        <v>195</v>
      </c>
      <c r="H21" s="440" t="s">
        <v>113</v>
      </c>
      <c r="I21" s="440" t="s">
        <v>196</v>
      </c>
      <c r="J21" s="440" t="s">
        <v>197</v>
      </c>
      <c r="K21" s="440" t="s">
        <v>198</v>
      </c>
      <c r="L21" s="440" t="s">
        <v>199</v>
      </c>
      <c r="M21" s="440" t="s">
        <v>200</v>
      </c>
      <c r="N21" s="440" t="s">
        <v>201</v>
      </c>
      <c r="O21" s="440" t="s">
        <v>202</v>
      </c>
      <c r="P21" s="440" t="s">
        <v>203</v>
      </c>
      <c r="Q21" s="440" t="s">
        <v>109</v>
      </c>
    </row>
    <row r="22" spans="1:17">
      <c r="A22" s="442" t="s">
        <v>148</v>
      </c>
      <c r="B22" s="443">
        <f t="shared" ref="B22:B32" ca="1" si="2">B4*$B$17</f>
        <v>8976.7056614774174</v>
      </c>
      <c r="C22" s="443">
        <f t="shared" ref="C22:C32" ca="1" si="3">C4*$C$17</f>
        <v>0</v>
      </c>
      <c r="D22" s="443">
        <f t="shared" ref="D22:D32" si="4">D4*$D$17</f>
        <v>25668.186420333292</v>
      </c>
      <c r="E22" s="443">
        <f t="shared" ref="E22:E32" si="5">E4*$E$17</f>
        <v>978.10193300497917</v>
      </c>
      <c r="F22" s="443">
        <f t="shared" ref="F22:F32" si="6">F4*$F$17</f>
        <v>14574.579494540381</v>
      </c>
      <c r="G22" s="443">
        <f t="shared" ref="G22:G32" si="7">G4*$G$17</f>
        <v>0</v>
      </c>
      <c r="H22" s="443">
        <f t="shared" ref="H22:H32" si="8">H4*$H$17</f>
        <v>0</v>
      </c>
      <c r="I22" s="443">
        <f t="shared" ref="I22:I32" si="9">I4*$I$17</f>
        <v>0</v>
      </c>
      <c r="J22" s="443">
        <f t="shared" ref="J22:J32" si="10">J4*$J$17</f>
        <v>123.6821735192233</v>
      </c>
      <c r="K22" s="443">
        <f t="shared" ref="K22:K32" si="11">K4*$K$17</f>
        <v>0</v>
      </c>
      <c r="L22" s="443">
        <f t="shared" ref="L22:L32" si="12">L4*$L$17</f>
        <v>0</v>
      </c>
      <c r="M22" s="443">
        <f t="shared" ref="M22:M32" si="13">M4*$M$17</f>
        <v>0</v>
      </c>
      <c r="N22" s="443">
        <f t="shared" ref="N22:N32" si="14">N4*$N$17</f>
        <v>0</v>
      </c>
      <c r="O22" s="443">
        <f t="shared" ref="O22:O32" si="15">O4*$O$17</f>
        <v>0</v>
      </c>
      <c r="P22" s="456">
        <f t="shared" ref="P22:P32" si="16">P4*$P$17</f>
        <v>0</v>
      </c>
      <c r="Q22" s="445">
        <f ca="1">SUM(B22:P22)</f>
        <v>50321.255682875293</v>
      </c>
    </row>
    <row r="23" spans="1:17">
      <c r="A23" s="442" t="s">
        <v>149</v>
      </c>
      <c r="B23" s="443">
        <f t="shared" ca="1" si="2"/>
        <v>16385.124199863265</v>
      </c>
      <c r="C23" s="443">
        <f t="shared" ca="1" si="3"/>
        <v>701.64072719266585</v>
      </c>
      <c r="D23" s="443">
        <f t="shared" ca="1" si="4"/>
        <v>16229.36088341767</v>
      </c>
      <c r="E23" s="443">
        <f t="shared" ca="1" si="5"/>
        <v>24.276946775956532</v>
      </c>
      <c r="F23" s="443">
        <f t="shared" ca="1" si="6"/>
        <v>3325.6461135745008</v>
      </c>
      <c r="G23" s="443">
        <f t="shared" si="7"/>
        <v>0</v>
      </c>
      <c r="H23" s="443">
        <f t="shared" si="8"/>
        <v>0</v>
      </c>
      <c r="I23" s="443">
        <f t="shared" si="9"/>
        <v>0</v>
      </c>
      <c r="J23" s="443">
        <f t="shared" si="10"/>
        <v>3.2036368716952431E-2</v>
      </c>
      <c r="K23" s="443">
        <f t="shared" si="11"/>
        <v>0</v>
      </c>
      <c r="L23" s="443">
        <f t="shared" ca="1" si="12"/>
        <v>0</v>
      </c>
      <c r="M23" s="443">
        <f t="shared" si="13"/>
        <v>0</v>
      </c>
      <c r="N23" s="443">
        <f t="shared" ca="1" si="14"/>
        <v>0</v>
      </c>
      <c r="O23" s="443">
        <f t="shared" si="15"/>
        <v>0</v>
      </c>
      <c r="P23" s="444">
        <f t="shared" si="16"/>
        <v>0</v>
      </c>
      <c r="Q23" s="442">
        <f t="shared" ref="Q23:Q31" ca="1" si="17">SUM(B23:P23)</f>
        <v>36666.08090719278</v>
      </c>
    </row>
    <row r="24" spans="1:17">
      <c r="A24" s="442" t="s">
        <v>187</v>
      </c>
      <c r="B24" s="443">
        <f t="shared" ca="1" si="2"/>
        <v>487.77889892852409</v>
      </c>
      <c r="C24" s="443">
        <f t="shared" ca="1" si="3"/>
        <v>0</v>
      </c>
      <c r="D24" s="443">
        <f t="shared" si="4"/>
        <v>0</v>
      </c>
      <c r="E24" s="443">
        <f t="shared" si="5"/>
        <v>0</v>
      </c>
      <c r="F24" s="443">
        <f t="shared" si="6"/>
        <v>0</v>
      </c>
      <c r="G24" s="443">
        <f t="shared" si="7"/>
        <v>0</v>
      </c>
      <c r="H24" s="443">
        <f t="shared" si="8"/>
        <v>0</v>
      </c>
      <c r="I24" s="443">
        <f t="shared" si="9"/>
        <v>0</v>
      </c>
      <c r="J24" s="443">
        <f t="shared" si="10"/>
        <v>0</v>
      </c>
      <c r="K24" s="443">
        <f t="shared" si="11"/>
        <v>0</v>
      </c>
      <c r="L24" s="443">
        <f t="shared" si="12"/>
        <v>0</v>
      </c>
      <c r="M24" s="443">
        <f t="shared" si="13"/>
        <v>0</v>
      </c>
      <c r="N24" s="443">
        <f t="shared" si="14"/>
        <v>0</v>
      </c>
      <c r="O24" s="443">
        <f t="shared" si="15"/>
        <v>0</v>
      </c>
      <c r="P24" s="444">
        <f t="shared" si="16"/>
        <v>0</v>
      </c>
      <c r="Q24" s="442">
        <f t="shared" ca="1" si="17"/>
        <v>487.77889892852409</v>
      </c>
    </row>
    <row r="25" spans="1:17">
      <c r="A25" s="442" t="s">
        <v>105</v>
      </c>
      <c r="B25" s="443">
        <f t="shared" ca="1" si="2"/>
        <v>1707.6271232471377</v>
      </c>
      <c r="C25" s="443">
        <f t="shared" ca="1" si="3"/>
        <v>6.9152455089458265</v>
      </c>
      <c r="D25" s="443">
        <f t="shared" si="4"/>
        <v>170.76836890533912</v>
      </c>
      <c r="E25" s="443">
        <f t="shared" si="5"/>
        <v>83.91624330527236</v>
      </c>
      <c r="F25" s="443">
        <f t="shared" si="6"/>
        <v>10141.18842455726</v>
      </c>
      <c r="G25" s="443">
        <f t="shared" si="7"/>
        <v>0</v>
      </c>
      <c r="H25" s="443">
        <f t="shared" si="8"/>
        <v>0</v>
      </c>
      <c r="I25" s="443">
        <f t="shared" si="9"/>
        <v>0</v>
      </c>
      <c r="J25" s="443">
        <f t="shared" si="10"/>
        <v>842.33124037650634</v>
      </c>
      <c r="K25" s="443">
        <f t="shared" si="11"/>
        <v>0</v>
      </c>
      <c r="L25" s="443">
        <f t="shared" si="12"/>
        <v>0</v>
      </c>
      <c r="M25" s="443">
        <f t="shared" si="13"/>
        <v>0</v>
      </c>
      <c r="N25" s="443">
        <f t="shared" si="14"/>
        <v>0</v>
      </c>
      <c r="O25" s="443">
        <f t="shared" si="15"/>
        <v>0</v>
      </c>
      <c r="P25" s="444">
        <f t="shared" si="16"/>
        <v>0</v>
      </c>
      <c r="Q25" s="442">
        <f t="shared" ca="1" si="17"/>
        <v>12952.746645900463</v>
      </c>
    </row>
    <row r="26" spans="1:17">
      <c r="A26" s="442" t="s">
        <v>569</v>
      </c>
      <c r="B26" s="443">
        <f t="shared" ca="1" si="2"/>
        <v>24687.489929345364</v>
      </c>
      <c r="C26" s="443">
        <f t="shared" ca="1" si="3"/>
        <v>0</v>
      </c>
      <c r="D26" s="443">
        <f t="shared" si="4"/>
        <v>51145.96678413832</v>
      </c>
      <c r="E26" s="443">
        <f t="shared" si="5"/>
        <v>865.67378582766764</v>
      </c>
      <c r="F26" s="443">
        <f t="shared" si="6"/>
        <v>8955.0659284026515</v>
      </c>
      <c r="G26" s="443">
        <f t="shared" si="7"/>
        <v>0</v>
      </c>
      <c r="H26" s="443">
        <f t="shared" si="8"/>
        <v>0</v>
      </c>
      <c r="I26" s="443">
        <f t="shared" si="9"/>
        <v>0</v>
      </c>
      <c r="J26" s="443">
        <f t="shared" si="10"/>
        <v>7.7409166162788789</v>
      </c>
      <c r="K26" s="443">
        <f t="shared" si="11"/>
        <v>0</v>
      </c>
      <c r="L26" s="443">
        <f t="shared" si="12"/>
        <v>0</v>
      </c>
      <c r="M26" s="443">
        <f t="shared" si="13"/>
        <v>0</v>
      </c>
      <c r="N26" s="443">
        <f t="shared" si="14"/>
        <v>0</v>
      </c>
      <c r="O26" s="443">
        <f t="shared" si="15"/>
        <v>0</v>
      </c>
      <c r="P26" s="444">
        <f t="shared" si="16"/>
        <v>0</v>
      </c>
      <c r="Q26" s="442">
        <f t="shared" ca="1" si="17"/>
        <v>85661.937344330276</v>
      </c>
    </row>
    <row r="27" spans="1:17" s="448" customFormat="1">
      <c r="A27" s="446" t="s">
        <v>521</v>
      </c>
      <c r="B27" s="726">
        <f t="shared" ca="1" si="2"/>
        <v>157.69572455219753</v>
      </c>
      <c r="C27" s="447">
        <f t="shared" ca="1" si="3"/>
        <v>0</v>
      </c>
      <c r="D27" s="447">
        <f t="shared" si="4"/>
        <v>198.2809582855395</v>
      </c>
      <c r="E27" s="447">
        <f t="shared" si="5"/>
        <v>74.590485192343394</v>
      </c>
      <c r="F27" s="447">
        <f t="shared" si="6"/>
        <v>0</v>
      </c>
      <c r="G27" s="447">
        <f t="shared" si="7"/>
        <v>43881.23039757349</v>
      </c>
      <c r="H27" s="447">
        <f t="shared" si="8"/>
        <v>11592.595919528205</v>
      </c>
      <c r="I27" s="447">
        <f t="shared" si="9"/>
        <v>0</v>
      </c>
      <c r="J27" s="447">
        <f t="shared" si="10"/>
        <v>0</v>
      </c>
      <c r="K27" s="447">
        <f t="shared" si="11"/>
        <v>0</v>
      </c>
      <c r="L27" s="447">
        <f t="shared" si="12"/>
        <v>0</v>
      </c>
      <c r="M27" s="447">
        <f t="shared" si="13"/>
        <v>0</v>
      </c>
      <c r="N27" s="447">
        <f t="shared" si="14"/>
        <v>0</v>
      </c>
      <c r="O27" s="447">
        <f t="shared" si="15"/>
        <v>0</v>
      </c>
      <c r="P27" s="457">
        <f t="shared" si="16"/>
        <v>0</v>
      </c>
      <c r="Q27" s="446">
        <f t="shared" ca="1" si="17"/>
        <v>55904.393485131775</v>
      </c>
    </row>
    <row r="28" spans="1:17" ht="16.5" customHeight="1">
      <c r="A28" s="442" t="s">
        <v>511</v>
      </c>
      <c r="B28" s="443">
        <f t="shared" ca="1" si="2"/>
        <v>9.9873829849763673</v>
      </c>
      <c r="C28" s="443">
        <f t="shared" ca="1" si="3"/>
        <v>0</v>
      </c>
      <c r="D28" s="443">
        <f t="shared" si="4"/>
        <v>0</v>
      </c>
      <c r="E28" s="443">
        <f t="shared" si="5"/>
        <v>0</v>
      </c>
      <c r="F28" s="443">
        <f t="shared" si="6"/>
        <v>0</v>
      </c>
      <c r="G28" s="443">
        <f t="shared" si="7"/>
        <v>703.02862137710781</v>
      </c>
      <c r="H28" s="443">
        <f t="shared" si="8"/>
        <v>0</v>
      </c>
      <c r="I28" s="443">
        <f t="shared" si="9"/>
        <v>0</v>
      </c>
      <c r="J28" s="443">
        <f t="shared" si="10"/>
        <v>0</v>
      </c>
      <c r="K28" s="443">
        <f t="shared" si="11"/>
        <v>0</v>
      </c>
      <c r="L28" s="443">
        <f t="shared" si="12"/>
        <v>0</v>
      </c>
      <c r="M28" s="443">
        <f t="shared" si="13"/>
        <v>0</v>
      </c>
      <c r="N28" s="443">
        <f t="shared" si="14"/>
        <v>0</v>
      </c>
      <c r="O28" s="443">
        <f t="shared" si="15"/>
        <v>0</v>
      </c>
      <c r="P28" s="444">
        <f t="shared" si="16"/>
        <v>0</v>
      </c>
      <c r="Q28" s="442">
        <f t="shared" ca="1" si="17"/>
        <v>713.01600436208423</v>
      </c>
    </row>
    <row r="29" spans="1:17">
      <c r="A29" s="442" t="s">
        <v>512</v>
      </c>
      <c r="B29" s="443">
        <f t="shared" ca="1" si="2"/>
        <v>0</v>
      </c>
      <c r="C29" s="443">
        <f t="shared" ca="1" si="3"/>
        <v>0</v>
      </c>
      <c r="D29" s="443">
        <f t="shared" si="4"/>
        <v>0</v>
      </c>
      <c r="E29" s="443">
        <f t="shared" si="5"/>
        <v>0</v>
      </c>
      <c r="F29" s="443">
        <f t="shared" si="6"/>
        <v>0</v>
      </c>
      <c r="G29" s="443">
        <f t="shared" si="7"/>
        <v>0</v>
      </c>
      <c r="H29" s="443">
        <f t="shared" si="8"/>
        <v>0</v>
      </c>
      <c r="I29" s="443">
        <f t="shared" si="9"/>
        <v>0</v>
      </c>
      <c r="J29" s="443">
        <f t="shared" si="10"/>
        <v>0</v>
      </c>
      <c r="K29" s="443">
        <f t="shared" si="11"/>
        <v>0</v>
      </c>
      <c r="L29" s="443">
        <f t="shared" si="12"/>
        <v>0</v>
      </c>
      <c r="M29" s="443">
        <f t="shared" si="13"/>
        <v>0</v>
      </c>
      <c r="N29" s="443">
        <f t="shared" si="14"/>
        <v>0</v>
      </c>
      <c r="O29" s="443">
        <f t="shared" si="15"/>
        <v>0</v>
      </c>
      <c r="P29" s="444">
        <f t="shared" si="16"/>
        <v>0</v>
      </c>
      <c r="Q29" s="442">
        <f t="shared" ca="1" si="17"/>
        <v>0</v>
      </c>
    </row>
    <row r="30" spans="1:17">
      <c r="A30" s="442" t="s">
        <v>513</v>
      </c>
      <c r="B30" s="443">
        <f t="shared" ca="1" si="2"/>
        <v>0</v>
      </c>
      <c r="C30" s="443">
        <f t="shared" ca="1" si="3"/>
        <v>0</v>
      </c>
      <c r="D30" s="443">
        <f t="shared" si="4"/>
        <v>0</v>
      </c>
      <c r="E30" s="443">
        <f t="shared" si="5"/>
        <v>0</v>
      </c>
      <c r="F30" s="443">
        <f t="shared" si="6"/>
        <v>0</v>
      </c>
      <c r="G30" s="443">
        <f t="shared" si="7"/>
        <v>0</v>
      </c>
      <c r="H30" s="443">
        <f t="shared" si="8"/>
        <v>0</v>
      </c>
      <c r="I30" s="443">
        <f t="shared" si="9"/>
        <v>0</v>
      </c>
      <c r="J30" s="443">
        <f t="shared" si="10"/>
        <v>0</v>
      </c>
      <c r="K30" s="443">
        <f t="shared" si="11"/>
        <v>0</v>
      </c>
      <c r="L30" s="443">
        <f t="shared" si="12"/>
        <v>0</v>
      </c>
      <c r="M30" s="443">
        <f t="shared" si="13"/>
        <v>0</v>
      </c>
      <c r="N30" s="443">
        <f t="shared" si="14"/>
        <v>0</v>
      </c>
      <c r="O30" s="443">
        <f t="shared" si="15"/>
        <v>0</v>
      </c>
      <c r="P30" s="444">
        <f t="shared" si="16"/>
        <v>0</v>
      </c>
      <c r="Q30" s="442">
        <f t="shared" ca="1" si="17"/>
        <v>0</v>
      </c>
    </row>
    <row r="31" spans="1:17">
      <c r="A31" s="442" t="s">
        <v>514</v>
      </c>
      <c r="B31" s="443">
        <f t="shared" ca="1" si="2"/>
        <v>0</v>
      </c>
      <c r="C31" s="443">
        <f t="shared" ca="1" si="3"/>
        <v>0</v>
      </c>
      <c r="D31" s="443">
        <f t="shared" si="4"/>
        <v>0</v>
      </c>
      <c r="E31" s="443">
        <f t="shared" si="5"/>
        <v>0</v>
      </c>
      <c r="F31" s="443">
        <f t="shared" si="6"/>
        <v>0</v>
      </c>
      <c r="G31" s="443">
        <f t="shared" si="7"/>
        <v>0</v>
      </c>
      <c r="H31" s="443">
        <f t="shared" si="8"/>
        <v>0</v>
      </c>
      <c r="I31" s="443">
        <f t="shared" si="9"/>
        <v>0</v>
      </c>
      <c r="J31" s="443">
        <f t="shared" si="10"/>
        <v>0</v>
      </c>
      <c r="K31" s="443">
        <f t="shared" si="11"/>
        <v>0</v>
      </c>
      <c r="L31" s="443">
        <f t="shared" si="12"/>
        <v>0</v>
      </c>
      <c r="M31" s="443">
        <f t="shared" si="13"/>
        <v>0</v>
      </c>
      <c r="N31" s="443">
        <f t="shared" si="14"/>
        <v>0</v>
      </c>
      <c r="O31" s="443">
        <f t="shared" si="15"/>
        <v>0</v>
      </c>
      <c r="P31" s="444">
        <f t="shared" si="16"/>
        <v>0</v>
      </c>
      <c r="Q31" s="442">
        <f t="shared" ca="1" si="17"/>
        <v>0</v>
      </c>
    </row>
    <row r="32" spans="1:17">
      <c r="A32" s="442" t="s">
        <v>657</v>
      </c>
      <c r="B32" s="443">
        <f t="shared" ca="1" si="2"/>
        <v>244.70106848183912</v>
      </c>
      <c r="C32" s="443">
        <f t="shared" ca="1" si="3"/>
        <v>0</v>
      </c>
      <c r="D32" s="443">
        <f t="shared" si="4"/>
        <v>765.25034496002309</v>
      </c>
      <c r="E32" s="443">
        <f t="shared" si="5"/>
        <v>0</v>
      </c>
      <c r="F32" s="443">
        <f t="shared" si="6"/>
        <v>0</v>
      </c>
      <c r="G32" s="443">
        <f t="shared" si="7"/>
        <v>0</v>
      </c>
      <c r="H32" s="443">
        <f t="shared" si="8"/>
        <v>0</v>
      </c>
      <c r="I32" s="443">
        <f t="shared" si="9"/>
        <v>0</v>
      </c>
      <c r="J32" s="443">
        <f t="shared" si="10"/>
        <v>0</v>
      </c>
      <c r="K32" s="443">
        <f t="shared" si="11"/>
        <v>0</v>
      </c>
      <c r="L32" s="443">
        <f t="shared" si="12"/>
        <v>0</v>
      </c>
      <c r="M32" s="443">
        <f t="shared" si="13"/>
        <v>0</v>
      </c>
      <c r="N32" s="443">
        <f t="shared" si="14"/>
        <v>0</v>
      </c>
      <c r="O32" s="443">
        <f t="shared" si="15"/>
        <v>0</v>
      </c>
      <c r="P32" s="444">
        <f t="shared" si="16"/>
        <v>0</v>
      </c>
      <c r="Q32" s="442">
        <f t="shared" ref="Q32" ca="1" si="18">SUM(B32:P32)</f>
        <v>1009.9514134418622</v>
      </c>
    </row>
    <row r="33" spans="1:17" s="454" customFormat="1">
      <c r="A33" s="452" t="s">
        <v>515</v>
      </c>
      <c r="B33" s="453">
        <f ca="1">SUM(B22:B32)</f>
        <v>52657.109988880722</v>
      </c>
      <c r="C33" s="453">
        <f t="shared" ref="C33:Q33" ca="1" si="19">SUM(C22:C32)</f>
        <v>708.55597270161172</v>
      </c>
      <c r="D33" s="453">
        <f t="shared" ca="1" si="19"/>
        <v>94177.813760040182</v>
      </c>
      <c r="E33" s="453">
        <f t="shared" ca="1" si="19"/>
        <v>2026.5593941062191</v>
      </c>
      <c r="F33" s="453">
        <f t="shared" ca="1" si="19"/>
        <v>36996.479961074787</v>
      </c>
      <c r="G33" s="453">
        <f t="shared" si="19"/>
        <v>44584.259018950601</v>
      </c>
      <c r="H33" s="453">
        <f t="shared" si="19"/>
        <v>11592.595919528205</v>
      </c>
      <c r="I33" s="453">
        <f t="shared" si="19"/>
        <v>0</v>
      </c>
      <c r="J33" s="453">
        <f t="shared" si="19"/>
        <v>973.7863668807255</v>
      </c>
      <c r="K33" s="453">
        <f t="shared" si="19"/>
        <v>0</v>
      </c>
      <c r="L33" s="453">
        <f t="shared" ca="1" si="19"/>
        <v>0</v>
      </c>
      <c r="M33" s="453">
        <f t="shared" si="19"/>
        <v>0</v>
      </c>
      <c r="N33" s="453">
        <f t="shared" ca="1" si="19"/>
        <v>0</v>
      </c>
      <c r="O33" s="453">
        <f t="shared" si="19"/>
        <v>0</v>
      </c>
      <c r="P33" s="453">
        <f t="shared" si="19"/>
        <v>0</v>
      </c>
      <c r="Q33" s="453">
        <f t="shared" ca="1" si="19"/>
        <v>243717.16038216307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xr:uid="{00000000-0002-0000-0300-00000000000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FEBF7-0AFF-422C-82EA-BFD129094F00}">
  <sheetPr codeName="Sheet24">
    <tabColor theme="6"/>
  </sheetPr>
  <dimension ref="A1:Q20"/>
  <sheetViews>
    <sheetView zoomScale="79" zoomScaleNormal="79" workbookViewId="0">
      <selection sqref="A1:A3"/>
    </sheetView>
  </sheetViews>
  <sheetFormatPr defaultColWidth="9.140625" defaultRowHeight="15"/>
  <cols>
    <col min="1" max="1" width="51.42578125" style="441" customWidth="1"/>
    <col min="2" max="8" width="26.28515625" style="441" customWidth="1"/>
    <col min="9" max="9" width="32" style="441" customWidth="1"/>
    <col min="10" max="11" width="26.28515625" style="441" customWidth="1"/>
    <col min="12" max="12" width="23.7109375" style="441" customWidth="1"/>
    <col min="13" max="15" width="26.28515625" style="441" customWidth="1"/>
    <col min="16" max="16" width="42" style="441" customWidth="1"/>
    <col min="17" max="17" width="26.28515625" style="441" customWidth="1"/>
    <col min="18" max="18" width="9.5703125" style="441" bestFit="1" customWidth="1"/>
    <col min="19" max="16384" width="9.140625" style="441"/>
  </cols>
  <sheetData>
    <row r="1" spans="1:17" s="918" customFormat="1" ht="21">
      <c r="A1" s="1139" t="s">
        <v>510</v>
      </c>
      <c r="B1" s="1140" t="s">
        <v>641</v>
      </c>
      <c r="C1" s="1140"/>
      <c r="D1" s="1140"/>
      <c r="E1" s="1140"/>
      <c r="F1" s="1140"/>
      <c r="G1" s="1140"/>
      <c r="H1" s="1140"/>
      <c r="I1" s="1140"/>
      <c r="J1" s="1140"/>
      <c r="K1" s="1140"/>
      <c r="L1" s="1140"/>
      <c r="M1" s="1140"/>
      <c r="N1" s="1140"/>
      <c r="O1" s="1140"/>
      <c r="P1" s="1141"/>
      <c r="Q1" s="917"/>
    </row>
    <row r="2" spans="1:17" s="918" customFormat="1" ht="21">
      <c r="A2" s="1139"/>
      <c r="B2" s="1142" t="s">
        <v>20</v>
      </c>
      <c r="C2" s="1144" t="s">
        <v>189</v>
      </c>
      <c r="D2" s="1146" t="s">
        <v>190</v>
      </c>
      <c r="E2" s="1147"/>
      <c r="F2" s="1147"/>
      <c r="G2" s="1147"/>
      <c r="H2" s="1147"/>
      <c r="I2" s="1147"/>
      <c r="J2" s="1147"/>
      <c r="K2" s="1143"/>
      <c r="L2" s="1146" t="s">
        <v>191</v>
      </c>
      <c r="M2" s="1147"/>
      <c r="N2" s="1147"/>
      <c r="O2" s="1147"/>
      <c r="P2" s="1143"/>
      <c r="Q2" s="917"/>
    </row>
    <row r="3" spans="1:17" s="918" customFormat="1" ht="42">
      <c r="A3" s="1139"/>
      <c r="B3" s="1143"/>
      <c r="C3" s="1145"/>
      <c r="D3" s="919" t="s">
        <v>192</v>
      </c>
      <c r="E3" s="919" t="s">
        <v>193</v>
      </c>
      <c r="F3" s="919" t="s">
        <v>194</v>
      </c>
      <c r="G3" s="919" t="s">
        <v>195</v>
      </c>
      <c r="H3" s="919" t="s">
        <v>113</v>
      </c>
      <c r="I3" s="919" t="s">
        <v>196</v>
      </c>
      <c r="J3" s="919" t="s">
        <v>197</v>
      </c>
      <c r="K3" s="919" t="s">
        <v>198</v>
      </c>
      <c r="L3" s="919" t="s">
        <v>199</v>
      </c>
      <c r="M3" s="919" t="s">
        <v>200</v>
      </c>
      <c r="N3" s="919" t="s">
        <v>201</v>
      </c>
      <c r="O3" s="919" t="s">
        <v>202</v>
      </c>
      <c r="P3" s="919" t="s">
        <v>203</v>
      </c>
      <c r="Q3" s="917" t="s">
        <v>109</v>
      </c>
    </row>
    <row r="4" spans="1:17" ht="240">
      <c r="A4" s="920" t="s">
        <v>148</v>
      </c>
      <c r="B4" s="921" t="s">
        <v>642</v>
      </c>
      <c r="C4" s="922" t="s">
        <v>643</v>
      </c>
      <c r="D4" s="923" t="s">
        <v>644</v>
      </c>
      <c r="E4" s="924" t="s">
        <v>780</v>
      </c>
      <c r="F4" s="924" t="s">
        <v>781</v>
      </c>
      <c r="G4" s="925" t="s">
        <v>645</v>
      </c>
      <c r="H4" s="925" t="s">
        <v>645</v>
      </c>
      <c r="I4" s="925" t="s">
        <v>645</v>
      </c>
      <c r="J4" s="924" t="s">
        <v>782</v>
      </c>
      <c r="K4" s="925" t="s">
        <v>645</v>
      </c>
      <c r="L4" s="925" t="s">
        <v>645</v>
      </c>
      <c r="M4" s="925" t="s">
        <v>645</v>
      </c>
      <c r="N4" s="924" t="s">
        <v>783</v>
      </c>
      <c r="O4" s="926" t="s">
        <v>646</v>
      </c>
      <c r="P4" s="927" t="s">
        <v>647</v>
      </c>
      <c r="Q4" s="928"/>
    </row>
    <row r="5" spans="1:17" ht="195">
      <c r="A5" s="929" t="s">
        <v>149</v>
      </c>
      <c r="B5" s="930" t="s">
        <v>784</v>
      </c>
      <c r="C5" s="931" t="s">
        <v>785</v>
      </c>
      <c r="D5" s="931" t="s">
        <v>786</v>
      </c>
      <c r="E5" s="932" t="s">
        <v>648</v>
      </c>
      <c r="F5" s="932" t="s">
        <v>787</v>
      </c>
      <c r="G5" s="933" t="s">
        <v>645</v>
      </c>
      <c r="H5" s="933" t="s">
        <v>645</v>
      </c>
      <c r="I5" s="933" t="s">
        <v>645</v>
      </c>
      <c r="J5" s="932" t="s">
        <v>650</v>
      </c>
      <c r="K5" s="933" t="s">
        <v>645</v>
      </c>
      <c r="L5" s="933" t="s">
        <v>645</v>
      </c>
      <c r="M5" s="933" t="s">
        <v>645</v>
      </c>
      <c r="N5" s="932" t="s">
        <v>788</v>
      </c>
      <c r="O5" s="934" t="s">
        <v>646</v>
      </c>
      <c r="P5" s="935" t="s">
        <v>647</v>
      </c>
      <c r="Q5" s="936"/>
    </row>
    <row r="6" spans="1:17" ht="30">
      <c r="A6" s="929" t="s">
        <v>187</v>
      </c>
      <c r="B6" s="937" t="s">
        <v>651</v>
      </c>
      <c r="C6" s="938" t="s">
        <v>652</v>
      </c>
      <c r="D6" s="933" t="s">
        <v>652</v>
      </c>
      <c r="E6" s="933" t="s">
        <v>652</v>
      </c>
      <c r="F6" s="933" t="s">
        <v>652</v>
      </c>
      <c r="G6" s="933" t="s">
        <v>652</v>
      </c>
      <c r="H6" s="933" t="s">
        <v>652</v>
      </c>
      <c r="I6" s="933" t="s">
        <v>652</v>
      </c>
      <c r="J6" s="933" t="s">
        <v>652</v>
      </c>
      <c r="K6" s="933" t="s">
        <v>652</v>
      </c>
      <c r="L6" s="933" t="s">
        <v>652</v>
      </c>
      <c r="M6" s="933" t="s">
        <v>652</v>
      </c>
      <c r="N6" s="933" t="s">
        <v>652</v>
      </c>
      <c r="O6" s="939" t="s">
        <v>652</v>
      </c>
      <c r="P6" s="940" t="s">
        <v>652</v>
      </c>
      <c r="Q6" s="941"/>
    </row>
    <row r="7" spans="1:17" ht="195">
      <c r="A7" s="929" t="s">
        <v>105</v>
      </c>
      <c r="B7" s="937" t="s">
        <v>651</v>
      </c>
      <c r="C7" s="931" t="s">
        <v>785</v>
      </c>
      <c r="D7" s="931" t="s">
        <v>786</v>
      </c>
      <c r="E7" s="932" t="s">
        <v>648</v>
      </c>
      <c r="F7" s="932" t="s">
        <v>649</v>
      </c>
      <c r="G7" s="933" t="s">
        <v>645</v>
      </c>
      <c r="H7" s="933" t="s">
        <v>645</v>
      </c>
      <c r="I7" s="933" t="s">
        <v>645</v>
      </c>
      <c r="J7" s="932" t="s">
        <v>650</v>
      </c>
      <c r="K7" s="933" t="s">
        <v>645</v>
      </c>
      <c r="L7" s="933" t="s">
        <v>645</v>
      </c>
      <c r="M7" s="933" t="s">
        <v>645</v>
      </c>
      <c r="N7" s="942" t="s">
        <v>645</v>
      </c>
      <c r="O7" s="938" t="s">
        <v>645</v>
      </c>
      <c r="P7" s="943" t="s">
        <v>645</v>
      </c>
      <c r="Q7" s="936"/>
    </row>
    <row r="8" spans="1:17" ht="195">
      <c r="A8" s="929" t="s">
        <v>569</v>
      </c>
      <c r="B8" s="930" t="s">
        <v>789</v>
      </c>
      <c r="C8" s="931" t="s">
        <v>785</v>
      </c>
      <c r="D8" s="931" t="s">
        <v>786</v>
      </c>
      <c r="E8" s="932" t="s">
        <v>648</v>
      </c>
      <c r="F8" s="932" t="s">
        <v>649</v>
      </c>
      <c r="G8" s="933" t="s">
        <v>645</v>
      </c>
      <c r="H8" s="933" t="s">
        <v>645</v>
      </c>
      <c r="I8" s="933" t="s">
        <v>645</v>
      </c>
      <c r="J8" s="932" t="s">
        <v>650</v>
      </c>
      <c r="K8" s="933" t="s">
        <v>645</v>
      </c>
      <c r="L8" s="933" t="s">
        <v>645</v>
      </c>
      <c r="M8" s="933" t="s">
        <v>645</v>
      </c>
      <c r="N8" s="932" t="s">
        <v>788</v>
      </c>
      <c r="O8" s="934" t="s">
        <v>646</v>
      </c>
      <c r="P8" s="935" t="s">
        <v>647</v>
      </c>
      <c r="Q8" s="936"/>
    </row>
    <row r="9" spans="1:17" s="448" customFormat="1" ht="390">
      <c r="A9" s="944" t="s">
        <v>521</v>
      </c>
      <c r="B9" s="932" t="s">
        <v>790</v>
      </c>
      <c r="C9" s="939" t="s">
        <v>652</v>
      </c>
      <c r="D9" s="932" t="s">
        <v>791</v>
      </c>
      <c r="E9" s="932" t="s">
        <v>792</v>
      </c>
      <c r="F9" s="933" t="s">
        <v>652</v>
      </c>
      <c r="G9" s="932" t="s">
        <v>793</v>
      </c>
      <c r="H9" s="932" t="s">
        <v>794</v>
      </c>
      <c r="I9" s="933" t="s">
        <v>652</v>
      </c>
      <c r="J9" s="933" t="s">
        <v>652</v>
      </c>
      <c r="K9" s="933" t="s">
        <v>652</v>
      </c>
      <c r="L9" s="933" t="s">
        <v>652</v>
      </c>
      <c r="M9" s="932" t="s">
        <v>795</v>
      </c>
      <c r="N9" s="933" t="s">
        <v>652</v>
      </c>
      <c r="O9" s="933" t="s">
        <v>652</v>
      </c>
      <c r="P9" s="945" t="s">
        <v>652</v>
      </c>
      <c r="Q9" s="946"/>
    </row>
    <row r="10" spans="1:17" ht="360">
      <c r="A10" s="929" t="s">
        <v>511</v>
      </c>
      <c r="B10" s="930" t="s">
        <v>653</v>
      </c>
      <c r="C10" s="939" t="s">
        <v>652</v>
      </c>
      <c r="D10" s="939" t="s">
        <v>652</v>
      </c>
      <c r="E10" s="939" t="s">
        <v>652</v>
      </c>
      <c r="F10" s="933" t="s">
        <v>652</v>
      </c>
      <c r="G10" s="930" t="s">
        <v>654</v>
      </c>
      <c r="H10" s="933" t="s">
        <v>652</v>
      </c>
      <c r="I10" s="933" t="s">
        <v>652</v>
      </c>
      <c r="J10" s="933" t="s">
        <v>652</v>
      </c>
      <c r="K10" s="933" t="s">
        <v>652</v>
      </c>
      <c r="L10" s="933" t="s">
        <v>652</v>
      </c>
      <c r="M10" s="930" t="s">
        <v>655</v>
      </c>
      <c r="N10" s="933" t="s">
        <v>652</v>
      </c>
      <c r="O10" s="933" t="s">
        <v>652</v>
      </c>
      <c r="P10" s="945" t="s">
        <v>652</v>
      </c>
      <c r="Q10" s="936"/>
    </row>
    <row r="11" spans="1:17" ht="21">
      <c r="A11" s="929" t="s">
        <v>512</v>
      </c>
      <c r="B11" s="947" t="s">
        <v>656</v>
      </c>
      <c r="C11" s="947" t="s">
        <v>656</v>
      </c>
      <c r="D11" s="947" t="s">
        <v>656</v>
      </c>
      <c r="E11" s="947" t="s">
        <v>656</v>
      </c>
      <c r="F11" s="947" t="s">
        <v>656</v>
      </c>
      <c r="G11" s="947" t="s">
        <v>656</v>
      </c>
      <c r="H11" s="947" t="s">
        <v>656</v>
      </c>
      <c r="I11" s="947" t="s">
        <v>656</v>
      </c>
      <c r="J11" s="947" t="s">
        <v>656</v>
      </c>
      <c r="K11" s="947" t="s">
        <v>656</v>
      </c>
      <c r="L11" s="947" t="s">
        <v>656</v>
      </c>
      <c r="M11" s="947" t="s">
        <v>656</v>
      </c>
      <c r="N11" s="947" t="s">
        <v>656</v>
      </c>
      <c r="O11" s="947" t="s">
        <v>656</v>
      </c>
      <c r="P11" s="948" t="s">
        <v>656</v>
      </c>
      <c r="Q11" s="949"/>
    </row>
    <row r="12" spans="1:17" ht="21">
      <c r="A12" s="929" t="s">
        <v>513</v>
      </c>
      <c r="B12" s="947" t="s">
        <v>656</v>
      </c>
      <c r="C12" s="947" t="s">
        <v>652</v>
      </c>
      <c r="D12" s="947" t="s">
        <v>652</v>
      </c>
      <c r="E12" s="947" t="s">
        <v>652</v>
      </c>
      <c r="F12" s="947" t="s">
        <v>652</v>
      </c>
      <c r="G12" s="947" t="s">
        <v>652</v>
      </c>
      <c r="H12" s="947" t="s">
        <v>652</v>
      </c>
      <c r="I12" s="947" t="s">
        <v>652</v>
      </c>
      <c r="J12" s="947" t="s">
        <v>652</v>
      </c>
      <c r="K12" s="947" t="s">
        <v>652</v>
      </c>
      <c r="L12" s="947" t="s">
        <v>652</v>
      </c>
      <c r="M12" s="947" t="s">
        <v>652</v>
      </c>
      <c r="N12" s="947" t="s">
        <v>652</v>
      </c>
      <c r="O12" s="947" t="s">
        <v>652</v>
      </c>
      <c r="P12" s="950" t="s">
        <v>652</v>
      </c>
      <c r="Q12" s="444"/>
    </row>
    <row r="13" spans="1:17" ht="21">
      <c r="A13" s="929" t="s">
        <v>514</v>
      </c>
      <c r="B13" s="947" t="s">
        <v>656</v>
      </c>
      <c r="C13" s="947" t="s">
        <v>652</v>
      </c>
      <c r="D13" s="947" t="s">
        <v>656</v>
      </c>
      <c r="E13" s="947" t="s">
        <v>656</v>
      </c>
      <c r="F13" s="947" t="s">
        <v>652</v>
      </c>
      <c r="G13" s="947" t="s">
        <v>656</v>
      </c>
      <c r="H13" s="947" t="s">
        <v>656</v>
      </c>
      <c r="I13" s="947" t="s">
        <v>652</v>
      </c>
      <c r="J13" s="947" t="s">
        <v>652</v>
      </c>
      <c r="K13" s="947" t="s">
        <v>652</v>
      </c>
      <c r="L13" s="947" t="s">
        <v>652</v>
      </c>
      <c r="M13" s="947" t="s">
        <v>656</v>
      </c>
      <c r="N13" s="947" t="s">
        <v>652</v>
      </c>
      <c r="O13" s="947" t="s">
        <v>652</v>
      </c>
      <c r="P13" s="950" t="s">
        <v>652</v>
      </c>
      <c r="Q13" s="444"/>
    </row>
    <row r="14" spans="1:17" ht="30">
      <c r="A14" s="951" t="s">
        <v>657</v>
      </c>
      <c r="B14" s="937" t="s">
        <v>651</v>
      </c>
      <c r="C14" s="947" t="s">
        <v>652</v>
      </c>
      <c r="D14" s="937" t="s">
        <v>651</v>
      </c>
      <c r="E14" s="947" t="s">
        <v>652</v>
      </c>
      <c r="F14" s="947" t="s">
        <v>652</v>
      </c>
      <c r="G14" s="947" t="s">
        <v>652</v>
      </c>
      <c r="H14" s="947" t="s">
        <v>652</v>
      </c>
      <c r="I14" s="947" t="s">
        <v>652</v>
      </c>
      <c r="J14" s="947" t="s">
        <v>652</v>
      </c>
      <c r="K14" s="947" t="s">
        <v>652</v>
      </c>
      <c r="L14" s="947" t="s">
        <v>652</v>
      </c>
      <c r="M14" s="947" t="s">
        <v>652</v>
      </c>
      <c r="N14" s="947" t="s">
        <v>652</v>
      </c>
      <c r="O14" s="947" t="s">
        <v>652</v>
      </c>
      <c r="P14" s="948" t="s">
        <v>652</v>
      </c>
      <c r="Q14" s="952"/>
    </row>
    <row r="15" spans="1:17" s="454" customFormat="1" ht="21">
      <c r="A15" s="953" t="s">
        <v>515</v>
      </c>
      <c r="B15" s="453"/>
      <c r="C15" s="453"/>
      <c r="D15" s="453"/>
      <c r="E15" s="453"/>
      <c r="F15" s="453"/>
      <c r="G15" s="453"/>
      <c r="H15" s="453"/>
      <c r="I15" s="453"/>
      <c r="J15" s="453"/>
      <c r="K15" s="453"/>
      <c r="L15" s="453"/>
      <c r="M15" s="954"/>
      <c r="N15" s="453"/>
      <c r="O15" s="453"/>
      <c r="P15" s="955"/>
      <c r="Q15" s="956"/>
    </row>
    <row r="16" spans="1:17">
      <c r="M16" s="957"/>
    </row>
    <row r="17" spans="1:4">
      <c r="B17" s="958">
        <v>1</v>
      </c>
      <c r="C17" s="959">
        <v>2</v>
      </c>
      <c r="D17" s="960">
        <v>3</v>
      </c>
    </row>
    <row r="18" spans="1:4" ht="252">
      <c r="A18" s="961" t="s">
        <v>658</v>
      </c>
      <c r="B18" s="962" t="s">
        <v>659</v>
      </c>
      <c r="C18" s="963" t="s">
        <v>660</v>
      </c>
      <c r="D18" s="964" t="s">
        <v>661</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xr:uid="{D39297DC-2787-42B3-AC66-A302DFF8689D}">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ED2ED-334C-42F1-BD1A-A1DDE57F23F1}">
  <sheetPr codeName="Sheet30">
    <tabColor theme="6"/>
  </sheetPr>
  <dimension ref="A1:P22"/>
  <sheetViews>
    <sheetView workbookViewId="0">
      <selection sqref="A1:A3"/>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50" t="s">
        <v>230</v>
      </c>
      <c r="B1" s="1148" t="s">
        <v>336</v>
      </c>
      <c r="C1" s="1148"/>
      <c r="D1" s="1151" t="s">
        <v>337</v>
      </c>
      <c r="E1" s="1151"/>
      <c r="F1" s="1151"/>
      <c r="G1" s="1151"/>
      <c r="H1" s="1151"/>
      <c r="I1" s="1151"/>
      <c r="J1" s="1151"/>
      <c r="K1" s="1151"/>
      <c r="L1" s="1151"/>
      <c r="M1" s="1151"/>
      <c r="N1" s="1151"/>
      <c r="O1" s="1151"/>
      <c r="P1" s="1148" t="s">
        <v>662</v>
      </c>
    </row>
    <row r="2" spans="1:16" ht="60">
      <c r="A2" s="1150"/>
      <c r="B2" s="1148"/>
      <c r="C2" s="1148"/>
      <c r="D2" s="1151" t="s">
        <v>190</v>
      </c>
      <c r="E2" s="1151"/>
      <c r="F2" s="1151"/>
      <c r="G2" s="1151"/>
      <c r="H2" s="1151"/>
      <c r="I2" s="966" t="s">
        <v>670</v>
      </c>
      <c r="J2" s="966" t="s">
        <v>223</v>
      </c>
      <c r="K2" s="966" t="s">
        <v>669</v>
      </c>
      <c r="L2" s="966" t="s">
        <v>637</v>
      </c>
      <c r="M2" s="966" t="s">
        <v>234</v>
      </c>
      <c r="N2" s="966" t="s">
        <v>667</v>
      </c>
      <c r="O2" s="966" t="s">
        <v>120</v>
      </c>
      <c r="P2" s="1148"/>
    </row>
    <row r="3" spans="1:16" ht="30">
      <c r="A3" s="1150"/>
      <c r="B3" s="966" t="s">
        <v>673</v>
      </c>
      <c r="C3" s="966" t="s">
        <v>674</v>
      </c>
      <c r="D3" s="966" t="s">
        <v>192</v>
      </c>
      <c r="E3" s="966" t="s">
        <v>193</v>
      </c>
      <c r="F3" s="966" t="s">
        <v>194</v>
      </c>
      <c r="G3" s="966" t="s">
        <v>196</v>
      </c>
      <c r="H3" s="966" t="s">
        <v>197</v>
      </c>
      <c r="I3" s="966"/>
      <c r="J3" s="966"/>
      <c r="K3" s="966"/>
      <c r="L3" s="966"/>
      <c r="M3" s="966"/>
      <c r="N3" s="966"/>
      <c r="O3" s="966"/>
      <c r="P3" s="1148"/>
    </row>
    <row r="4" spans="1:16">
      <c r="A4" s="971" t="s">
        <v>238</v>
      </c>
      <c r="B4" s="967">
        <f>'SEAP template'!B72</f>
        <v>47502.881203094992</v>
      </c>
      <c r="C4" s="967"/>
      <c r="D4" s="967"/>
      <c r="E4" s="967"/>
      <c r="F4" s="967"/>
      <c r="G4" s="967"/>
      <c r="H4" s="967"/>
      <c r="I4" s="967"/>
      <c r="J4" s="967"/>
      <c r="K4" s="967"/>
      <c r="L4" s="967"/>
      <c r="M4" s="967"/>
      <c r="N4" s="967"/>
      <c r="O4" s="967"/>
      <c r="P4" s="968">
        <f>'SEAP template'!Q72</f>
        <v>0</v>
      </c>
    </row>
    <row r="5" spans="1:16">
      <c r="A5" s="972" t="s">
        <v>239</v>
      </c>
      <c r="B5" s="967">
        <f>'SEAP template'!B73</f>
        <v>0</v>
      </c>
      <c r="C5" s="967"/>
      <c r="D5" s="967"/>
      <c r="E5" s="967"/>
      <c r="F5" s="967"/>
      <c r="G5" s="967"/>
      <c r="H5" s="967"/>
      <c r="I5" s="967"/>
      <c r="J5" s="967"/>
      <c r="K5" s="967"/>
      <c r="L5" s="967"/>
      <c r="M5" s="967"/>
      <c r="N5" s="967"/>
      <c r="O5" s="967"/>
      <c r="P5" s="968">
        <f>'SEAP template'!Q73</f>
        <v>0</v>
      </c>
    </row>
    <row r="6" spans="1:16">
      <c r="A6" s="972" t="s">
        <v>240</v>
      </c>
      <c r="B6" s="967">
        <f>'SEAP template'!B74</f>
        <v>24713.934271005128</v>
      </c>
      <c r="C6" s="967"/>
      <c r="D6" s="967"/>
      <c r="E6" s="967"/>
      <c r="F6" s="967"/>
      <c r="G6" s="967"/>
      <c r="H6" s="967"/>
      <c r="I6" s="967"/>
      <c r="J6" s="967"/>
      <c r="K6" s="967"/>
      <c r="L6" s="967"/>
      <c r="M6" s="967"/>
      <c r="N6" s="967"/>
      <c r="O6" s="967"/>
      <c r="P6" s="968">
        <f>'SEAP template'!Q74</f>
        <v>0</v>
      </c>
    </row>
    <row r="7" spans="1:16">
      <c r="A7" s="972" t="s">
        <v>637</v>
      </c>
      <c r="B7" s="967">
        <f>'SEAP template'!B75</f>
        <v>0</v>
      </c>
      <c r="C7" s="967"/>
      <c r="D7" s="967"/>
      <c r="E7" s="967"/>
      <c r="F7" s="967"/>
      <c r="G7" s="967"/>
      <c r="H7" s="967"/>
      <c r="I7" s="967"/>
      <c r="J7" s="967"/>
      <c r="K7" s="967"/>
      <c r="L7" s="967"/>
      <c r="M7" s="967"/>
      <c r="N7" s="967"/>
      <c r="O7" s="967"/>
      <c r="P7" s="968">
        <f>'SEAP template'!Q75</f>
        <v>0</v>
      </c>
    </row>
    <row r="8" spans="1:16">
      <c r="A8" s="971" t="s">
        <v>241</v>
      </c>
      <c r="B8" s="967">
        <f>'SEAP template'!B76</f>
        <v>28002.37914786379</v>
      </c>
      <c r="C8" s="967">
        <f>'SEAP template'!C76</f>
        <v>2594.1321879172638</v>
      </c>
      <c r="D8" s="967">
        <f>'SEAP template'!D76</f>
        <v>3319.3443876118927</v>
      </c>
      <c r="E8" s="967">
        <f>'SEAP template'!E76</f>
        <v>0</v>
      </c>
      <c r="F8" s="967">
        <f>'SEAP template'!F76</f>
        <v>0</v>
      </c>
      <c r="G8" s="967">
        <f>'SEAP template'!G76</f>
        <v>0</v>
      </c>
      <c r="H8" s="967">
        <f>'SEAP template'!H76</f>
        <v>0</v>
      </c>
      <c r="I8" s="967">
        <f>'SEAP template'!I76</f>
        <v>0</v>
      </c>
      <c r="J8" s="967">
        <f>'SEAP template'!J76</f>
        <v>35830.687617683754</v>
      </c>
      <c r="K8" s="967">
        <f>'SEAP template'!K76</f>
        <v>0</v>
      </c>
      <c r="L8" s="967">
        <f>'SEAP template'!L76</f>
        <v>0</v>
      </c>
      <c r="M8" s="967">
        <f>'SEAP template'!M76</f>
        <v>0</v>
      </c>
      <c r="N8" s="967">
        <f>'SEAP template'!N76</f>
        <v>0</v>
      </c>
      <c r="O8" s="967">
        <f>'SEAP template'!O76</f>
        <v>0</v>
      </c>
      <c r="P8" s="968">
        <f>'SEAP template'!Q76</f>
        <v>670.50756629760235</v>
      </c>
    </row>
    <row r="9" spans="1:16">
      <c r="A9" s="973" t="s">
        <v>665</v>
      </c>
      <c r="B9" s="967">
        <f>'SEAP template'!B77</f>
        <v>0</v>
      </c>
      <c r="C9" s="967">
        <f>'SEAP template'!C77</f>
        <v>0</v>
      </c>
      <c r="D9" s="967">
        <f>'SEAP template'!D77</f>
        <v>0</v>
      </c>
      <c r="E9" s="967">
        <f>'SEAP template'!E77</f>
        <v>0</v>
      </c>
      <c r="F9" s="967">
        <f>'SEAP template'!F77</f>
        <v>0</v>
      </c>
      <c r="G9" s="967">
        <f>'SEAP template'!G77</f>
        <v>0</v>
      </c>
      <c r="H9" s="967">
        <f>'SEAP template'!H77</f>
        <v>0</v>
      </c>
      <c r="I9" s="967">
        <f>'SEAP template'!I77</f>
        <v>0</v>
      </c>
      <c r="J9" s="967">
        <f>'SEAP template'!J77</f>
        <v>0</v>
      </c>
      <c r="K9" s="967">
        <f>'SEAP template'!K77</f>
        <v>0</v>
      </c>
      <c r="L9" s="967">
        <f>'SEAP template'!L77</f>
        <v>0</v>
      </c>
      <c r="M9" s="967">
        <f>'SEAP template'!M77</f>
        <v>0</v>
      </c>
      <c r="N9" s="967">
        <f>'SEAP template'!N77</f>
        <v>0</v>
      </c>
      <c r="O9" s="967">
        <f>'SEAP template'!O77</f>
        <v>0</v>
      </c>
      <c r="P9" s="968">
        <f>'SEAP template'!Q77</f>
        <v>0</v>
      </c>
    </row>
    <row r="10" spans="1:16">
      <c r="A10" s="972" t="s">
        <v>109</v>
      </c>
      <c r="B10" s="969">
        <f>SUM(B4:B9)</f>
        <v>100219.19462196391</v>
      </c>
      <c r="C10" s="969">
        <f>SUM(C4:C9)</f>
        <v>2594.1321879172638</v>
      </c>
      <c r="D10" s="969">
        <f t="shared" ref="D10:H10" si="0">SUM(D8:D9)</f>
        <v>3319.3443876118927</v>
      </c>
      <c r="E10" s="969">
        <f t="shared" si="0"/>
        <v>0</v>
      </c>
      <c r="F10" s="969">
        <f t="shared" si="0"/>
        <v>0</v>
      </c>
      <c r="G10" s="969">
        <f t="shared" si="0"/>
        <v>0</v>
      </c>
      <c r="H10" s="969">
        <f t="shared" si="0"/>
        <v>0</v>
      </c>
      <c r="I10" s="969">
        <f>SUM(I8:I9)</f>
        <v>0</v>
      </c>
      <c r="J10" s="969">
        <f>SUM(J8:J9)</f>
        <v>35830.687617683754</v>
      </c>
      <c r="K10" s="969">
        <f t="shared" ref="K10:L10" si="1">SUM(K8:K9)</f>
        <v>0</v>
      </c>
      <c r="L10" s="969">
        <f t="shared" si="1"/>
        <v>0</v>
      </c>
      <c r="M10" s="969">
        <f>SUM(M8:M9)</f>
        <v>0</v>
      </c>
      <c r="N10" s="969">
        <f>SUM(N8:N9)</f>
        <v>0</v>
      </c>
      <c r="O10" s="969">
        <f>SUM(O8:O9)</f>
        <v>0</v>
      </c>
      <c r="P10" s="969">
        <f>SUM(P8:P9)</f>
        <v>670.50756629760235</v>
      </c>
    </row>
    <row r="11" spans="1:16">
      <c r="A11" s="843"/>
      <c r="B11" s="843"/>
      <c r="C11" s="843"/>
      <c r="D11" s="843"/>
      <c r="E11" s="843"/>
      <c r="F11" s="843"/>
      <c r="G11" s="843"/>
      <c r="H11" s="843"/>
      <c r="I11" s="843"/>
      <c r="J11" s="843"/>
      <c r="K11" s="843"/>
      <c r="L11" s="843"/>
      <c r="M11" s="843"/>
      <c r="N11" s="843"/>
      <c r="O11" s="843"/>
      <c r="P11" s="843"/>
    </row>
    <row r="12" spans="1:16">
      <c r="A12" s="455" t="s">
        <v>676</v>
      </c>
      <c r="B12" s="732" t="s">
        <v>675</v>
      </c>
      <c r="C12" s="732">
        <f ca="1">'EF ele_warmte'!B12</f>
        <v>0.15576868815839279</v>
      </c>
      <c r="D12" s="843"/>
      <c r="E12" s="843"/>
      <c r="F12" s="843"/>
      <c r="G12" s="843"/>
      <c r="H12" s="843"/>
      <c r="I12" s="843"/>
      <c r="J12" s="843"/>
      <c r="K12" s="843"/>
      <c r="L12" s="843"/>
      <c r="M12" s="843"/>
      <c r="N12" s="843"/>
      <c r="O12" s="843"/>
      <c r="P12" s="843"/>
    </row>
    <row r="13" spans="1:16">
      <c r="A13" s="843"/>
      <c r="B13" s="843"/>
      <c r="C13" s="843"/>
      <c r="D13" s="843"/>
      <c r="E13" s="843"/>
      <c r="F13" s="843"/>
      <c r="G13" s="843"/>
      <c r="H13" s="843"/>
      <c r="I13" s="843"/>
      <c r="J13" s="843"/>
      <c r="K13" s="843"/>
      <c r="L13" s="843"/>
      <c r="M13" s="843"/>
      <c r="N13" s="843"/>
      <c r="O13" s="843"/>
      <c r="P13" s="843"/>
    </row>
    <row r="14" spans="1:16" ht="17.25" customHeight="1">
      <c r="A14" s="1150" t="s">
        <v>242</v>
      </c>
      <c r="B14" s="1148" t="s">
        <v>340</v>
      </c>
      <c r="C14" s="1148"/>
      <c r="D14" s="1151" t="s">
        <v>341</v>
      </c>
      <c r="E14" s="1151"/>
      <c r="F14" s="1151"/>
      <c r="G14" s="1151"/>
      <c r="H14" s="1151"/>
      <c r="I14" s="1151"/>
      <c r="J14" s="1151"/>
      <c r="K14" s="1151"/>
      <c r="L14" s="1151"/>
      <c r="M14" s="1151"/>
      <c r="N14" s="1151"/>
      <c r="O14" s="1151"/>
      <c r="P14" s="1148" t="s">
        <v>663</v>
      </c>
    </row>
    <row r="15" spans="1:16">
      <c r="A15" s="1150"/>
      <c r="B15" s="1148"/>
      <c r="C15" s="1148"/>
      <c r="D15" s="1152" t="s">
        <v>190</v>
      </c>
      <c r="E15" s="1152"/>
      <c r="F15" s="1152"/>
      <c r="G15" s="1152"/>
      <c r="H15" s="1152"/>
      <c r="I15" s="1148" t="s">
        <v>670</v>
      </c>
      <c r="J15" s="1148" t="s">
        <v>223</v>
      </c>
      <c r="K15" s="1148" t="s">
        <v>669</v>
      </c>
      <c r="L15" s="1148" t="s">
        <v>637</v>
      </c>
      <c r="M15" s="1148" t="s">
        <v>234</v>
      </c>
      <c r="N15" s="1148" t="s">
        <v>668</v>
      </c>
      <c r="O15" s="1148" t="s">
        <v>120</v>
      </c>
      <c r="P15" s="1148"/>
    </row>
    <row r="16" spans="1:16" ht="30">
      <c r="A16" s="1150"/>
      <c r="B16" s="966" t="s">
        <v>671</v>
      </c>
      <c r="C16" s="966" t="s">
        <v>672</v>
      </c>
      <c r="D16" s="966" t="s">
        <v>192</v>
      </c>
      <c r="E16" s="966" t="s">
        <v>193</v>
      </c>
      <c r="F16" s="966" t="s">
        <v>194</v>
      </c>
      <c r="G16" s="966" t="s">
        <v>196</v>
      </c>
      <c r="H16" s="966" t="s">
        <v>197</v>
      </c>
      <c r="I16" s="1148"/>
      <c r="J16" s="1148"/>
      <c r="K16" s="1148"/>
      <c r="L16" s="1148"/>
      <c r="M16" s="1148"/>
      <c r="N16" s="1148"/>
      <c r="O16" s="1149"/>
      <c r="P16" s="1148"/>
    </row>
    <row r="17" spans="1:16">
      <c r="A17" s="974" t="s">
        <v>241</v>
      </c>
      <c r="B17" s="970">
        <f>'SEAP template'!B87</f>
        <v>29591.393136147675</v>
      </c>
      <c r="C17" s="970">
        <f>'SEAP template'!C87</f>
        <v>2741.3379775500516</v>
      </c>
      <c r="D17" s="968">
        <f>'SEAP template'!D87</f>
        <v>3507.7028351564927</v>
      </c>
      <c r="E17" s="968">
        <f>'SEAP template'!E87</f>
        <v>0</v>
      </c>
      <c r="F17" s="968">
        <f>'SEAP template'!F87</f>
        <v>0</v>
      </c>
      <c r="G17" s="968">
        <f>'SEAP template'!G87</f>
        <v>0</v>
      </c>
      <c r="H17" s="968">
        <f>'SEAP template'!H87</f>
        <v>0</v>
      </c>
      <c r="I17" s="968">
        <f>'SEAP template'!I87</f>
        <v>0</v>
      </c>
      <c r="J17" s="968">
        <f>'SEAP template'!J87</f>
        <v>37863.924277100712</v>
      </c>
      <c r="K17" s="968">
        <f>'SEAP template'!K87</f>
        <v>0</v>
      </c>
      <c r="L17" s="968">
        <f>'SEAP template'!L87</f>
        <v>0</v>
      </c>
      <c r="M17" s="968">
        <f>'SEAP template'!M87</f>
        <v>0</v>
      </c>
      <c r="N17" s="968">
        <f>'SEAP template'!N87</f>
        <v>0</v>
      </c>
      <c r="O17" s="968">
        <f>'SEAP template'!O87</f>
        <v>0</v>
      </c>
      <c r="P17" s="968">
        <f>'SEAP template'!Q87</f>
        <v>708.55597270161161</v>
      </c>
    </row>
    <row r="18" spans="1:16">
      <c r="A18" s="975" t="s">
        <v>247</v>
      </c>
      <c r="B18" s="970">
        <f>'SEAP template'!B88</f>
        <v>0</v>
      </c>
      <c r="C18" s="970">
        <f>'SEAP template'!C88</f>
        <v>0</v>
      </c>
      <c r="D18" s="968">
        <f>'SEAP template'!D88</f>
        <v>0</v>
      </c>
      <c r="E18" s="968">
        <f>'SEAP template'!E88</f>
        <v>0</v>
      </c>
      <c r="F18" s="968">
        <f>'SEAP template'!F88</f>
        <v>0</v>
      </c>
      <c r="G18" s="968">
        <f>'SEAP template'!G88</f>
        <v>0</v>
      </c>
      <c r="H18" s="968">
        <f>'SEAP template'!H88</f>
        <v>0</v>
      </c>
      <c r="I18" s="968">
        <f>'SEAP template'!I88</f>
        <v>0</v>
      </c>
      <c r="J18" s="968">
        <f>'SEAP template'!J88</f>
        <v>0</v>
      </c>
      <c r="K18" s="968">
        <f>'SEAP template'!K88</f>
        <v>0</v>
      </c>
      <c r="L18" s="968">
        <f>'SEAP template'!L88</f>
        <v>0</v>
      </c>
      <c r="M18" s="968">
        <f>'SEAP template'!M88</f>
        <v>0</v>
      </c>
      <c r="N18" s="968">
        <f>'SEAP template'!N88</f>
        <v>0</v>
      </c>
      <c r="O18" s="968">
        <f>'SEAP template'!O88</f>
        <v>0</v>
      </c>
      <c r="P18" s="968">
        <f>'SEAP template'!Q88</f>
        <v>0</v>
      </c>
    </row>
    <row r="19" spans="1:16">
      <c r="A19" s="973" t="s">
        <v>666</v>
      </c>
      <c r="B19" s="970">
        <f>'SEAP template'!B89</f>
        <v>0</v>
      </c>
      <c r="C19" s="970">
        <f>'SEAP template'!C89</f>
        <v>0</v>
      </c>
      <c r="D19" s="968">
        <f>'SEAP template'!D89</f>
        <v>0</v>
      </c>
      <c r="E19" s="968">
        <f>'SEAP template'!E89</f>
        <v>0</v>
      </c>
      <c r="F19" s="968">
        <f>'SEAP template'!F89</f>
        <v>0</v>
      </c>
      <c r="G19" s="968">
        <f>'SEAP template'!G89</f>
        <v>0</v>
      </c>
      <c r="H19" s="968">
        <f>'SEAP template'!H89</f>
        <v>0</v>
      </c>
      <c r="I19" s="968">
        <f>'SEAP template'!I89</f>
        <v>0</v>
      </c>
      <c r="J19" s="968">
        <f>'SEAP template'!J89</f>
        <v>0</v>
      </c>
      <c r="K19" s="968">
        <f>'SEAP template'!K89</f>
        <v>0</v>
      </c>
      <c r="L19" s="968">
        <f>'SEAP template'!L89</f>
        <v>0</v>
      </c>
      <c r="M19" s="968">
        <f>'SEAP template'!M89</f>
        <v>0</v>
      </c>
      <c r="N19" s="968">
        <f>'SEAP template'!N89</f>
        <v>0</v>
      </c>
      <c r="O19" s="968">
        <f>'SEAP template'!O89</f>
        <v>0</v>
      </c>
      <c r="P19" s="968">
        <f>'SEAP template'!Q89</f>
        <v>0</v>
      </c>
    </row>
    <row r="20" spans="1:16">
      <c r="A20" s="976" t="s">
        <v>109</v>
      </c>
      <c r="B20" s="969">
        <f>SUM(B17:B19)</f>
        <v>29591.393136147675</v>
      </c>
      <c r="C20" s="969">
        <f>SUM(C17:C19)</f>
        <v>2741.3379775500516</v>
      </c>
      <c r="D20" s="969">
        <f t="shared" ref="D20:H20" si="2">SUM(D17:D19)</f>
        <v>3507.7028351564927</v>
      </c>
      <c r="E20" s="969">
        <f t="shared" si="2"/>
        <v>0</v>
      </c>
      <c r="F20" s="969">
        <f t="shared" si="2"/>
        <v>0</v>
      </c>
      <c r="G20" s="969">
        <f t="shared" si="2"/>
        <v>0</v>
      </c>
      <c r="H20" s="969">
        <f t="shared" si="2"/>
        <v>0</v>
      </c>
      <c r="I20" s="969">
        <f>SUM(I17:I19)</f>
        <v>0</v>
      </c>
      <c r="J20" s="969">
        <f>SUM(J17:J19)</f>
        <v>37863.924277100712</v>
      </c>
      <c r="K20" s="969">
        <f t="shared" ref="K20:L20" si="3">SUM(K17:K19)</f>
        <v>0</v>
      </c>
      <c r="L20" s="969">
        <f t="shared" si="3"/>
        <v>0</v>
      </c>
      <c r="M20" s="969">
        <f>SUM(M17:M19)</f>
        <v>0</v>
      </c>
      <c r="N20" s="969">
        <f>SUM(N17:N19)</f>
        <v>0</v>
      </c>
      <c r="O20" s="969">
        <f>SUM(O17:O19)</f>
        <v>0</v>
      </c>
      <c r="P20" s="969">
        <f>SUM(P17:P19)</f>
        <v>708.55597270161161</v>
      </c>
    </row>
    <row r="21" spans="1:16">
      <c r="B21" s="836"/>
    </row>
    <row r="22" spans="1:16">
      <c r="A22" s="455" t="s">
        <v>677</v>
      </c>
      <c r="B22" s="732" t="s">
        <v>675</v>
      </c>
      <c r="C22" s="732">
        <f ca="1">'EF ele_warmte'!B22</f>
        <v>2.1914510413920233E-2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ABF2-CD2B-4528-A839-282002B23351}">
  <sheetPr codeName="Sheet31">
    <tabColor theme="6"/>
  </sheetPr>
  <dimension ref="A1:P22"/>
  <sheetViews>
    <sheetView workbookViewId="0">
      <selection sqref="A1:A3"/>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50" t="s">
        <v>230</v>
      </c>
      <c r="B1" s="1148" t="s">
        <v>336</v>
      </c>
      <c r="C1" s="1148"/>
      <c r="D1" s="1151" t="s">
        <v>337</v>
      </c>
      <c r="E1" s="1151"/>
      <c r="F1" s="1151"/>
      <c r="G1" s="1151"/>
      <c r="H1" s="1151"/>
      <c r="I1" s="1151"/>
      <c r="J1" s="1151"/>
      <c r="K1" s="1151"/>
      <c r="L1" s="1151"/>
      <c r="M1" s="1151"/>
      <c r="N1" s="1151"/>
      <c r="O1" s="1151"/>
      <c r="P1" s="1148" t="s">
        <v>662</v>
      </c>
    </row>
    <row r="2" spans="1:16" ht="15.75">
      <c r="A2" s="1150"/>
      <c r="B2" s="1148"/>
      <c r="C2" s="1148"/>
      <c r="D2" s="1151" t="s">
        <v>190</v>
      </c>
      <c r="E2" s="1151"/>
      <c r="F2" s="1151"/>
      <c r="G2" s="1151"/>
      <c r="H2" s="1151"/>
      <c r="I2" s="966" t="s">
        <v>670</v>
      </c>
      <c r="J2" s="966" t="s">
        <v>223</v>
      </c>
      <c r="K2" s="966" t="s">
        <v>669</v>
      </c>
      <c r="L2" s="966" t="s">
        <v>637</v>
      </c>
      <c r="M2" s="966" t="s">
        <v>234</v>
      </c>
      <c r="N2" s="966" t="s">
        <v>667</v>
      </c>
      <c r="O2" s="966" t="s">
        <v>120</v>
      </c>
      <c r="P2" s="1148"/>
    </row>
    <row r="3" spans="1:16" ht="30">
      <c r="A3" s="1150"/>
      <c r="B3" s="966" t="s">
        <v>673</v>
      </c>
      <c r="C3" s="966" t="s">
        <v>674</v>
      </c>
      <c r="D3" s="966" t="s">
        <v>192</v>
      </c>
      <c r="E3" s="966" t="s">
        <v>193</v>
      </c>
      <c r="F3" s="966" t="s">
        <v>194</v>
      </c>
      <c r="G3" s="966" t="s">
        <v>196</v>
      </c>
      <c r="H3" s="966" t="s">
        <v>197</v>
      </c>
      <c r="I3" s="966"/>
      <c r="J3" s="966"/>
      <c r="K3" s="966"/>
      <c r="L3" s="966"/>
      <c r="M3" s="966"/>
      <c r="N3" s="966"/>
      <c r="O3" s="966"/>
      <c r="P3" s="1148"/>
    </row>
    <row r="4" spans="1:16" ht="110.25" customHeight="1">
      <c r="A4" s="979" t="s">
        <v>238</v>
      </c>
      <c r="B4" s="977" t="s">
        <v>796</v>
      </c>
      <c r="C4" s="982" t="s">
        <v>652</v>
      </c>
      <c r="D4" s="982" t="s">
        <v>652</v>
      </c>
      <c r="E4" s="982" t="s">
        <v>652</v>
      </c>
      <c r="F4" s="982" t="s">
        <v>652</v>
      </c>
      <c r="G4" s="982" t="s">
        <v>652</v>
      </c>
      <c r="H4" s="982" t="s">
        <v>652</v>
      </c>
      <c r="I4" s="982" t="s">
        <v>652</v>
      </c>
      <c r="J4" s="982" t="s">
        <v>652</v>
      </c>
      <c r="K4" s="982" t="s">
        <v>652</v>
      </c>
      <c r="L4" s="982" t="s">
        <v>652</v>
      </c>
      <c r="M4" s="982" t="s">
        <v>652</v>
      </c>
      <c r="N4" s="982" t="s">
        <v>652</v>
      </c>
      <c r="O4" s="982" t="s">
        <v>652</v>
      </c>
      <c r="P4" s="978" t="s">
        <v>678</v>
      </c>
    </row>
    <row r="5" spans="1:16" ht="135">
      <c r="A5" s="980" t="s">
        <v>239</v>
      </c>
      <c r="B5" s="977" t="s">
        <v>796</v>
      </c>
      <c r="C5" s="982" t="s">
        <v>652</v>
      </c>
      <c r="D5" s="982" t="s">
        <v>652</v>
      </c>
      <c r="E5" s="982" t="s">
        <v>652</v>
      </c>
      <c r="F5" s="982" t="s">
        <v>652</v>
      </c>
      <c r="G5" s="982" t="s">
        <v>652</v>
      </c>
      <c r="H5" s="982" t="s">
        <v>652</v>
      </c>
      <c r="I5" s="982" t="s">
        <v>652</v>
      </c>
      <c r="J5" s="982" t="s">
        <v>652</v>
      </c>
      <c r="K5" s="982" t="s">
        <v>652</v>
      </c>
      <c r="L5" s="982" t="s">
        <v>652</v>
      </c>
      <c r="M5" s="982" t="s">
        <v>652</v>
      </c>
      <c r="N5" s="982" t="s">
        <v>652</v>
      </c>
      <c r="O5" s="982" t="s">
        <v>652</v>
      </c>
      <c r="P5" s="978" t="s">
        <v>678</v>
      </c>
    </row>
    <row r="6" spans="1:16" ht="135">
      <c r="A6" s="980" t="s">
        <v>240</v>
      </c>
      <c r="B6" s="977" t="s">
        <v>796</v>
      </c>
      <c r="C6" s="982" t="s">
        <v>652</v>
      </c>
      <c r="D6" s="982" t="s">
        <v>652</v>
      </c>
      <c r="E6" s="982" t="s">
        <v>652</v>
      </c>
      <c r="F6" s="982" t="s">
        <v>652</v>
      </c>
      <c r="G6" s="982" t="s">
        <v>652</v>
      </c>
      <c r="H6" s="982" t="s">
        <v>652</v>
      </c>
      <c r="I6" s="982" t="s">
        <v>652</v>
      </c>
      <c r="J6" s="982" t="s">
        <v>652</v>
      </c>
      <c r="K6" s="982" t="s">
        <v>652</v>
      </c>
      <c r="L6" s="982" t="s">
        <v>652</v>
      </c>
      <c r="M6" s="982" t="s">
        <v>652</v>
      </c>
      <c r="N6" s="982" t="s">
        <v>652</v>
      </c>
      <c r="O6" s="982" t="s">
        <v>652</v>
      </c>
      <c r="P6" s="978" t="s">
        <v>678</v>
      </c>
    </row>
    <row r="7" spans="1:16" ht="135">
      <c r="A7" s="980" t="s">
        <v>637</v>
      </c>
      <c r="B7" s="982" t="s">
        <v>652</v>
      </c>
      <c r="C7" s="982" t="s">
        <v>652</v>
      </c>
      <c r="D7" s="982" t="s">
        <v>652</v>
      </c>
      <c r="E7" s="982" t="s">
        <v>652</v>
      </c>
      <c r="F7" s="982" t="s">
        <v>652</v>
      </c>
      <c r="G7" s="982" t="s">
        <v>652</v>
      </c>
      <c r="H7" s="982" t="s">
        <v>652</v>
      </c>
      <c r="I7" s="982" t="s">
        <v>652</v>
      </c>
      <c r="J7" s="982" t="s">
        <v>652</v>
      </c>
      <c r="K7" s="982" t="s">
        <v>652</v>
      </c>
      <c r="L7" s="982" t="s">
        <v>652</v>
      </c>
      <c r="M7" s="982" t="s">
        <v>652</v>
      </c>
      <c r="N7" s="982" t="s">
        <v>652</v>
      </c>
      <c r="O7" s="982" t="s">
        <v>652</v>
      </c>
      <c r="P7" s="978" t="s">
        <v>678</v>
      </c>
    </row>
    <row r="8" spans="1:16" ht="105">
      <c r="A8" s="979" t="s">
        <v>241</v>
      </c>
      <c r="B8" s="1023" t="s">
        <v>810</v>
      </c>
      <c r="C8" s="1023" t="s">
        <v>810</v>
      </c>
      <c r="D8" s="1023" t="s">
        <v>811</v>
      </c>
      <c r="E8" s="1023" t="s">
        <v>811</v>
      </c>
      <c r="F8" s="1023" t="s">
        <v>811</v>
      </c>
      <c r="G8" s="1023" t="s">
        <v>811</v>
      </c>
      <c r="H8" s="1023" t="s">
        <v>811</v>
      </c>
      <c r="I8" s="1023" t="s">
        <v>811</v>
      </c>
      <c r="J8" s="1023" t="s">
        <v>811</v>
      </c>
      <c r="K8" s="982" t="s">
        <v>652</v>
      </c>
      <c r="L8" s="982" t="s">
        <v>652</v>
      </c>
      <c r="M8" s="1023" t="s">
        <v>811</v>
      </c>
      <c r="N8" s="1023" t="s">
        <v>811</v>
      </c>
      <c r="O8" s="1023" t="s">
        <v>811</v>
      </c>
      <c r="P8" s="1027"/>
    </row>
    <row r="9" spans="1:16" ht="105">
      <c r="A9" s="981" t="s">
        <v>665</v>
      </c>
      <c r="B9" s="1023" t="s">
        <v>810</v>
      </c>
      <c r="C9" s="1023" t="s">
        <v>810</v>
      </c>
      <c r="D9" s="1023" t="s">
        <v>811</v>
      </c>
      <c r="E9" s="1023" t="s">
        <v>811</v>
      </c>
      <c r="F9" s="1023" t="s">
        <v>811</v>
      </c>
      <c r="G9" s="1023" t="s">
        <v>811</v>
      </c>
      <c r="H9" s="1023" t="s">
        <v>811</v>
      </c>
      <c r="I9" s="1023" t="s">
        <v>811</v>
      </c>
      <c r="J9" s="1023" t="s">
        <v>811</v>
      </c>
      <c r="K9" s="982" t="s">
        <v>652</v>
      </c>
      <c r="L9" s="982" t="s">
        <v>652</v>
      </c>
      <c r="M9" s="1023" t="s">
        <v>811</v>
      </c>
      <c r="N9" s="1023" t="s">
        <v>811</v>
      </c>
      <c r="O9" s="1023" t="s">
        <v>811</v>
      </c>
      <c r="P9" s="1027"/>
    </row>
    <row r="10" spans="1:16">
      <c r="A10" s="980" t="s">
        <v>109</v>
      </c>
      <c r="B10" s="983"/>
      <c r="C10" s="983"/>
      <c r="D10" s="983"/>
      <c r="E10" s="983"/>
      <c r="F10" s="983"/>
      <c r="G10" s="983"/>
      <c r="H10" s="983"/>
      <c r="I10" s="983"/>
      <c r="J10" s="983"/>
      <c r="K10" s="983"/>
      <c r="L10" s="983"/>
      <c r="M10" s="983"/>
      <c r="N10" s="983"/>
      <c r="O10" s="983"/>
      <c r="P10" s="983"/>
    </row>
    <row r="11" spans="1:16">
      <c r="A11" s="843"/>
      <c r="B11" s="843"/>
      <c r="C11" s="843"/>
      <c r="D11" s="843"/>
      <c r="E11" s="843"/>
      <c r="F11" s="843"/>
      <c r="G11" s="843"/>
      <c r="H11" s="843"/>
      <c r="I11" s="843"/>
      <c r="J11" s="843"/>
      <c r="K11" s="843"/>
      <c r="L11" s="843"/>
      <c r="M11" s="843"/>
      <c r="N11" s="843"/>
      <c r="O11" s="843"/>
      <c r="P11" s="843"/>
    </row>
    <row r="12" spans="1:16" ht="150">
      <c r="A12" s="455" t="s">
        <v>676</v>
      </c>
      <c r="B12" s="732" t="s">
        <v>675</v>
      </c>
      <c r="C12" s="1028" t="s">
        <v>679</v>
      </c>
      <c r="D12" s="843"/>
      <c r="E12" s="843"/>
      <c r="F12" s="843"/>
      <c r="G12" s="843"/>
      <c r="H12" s="843"/>
      <c r="I12" s="843"/>
      <c r="J12" s="843"/>
      <c r="K12" s="843"/>
      <c r="L12" s="843"/>
      <c r="M12" s="843"/>
      <c r="N12" s="843"/>
      <c r="O12" s="843"/>
      <c r="P12" s="843"/>
    </row>
    <row r="13" spans="1:16">
      <c r="A13" s="843"/>
      <c r="B13" s="843"/>
      <c r="C13" s="843"/>
      <c r="D13" s="843"/>
      <c r="E13" s="843"/>
      <c r="F13" s="843"/>
      <c r="G13" s="843"/>
      <c r="H13" s="843"/>
      <c r="I13" s="843"/>
      <c r="J13" s="843"/>
      <c r="K13" s="843"/>
      <c r="L13" s="843"/>
      <c r="M13" s="843"/>
      <c r="N13" s="843"/>
      <c r="O13" s="843"/>
      <c r="P13" s="843"/>
    </row>
    <row r="14" spans="1:16" ht="15.75">
      <c r="A14" s="1150" t="s">
        <v>242</v>
      </c>
      <c r="B14" s="1148" t="s">
        <v>340</v>
      </c>
      <c r="C14" s="1148"/>
      <c r="D14" s="1151" t="s">
        <v>341</v>
      </c>
      <c r="E14" s="1151"/>
      <c r="F14" s="1151"/>
      <c r="G14" s="1151"/>
      <c r="H14" s="1151"/>
      <c r="I14" s="1151"/>
      <c r="J14" s="1151"/>
      <c r="K14" s="1151"/>
      <c r="L14" s="1151"/>
      <c r="M14" s="1151"/>
      <c r="N14" s="1151"/>
      <c r="O14" s="1151"/>
      <c r="P14" s="1148" t="s">
        <v>663</v>
      </c>
    </row>
    <row r="15" spans="1:16">
      <c r="A15" s="1150"/>
      <c r="B15" s="1148"/>
      <c r="C15" s="1148"/>
      <c r="D15" s="1152" t="s">
        <v>190</v>
      </c>
      <c r="E15" s="1152"/>
      <c r="F15" s="1152"/>
      <c r="G15" s="1152"/>
      <c r="H15" s="1152"/>
      <c r="I15" s="1148" t="s">
        <v>670</v>
      </c>
      <c r="J15" s="1148" t="s">
        <v>223</v>
      </c>
      <c r="K15" s="1148" t="s">
        <v>669</v>
      </c>
      <c r="L15" s="1148" t="s">
        <v>637</v>
      </c>
      <c r="M15" s="1148" t="s">
        <v>234</v>
      </c>
      <c r="N15" s="1148" t="s">
        <v>668</v>
      </c>
      <c r="O15" s="1148" t="s">
        <v>120</v>
      </c>
      <c r="P15" s="1148"/>
    </row>
    <row r="16" spans="1:16" ht="30">
      <c r="A16" s="1150"/>
      <c r="B16" s="966" t="s">
        <v>671</v>
      </c>
      <c r="C16" s="966" t="s">
        <v>672</v>
      </c>
      <c r="D16" s="966" t="s">
        <v>192</v>
      </c>
      <c r="E16" s="966" t="s">
        <v>193</v>
      </c>
      <c r="F16" s="966" t="s">
        <v>194</v>
      </c>
      <c r="G16" s="966" t="s">
        <v>196</v>
      </c>
      <c r="H16" s="966" t="s">
        <v>197</v>
      </c>
      <c r="I16" s="1148"/>
      <c r="J16" s="1148"/>
      <c r="K16" s="1148"/>
      <c r="L16" s="1148"/>
      <c r="M16" s="1148"/>
      <c r="N16" s="1148"/>
      <c r="O16" s="1149"/>
      <c r="P16" s="1148"/>
    </row>
    <row r="17" spans="1:16" ht="105">
      <c r="A17" s="974" t="s">
        <v>241</v>
      </c>
      <c r="B17" s="1023" t="s">
        <v>810</v>
      </c>
      <c r="C17" s="1023" t="s">
        <v>810</v>
      </c>
      <c r="D17" s="1023" t="s">
        <v>811</v>
      </c>
      <c r="E17" s="1023" t="s">
        <v>811</v>
      </c>
      <c r="F17" s="1023" t="s">
        <v>811</v>
      </c>
      <c r="G17" s="1023" t="s">
        <v>811</v>
      </c>
      <c r="H17" s="1023" t="s">
        <v>811</v>
      </c>
      <c r="I17" s="1023" t="s">
        <v>811</v>
      </c>
      <c r="J17" s="1023" t="s">
        <v>811</v>
      </c>
      <c r="K17" s="982" t="s">
        <v>652</v>
      </c>
      <c r="L17" s="982" t="s">
        <v>652</v>
      </c>
      <c r="M17" s="1023" t="s">
        <v>811</v>
      </c>
      <c r="N17" s="1023" t="s">
        <v>811</v>
      </c>
      <c r="O17" s="1023" t="s">
        <v>811</v>
      </c>
      <c r="P17" s="1029"/>
    </row>
    <row r="18" spans="1:16" ht="45">
      <c r="A18" s="975" t="s">
        <v>247</v>
      </c>
      <c r="B18" s="1030" t="s">
        <v>656</v>
      </c>
      <c r="C18" s="1030" t="s">
        <v>656</v>
      </c>
      <c r="D18" s="1030" t="s">
        <v>656</v>
      </c>
      <c r="E18" s="1030" t="s">
        <v>656</v>
      </c>
      <c r="F18" s="1030" t="s">
        <v>656</v>
      </c>
      <c r="G18" s="1030" t="s">
        <v>656</v>
      </c>
      <c r="H18" s="1030" t="s">
        <v>656</v>
      </c>
      <c r="I18" s="1030" t="s">
        <v>656</v>
      </c>
      <c r="J18" s="1030" t="s">
        <v>656</v>
      </c>
      <c r="K18" s="1030" t="s">
        <v>656</v>
      </c>
      <c r="L18" s="1030" t="s">
        <v>656</v>
      </c>
      <c r="M18" s="1030" t="s">
        <v>656</v>
      </c>
      <c r="N18" s="1030" t="s">
        <v>656</v>
      </c>
      <c r="O18" s="1030" t="s">
        <v>656</v>
      </c>
      <c r="P18" s="1030" t="s">
        <v>656</v>
      </c>
    </row>
    <row r="19" spans="1:16" ht="105">
      <c r="A19" s="973" t="s">
        <v>666</v>
      </c>
      <c r="B19" s="1023" t="s">
        <v>810</v>
      </c>
      <c r="C19" s="1023" t="s">
        <v>810</v>
      </c>
      <c r="D19" s="1023" t="s">
        <v>811</v>
      </c>
      <c r="E19" s="1023" t="s">
        <v>811</v>
      </c>
      <c r="F19" s="1023" t="s">
        <v>811</v>
      </c>
      <c r="G19" s="1023" t="s">
        <v>811</v>
      </c>
      <c r="H19" s="1023" t="s">
        <v>811</v>
      </c>
      <c r="I19" s="1023" t="s">
        <v>811</v>
      </c>
      <c r="J19" s="1023" t="s">
        <v>811</v>
      </c>
      <c r="K19" s="982" t="s">
        <v>652</v>
      </c>
      <c r="L19" s="982" t="s">
        <v>652</v>
      </c>
      <c r="M19" s="1023" t="s">
        <v>811</v>
      </c>
      <c r="N19" s="1023" t="s">
        <v>811</v>
      </c>
      <c r="O19" s="1023" t="s">
        <v>811</v>
      </c>
      <c r="P19" s="1027"/>
    </row>
    <row r="20" spans="1:16">
      <c r="A20" s="976" t="s">
        <v>109</v>
      </c>
      <c r="B20" s="969"/>
      <c r="C20" s="969"/>
      <c r="D20" s="969"/>
      <c r="E20" s="969"/>
      <c r="F20" s="969"/>
      <c r="G20" s="969"/>
      <c r="H20" s="969"/>
      <c r="I20" s="969"/>
      <c r="J20" s="969"/>
      <c r="K20" s="969"/>
      <c r="L20" s="969"/>
      <c r="M20" s="969"/>
      <c r="N20" s="969"/>
      <c r="O20" s="969"/>
      <c r="P20" s="969"/>
    </row>
    <row r="21" spans="1:16">
      <c r="A21" s="836"/>
      <c r="B21" s="836"/>
      <c r="C21" s="836"/>
      <c r="D21" s="836"/>
      <c r="E21" s="836"/>
      <c r="F21" s="836"/>
      <c r="G21" s="836"/>
      <c r="H21" s="836"/>
      <c r="I21" s="836"/>
      <c r="J21" s="836"/>
      <c r="K21" s="836"/>
      <c r="L21" s="836"/>
      <c r="M21" s="836"/>
      <c r="N21" s="836"/>
      <c r="O21" s="836"/>
      <c r="P21" s="836"/>
    </row>
    <row r="22" spans="1:16" ht="90">
      <c r="A22" s="455" t="s">
        <v>677</v>
      </c>
      <c r="B22" s="732" t="s">
        <v>675</v>
      </c>
      <c r="C22" s="1028" t="s">
        <v>680</v>
      </c>
      <c r="D22" s="836"/>
      <c r="E22" s="836"/>
      <c r="F22" s="836"/>
      <c r="G22" s="836"/>
      <c r="H22" s="836"/>
      <c r="I22" s="836"/>
      <c r="J22" s="836"/>
      <c r="K22" s="836"/>
      <c r="L22" s="836"/>
      <c r="M22" s="836"/>
      <c r="N22" s="836"/>
      <c r="O22" s="836"/>
      <c r="P22" s="836"/>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tabColor theme="8"/>
  </sheetPr>
  <dimension ref="A1:C14"/>
  <sheetViews>
    <sheetView showGridLines="0" workbookViewId="0"/>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4" t="s">
        <v>364</v>
      </c>
      <c r="B2" s="110"/>
      <c r="C2" s="111"/>
    </row>
    <row r="3" spans="1:3" s="15" customFormat="1" ht="15.75">
      <c r="A3" s="98"/>
      <c r="B3" s="70"/>
      <c r="C3" s="99"/>
    </row>
    <row r="4" spans="1:3">
      <c r="A4" s="95" t="s">
        <v>348</v>
      </c>
      <c r="B4" s="69" t="s">
        <v>360</v>
      </c>
      <c r="C4" s="100" t="s">
        <v>359</v>
      </c>
    </row>
    <row r="5" spans="1:3">
      <c r="A5" s="112"/>
      <c r="B5" s="43"/>
      <c r="C5" s="96"/>
    </row>
    <row r="6" spans="1:3" ht="30">
      <c r="A6" s="113" t="s">
        <v>537</v>
      </c>
      <c r="B6" s="75" t="s">
        <v>538</v>
      </c>
      <c r="C6" s="425" t="s">
        <v>777</v>
      </c>
    </row>
    <row r="7" spans="1:3">
      <c r="A7" s="124"/>
      <c r="B7" s="128"/>
      <c r="C7" s="122"/>
    </row>
    <row r="8" spans="1:3">
      <c r="A8" s="113" t="s">
        <v>540</v>
      </c>
      <c r="B8" s="75" t="s">
        <v>539</v>
      </c>
      <c r="C8" s="425" t="s">
        <v>368</v>
      </c>
    </row>
    <row r="9" spans="1:3">
      <c r="A9" s="124"/>
      <c r="B9" s="128"/>
      <c r="C9" s="122"/>
    </row>
    <row r="10" spans="1:3">
      <c r="A10" s="113" t="s">
        <v>314</v>
      </c>
      <c r="B10" s="75" t="s">
        <v>366</v>
      </c>
      <c r="C10" s="114" t="s">
        <v>368</v>
      </c>
    </row>
    <row r="11" spans="1:3">
      <c r="A11" s="124"/>
      <c r="B11" s="128"/>
      <c r="C11" s="122"/>
    </row>
    <row r="12" spans="1:3" ht="30">
      <c r="A12" s="113" t="s">
        <v>377</v>
      </c>
      <c r="B12" s="75" t="s">
        <v>484</v>
      </c>
      <c r="C12" s="305" t="s">
        <v>550</v>
      </c>
    </row>
    <row r="13" spans="1:3" s="11" customFormat="1">
      <c r="A13" s="139"/>
      <c r="B13" s="157"/>
      <c r="C13" s="158"/>
    </row>
    <row r="14" spans="1:3" ht="21">
      <c r="A14" s="125" t="s">
        <v>437</v>
      </c>
      <c r="B14" s="124"/>
      <c r="C14" s="122"/>
    </row>
  </sheetData>
  <hyperlinks>
    <hyperlink ref="A6" location="'Eigen gebouwen'!A1" display="Eigen gebouwen" xr:uid="{00000000-0004-0000-0800-000000000000}"/>
    <hyperlink ref="A10" location="'Eigen vloot'!A1" display="Eigen vloot" xr:uid="{00000000-0004-0000-0800-000001000000}"/>
    <hyperlink ref="A8" location="'Eigen openbare verlichting'!A1" display="Eigen openbare verlichting" xr:uid="{00000000-0004-0000-0800-000002000000}"/>
    <hyperlink ref="A12" location="'Eigen informatie GS &amp; warmtenet'!A1" display="Eigen informatie GS &amp; warmtenet" xr:uid="{00000000-0004-0000-0800-000003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theme="8"/>
  </sheetPr>
  <dimension ref="A1:P35"/>
  <sheetViews>
    <sheetView showGridLines="0" zoomScale="71" zoomScaleNormal="71" workbookViewId="0">
      <selection sqref="A1:A3"/>
    </sheetView>
  </sheetViews>
  <sheetFormatPr defaultColWidth="9.140625" defaultRowHeight="15" outlineLevelRow="1"/>
  <cols>
    <col min="1" max="1" width="51.7109375" style="441" customWidth="1"/>
    <col min="2" max="2" width="15" style="441" customWidth="1"/>
    <col min="3" max="3" width="25.140625" style="441" customWidth="1"/>
    <col min="4" max="4" width="15" style="441" customWidth="1"/>
    <col min="5" max="5" width="55.140625" style="441" customWidth="1"/>
    <col min="6" max="6" width="14.85546875" style="441" customWidth="1"/>
    <col min="7" max="7" width="8.5703125" style="441" bestFit="1" customWidth="1"/>
    <col min="8" max="8" width="10.85546875" style="441" bestFit="1" customWidth="1"/>
    <col min="9" max="9" width="15.7109375" style="441" customWidth="1"/>
    <col min="10" max="10" width="15.42578125" style="441" customWidth="1"/>
    <col min="11" max="11" width="17.42578125" style="441" customWidth="1"/>
    <col min="12" max="12" width="14.5703125" style="441" customWidth="1"/>
    <col min="13" max="13" width="15.5703125" style="441" customWidth="1"/>
    <col min="14" max="14" width="17.85546875" style="441" customWidth="1"/>
    <col min="15" max="15" width="35.7109375" style="441" customWidth="1"/>
    <col min="16" max="16" width="43.5703125" style="441" customWidth="1"/>
    <col min="17" max="17" width="9.140625" style="441"/>
    <col min="18" max="18" width="20.42578125" style="441" customWidth="1"/>
    <col min="19" max="16384" width="9.140625" style="441"/>
  </cols>
  <sheetData>
    <row r="1" spans="1:16" ht="15.75" customHeight="1" outlineLevel="1" thickTop="1" thickBot="1">
      <c r="A1" s="1130" t="s">
        <v>367</v>
      </c>
      <c r="B1" s="1153" t="s">
        <v>188</v>
      </c>
      <c r="C1" s="1154"/>
      <c r="D1" s="1154"/>
      <c r="E1" s="1154"/>
      <c r="F1" s="1154"/>
      <c r="G1" s="1154"/>
      <c r="H1" s="1154"/>
      <c r="I1" s="1154"/>
      <c r="J1" s="1154"/>
      <c r="K1" s="1154"/>
      <c r="L1" s="1154"/>
      <c r="M1" s="1154"/>
      <c r="N1" s="1154"/>
      <c r="O1" s="1154"/>
      <c r="P1" s="1154"/>
    </row>
    <row r="2" spans="1:16" ht="15" customHeight="1" outlineLevel="1" thickTop="1">
      <c r="A2" s="1130"/>
      <c r="B2" s="1155" t="s">
        <v>20</v>
      </c>
      <c r="C2" s="1155" t="s">
        <v>189</v>
      </c>
      <c r="D2" s="1156" t="s">
        <v>190</v>
      </c>
      <c r="E2" s="1157"/>
      <c r="F2" s="1157"/>
      <c r="G2" s="1157"/>
      <c r="H2" s="1157"/>
      <c r="I2" s="1157"/>
      <c r="J2" s="1157"/>
      <c r="K2" s="1158"/>
      <c r="L2" s="1156" t="s">
        <v>191</v>
      </c>
      <c r="M2" s="1157"/>
      <c r="N2" s="1157"/>
      <c r="O2" s="1157"/>
      <c r="P2" s="1158"/>
    </row>
    <row r="3" spans="1:16" ht="56.25" customHeight="1" outlineLevel="1">
      <c r="A3" s="1130"/>
      <c r="B3" s="1136"/>
      <c r="C3" s="1136"/>
      <c r="D3" s="440" t="s">
        <v>192</v>
      </c>
      <c r="E3" s="440" t="s">
        <v>193</v>
      </c>
      <c r="F3" s="440" t="s">
        <v>194</v>
      </c>
      <c r="G3" s="440" t="s">
        <v>195</v>
      </c>
      <c r="H3" s="440" t="s">
        <v>113</v>
      </c>
      <c r="I3" s="440" t="s">
        <v>196</v>
      </c>
      <c r="J3" s="440" t="s">
        <v>197</v>
      </c>
      <c r="K3" s="440" t="s">
        <v>198</v>
      </c>
      <c r="L3" s="440" t="s">
        <v>199</v>
      </c>
      <c r="M3" s="440" t="s">
        <v>200</v>
      </c>
      <c r="N3" s="440" t="s">
        <v>201</v>
      </c>
      <c r="O3" s="440" t="s">
        <v>202</v>
      </c>
      <c r="P3" s="440" t="s">
        <v>203</v>
      </c>
    </row>
    <row r="4" spans="1:16" outlineLevel="1">
      <c r="A4" s="633" t="s">
        <v>545</v>
      </c>
      <c r="B4" s="458"/>
      <c r="C4" s="458"/>
      <c r="D4" s="458"/>
      <c r="E4" s="458"/>
      <c r="F4" s="458"/>
      <c r="G4" s="490"/>
      <c r="H4" s="490"/>
      <c r="I4" s="458"/>
      <c r="J4" s="458"/>
      <c r="K4" s="458"/>
      <c r="L4" s="458"/>
      <c r="M4" s="458"/>
      <c r="N4" s="458"/>
      <c r="O4" s="458"/>
      <c r="P4" s="458"/>
    </row>
    <row r="5" spans="1:16" outlineLevel="1">
      <c r="A5" s="633" t="s">
        <v>546</v>
      </c>
      <c r="B5" s="458"/>
      <c r="C5" s="458"/>
      <c r="D5" s="458"/>
      <c r="E5" s="458"/>
      <c r="F5" s="458"/>
      <c r="G5" s="490"/>
      <c r="H5" s="490"/>
      <c r="I5" s="458"/>
      <c r="J5" s="458"/>
      <c r="K5" s="458"/>
      <c r="L5" s="458"/>
      <c r="M5" s="458"/>
      <c r="N5" s="458"/>
      <c r="O5" s="458"/>
      <c r="P5" s="458"/>
    </row>
    <row r="6" spans="1:16" outlineLevel="1">
      <c r="A6" s="633" t="s">
        <v>547</v>
      </c>
      <c r="B6" s="458"/>
      <c r="C6" s="458"/>
      <c r="D6" s="458"/>
      <c r="E6" s="458"/>
      <c r="F6" s="458"/>
      <c r="G6" s="490"/>
      <c r="H6" s="490"/>
      <c r="I6" s="458"/>
      <c r="J6" s="458"/>
      <c r="K6" s="458"/>
      <c r="L6" s="458"/>
      <c r="M6" s="458"/>
      <c r="N6" s="458"/>
      <c r="O6" s="458"/>
      <c r="P6" s="458"/>
    </row>
    <row r="7" spans="1:16" outlineLevel="1">
      <c r="A7" s="460"/>
      <c r="B7" s="458"/>
      <c r="C7" s="458"/>
      <c r="D7" s="458"/>
      <c r="E7" s="458"/>
      <c r="F7" s="458"/>
      <c r="G7" s="490"/>
      <c r="H7" s="490"/>
      <c r="I7" s="458"/>
      <c r="J7" s="458"/>
      <c r="K7" s="458"/>
      <c r="L7" s="458"/>
      <c r="M7" s="458"/>
      <c r="N7" s="458"/>
      <c r="O7" s="458"/>
      <c r="P7" s="458"/>
    </row>
    <row r="8" spans="1:16" outlineLevel="1">
      <c r="A8" s="634" t="s">
        <v>548</v>
      </c>
      <c r="B8" s="458"/>
      <c r="C8" s="458"/>
      <c r="D8" s="458"/>
      <c r="E8" s="458"/>
      <c r="F8" s="458"/>
      <c r="G8" s="490"/>
      <c r="H8" s="490"/>
      <c r="I8" s="458"/>
      <c r="J8" s="458"/>
      <c r="K8" s="458"/>
      <c r="L8" s="458"/>
      <c r="M8" s="458"/>
      <c r="N8" s="458"/>
      <c r="O8" s="458"/>
      <c r="P8" s="458"/>
    </row>
    <row r="9" spans="1:16" outlineLevel="1">
      <c r="A9" s="460"/>
      <c r="B9" s="458"/>
      <c r="C9" s="458"/>
      <c r="D9" s="458"/>
      <c r="E9" s="458"/>
      <c r="F9" s="458"/>
      <c r="G9" s="490"/>
      <c r="H9" s="490"/>
      <c r="I9" s="458"/>
      <c r="J9" s="458"/>
      <c r="K9" s="458"/>
      <c r="L9" s="458"/>
      <c r="M9" s="458"/>
      <c r="N9" s="458"/>
      <c r="O9" s="458"/>
      <c r="P9" s="458"/>
    </row>
    <row r="10" spans="1:16" outlineLevel="1">
      <c r="A10" s="460" t="s">
        <v>549</v>
      </c>
      <c r="B10" s="458"/>
      <c r="C10" s="458"/>
      <c r="D10" s="458"/>
      <c r="E10" s="458"/>
      <c r="F10" s="458"/>
      <c r="G10" s="490"/>
      <c r="H10" s="490"/>
      <c r="I10" s="458"/>
      <c r="J10" s="458"/>
      <c r="K10" s="458"/>
      <c r="L10" s="458"/>
      <c r="M10" s="458"/>
      <c r="N10" s="458"/>
      <c r="O10" s="458"/>
      <c r="P10" s="458"/>
    </row>
    <row r="11" spans="1:16" outlineLevel="1">
      <c r="A11" s="460"/>
      <c r="B11" s="458"/>
      <c r="C11" s="458"/>
      <c r="D11" s="458"/>
      <c r="E11" s="458"/>
      <c r="F11" s="458"/>
      <c r="G11" s="490"/>
      <c r="H11" s="490"/>
      <c r="I11" s="458"/>
      <c r="J11" s="458"/>
      <c r="K11" s="458"/>
      <c r="L11" s="458"/>
      <c r="M11" s="458"/>
      <c r="N11" s="458"/>
      <c r="O11" s="458"/>
      <c r="P11" s="458"/>
    </row>
    <row r="12" spans="1:16" ht="15.75" outlineLevel="1" thickBot="1">
      <c r="B12" s="458"/>
      <c r="C12" s="458"/>
      <c r="D12" s="458"/>
      <c r="E12" s="458"/>
      <c r="F12" s="458"/>
      <c r="G12" s="490"/>
      <c r="H12" s="490"/>
      <c r="I12" s="458"/>
      <c r="J12" s="458"/>
      <c r="K12" s="458"/>
      <c r="L12" s="458"/>
      <c r="M12" s="458"/>
      <c r="N12" s="458"/>
      <c r="O12" s="458"/>
      <c r="P12" s="458"/>
    </row>
    <row r="13" spans="1:16" ht="25.5" customHeight="1" outlineLevel="1" thickBot="1">
      <c r="A13" s="461" t="s">
        <v>535</v>
      </c>
      <c r="B13" s="443"/>
      <c r="C13" s="462"/>
      <c r="D13" s="462"/>
      <c r="E13" s="462"/>
      <c r="F13" s="462"/>
      <c r="G13" s="462"/>
      <c r="H13" s="462"/>
      <c r="I13" s="462"/>
      <c r="J13" s="462"/>
      <c r="K13" s="462"/>
      <c r="L13" s="462"/>
      <c r="M13" s="462"/>
      <c r="N13" s="462"/>
      <c r="O13" s="733" t="s">
        <v>566</v>
      </c>
      <c r="P13" s="733" t="s">
        <v>565</v>
      </c>
    </row>
    <row r="14" spans="1:16" outlineLevel="1"/>
    <row r="15" spans="1:16" s="454" customFormat="1" outlineLevel="1">
      <c r="A15" s="463" t="s">
        <v>292</v>
      </c>
      <c r="B15" s="464">
        <f>SUM(B4:B12)</f>
        <v>0</v>
      </c>
      <c r="C15" s="464">
        <f t="shared" ref="C15:P15" si="0">SUM(C4:C13)</f>
        <v>0</v>
      </c>
      <c r="D15" s="464">
        <f t="shared" si="0"/>
        <v>0</v>
      </c>
      <c r="E15" s="464">
        <f t="shared" si="0"/>
        <v>0</v>
      </c>
      <c r="F15" s="464">
        <f t="shared" si="0"/>
        <v>0</v>
      </c>
      <c r="G15" s="464"/>
      <c r="H15" s="464"/>
      <c r="I15" s="464">
        <f t="shared" si="0"/>
        <v>0</v>
      </c>
      <c r="J15" s="464">
        <f t="shared" si="0"/>
        <v>0</v>
      </c>
      <c r="K15" s="464">
        <f t="shared" si="0"/>
        <v>0</v>
      </c>
      <c r="L15" s="464">
        <f t="shared" si="0"/>
        <v>0</v>
      </c>
      <c r="M15" s="464">
        <f>SUM(M4:M13)</f>
        <v>0</v>
      </c>
      <c r="N15" s="464">
        <f t="shared" si="0"/>
        <v>0</v>
      </c>
      <c r="O15" s="464">
        <f>SUM(O4:O13)</f>
        <v>0</v>
      </c>
      <c r="P15" s="464">
        <f t="shared" si="0"/>
        <v>0</v>
      </c>
    </row>
    <row r="16" spans="1:16" outlineLevel="1">
      <c r="B16" s="467"/>
      <c r="C16" s="467"/>
      <c r="D16" s="467"/>
      <c r="E16" s="467"/>
      <c r="F16" s="467"/>
      <c r="G16" s="467"/>
      <c r="H16" s="467"/>
      <c r="I16" s="467"/>
      <c r="J16" s="467"/>
      <c r="K16" s="467"/>
      <c r="L16" s="467"/>
      <c r="M16" s="467"/>
      <c r="N16" s="467"/>
      <c r="O16" s="467"/>
      <c r="P16" s="467"/>
    </row>
    <row r="17" spans="1:16" outlineLevel="1">
      <c r="A17" s="468" t="s">
        <v>543</v>
      </c>
      <c r="B17" s="492">
        <f ca="1">'EF ele_warmte'!B12</f>
        <v>0.15576868815839279</v>
      </c>
      <c r="C17" s="492">
        <f ca="1">'EF ele_warmte'!B22</f>
        <v>2.1914510413920233E-2</v>
      </c>
      <c r="D17" s="492">
        <f>EF_CO2_aardgas</f>
        <v>0.20200000000000001</v>
      </c>
      <c r="E17" s="492">
        <f>EF_VLgas_CO2</f>
        <v>0.22700000000000001</v>
      </c>
      <c r="F17" s="492">
        <f>EF_stookolie_CO2</f>
        <v>0.26700000000000002</v>
      </c>
      <c r="G17" s="492"/>
      <c r="H17" s="492"/>
      <c r="I17" s="492">
        <f>EF_bruinkool_CO2</f>
        <v>0.35099999999999998</v>
      </c>
      <c r="J17" s="492">
        <f>EF_steenkool_CO2</f>
        <v>0.35399999999999998</v>
      </c>
      <c r="K17" s="492">
        <f>EF_anderfossiel_CO2</f>
        <v>0.26400000000000001</v>
      </c>
      <c r="L17" s="492">
        <f>'EF brandstof'!J4</f>
        <v>0</v>
      </c>
      <c r="M17" s="492">
        <f>'EF brandstof'!K4</f>
        <v>0</v>
      </c>
      <c r="N17" s="492">
        <f>'EF brandstof'!L4</f>
        <v>0</v>
      </c>
      <c r="O17" s="492">
        <v>0</v>
      </c>
      <c r="P17" s="492">
        <v>0</v>
      </c>
    </row>
    <row r="18" spans="1:16" outlineLevel="1">
      <c r="B18" s="467"/>
      <c r="C18" s="467"/>
      <c r="D18" s="467"/>
      <c r="E18" s="467"/>
      <c r="F18" s="467"/>
      <c r="G18" s="467"/>
      <c r="H18" s="467"/>
      <c r="I18" s="467"/>
      <c r="J18" s="467"/>
      <c r="K18" s="467"/>
      <c r="L18" s="467"/>
      <c r="M18" s="467"/>
      <c r="N18" s="467"/>
      <c r="O18" s="467"/>
      <c r="P18" s="467"/>
    </row>
    <row r="19" spans="1:16" outlineLevel="1">
      <c r="A19" s="463" t="s">
        <v>206</v>
      </c>
      <c r="B19" s="469">
        <f ca="1">B15*B17</f>
        <v>0</v>
      </c>
      <c r="C19" s="469">
        <f ca="1">C15*C17</f>
        <v>0</v>
      </c>
      <c r="D19" s="469">
        <f>D15*D17</f>
        <v>0</v>
      </c>
      <c r="E19" s="469">
        <f>E15*E17</f>
        <v>0</v>
      </c>
      <c r="F19" s="469">
        <f>F15*F17</f>
        <v>0</v>
      </c>
      <c r="G19" s="469"/>
      <c r="H19" s="469"/>
      <c r="I19" s="469">
        <f t="shared" ref="I19:P19" si="1">I15*I17</f>
        <v>0</v>
      </c>
      <c r="J19" s="469">
        <f t="shared" si="1"/>
        <v>0</v>
      </c>
      <c r="K19" s="469">
        <f t="shared" si="1"/>
        <v>0</v>
      </c>
      <c r="L19" s="469">
        <f t="shared" si="1"/>
        <v>0</v>
      </c>
      <c r="M19" s="469">
        <f t="shared" si="1"/>
        <v>0</v>
      </c>
      <c r="N19" s="469">
        <f t="shared" si="1"/>
        <v>0</v>
      </c>
      <c r="O19" s="469">
        <f t="shared" si="1"/>
        <v>0</v>
      </c>
      <c r="P19" s="469">
        <f t="shared" si="1"/>
        <v>0</v>
      </c>
    </row>
    <row r="22" spans="1:16" s="443" customFormat="1" ht="15" customHeight="1" outlineLevel="1">
      <c r="A22" s="470" t="s">
        <v>450</v>
      </c>
      <c r="B22" s="471"/>
      <c r="C22" s="472"/>
      <c r="D22" s="473"/>
      <c r="E22" s="474"/>
    </row>
    <row r="23" spans="1:16" s="48" customFormat="1" ht="15" customHeight="1" outlineLevel="1">
      <c r="A23" s="475"/>
      <c r="B23" s="476"/>
      <c r="C23" s="477" t="s">
        <v>362</v>
      </c>
      <c r="D23" s="477" t="s">
        <v>175</v>
      </c>
      <c r="E23" s="478"/>
    </row>
    <row r="24" spans="1:16" s="443" customFormat="1" ht="15" customHeight="1" outlineLevel="1">
      <c r="A24" s="479" t="s">
        <v>255</v>
      </c>
      <c r="B24" s="47">
        <f>EigenZB</f>
        <v>1</v>
      </c>
      <c r="C24" s="480"/>
      <c r="D24" s="841" t="s">
        <v>585</v>
      </c>
      <c r="E24" s="444"/>
    </row>
    <row r="25" spans="1:16" s="443" customFormat="1" outlineLevel="1">
      <c r="A25" s="479" t="s">
        <v>417</v>
      </c>
      <c r="B25" s="306">
        <v>13.15681996793146</v>
      </c>
      <c r="C25" s="43"/>
      <c r="D25" s="300" t="s">
        <v>686</v>
      </c>
      <c r="E25" s="457"/>
    </row>
    <row r="26" spans="1:16" s="443" customFormat="1" outlineLevel="1">
      <c r="A26" s="737" t="s">
        <v>418</v>
      </c>
      <c r="B26" s="311">
        <f>1.34/3.6</f>
        <v>0.37222222222222223</v>
      </c>
      <c r="C26" s="43" t="s">
        <v>208</v>
      </c>
      <c r="D26" s="300" t="s">
        <v>687</v>
      </c>
      <c r="E26" s="457"/>
    </row>
    <row r="27" spans="1:16" s="443" customFormat="1" outlineLevel="1">
      <c r="A27" s="482" t="s">
        <v>557</v>
      </c>
      <c r="B27" s="739">
        <f>B24*B25*B26</f>
        <v>4.8972607658411542</v>
      </c>
      <c r="C27" s="483" t="s">
        <v>558</v>
      </c>
      <c r="D27" s="484"/>
      <c r="E27" s="485"/>
    </row>
    <row r="28" spans="1:16" s="443" customFormat="1" outlineLevel="1">
      <c r="A28" s="48"/>
      <c r="B28" s="48"/>
      <c r="C28" s="486"/>
      <c r="D28" s="480"/>
    </row>
    <row r="29" spans="1:16" s="443" customFormat="1" outlineLevel="1">
      <c r="A29" s="487" t="s">
        <v>451</v>
      </c>
      <c r="B29" s="471"/>
      <c r="C29" s="472"/>
      <c r="D29" s="473"/>
      <c r="E29" s="474"/>
    </row>
    <row r="30" spans="1:16" s="48" customFormat="1" outlineLevel="1">
      <c r="A30" s="488"/>
      <c r="B30" s="476"/>
      <c r="C30" s="477" t="s">
        <v>362</v>
      </c>
      <c r="D30" s="477" t="s">
        <v>175</v>
      </c>
      <c r="E30" s="478"/>
    </row>
    <row r="31" spans="1:16" s="443" customFormat="1" outlineLevel="1">
      <c r="A31" s="479" t="s">
        <v>416</v>
      </c>
      <c r="B31" s="47">
        <f>EigenWP</f>
        <v>0</v>
      </c>
      <c r="C31" s="480"/>
      <c r="D31" s="841" t="s">
        <v>585</v>
      </c>
      <c r="E31" s="444"/>
    </row>
    <row r="32" spans="1:16" s="443" customFormat="1" outlineLevel="1">
      <c r="A32" s="479" t="s">
        <v>414</v>
      </c>
      <c r="B32" s="48">
        <v>37.963784638354454</v>
      </c>
      <c r="C32" s="486" t="s">
        <v>252</v>
      </c>
      <c r="D32" s="481" t="s">
        <v>686</v>
      </c>
      <c r="E32" s="444"/>
    </row>
    <row r="33" spans="1:5" s="443" customFormat="1" outlineLevel="1">
      <c r="A33" s="479" t="s">
        <v>415</v>
      </c>
      <c r="B33" s="48">
        <v>1887.1743212997605</v>
      </c>
      <c r="C33" s="486" t="s">
        <v>254</v>
      </c>
      <c r="D33" s="481" t="s">
        <v>686</v>
      </c>
      <c r="E33" s="444"/>
    </row>
    <row r="34" spans="1:5" s="443" customFormat="1" outlineLevel="1">
      <c r="A34" s="737" t="s">
        <v>363</v>
      </c>
      <c r="B34" s="48">
        <v>3.75</v>
      </c>
      <c r="C34" s="486"/>
      <c r="D34" s="481" t="s">
        <v>687</v>
      </c>
      <c r="E34" s="444"/>
    </row>
    <row r="35" spans="1:5" s="443" customFormat="1" outlineLevel="1">
      <c r="A35" s="482" t="s">
        <v>557</v>
      </c>
      <c r="B35" s="738">
        <f>B31*B32*B33/1000-B31*B32*B33/1000/B34</f>
        <v>0</v>
      </c>
      <c r="C35" s="489" t="s">
        <v>558</v>
      </c>
      <c r="D35" s="484"/>
      <c r="E35" s="45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4</vt:i4>
      </vt:variant>
      <vt:variant>
        <vt:lpstr>Named Ranges</vt:lpstr>
      </vt:variant>
      <vt:variant>
        <vt:i4>212</vt:i4>
      </vt:variant>
    </vt:vector>
  </HeadingPairs>
  <TitlesOfParts>
    <vt:vector size="247" baseType="lpstr">
      <vt:lpstr>LEGENDE</vt:lpstr>
      <vt:lpstr>OUTPUT--&gt;</vt:lpstr>
      <vt:lpstr>SEAP template</vt:lpstr>
      <vt:lpstr>Inventaris 2020</vt:lpstr>
      <vt:lpstr>betrouwbaarheid inventaris</vt:lpstr>
      <vt:lpstr>Lokale energieproductie 2020</vt:lpstr>
      <vt:lpstr>betrouwbaarheid productie</vt:lpstr>
      <vt:lpstr>INPUT--&gt;</vt:lpstr>
      <vt:lpstr>Eigen gebouwen</vt:lpstr>
      <vt:lpstr>Eigen openbare verlichting</vt:lpstr>
      <vt:lpstr>Eigen vloot</vt:lpstr>
      <vt:lpstr>Eigen informatie GS &amp; warmtenet</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2022-10-04T13:57:36Z</dcterms:modified>
</cp:coreProperties>
</file>