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chartsheets/sheet1.xml" ContentType="application/vnd.openxmlformats-officedocument.spreadsheetml.chartsheet+xml"/>
  <Override PartName="/xl/chartsheets/sheet2.xml" ContentType="application/vnd.openxmlformats-officedocument.spreadsheetml.chartsheet+xml"/>
  <Override PartName="/xl/chartsheets/sheet3.xml" ContentType="application/vnd.openxmlformats-officedocument.spreadsheetml.chartsheet+xml"/>
  <Override PartName="/xl/chartsheets/sheet4.xml" ContentType="application/vnd.openxmlformats-officedocument.spreadsheetml.chart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xml"/>
  <Override PartName="/xl/charts/chart2.xml" ContentType="application/vnd.openxmlformats-officedocument.drawingml.chart+xml"/>
  <Override PartName="/xl/drawings/drawing5.xml" ContentType="application/vnd.openxmlformats-officedocument.drawing+xml"/>
  <Override PartName="/xl/charts/chart3.xml" ContentType="application/vnd.openxmlformats-officedocument.drawingml.chart+xml"/>
  <Override PartName="/xl/drawings/drawing6.xml" ContentType="application/vnd.openxmlformats-officedocument.drawing+xml"/>
  <Override PartName="/xl/charts/chart4.xml" ContentType="application/vnd.openxmlformats-officedocument.drawingml.chart+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tables/table1.xml" ContentType="application/vnd.openxmlformats-officedocument.spreadsheetml.table+xml"/>
  <Override PartName="/xl/comments1.xml" ContentType="application/vnd.openxmlformats-officedocument.spreadsheetml.comments+xml"/>
  <Override PartName="/xl/drawings/drawing13.xml" ContentType="application/vnd.openxmlformats-officedocument.drawing+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omments5.xml" ContentType="application/vnd.openxmlformats-officedocument.spreadsheetml.comments+xml"/>
  <Override PartName="/xl/tables/table2.xml" ContentType="application/vnd.openxmlformats-officedocument.spreadsheetml.table+xml"/>
  <Override PartName="/xl/drawings/drawing14.xml" ContentType="application/vnd.openxmlformats-officedocument.drawing+xml"/>
  <Override PartName="/xl/comments6.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codeName="ThisWorkbook" defaultThemeVersion="124226"/>
  <mc:AlternateContent xmlns:mc="http://schemas.openxmlformats.org/markup-compatibility/2006">
    <mc:Choice Requires="x15">
      <x15ac:absPath xmlns:x15ac="http://schemas.microsoft.com/office/spreadsheetml/2010/11/ac" url="Y:\Unit_SEB\2_TEEM\Projecten\_MKM-Markal\N78I4 - actualisatie CoM tool 2022\3 Werkdocumenten\tool_v2.5\Rapporten_2017\"/>
    </mc:Choice>
  </mc:AlternateContent>
  <xr:revisionPtr revIDLastSave="0" documentId="8_{885F632D-5BC9-4775-B0F6-81F431425AF0}" xr6:coauthVersionLast="44" xr6:coauthVersionMax="44" xr10:uidLastSave="{00000000-0000-0000-0000-000000000000}"/>
  <bookViews>
    <workbookView xWindow="-120" yWindow="-120" windowWidth="29040" windowHeight="15840" tabRatio="598" xr2:uid="{00000000-000D-0000-FFFF-FFFF00000000}"/>
  </bookViews>
  <sheets>
    <sheet name="LEGENDE" sheetId="31" r:id="rId1"/>
    <sheet name="OUTPUT--&gt;" sheetId="53" r:id="rId2"/>
    <sheet name="SEAP template" sheetId="14" r:id="rId3"/>
    <sheet name="Inventaris 2017" sheetId="48" r:id="rId4"/>
    <sheet name="betrouwbaarheid inventaris" sheetId="58" r:id="rId5"/>
    <sheet name="Lokale energieproductie 2017" sheetId="59" r:id="rId6"/>
    <sheet name="betrouwbaarheid productie" sheetId="60" r:id="rId7"/>
    <sheet name="grafiek finaal energieverbruik" sheetId="54" r:id="rId8"/>
    <sheet name="taart finaal energieverbruik" sheetId="55" r:id="rId9"/>
    <sheet name="grafiek CO2 emissies" sheetId="56" r:id="rId10"/>
    <sheet name="taart CO2 emissies" sheetId="57" r:id="rId11"/>
    <sheet name="INPUT--&gt;" sheetId="35" r:id="rId12"/>
    <sheet name="Eigen gebouwen" sheetId="19" r:id="rId13"/>
    <sheet name="Eigen openbare verlichting" sheetId="49" r:id="rId14"/>
    <sheet name="Eigen vloot" sheetId="20" r:id="rId15"/>
    <sheet name="Eigen informatie GS &amp; warmtenet" sheetId="43" r:id="rId16"/>
    <sheet name="DATA--&gt;" sheetId="36" r:id="rId17"/>
    <sheet name="data" sheetId="4" r:id="rId18"/>
    <sheet name="EF N2O_CH4 landbouw" sheetId="7" r:id="rId19"/>
    <sheet name="ha_N2O bodem landbouw" sheetId="21" r:id="rId20"/>
    <sheet name="GWP N2O_CH4" sheetId="47" r:id="rId21"/>
    <sheet name="EF brandstof" sheetId="11" r:id="rId22"/>
    <sheet name="EF ele_warmte" sheetId="6" r:id="rId23"/>
    <sheet name="ECF transport " sheetId="23" r:id="rId24"/>
    <sheet name="E Balans VL " sheetId="5" r:id="rId25"/>
    <sheet name="BEREKENINGEN PER SECTOR --&gt;" sheetId="45" r:id="rId26"/>
    <sheet name="openbare verlichting" sheetId="9" r:id="rId27"/>
    <sheet name="huishoudens" sheetId="13" r:id="rId28"/>
    <sheet name="tertiair" sheetId="15" r:id="rId29"/>
    <sheet name="industrie" sheetId="16" r:id="rId30"/>
    <sheet name="landbouw" sheetId="17" r:id="rId31"/>
    <sheet name="transport" sheetId="22" r:id="rId32"/>
    <sheet name="lokale energieproductie" sheetId="18" r:id="rId33"/>
    <sheet name="BRONNEN --&gt;" sheetId="44" r:id="rId34"/>
    <sheet name="versiebeheer" sheetId="51" r:id="rId35"/>
  </sheets>
  <definedNames>
    <definedName name="_xlnm._FilterDatabase" localSheetId="23" hidden="1">'ECF transport '!#REF!</definedName>
    <definedName name="_Toc352313866" localSheetId="18">'EF N2O_CH4 landbouw'!$A$19</definedName>
    <definedName name="Aantal_pluimvee">data!$B$28</definedName>
    <definedName name="Aantal_schapen">data!$B$26</definedName>
    <definedName name="aantalbiggen_tot_20kg">data!$B$21</definedName>
    <definedName name="aantalCultuurgronden">data!$B$14</definedName>
    <definedName name="Aantalezels">data!$B$30</definedName>
    <definedName name="AantalFokvarkens_beren">data!$B$24</definedName>
    <definedName name="AantalFokvarkens_zeugen">data!$B$25</definedName>
    <definedName name="aantalGeiten">data!$B$27</definedName>
    <definedName name="aantalHuishoudens">data!$B$9</definedName>
    <definedName name="aantalMelkkoeien">data!$B$16</definedName>
    <definedName name="AantalMestvarkens_meer_dan_110kg">data!$B$23</definedName>
    <definedName name="Aantalpaarden">data!$B$29</definedName>
    <definedName name="aantalRunderen_0_tot_1_jaar">data!$B$18</definedName>
    <definedName name="aantalRunderen_1_tot_2_jaar">data!$B$19</definedName>
    <definedName name="aantalRunderen_meer_dan_2jaar">data!$B$20</definedName>
    <definedName name="aantalRunderen_tot_1_jaar">data!$B$18</definedName>
    <definedName name="aantalSlachtvarkens">data!$B$15</definedName>
    <definedName name="AantalVarkens_20_tot_110kg">data!$B$22</definedName>
    <definedName name="Aantalw2001_aardgas">data!$B$97</definedName>
    <definedName name="aantalw2001_ander">data!$B$98</definedName>
    <definedName name="aantalw2001_elektriciteit">data!$B$100</definedName>
    <definedName name="aantalw2001_hout">data!$B$101</definedName>
    <definedName name="aantalw2001_niet_gespec">data!$B$102</definedName>
    <definedName name="aantalw2001_propaan">data!$B$99</definedName>
    <definedName name="aantalw2001_steenkool">data!$B$103</definedName>
    <definedName name="aantalw2001_stookolie">data!$B$104</definedName>
    <definedName name="aantalw2001_WP">data!$B$105</definedName>
    <definedName name="aantalWP_NB_ander">data!$B$117</definedName>
    <definedName name="aantalWP_NB_industrie">data!$B$119</definedName>
    <definedName name="AantalWP_NB_industrie_met_kantoor">data!$B$120</definedName>
    <definedName name="aantalWP_NB_kantoor">data!$B$121</definedName>
    <definedName name="aantalWP_NB_NIET_RESIDENTIEEL_EPN">data!$B$125</definedName>
    <definedName name="aantalWP_NB_school">data!$B$122</definedName>
    <definedName name="aantalWP_NB_wonen">data!$B$123</definedName>
    <definedName name="aantalWP_NB_wonen_met_kantoor">data!$B$124</definedName>
    <definedName name="aantalZB_NB_ander">data!$C$117</definedName>
    <definedName name="aantalZB_NB_ander_met_kantoor">data!$C$118</definedName>
    <definedName name="aantalZB_NB_industrie">data!$C$119</definedName>
    <definedName name="aantalZB_NB_industrie_met_kantoor">data!$C$120</definedName>
    <definedName name="aantalZB_NB_kantoor">data!$C$121</definedName>
    <definedName name="aantalZB_NB_NIET_RESIDENTIEEL_EPN">data!$C$125</definedName>
    <definedName name="aantalZB_NB_school">data!$C$122</definedName>
    <definedName name="aantalZB_NB_wonen">data!$C$123</definedName>
    <definedName name="aantalZB_NB_wonen_met_kantoor">data!$C$124</definedName>
    <definedName name="aantalZoogkoeien">data!$B$17</definedName>
    <definedName name="antalWP_NB_ander_met_kantoor">data!$B$118</definedName>
    <definedName name="EF_anderfossiel_CO2">'EF brandstof'!$I$4</definedName>
    <definedName name="EF_benzine_CO2">'EF brandstof'!$F$4</definedName>
    <definedName name="EF_bruinkool_CO2">'EF brandstof'!$G$4</definedName>
    <definedName name="EF_CO2_aardgas">'EF brandstof'!$B$4</definedName>
    <definedName name="EF_diesel_CO2">'EF brandstof'!$E$4</definedName>
    <definedName name="EF_steenkool_CO2">'EF brandstof'!$H$4</definedName>
    <definedName name="EF_stookolie_CO2">'EF brandstof'!$D$4</definedName>
    <definedName name="EF_VLgas_CO2">'EF brandstof'!$C$4</definedName>
    <definedName name="EigenWP">data!$B$111</definedName>
    <definedName name="EigenZB">data!$B$110</definedName>
    <definedName name="EN_ander_gas_aantal">data!$C$35</definedName>
    <definedName name="EN_andere_ele_aantal">data!$E$35</definedName>
    <definedName name="EN_andere_ele_kWh">data!$F$35</definedName>
    <definedName name="EN_andere_gas_kWh">data!$D$35</definedName>
    <definedName name="EN_ele_ele_aantal">data!$E$36</definedName>
    <definedName name="EN_ele_ele_kWh">data!$F$36</definedName>
    <definedName name="EN_ele_gas_aantal">data!$C$36</definedName>
    <definedName name="EN_ele_gas_kWh">data!$D$36</definedName>
    <definedName name="EN_raff_ele_aantal">data!$E$37</definedName>
    <definedName name="EN_raff_ele_kWh">data!$F$37</definedName>
    <definedName name="EN_raff_gas_aantal">data!$C$37</definedName>
    <definedName name="EN_raff_gas_kWh">data!$D$37</definedName>
    <definedName name="EN_rest_ele_aantal">data!$E$38</definedName>
    <definedName name="EN_rest_ele_kWh">data!$F$38</definedName>
    <definedName name="EN_rest_gas_aantal">data!$C$38</definedName>
    <definedName name="EN_rest_gas_kWh">data!$D$38</definedName>
    <definedName name="HH_hh_ele_aantal">data!$E$39</definedName>
    <definedName name="HH_hh_ele_kWh">data!$F$39</definedName>
    <definedName name="HH_hh_gas_aantal">data!$C$39</definedName>
    <definedName name="HH_hh_gas_kWh">data!$D$39</definedName>
    <definedName name="HH_rest_ele_aantal">data!$E$40</definedName>
    <definedName name="HH_rest_gas_aantal">data!$C$40</definedName>
    <definedName name="HH_rest_gas_kWh">data!$D$40</definedName>
    <definedName name="HH_rest_kWh">data!$F$40</definedName>
    <definedName name="IND_ander_ele_kWh">data!$F$41</definedName>
    <definedName name="IND_ander_gas_aantal">data!$C$41</definedName>
    <definedName name="IND_andere_ele_aantal">data!$E$41</definedName>
    <definedName name="IND_andere_gas_kWh">data!$D$41</definedName>
    <definedName name="IND_chemie_ele_aantal">data!$E$42</definedName>
    <definedName name="IND_chemie_ele_kWh">data!$F$42</definedName>
    <definedName name="IND_chemie_gas_aantal">data!$C$42</definedName>
    <definedName name="IND_chemie_gas_kWh">data!$D$42</definedName>
    <definedName name="IND_ijzer_ele_aantal">data!$E$43</definedName>
    <definedName name="IND_ijzer_ele_kWh">data!$F$43</definedName>
    <definedName name="IND_ijzer_gas_aantal">data!$C$43</definedName>
    <definedName name="IND_ijzer_gas_kWh">data!$D$43</definedName>
    <definedName name="IND_metaal_ele_aantal">data!$E$44</definedName>
    <definedName name="IND_metaal_ele_kWh">data!$F$44</definedName>
    <definedName name="IND_metaal_gas_aantal">data!$C$44</definedName>
    <definedName name="IND_metaal_Gas_kWH">data!$D$44</definedName>
    <definedName name="IND_min_ele_aantal">data!$E$45</definedName>
    <definedName name="IND_min_ele_kWh">data!$F$45</definedName>
    <definedName name="IND_min_gas_aantal">data!$C$45</definedName>
    <definedName name="IND_min_gas_kWh">data!$D$45</definedName>
    <definedName name="IND_nonf_ele_aantal">data!$E$46</definedName>
    <definedName name="IND_nonf_ele_kWh">data!$F$46</definedName>
    <definedName name="IND_nonf_gas_aantal">data!$C$46</definedName>
    <definedName name="IND_nonf_gas_kWh">data!$D$46</definedName>
    <definedName name="IND_papier_ele_aantal">data!$E$47</definedName>
    <definedName name="IND_papier_ele_kWh">data!$F$47</definedName>
    <definedName name="IND_papier_gas_aantal">data!$C$47</definedName>
    <definedName name="IND_papier_gas_kWh">data!$D$47</definedName>
    <definedName name="IND_rest_ele_aantal">data!$E$48</definedName>
    <definedName name="IND_rest_ele_kWh">data!$F$48</definedName>
    <definedName name="IND_rest_gas_aantal">data!$C$48</definedName>
    <definedName name="IND_rest_gas_kWh">data!$D$48</definedName>
    <definedName name="IND_textiel_ele_aantal">data!$E$49</definedName>
    <definedName name="IND_textiel_ele_kWh">data!$F$49</definedName>
    <definedName name="IND_textiel_gas_aantal">data!$C$49</definedName>
    <definedName name="IND_textiel_gas_kWh">data!$D$49</definedName>
    <definedName name="IND_voed_ele_aantal">data!$E$50</definedName>
    <definedName name="IND_voed_ele_kWh">data!$F$50</definedName>
    <definedName name="IND_voed_gas_aantal">data!$C$50</definedName>
    <definedName name="IND_voed_gas_kWh">data!$D$50</definedName>
    <definedName name="jaar">data!$B$1</definedName>
    <definedName name="kWh_PV_groter_dan_10kW">data!$B$92</definedName>
    <definedName name="kWh_PV_kleiner_dan_10kW">data!$B$91</definedName>
    <definedName name="kWh_waterkracht">data!$B$89</definedName>
    <definedName name="kWh_wind_land">data!$B$90</definedName>
    <definedName name="LB_lb_ele_aantal">data!$E$51</definedName>
    <definedName name="LB_lb_ele_kWh">data!$F$51</definedName>
    <definedName name="LB_lb_gas_aantal">data!$C$51</definedName>
    <definedName name="LB_lb_gas_kWh">data!$D$51</definedName>
    <definedName name="LB_rest_ele_aantal">data!$E$52</definedName>
    <definedName name="LB_rest_ele_kWh">data!$F$52</definedName>
    <definedName name="LB_rest_gas_aantal">data!$C$52</definedName>
    <definedName name="LB_rest_gas_kWh">data!$D$52</definedName>
    <definedName name="NIS">data!$A$1</definedName>
    <definedName name="Onbekend_ele_aantal">data!$E$53</definedName>
    <definedName name="Onbekend_ele_kWh">data!$F$53</definedName>
    <definedName name="onbekend_gas_aantal">data!$C$53</definedName>
    <definedName name="onbekend_gas_kWh">data!$D$53</definedName>
    <definedName name="OV_ov_ele_aantal">data!$E$54</definedName>
    <definedName name="OV_ov_ele_kWh">data!$F$54</definedName>
    <definedName name="OV_rest_ele_aantal">data!$E$55</definedName>
    <definedName name="OV_rest_ele_kWh">data!$F$55</definedName>
    <definedName name="Resolution">1</definedName>
    <definedName name="REST_rest_aantal_gas">data!$C$56</definedName>
    <definedName name="REST_rest_ele_aantal">data!$E$56</definedName>
    <definedName name="REST_rest_ele_kWh">data!$F$56</definedName>
    <definedName name="REST_rest_gas_kWh">data!$D$56</definedName>
    <definedName name="selectie">data!$A$1</definedName>
    <definedName name="TER_ander_ele_aantal">data!$E$57</definedName>
    <definedName name="TER_ander_ele_kWh">data!$F$57</definedName>
    <definedName name="TER_ander_gas_aantal">data!$C$57</definedName>
    <definedName name="TER_ander_gas_kWh">data!$D$57</definedName>
    <definedName name="TER_gezond_ele_aantal">data!$E$58</definedName>
    <definedName name="TER_gezond_ele_kWh">data!$F$58</definedName>
    <definedName name="TER_gezond_gas_aantal">data!$C$58</definedName>
    <definedName name="TER_gezond_gas_kWh">data!$D$58</definedName>
    <definedName name="TER_handel_ele_aantal">data!$E$59</definedName>
    <definedName name="TER_handel_ele_kWh">data!$F$59</definedName>
    <definedName name="TER_handel_gas_aantal">data!$C$59</definedName>
    <definedName name="TER_handel_gas_kWh">data!$D$59</definedName>
    <definedName name="TER_horeca_ele_aantal">data!$E$60</definedName>
    <definedName name="TER_horeca_ele_kWh">data!$F$60</definedName>
    <definedName name="TER_horeca_gas_aantal">data!$C$60</definedName>
    <definedName name="TER_horeca_gas_kWh">data!$D$60</definedName>
    <definedName name="TER_kantoor_ele_aantal">data!$E$61</definedName>
    <definedName name="TER_kantoor_ele_kWh">data!$F$61</definedName>
    <definedName name="TER_Kantoor_gas_aantal">data!$C$61</definedName>
    <definedName name="TER_kantoor_gas_kWh">data!$D$61</definedName>
    <definedName name="TER_Onderw_gas_aantal">data!$C$62</definedName>
    <definedName name="TER_onderwijs_ele_aantal">data!$E$62</definedName>
    <definedName name="TER_onderwijs_ele_kWh">data!$F$62</definedName>
    <definedName name="TER_onderwijs_gas_kWh">data!$D$62</definedName>
    <definedName name="TER_rest_ele_aantal">data!$E$63</definedName>
    <definedName name="TER_rest_ele_kWh">data!$F$63</definedName>
    <definedName name="TER_rest_gas_aantal">data!$C$63</definedName>
    <definedName name="TER_rest_gas_kWh">data!$D$63</definedName>
    <definedName name="TR_lucht_gas_aantal">data!$C$64</definedName>
    <definedName name="TR_luchtvaart_ele_aantal">data!$E$64</definedName>
    <definedName name="TR_luchtvaart_ele_kWh">data!$F$64</definedName>
    <definedName name="TR_luchtvaart_Gas_kWh">data!$D$64</definedName>
    <definedName name="TR_pijp_ele_aantal">data!$E$67</definedName>
    <definedName name="TR_pijp_ele_kWh">data!$F$67</definedName>
    <definedName name="TR_pijp_gas_aantal">data!$C$67</definedName>
    <definedName name="TR_pijp_gas_kWh">data!$D$67</definedName>
    <definedName name="TR_rest_ele_aantal">data!$E$65</definedName>
    <definedName name="TR_rest_ele_kWh">data!$F$65</definedName>
    <definedName name="TR_rest_gas_aantal">data!$C$65</definedName>
    <definedName name="TR_rest_gas_kWh">data!$D$65</definedName>
    <definedName name="TR_water_ele_aantal">data!$E$66</definedName>
    <definedName name="TR_water_ele_kWh">data!$F$66</definedName>
    <definedName name="TR_water_gas_aantal">data!$C$66</definedName>
    <definedName name="TR_water_gas_kWh">data!$D$66</definedName>
    <definedName name="TR_weg_ele_aantal">data!$E$68</definedName>
    <definedName name="TR_weg_ele_kWh">data!$F$68</definedName>
    <definedName name="TR_weg_gas_aantal">data!$C$68</definedName>
    <definedName name="TR_weg_gas_kWh">data!$D$68</definedName>
    <definedName name="txtMunicipality">data!$A$5</definedName>
    <definedName name="txtNIS">data!$A$4</definedName>
    <definedName name="txtyear">data!$B$1</definedName>
    <definedName name="type">data!$A$3</definedName>
    <definedName name="vkm_bus">data!$B$83</definedName>
    <definedName name="vkm_GW_PW">data!$D$73</definedName>
    <definedName name="vkm_GW_ZV">data!$D$74</definedName>
    <definedName name="vkm_NGW_PW">data!$D$75</definedName>
    <definedName name="vkm_NGW_ZV">data!$D$76</definedName>
    <definedName name="vkm_SW_PW">data!$D$77</definedName>
    <definedName name="vkm_SW_ZV">data!$D$78</definedName>
    <definedName name="vkm_tram">data!$B$84</definedName>
    <definedName name="WP_HH_bestaande_bouw">data!$B$132</definedName>
    <definedName name="WP_NHH_bestaande_bouw">data!$B$131</definedName>
    <definedName name="ZB_HH_bestaande_bouw">data!$B$129</definedName>
    <definedName name="ZB_NHH_bestaande_bouw">data!$B$130</definedName>
  </definedNames>
  <calcPr calcId="191029" concurrentCalc="0"/>
  <extLs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Z25" i="5" l="1"/>
  <c r="A34" i="23"/>
  <c r="A35" i="23"/>
  <c r="A36" i="23"/>
  <c r="A37" i="23"/>
  <c r="A38" i="23"/>
  <c r="A39" i="23"/>
  <c r="A40" i="23"/>
  <c r="A41" i="23"/>
  <c r="A42" i="23"/>
  <c r="A43" i="23"/>
  <c r="A44" i="23"/>
  <c r="A45" i="23"/>
  <c r="A46" i="23"/>
  <c r="A47" i="23"/>
  <c r="A48" i="23"/>
  <c r="A49" i="23"/>
  <c r="A50" i="23"/>
  <c r="A51" i="23"/>
  <c r="A52" i="23"/>
  <c r="A53" i="23"/>
  <c r="A54" i="23"/>
  <c r="A55" i="23"/>
  <c r="N25" i="22"/>
  <c r="N24" i="22"/>
  <c r="B26" i="19"/>
  <c r="B46" i="15"/>
  <c r="B38" i="15"/>
  <c r="E78" i="22"/>
  <c r="E42" i="22"/>
  <c r="AC25" i="5"/>
  <c r="AB25" i="5"/>
  <c r="AA25" i="5"/>
  <c r="Y25" i="5"/>
  <c r="X25" i="5"/>
  <c r="W25" i="5"/>
  <c r="V25" i="5"/>
  <c r="T25" i="5"/>
  <c r="U25" i="5"/>
  <c r="S25" i="5"/>
  <c r="R25" i="5"/>
  <c r="H25" i="5"/>
  <c r="I25" i="5"/>
  <c r="J25" i="5"/>
  <c r="K25" i="5"/>
  <c r="L25" i="5"/>
  <c r="M25" i="5"/>
  <c r="N25" i="5"/>
  <c r="O25" i="5"/>
  <c r="P25" i="5"/>
  <c r="Q25" i="5"/>
  <c r="G25" i="5"/>
  <c r="F25" i="5"/>
  <c r="D25" i="5"/>
  <c r="E25" i="5"/>
  <c r="C25" i="5"/>
  <c r="P5" i="59"/>
  <c r="P6" i="59"/>
  <c r="P7" i="59"/>
  <c r="P4" i="59"/>
  <c r="M30" i="18"/>
  <c r="E25" i="14"/>
  <c r="E55" i="14"/>
  <c r="C25" i="14"/>
  <c r="D6" i="16"/>
  <c r="B14" i="48"/>
  <c r="R25" i="14"/>
  <c r="D14" i="48"/>
  <c r="D5" i="17"/>
  <c r="B5" i="17"/>
  <c r="Q14" i="48"/>
  <c r="N18" i="18"/>
  <c r="L88" i="14"/>
  <c r="L18" i="59"/>
  <c r="M18" i="18"/>
  <c r="K88" i="14"/>
  <c r="K18" i="59"/>
  <c r="K89" i="14"/>
  <c r="K19" i="59"/>
  <c r="L89" i="14"/>
  <c r="L19" i="59"/>
  <c r="L87" i="14"/>
  <c r="L17" i="59"/>
  <c r="K87" i="14"/>
  <c r="K17" i="59"/>
  <c r="K77" i="14"/>
  <c r="K9" i="59"/>
  <c r="L77" i="14"/>
  <c r="L9" i="59"/>
  <c r="L76" i="14"/>
  <c r="K76" i="14"/>
  <c r="K8" i="59"/>
  <c r="B75" i="14"/>
  <c r="B7" i="59"/>
  <c r="K10" i="59"/>
  <c r="K20" i="59"/>
  <c r="L78" i="14"/>
  <c r="L8" i="59"/>
  <c r="L10" i="59"/>
  <c r="L20" i="59"/>
  <c r="K78" i="14"/>
  <c r="L90" i="14"/>
  <c r="K90" i="14"/>
  <c r="D5" i="13"/>
  <c r="B26" i="17"/>
  <c r="H14" i="15"/>
  <c r="H16" i="15"/>
  <c r="G14" i="15"/>
  <c r="G16" i="15"/>
  <c r="B6" i="6"/>
  <c r="A31" i="23"/>
  <c r="A32" i="23"/>
  <c r="A33" i="23"/>
  <c r="A6" i="23"/>
  <c r="A5" i="23"/>
  <c r="A2" i="23"/>
  <c r="A3" i="23"/>
  <c r="A4" i="23"/>
  <c r="A7" i="23"/>
  <c r="B51" i="22"/>
  <c r="A8" i="23"/>
  <c r="A9" i="23"/>
  <c r="A10" i="23"/>
  <c r="A11" i="23"/>
  <c r="A12" i="23"/>
  <c r="A13" i="23"/>
  <c r="A14" i="23"/>
  <c r="A15" i="23"/>
  <c r="A16" i="23"/>
  <c r="A17" i="23"/>
  <c r="A18" i="23"/>
  <c r="A19" i="23"/>
  <c r="A20" i="23"/>
  <c r="A21" i="23"/>
  <c r="A22" i="23"/>
  <c r="A23" i="23"/>
  <c r="A24" i="23"/>
  <c r="A25" i="23"/>
  <c r="A26" i="23"/>
  <c r="A27" i="23"/>
  <c r="A28" i="23"/>
  <c r="A29" i="23"/>
  <c r="A30" i="23"/>
  <c r="D6" i="22"/>
  <c r="D8" i="22"/>
  <c r="D10" i="22"/>
  <c r="E7" i="22"/>
  <c r="E11" i="22"/>
  <c r="D9" i="22"/>
  <c r="E9" i="22"/>
  <c r="E8" i="22"/>
  <c r="E10" i="22"/>
  <c r="B11" i="22"/>
  <c r="B10" i="22"/>
  <c r="B9" i="22"/>
  <c r="E6" i="22"/>
  <c r="B7" i="22"/>
  <c r="B6" i="22"/>
  <c r="D11" i="22"/>
  <c r="B8" i="22"/>
  <c r="D7" i="22"/>
  <c r="B52" i="22"/>
  <c r="C37" i="22"/>
  <c r="C73" i="22"/>
  <c r="H9" i="22"/>
  <c r="H10" i="22"/>
  <c r="H8" i="22"/>
  <c r="H6" i="22"/>
  <c r="H11" i="22"/>
  <c r="H7" i="22"/>
  <c r="M15" i="19"/>
  <c r="M14" i="15"/>
  <c r="M16" i="15"/>
  <c r="O15" i="19"/>
  <c r="P15" i="19"/>
  <c r="B28" i="17"/>
  <c r="B27" i="17"/>
  <c r="B31" i="19"/>
  <c r="B35" i="19"/>
  <c r="B24" i="19"/>
  <c r="B27" i="19"/>
  <c r="Q18" i="14"/>
  <c r="P18" i="14"/>
  <c r="O18" i="14"/>
  <c r="M18" i="14"/>
  <c r="L18" i="14"/>
  <c r="K18" i="14"/>
  <c r="J18" i="14"/>
  <c r="G18" i="14"/>
  <c r="D18" i="14"/>
  <c r="P13" i="48"/>
  <c r="O13" i="48"/>
  <c r="N13" i="48"/>
  <c r="L13" i="48"/>
  <c r="K13" i="48"/>
  <c r="J13" i="48"/>
  <c r="I13" i="48"/>
  <c r="F13" i="48"/>
  <c r="C13" i="48"/>
  <c r="R90" i="14"/>
  <c r="R78" i="14"/>
  <c r="R44" i="14"/>
  <c r="Q54" i="14"/>
  <c r="Q56" i="14"/>
  <c r="P54" i="14"/>
  <c r="P56" i="14"/>
  <c r="L54" i="14"/>
  <c r="L56" i="14"/>
  <c r="J54" i="14"/>
  <c r="J56" i="14"/>
  <c r="I54" i="14"/>
  <c r="I56" i="14"/>
  <c r="H54" i="14"/>
  <c r="H56" i="14"/>
  <c r="Q24" i="14"/>
  <c r="Q26" i="14"/>
  <c r="P24" i="14"/>
  <c r="P26" i="14"/>
  <c r="N24" i="14"/>
  <c r="N26" i="14"/>
  <c r="L24" i="14"/>
  <c r="L26" i="14"/>
  <c r="J24" i="14"/>
  <c r="J26" i="14"/>
  <c r="I24" i="14"/>
  <c r="I26" i="14"/>
  <c r="H24" i="14"/>
  <c r="H26" i="14"/>
  <c r="B52" i="13"/>
  <c r="B6" i="13"/>
  <c r="B17" i="17"/>
  <c r="B34" i="17"/>
  <c r="B6" i="16"/>
  <c r="W39" i="18"/>
  <c r="V39" i="18"/>
  <c r="U39" i="18"/>
  <c r="T39" i="18"/>
  <c r="S39" i="18"/>
  <c r="R39" i="18"/>
  <c r="Q39" i="18"/>
  <c r="P39" i="18"/>
  <c r="O39" i="18"/>
  <c r="N39" i="18"/>
  <c r="M39" i="18"/>
  <c r="W38" i="18"/>
  <c r="V38" i="18"/>
  <c r="U38" i="18"/>
  <c r="T38" i="18"/>
  <c r="S38" i="18"/>
  <c r="R38" i="18"/>
  <c r="Q38" i="18"/>
  <c r="P38" i="18"/>
  <c r="O38" i="18"/>
  <c r="N38" i="18"/>
  <c r="M38" i="18"/>
  <c r="W37" i="18"/>
  <c r="V37" i="18"/>
  <c r="U37" i="18"/>
  <c r="T37" i="18"/>
  <c r="S37" i="18"/>
  <c r="R37" i="18"/>
  <c r="Q37" i="18"/>
  <c r="P37" i="18"/>
  <c r="O37" i="18"/>
  <c r="N37" i="18"/>
  <c r="M37" i="18"/>
  <c r="W36" i="18"/>
  <c r="H9" i="18"/>
  <c r="M77" i="14"/>
  <c r="M9" i="59"/>
  <c r="V36" i="18"/>
  <c r="U36" i="18"/>
  <c r="T36" i="18"/>
  <c r="I9" i="18"/>
  <c r="I77" i="14"/>
  <c r="I9" i="59"/>
  <c r="S36" i="18"/>
  <c r="E9" i="18"/>
  <c r="F77" i="14"/>
  <c r="F9" i="59"/>
  <c r="R36" i="18"/>
  <c r="Q36" i="18"/>
  <c r="P36" i="18"/>
  <c r="O36" i="18"/>
  <c r="N36" i="18"/>
  <c r="B9" i="18"/>
  <c r="M36" i="18"/>
  <c r="W32" i="18"/>
  <c r="V32" i="18"/>
  <c r="U32" i="18"/>
  <c r="T32" i="18"/>
  <c r="L6" i="17"/>
  <c r="L5" i="17"/>
  <c r="S32" i="18"/>
  <c r="F6" i="17"/>
  <c r="R32" i="18"/>
  <c r="Q32" i="18"/>
  <c r="P32" i="18"/>
  <c r="O32" i="18"/>
  <c r="N32" i="18"/>
  <c r="M32" i="18"/>
  <c r="W31" i="18"/>
  <c r="V31" i="18"/>
  <c r="U31" i="18"/>
  <c r="T31" i="18"/>
  <c r="S31" i="18"/>
  <c r="R31" i="18"/>
  <c r="Q31" i="18"/>
  <c r="P31" i="18"/>
  <c r="O31" i="18"/>
  <c r="C13" i="15"/>
  <c r="N31" i="18"/>
  <c r="B13" i="15"/>
  <c r="M31" i="18"/>
  <c r="W30" i="18"/>
  <c r="V30" i="18"/>
  <c r="U30" i="18"/>
  <c r="T30" i="18"/>
  <c r="S30" i="18"/>
  <c r="F16" i="16"/>
  <c r="R30" i="18"/>
  <c r="Q30" i="18"/>
  <c r="P30" i="18"/>
  <c r="O30" i="18"/>
  <c r="N30" i="18"/>
  <c r="W29" i="18"/>
  <c r="V29" i="18"/>
  <c r="U29" i="18"/>
  <c r="T29" i="18"/>
  <c r="S29" i="18"/>
  <c r="R29" i="18"/>
  <c r="Q29" i="18"/>
  <c r="P29" i="18"/>
  <c r="O29" i="18"/>
  <c r="B17" i="18"/>
  <c r="N29" i="18"/>
  <c r="B8" i="18"/>
  <c r="M29" i="18"/>
  <c r="K22" i="18"/>
  <c r="J22" i="18"/>
  <c r="I22" i="18"/>
  <c r="H22" i="18"/>
  <c r="G22" i="18"/>
  <c r="F22" i="18"/>
  <c r="E22" i="18"/>
  <c r="D22" i="18"/>
  <c r="C22" i="18"/>
  <c r="L19" i="18"/>
  <c r="O89" i="14"/>
  <c r="O19" i="59"/>
  <c r="K19" i="18"/>
  <c r="N89" i="14"/>
  <c r="N19" i="59"/>
  <c r="J19" i="18"/>
  <c r="J89" i="14"/>
  <c r="J19" i="59"/>
  <c r="I19" i="18"/>
  <c r="I89" i="14"/>
  <c r="I19" i="59"/>
  <c r="H19" i="18"/>
  <c r="M89" i="14"/>
  <c r="M19" i="59"/>
  <c r="G19" i="18"/>
  <c r="H89" i="14"/>
  <c r="H19" i="59"/>
  <c r="F19" i="18"/>
  <c r="G89" i="14"/>
  <c r="G19" i="59"/>
  <c r="E19" i="18"/>
  <c r="F89" i="14"/>
  <c r="F19" i="59"/>
  <c r="D19" i="18"/>
  <c r="E89" i="14"/>
  <c r="E19" i="59"/>
  <c r="C19" i="18"/>
  <c r="B19" i="18"/>
  <c r="L18" i="18"/>
  <c r="O88" i="14"/>
  <c r="O18" i="59"/>
  <c r="K18" i="18"/>
  <c r="N88" i="14"/>
  <c r="N18" i="59"/>
  <c r="J18" i="18"/>
  <c r="J88" i="14"/>
  <c r="J18" i="59"/>
  <c r="I18" i="18"/>
  <c r="I88" i="14"/>
  <c r="I18" i="59"/>
  <c r="H18" i="18"/>
  <c r="M88" i="14"/>
  <c r="M18" i="59"/>
  <c r="G18" i="18"/>
  <c r="F18" i="18"/>
  <c r="G88" i="14"/>
  <c r="G18" i="59"/>
  <c r="E18" i="18"/>
  <c r="D18" i="18"/>
  <c r="E88" i="14"/>
  <c r="E18" i="59"/>
  <c r="C18" i="18"/>
  <c r="B18" i="18"/>
  <c r="K12" i="18"/>
  <c r="J12" i="18"/>
  <c r="I12" i="18"/>
  <c r="H12" i="18"/>
  <c r="G12" i="18"/>
  <c r="F12" i="18"/>
  <c r="E12" i="18"/>
  <c r="D12" i="18"/>
  <c r="C12" i="18"/>
  <c r="L9" i="18"/>
  <c r="K9" i="18"/>
  <c r="G9" i="18"/>
  <c r="G10" i="18"/>
  <c r="F9" i="18"/>
  <c r="F10" i="18"/>
  <c r="D9" i="18"/>
  <c r="D10" i="18"/>
  <c r="C9" i="18"/>
  <c r="D77" i="14"/>
  <c r="D9" i="59"/>
  <c r="B6" i="18"/>
  <c r="B5" i="18"/>
  <c r="B4" i="18"/>
  <c r="B72" i="14"/>
  <c r="B4" i="59"/>
  <c r="A78" i="22"/>
  <c r="A77" i="22"/>
  <c r="A76" i="22"/>
  <c r="A75" i="22"/>
  <c r="A74" i="22"/>
  <c r="B64" i="22"/>
  <c r="N56" i="22"/>
  <c r="M56" i="22"/>
  <c r="L56" i="22"/>
  <c r="K56" i="22"/>
  <c r="J56" i="22"/>
  <c r="I56" i="22"/>
  <c r="H56" i="22"/>
  <c r="G56" i="22"/>
  <c r="F56" i="22"/>
  <c r="E56" i="22"/>
  <c r="D56" i="22"/>
  <c r="B50" i="22"/>
  <c r="B54" i="22"/>
  <c r="P50" i="22"/>
  <c r="P54" i="22"/>
  <c r="O50" i="22"/>
  <c r="O54" i="22"/>
  <c r="N50" i="22"/>
  <c r="N54" i="22"/>
  <c r="L50" i="22"/>
  <c r="L54" i="22"/>
  <c r="K50" i="22"/>
  <c r="K54" i="22"/>
  <c r="J50" i="22"/>
  <c r="J54" i="22"/>
  <c r="I50" i="22"/>
  <c r="I54" i="22"/>
  <c r="H50" i="22"/>
  <c r="H54" i="22"/>
  <c r="F50" i="22"/>
  <c r="F54" i="22"/>
  <c r="E50" i="22"/>
  <c r="E54" i="22"/>
  <c r="D50" i="22"/>
  <c r="D54" i="22"/>
  <c r="C50" i="22"/>
  <c r="C54" i="22"/>
  <c r="N16" i="22"/>
  <c r="M16" i="22"/>
  <c r="L16" i="22"/>
  <c r="K16" i="22"/>
  <c r="J16" i="22"/>
  <c r="I16" i="22"/>
  <c r="H16" i="22"/>
  <c r="G16" i="22"/>
  <c r="F16" i="22"/>
  <c r="E16" i="22"/>
  <c r="D16" i="22"/>
  <c r="B29" i="17"/>
  <c r="C29" i="17"/>
  <c r="C28" i="17"/>
  <c r="C27" i="17"/>
  <c r="C26" i="17"/>
  <c r="J5" i="17"/>
  <c r="N10" i="17"/>
  <c r="M10" i="17"/>
  <c r="M12" i="17"/>
  <c r="N54" i="14"/>
  <c r="N56" i="14"/>
  <c r="L10" i="17"/>
  <c r="K10" i="17"/>
  <c r="J10" i="17"/>
  <c r="I10" i="17"/>
  <c r="H10" i="17"/>
  <c r="G10" i="17"/>
  <c r="F10" i="17"/>
  <c r="E10" i="17"/>
  <c r="D10" i="17"/>
  <c r="C6" i="17"/>
  <c r="F5" i="17"/>
  <c r="C5" i="17"/>
  <c r="B8" i="17"/>
  <c r="B51" i="16"/>
  <c r="P5" i="16"/>
  <c r="B45" i="16"/>
  <c r="B43" i="16"/>
  <c r="B37" i="16"/>
  <c r="C37" i="16"/>
  <c r="F15" i="16"/>
  <c r="B36" i="16"/>
  <c r="C36" i="16"/>
  <c r="J14" i="16"/>
  <c r="B35" i="16"/>
  <c r="B34" i="16"/>
  <c r="B12" i="16"/>
  <c r="B33" i="16"/>
  <c r="C33" i="16"/>
  <c r="F11" i="16"/>
  <c r="B32" i="16"/>
  <c r="C32" i="16"/>
  <c r="J10" i="16"/>
  <c r="B31" i="16"/>
  <c r="C31" i="16"/>
  <c r="F9" i="16"/>
  <c r="B30" i="16"/>
  <c r="C30" i="16"/>
  <c r="N8" i="16"/>
  <c r="B29" i="16"/>
  <c r="C29" i="16"/>
  <c r="N20" i="16"/>
  <c r="M20" i="16"/>
  <c r="M22" i="16"/>
  <c r="N43" i="14"/>
  <c r="L20" i="16"/>
  <c r="K20" i="16"/>
  <c r="J20" i="16"/>
  <c r="I20" i="16"/>
  <c r="H20" i="16"/>
  <c r="G20" i="16"/>
  <c r="F20" i="16"/>
  <c r="E20" i="16"/>
  <c r="D20" i="16"/>
  <c r="D15" i="16"/>
  <c r="D14" i="16"/>
  <c r="D13" i="16"/>
  <c r="D12" i="16"/>
  <c r="D11" i="16"/>
  <c r="D10" i="16"/>
  <c r="D9" i="16"/>
  <c r="D8" i="16"/>
  <c r="D7" i="16"/>
  <c r="C5" i="16"/>
  <c r="B40" i="15"/>
  <c r="B32" i="15"/>
  <c r="C32" i="15"/>
  <c r="N12" i="15"/>
  <c r="B31" i="15"/>
  <c r="C31" i="15"/>
  <c r="E11" i="15"/>
  <c r="B30" i="15"/>
  <c r="C30" i="15"/>
  <c r="E10" i="15"/>
  <c r="B29" i="15"/>
  <c r="C29" i="15"/>
  <c r="J9" i="15"/>
  <c r="B28" i="15"/>
  <c r="C28" i="15"/>
  <c r="N8" i="15"/>
  <c r="B27" i="15"/>
  <c r="C27" i="15"/>
  <c r="F7" i="15"/>
  <c r="B26" i="15"/>
  <c r="C26" i="15"/>
  <c r="E6" i="15"/>
  <c r="N18" i="15"/>
  <c r="M18" i="15"/>
  <c r="L18" i="15"/>
  <c r="K18" i="15"/>
  <c r="J18" i="15"/>
  <c r="I18" i="15"/>
  <c r="H18" i="15"/>
  <c r="G18" i="15"/>
  <c r="F18" i="15"/>
  <c r="E18" i="15"/>
  <c r="D18" i="15"/>
  <c r="H10" i="14"/>
  <c r="D12" i="15"/>
  <c r="D11" i="15"/>
  <c r="D10" i="15"/>
  <c r="D9" i="15"/>
  <c r="D8" i="15"/>
  <c r="D7" i="15"/>
  <c r="D6" i="15"/>
  <c r="P5" i="15"/>
  <c r="P16" i="15"/>
  <c r="C5" i="15"/>
  <c r="B60" i="13"/>
  <c r="B54" i="13"/>
  <c r="O5" i="13"/>
  <c r="O8" i="13"/>
  <c r="O4" i="48"/>
  <c r="B27" i="13"/>
  <c r="B31" i="13"/>
  <c r="B26" i="13"/>
  <c r="N10" i="13"/>
  <c r="N17" i="48"/>
  <c r="M10" i="13"/>
  <c r="L10" i="13"/>
  <c r="K10" i="13"/>
  <c r="K17" i="48"/>
  <c r="K32" i="48"/>
  <c r="J10" i="13"/>
  <c r="J17" i="48"/>
  <c r="I10" i="13"/>
  <c r="I17" i="48"/>
  <c r="I32" i="48"/>
  <c r="H10" i="13"/>
  <c r="H17" i="48"/>
  <c r="H32" i="48"/>
  <c r="G10" i="13"/>
  <c r="G17" i="48"/>
  <c r="G32" i="48"/>
  <c r="F10" i="13"/>
  <c r="F17" i="48"/>
  <c r="E10" i="13"/>
  <c r="E17" i="48"/>
  <c r="E32" i="48"/>
  <c r="D10" i="13"/>
  <c r="D17" i="48"/>
  <c r="D32" i="48"/>
  <c r="M8" i="13"/>
  <c r="N11" i="14"/>
  <c r="L8" i="13"/>
  <c r="M11" i="14"/>
  <c r="D8" i="13"/>
  <c r="C5" i="13"/>
  <c r="C8" i="13"/>
  <c r="B5" i="13"/>
  <c r="B8" i="13"/>
  <c r="B5" i="9"/>
  <c r="B19" i="6"/>
  <c r="B18" i="6"/>
  <c r="C64" i="14"/>
  <c r="B5" i="6"/>
  <c r="C29" i="14"/>
  <c r="N29" i="20"/>
  <c r="M29" i="20"/>
  <c r="L29" i="20"/>
  <c r="K29" i="20"/>
  <c r="J29" i="20"/>
  <c r="I29" i="20"/>
  <c r="H29" i="20"/>
  <c r="G29" i="20"/>
  <c r="F29" i="20"/>
  <c r="E29" i="20"/>
  <c r="D29" i="20"/>
  <c r="H26" i="20"/>
  <c r="G26" i="20"/>
  <c r="E26" i="20"/>
  <c r="E27" i="20"/>
  <c r="E12" i="22"/>
  <c r="D26" i="20"/>
  <c r="D27" i="20"/>
  <c r="D12" i="22"/>
  <c r="B26" i="20"/>
  <c r="B27" i="20"/>
  <c r="B12" i="22"/>
  <c r="N17" i="49"/>
  <c r="M17" i="49"/>
  <c r="L17" i="49"/>
  <c r="K17" i="49"/>
  <c r="J17" i="49"/>
  <c r="I17" i="49"/>
  <c r="F17" i="49"/>
  <c r="E17" i="49"/>
  <c r="D17" i="49"/>
  <c r="B15" i="49"/>
  <c r="B6" i="9"/>
  <c r="N17" i="19"/>
  <c r="M17" i="19"/>
  <c r="M19" i="19"/>
  <c r="N39" i="14"/>
  <c r="L17" i="19"/>
  <c r="K17" i="19"/>
  <c r="J17" i="19"/>
  <c r="I17" i="19"/>
  <c r="F17" i="19"/>
  <c r="E17" i="19"/>
  <c r="D17" i="19"/>
  <c r="P19" i="19"/>
  <c r="Q39" i="14"/>
  <c r="O19" i="19"/>
  <c r="P39" i="14"/>
  <c r="N15" i="19"/>
  <c r="N14" i="15"/>
  <c r="L15" i="19"/>
  <c r="L14" i="15"/>
  <c r="K15" i="19"/>
  <c r="K14" i="15"/>
  <c r="K16" i="15"/>
  <c r="J15" i="19"/>
  <c r="J14" i="15"/>
  <c r="I15" i="19"/>
  <c r="F15" i="19"/>
  <c r="F14" i="15"/>
  <c r="E15" i="19"/>
  <c r="E14" i="15"/>
  <c r="D15" i="19"/>
  <c r="C15" i="19"/>
  <c r="C14" i="15"/>
  <c r="B15" i="19"/>
  <c r="B14" i="15"/>
  <c r="P17" i="48"/>
  <c r="P32" i="48"/>
  <c r="O17" i="48"/>
  <c r="O32" i="48"/>
  <c r="M11" i="48"/>
  <c r="H11" i="48"/>
  <c r="G11" i="48"/>
  <c r="P9" i="48"/>
  <c r="O9" i="48"/>
  <c r="N9" i="48"/>
  <c r="L9" i="48"/>
  <c r="K9" i="48"/>
  <c r="J9" i="48"/>
  <c r="I9" i="48"/>
  <c r="F9" i="48"/>
  <c r="C9" i="48"/>
  <c r="M8" i="48"/>
  <c r="K8" i="48"/>
  <c r="I8" i="48"/>
  <c r="H8" i="48"/>
  <c r="G8" i="48"/>
  <c r="P7" i="48"/>
  <c r="O7" i="48"/>
  <c r="M7" i="48"/>
  <c r="K7" i="48"/>
  <c r="I7" i="48"/>
  <c r="H7" i="48"/>
  <c r="G7" i="48"/>
  <c r="K4" i="48"/>
  <c r="I4" i="48"/>
  <c r="H4" i="48"/>
  <c r="G4" i="48"/>
  <c r="O87" i="14"/>
  <c r="O17" i="59"/>
  <c r="N87" i="14"/>
  <c r="N17" i="59"/>
  <c r="H87" i="14"/>
  <c r="H17" i="59"/>
  <c r="G87" i="14"/>
  <c r="G17" i="59"/>
  <c r="G20" i="59"/>
  <c r="E87" i="14"/>
  <c r="E17" i="59"/>
  <c r="O76" i="14"/>
  <c r="O8" i="59"/>
  <c r="N76" i="14"/>
  <c r="N8" i="59"/>
  <c r="H76" i="14"/>
  <c r="H8" i="59"/>
  <c r="G76" i="14"/>
  <c r="G8" i="59"/>
  <c r="E76" i="14"/>
  <c r="E8" i="59"/>
  <c r="Q50" i="14"/>
  <c r="P50" i="14"/>
  <c r="O50" i="14"/>
  <c r="M50" i="14"/>
  <c r="L50" i="14"/>
  <c r="K50" i="14"/>
  <c r="J50" i="14"/>
  <c r="G50" i="14"/>
  <c r="D50" i="14"/>
  <c r="Q48" i="14"/>
  <c r="P48" i="14"/>
  <c r="O48" i="14"/>
  <c r="M48" i="14"/>
  <c r="L48" i="14"/>
  <c r="K48" i="14"/>
  <c r="J48" i="14"/>
  <c r="G48" i="14"/>
  <c r="D48" i="14"/>
  <c r="L43" i="14"/>
  <c r="J43" i="14"/>
  <c r="I43" i="14"/>
  <c r="H43" i="14"/>
  <c r="L41" i="14"/>
  <c r="J41" i="14"/>
  <c r="I41" i="14"/>
  <c r="H41" i="14"/>
  <c r="I39" i="14"/>
  <c r="H39" i="14"/>
  <c r="Q20" i="14"/>
  <c r="P20" i="14"/>
  <c r="O20" i="14"/>
  <c r="M20" i="14"/>
  <c r="L20" i="14"/>
  <c r="K20" i="14"/>
  <c r="J20" i="14"/>
  <c r="G20" i="14"/>
  <c r="D20" i="14"/>
  <c r="N13" i="14"/>
  <c r="L13" i="14"/>
  <c r="J13" i="14"/>
  <c r="I13" i="14"/>
  <c r="H13" i="14"/>
  <c r="L11" i="14"/>
  <c r="J11" i="14"/>
  <c r="I11" i="14"/>
  <c r="H11" i="14"/>
  <c r="N9" i="14"/>
  <c r="I9" i="14"/>
  <c r="H9" i="14"/>
  <c r="A7" i="31"/>
  <c r="A6" i="31"/>
  <c r="J15" i="16"/>
  <c r="D16" i="16"/>
  <c r="B32" i="13"/>
  <c r="E5" i="13"/>
  <c r="B36" i="13"/>
  <c r="F5" i="13"/>
  <c r="B35" i="13"/>
  <c r="C35" i="13"/>
  <c r="J5" i="13"/>
  <c r="B34" i="13"/>
  <c r="C34" i="13"/>
  <c r="N5" i="13"/>
  <c r="B33" i="13"/>
  <c r="P5" i="13"/>
  <c r="P8" i="13"/>
  <c r="Q11" i="14"/>
  <c r="B37" i="13"/>
  <c r="J30" i="48"/>
  <c r="J32" i="48"/>
  <c r="D6" i="17"/>
  <c r="D8" i="17"/>
  <c r="D12" i="17"/>
  <c r="E54" i="14"/>
  <c r="F30" i="48"/>
  <c r="F32" i="48"/>
  <c r="N30" i="48"/>
  <c r="N32" i="48"/>
  <c r="N20" i="59"/>
  <c r="E20" i="59"/>
  <c r="O20" i="59"/>
  <c r="D89" i="14"/>
  <c r="D19" i="59"/>
  <c r="O19" i="18"/>
  <c r="K10" i="18"/>
  <c r="N77" i="14"/>
  <c r="L10" i="18"/>
  <c r="O77" i="14"/>
  <c r="H16" i="14"/>
  <c r="B8" i="9"/>
  <c r="C16" i="15"/>
  <c r="L16" i="16"/>
  <c r="L18" i="16"/>
  <c r="M13" i="14"/>
  <c r="I14" i="15"/>
  <c r="I16" i="15"/>
  <c r="J10" i="14"/>
  <c r="B13" i="16"/>
  <c r="C35" i="16"/>
  <c r="E9" i="14"/>
  <c r="D14" i="15"/>
  <c r="P18" i="16"/>
  <c r="P22" i="16"/>
  <c r="Q43" i="14"/>
  <c r="N6" i="17"/>
  <c r="N5" i="17"/>
  <c r="J8" i="17"/>
  <c r="J12" i="17"/>
  <c r="K54" i="14"/>
  <c r="K56" i="14"/>
  <c r="N16" i="16"/>
  <c r="F8" i="17"/>
  <c r="G24" i="14"/>
  <c r="G26" i="14"/>
  <c r="N13" i="15"/>
  <c r="L13" i="15"/>
  <c r="L16" i="15"/>
  <c r="F13" i="15"/>
  <c r="D13" i="15"/>
  <c r="B67" i="22"/>
  <c r="M11" i="22"/>
  <c r="G10" i="22"/>
  <c r="M9" i="22"/>
  <c r="G8" i="22"/>
  <c r="M7" i="22"/>
  <c r="G6" i="22"/>
  <c r="G11" i="22"/>
  <c r="M8" i="22"/>
  <c r="G7" i="22"/>
  <c r="M10" i="22"/>
  <c r="G9" i="22"/>
  <c r="M6" i="22"/>
  <c r="B12" i="48"/>
  <c r="Q12" i="48"/>
  <c r="O9" i="14"/>
  <c r="B7" i="15"/>
  <c r="O5" i="16"/>
  <c r="B11" i="15"/>
  <c r="B11" i="16"/>
  <c r="J9" i="14"/>
  <c r="J16" i="14"/>
  <c r="B45" i="18"/>
  <c r="B49" i="18"/>
  <c r="B16" i="16"/>
  <c r="K9" i="14"/>
  <c r="H77" i="14"/>
  <c r="J11" i="48"/>
  <c r="J29" i="48"/>
  <c r="M9" i="14"/>
  <c r="L11" i="48"/>
  <c r="O19" i="14"/>
  <c r="O22" i="14"/>
  <c r="N10" i="48"/>
  <c r="N28" i="48"/>
  <c r="J19" i="14"/>
  <c r="J22" i="14"/>
  <c r="I10" i="48"/>
  <c r="I28" i="48"/>
  <c r="J19" i="19"/>
  <c r="K39" i="14"/>
  <c r="N19" i="19"/>
  <c r="O39" i="14"/>
  <c r="C45" i="18"/>
  <c r="I48" i="18"/>
  <c r="H8" i="18"/>
  <c r="M76" i="14"/>
  <c r="M8" i="59"/>
  <c r="M10" i="59"/>
  <c r="J9" i="18"/>
  <c r="J77" i="14"/>
  <c r="J9" i="59"/>
  <c r="C16" i="16"/>
  <c r="C18" i="16"/>
  <c r="C8" i="48"/>
  <c r="C12" i="14"/>
  <c r="R12" i="14"/>
  <c r="I11" i="48"/>
  <c r="I29" i="48"/>
  <c r="N11" i="48"/>
  <c r="N29" i="48"/>
  <c r="L10" i="14"/>
  <c r="K5" i="48"/>
  <c r="K23" i="48"/>
  <c r="C18" i="14"/>
  <c r="B13" i="48"/>
  <c r="E18" i="14"/>
  <c r="D13" i="48"/>
  <c r="D31" i="48"/>
  <c r="D31" i="20"/>
  <c r="E48" i="14"/>
  <c r="E19" i="14"/>
  <c r="D10" i="48"/>
  <c r="D28" i="48"/>
  <c r="L4" i="48"/>
  <c r="G20" i="18"/>
  <c r="K20" i="18"/>
  <c r="G9" i="14"/>
  <c r="M4" i="48"/>
  <c r="F11" i="48"/>
  <c r="F29" i="48"/>
  <c r="K19" i="19"/>
  <c r="L39" i="14"/>
  <c r="I19" i="19"/>
  <c r="J39" i="14"/>
  <c r="E31" i="20"/>
  <c r="F48" i="14"/>
  <c r="B6" i="48"/>
  <c r="Q6" i="48"/>
  <c r="L12" i="13"/>
  <c r="M41" i="14"/>
  <c r="E8" i="16"/>
  <c r="F18" i="14"/>
  <c r="E13" i="48"/>
  <c r="E31" i="48"/>
  <c r="K20" i="15"/>
  <c r="L40" i="14"/>
  <c r="L9" i="14"/>
  <c r="K11" i="48"/>
  <c r="K29" i="48"/>
  <c r="D11" i="48"/>
  <c r="D29" i="48"/>
  <c r="F19" i="19"/>
  <c r="G39" i="14"/>
  <c r="L19" i="19"/>
  <c r="M39" i="14"/>
  <c r="M12" i="13"/>
  <c r="N41" i="14"/>
  <c r="C78" i="22"/>
  <c r="M51" i="22"/>
  <c r="M27" i="20"/>
  <c r="M12" i="22"/>
  <c r="H27" i="20"/>
  <c r="J7" i="15"/>
  <c r="J11" i="15"/>
  <c r="N7" i="15"/>
  <c r="N11" i="15"/>
  <c r="E7" i="15"/>
  <c r="F11" i="15"/>
  <c r="C10" i="48"/>
  <c r="D19" i="14"/>
  <c r="D22" i="14"/>
  <c r="H10" i="48"/>
  <c r="H28" i="48"/>
  <c r="I19" i="14"/>
  <c r="L10" i="48"/>
  <c r="M19" i="14"/>
  <c r="M22" i="14"/>
  <c r="L58" i="22"/>
  <c r="M49" i="14"/>
  <c r="M52" i="14"/>
  <c r="E10" i="48"/>
  <c r="E28" i="48"/>
  <c r="E58" i="22"/>
  <c r="F49" i="14"/>
  <c r="F19" i="14"/>
  <c r="J58" i="22"/>
  <c r="K49" i="14"/>
  <c r="K52" i="14"/>
  <c r="K19" i="14"/>
  <c r="K22" i="14"/>
  <c r="J10" i="48"/>
  <c r="J28" i="48"/>
  <c r="O58" i="22"/>
  <c r="P49" i="14"/>
  <c r="P52" i="14"/>
  <c r="O10" i="48"/>
  <c r="O28" i="48"/>
  <c r="P19" i="14"/>
  <c r="P22" i="14"/>
  <c r="G19" i="14"/>
  <c r="G22" i="14"/>
  <c r="F10" i="48"/>
  <c r="F28" i="48"/>
  <c r="L19" i="14"/>
  <c r="L22" i="14"/>
  <c r="K58" i="22"/>
  <c r="L49" i="14"/>
  <c r="L52" i="14"/>
  <c r="K10" i="48"/>
  <c r="K28" i="48"/>
  <c r="Q19" i="14"/>
  <c r="Q22" i="14"/>
  <c r="P58" i="22"/>
  <c r="Q49" i="14"/>
  <c r="Q52" i="14"/>
  <c r="P10" i="48"/>
  <c r="P28" i="48"/>
  <c r="I58" i="22"/>
  <c r="J49" i="14"/>
  <c r="J52" i="14"/>
  <c r="N58" i="22"/>
  <c r="O49" i="14"/>
  <c r="O52" i="14"/>
  <c r="F58" i="22"/>
  <c r="G49" i="14"/>
  <c r="G52" i="14"/>
  <c r="G27" i="20"/>
  <c r="D58" i="22"/>
  <c r="E49" i="14"/>
  <c r="H58" i="22"/>
  <c r="I49" i="14"/>
  <c r="Q9" i="14"/>
  <c r="G5" i="48"/>
  <c r="G23" i="48"/>
  <c r="E12" i="15"/>
  <c r="O5" i="15"/>
  <c r="O16" i="15"/>
  <c r="M20" i="15"/>
  <c r="N40" i="14"/>
  <c r="N10" i="14"/>
  <c r="N16" i="14"/>
  <c r="G20" i="15"/>
  <c r="H40" i="14"/>
  <c r="H46" i="14"/>
  <c r="H20" i="15"/>
  <c r="I40" i="14"/>
  <c r="I46" i="14"/>
  <c r="I10" i="14"/>
  <c r="I16" i="14"/>
  <c r="B74" i="14"/>
  <c r="B6" i="59"/>
  <c r="F8" i="16"/>
  <c r="J9" i="16"/>
  <c r="B7" i="48"/>
  <c r="C24" i="14"/>
  <c r="C26" i="14"/>
  <c r="B73" i="14"/>
  <c r="B5" i="59"/>
  <c r="F6" i="15"/>
  <c r="F8" i="15"/>
  <c r="N10" i="16"/>
  <c r="E14" i="16"/>
  <c r="D5" i="15"/>
  <c r="B8" i="15"/>
  <c r="J8" i="15"/>
  <c r="F12" i="15"/>
  <c r="I20" i="15"/>
  <c r="J40" i="14"/>
  <c r="B9" i="16"/>
  <c r="N9" i="16"/>
  <c r="E8" i="15"/>
  <c r="B10" i="15"/>
  <c r="E9" i="16"/>
  <c r="B6" i="15"/>
  <c r="N9" i="15"/>
  <c r="J10" i="15"/>
  <c r="D5" i="16"/>
  <c r="F10" i="16"/>
  <c r="J11" i="16"/>
  <c r="B15" i="16"/>
  <c r="F14" i="16"/>
  <c r="J6" i="15"/>
  <c r="F10" i="15"/>
  <c r="B12" i="15"/>
  <c r="J12" i="15"/>
  <c r="B7" i="16"/>
  <c r="E10" i="16"/>
  <c r="N14" i="16"/>
  <c r="N11" i="16"/>
  <c r="N6" i="15"/>
  <c r="F9" i="15"/>
  <c r="N10" i="15"/>
  <c r="B8" i="16"/>
  <c r="J8" i="16"/>
  <c r="B10" i="16"/>
  <c r="E11" i="16"/>
  <c r="B14" i="16"/>
  <c r="E15" i="16"/>
  <c r="E7" i="16"/>
  <c r="J7" i="16"/>
  <c r="F7" i="16"/>
  <c r="N7" i="16"/>
  <c r="E9" i="15"/>
  <c r="N15" i="16"/>
  <c r="C34" i="16"/>
  <c r="Q13" i="14"/>
  <c r="B9" i="15"/>
  <c r="E11" i="48"/>
  <c r="E29" i="48"/>
  <c r="F9" i="14"/>
  <c r="D9" i="14"/>
  <c r="E19" i="19"/>
  <c r="F39" i="14"/>
  <c r="C11" i="48"/>
  <c r="D19" i="19"/>
  <c r="E39" i="14"/>
  <c r="C9" i="14"/>
  <c r="B11" i="48"/>
  <c r="E5" i="22"/>
  <c r="E14" i="22"/>
  <c r="D5" i="22"/>
  <c r="D14" i="22"/>
  <c r="B5" i="22"/>
  <c r="B14" i="22"/>
  <c r="P11" i="48"/>
  <c r="P29" i="48"/>
  <c r="I5" i="48"/>
  <c r="I23" i="48"/>
  <c r="H5" i="48"/>
  <c r="O11" i="48"/>
  <c r="P9" i="14"/>
  <c r="M5" i="48"/>
  <c r="G29" i="48"/>
  <c r="C11" i="14"/>
  <c r="B4" i="48"/>
  <c r="E30" i="48"/>
  <c r="I31" i="48"/>
  <c r="I27" i="48"/>
  <c r="I30" i="48"/>
  <c r="K27" i="48"/>
  <c r="O30" i="48"/>
  <c r="K22" i="48"/>
  <c r="G22" i="48"/>
  <c r="M17" i="48"/>
  <c r="K30" i="48"/>
  <c r="F8" i="13"/>
  <c r="G11" i="14"/>
  <c r="I22" i="48"/>
  <c r="G30" i="48"/>
  <c r="O22" i="48"/>
  <c r="H25" i="48"/>
  <c r="L17" i="48"/>
  <c r="L32" i="48"/>
  <c r="H22" i="48"/>
  <c r="K25" i="48"/>
  <c r="K26" i="48"/>
  <c r="P12" i="13"/>
  <c r="Q41" i="14"/>
  <c r="P4" i="48"/>
  <c r="D12" i="13"/>
  <c r="E41" i="14"/>
  <c r="D4" i="48"/>
  <c r="D22" i="48"/>
  <c r="E11" i="14"/>
  <c r="F24" i="48"/>
  <c r="J24" i="48"/>
  <c r="N24" i="48"/>
  <c r="N27" i="48"/>
  <c r="H29" i="48"/>
  <c r="F31" i="48"/>
  <c r="J31" i="48"/>
  <c r="N31" i="48"/>
  <c r="G24" i="48"/>
  <c r="K24" i="48"/>
  <c r="O24" i="48"/>
  <c r="G26" i="48"/>
  <c r="F27" i="48"/>
  <c r="J27" i="48"/>
  <c r="O27" i="48"/>
  <c r="D30" i="48"/>
  <c r="H30" i="48"/>
  <c r="P30" i="48"/>
  <c r="K31" i="48"/>
  <c r="O31" i="48"/>
  <c r="D24" i="48"/>
  <c r="H24" i="48"/>
  <c r="P24" i="48"/>
  <c r="H26" i="48"/>
  <c r="P27" i="48"/>
  <c r="P31" i="48"/>
  <c r="E24" i="48"/>
  <c r="I24" i="48"/>
  <c r="O25" i="48"/>
  <c r="I26" i="48"/>
  <c r="P11" i="14"/>
  <c r="O12" i="13"/>
  <c r="P41" i="14"/>
  <c r="B10" i="48"/>
  <c r="C19" i="14"/>
  <c r="J7" i="48"/>
  <c r="J25" i="48"/>
  <c r="P25" i="48"/>
  <c r="E5" i="17"/>
  <c r="C8" i="17"/>
  <c r="G25" i="48"/>
  <c r="I25" i="48"/>
  <c r="G90" i="14"/>
  <c r="D88" i="14"/>
  <c r="D18" i="59"/>
  <c r="H88" i="14"/>
  <c r="N90" i="14"/>
  <c r="F88" i="14"/>
  <c r="F18" i="59"/>
  <c r="E77" i="14"/>
  <c r="D20" i="18"/>
  <c r="L20" i="18"/>
  <c r="G77" i="14"/>
  <c r="E90" i="14"/>
  <c r="O90" i="14"/>
  <c r="F20" i="18"/>
  <c r="D11" i="14"/>
  <c r="C4" i="48"/>
  <c r="O18" i="18"/>
  <c r="G51" i="22"/>
  <c r="G50" i="22"/>
  <c r="G54" i="22"/>
  <c r="H19" i="14"/>
  <c r="N46" i="14"/>
  <c r="K15" i="48"/>
  <c r="M24" i="48"/>
  <c r="M32" i="48"/>
  <c r="K33" i="48"/>
  <c r="J27" i="14"/>
  <c r="I15" i="48"/>
  <c r="I33" i="48"/>
  <c r="Q89" i="14"/>
  <c r="P19" i="59"/>
  <c r="H78" i="14"/>
  <c r="H9" i="59"/>
  <c r="H10" i="59"/>
  <c r="B89" i="14"/>
  <c r="B19" i="59"/>
  <c r="N78" i="14"/>
  <c r="N9" i="59"/>
  <c r="N10" i="59"/>
  <c r="C89" i="14"/>
  <c r="C19" i="59"/>
  <c r="G78" i="14"/>
  <c r="G9" i="59"/>
  <c r="G10" i="59"/>
  <c r="H90" i="14"/>
  <c r="H18" i="59"/>
  <c r="H20" i="59"/>
  <c r="E78" i="14"/>
  <c r="E9" i="59"/>
  <c r="E10" i="59"/>
  <c r="O78" i="14"/>
  <c r="O9" i="59"/>
  <c r="O10" i="59"/>
  <c r="P22" i="48"/>
  <c r="L8" i="48"/>
  <c r="L26" i="48"/>
  <c r="L22" i="16"/>
  <c r="M43" i="14"/>
  <c r="C17" i="18"/>
  <c r="C20" i="18"/>
  <c r="D10" i="14"/>
  <c r="B88" i="14"/>
  <c r="B18" i="59"/>
  <c r="C88" i="14"/>
  <c r="C18" i="59"/>
  <c r="B77" i="14"/>
  <c r="B9" i="59"/>
  <c r="J46" i="14"/>
  <c r="J61" i="14"/>
  <c r="C77" i="14"/>
  <c r="C9" i="59"/>
  <c r="L46" i="14"/>
  <c r="L61" i="14"/>
  <c r="L16" i="14"/>
  <c r="L27" i="14"/>
  <c r="P8" i="48"/>
  <c r="P26" i="48"/>
  <c r="D18" i="16"/>
  <c r="D22" i="16"/>
  <c r="E43" i="14"/>
  <c r="G31" i="20"/>
  <c r="H48" i="14"/>
  <c r="G12" i="22"/>
  <c r="D16" i="15"/>
  <c r="K24" i="14"/>
  <c r="K26" i="14"/>
  <c r="E8" i="17"/>
  <c r="F24" i="14"/>
  <c r="F26" i="14"/>
  <c r="O18" i="16"/>
  <c r="O22" i="16"/>
  <c r="P43" i="14"/>
  <c r="N8" i="13"/>
  <c r="N4" i="48"/>
  <c r="N22" i="48"/>
  <c r="H13" i="48"/>
  <c r="H31" i="48"/>
  <c r="H12" i="22"/>
  <c r="E8" i="13"/>
  <c r="E12" i="13"/>
  <c r="F41" i="14"/>
  <c r="N8" i="17"/>
  <c r="N12" i="17"/>
  <c r="O54" i="14"/>
  <c r="O56" i="14"/>
  <c r="L8" i="17"/>
  <c r="L12" i="17"/>
  <c r="M54" i="14"/>
  <c r="M56" i="14"/>
  <c r="M50" i="22"/>
  <c r="M54" i="22"/>
  <c r="M10" i="48"/>
  <c r="E24" i="14"/>
  <c r="E26" i="14"/>
  <c r="B9" i="48"/>
  <c r="E48" i="18"/>
  <c r="E8" i="18"/>
  <c r="F76" i="14"/>
  <c r="F7" i="48"/>
  <c r="F25" i="48"/>
  <c r="D48" i="18"/>
  <c r="O9" i="18"/>
  <c r="M29" i="48"/>
  <c r="F12" i="17"/>
  <c r="G54" i="14"/>
  <c r="G56" i="14"/>
  <c r="C49" i="18"/>
  <c r="C48" i="18"/>
  <c r="B10" i="18"/>
  <c r="E49" i="18"/>
  <c r="E17" i="18"/>
  <c r="F87" i="14"/>
  <c r="G49" i="18"/>
  <c r="D7" i="48"/>
  <c r="D25" i="48"/>
  <c r="H48" i="18"/>
  <c r="G48" i="18"/>
  <c r="D49" i="18"/>
  <c r="L28" i="48"/>
  <c r="H49" i="18"/>
  <c r="I49" i="18"/>
  <c r="H17" i="18"/>
  <c r="F49" i="18"/>
  <c r="F48" i="18"/>
  <c r="H10" i="18"/>
  <c r="M78" i="14"/>
  <c r="B48" i="18"/>
  <c r="L31" i="48"/>
  <c r="L24" i="48"/>
  <c r="L22" i="48"/>
  <c r="M23" i="48"/>
  <c r="M22" i="48"/>
  <c r="I18" i="14"/>
  <c r="Q88" i="14"/>
  <c r="P18" i="59"/>
  <c r="D9" i="48"/>
  <c r="D27" i="48"/>
  <c r="D13" i="14"/>
  <c r="F20" i="14"/>
  <c r="F22" i="14"/>
  <c r="Q77" i="14"/>
  <c r="P9" i="59"/>
  <c r="L30" i="48"/>
  <c r="B20" i="18"/>
  <c r="C7" i="48"/>
  <c r="D24" i="14"/>
  <c r="D26" i="14"/>
  <c r="L29" i="48"/>
  <c r="M31" i="20"/>
  <c r="N48" i="14"/>
  <c r="N18" i="14"/>
  <c r="M13" i="48"/>
  <c r="M31" i="48"/>
  <c r="H31" i="20"/>
  <c r="I48" i="14"/>
  <c r="G13" i="48"/>
  <c r="G31" i="48"/>
  <c r="H18" i="14"/>
  <c r="M5" i="22"/>
  <c r="M14" i="22"/>
  <c r="G5" i="22"/>
  <c r="H5" i="22"/>
  <c r="H14" i="22"/>
  <c r="E5" i="15"/>
  <c r="O20" i="15"/>
  <c r="P40" i="14"/>
  <c r="P10" i="14"/>
  <c r="P20" i="15"/>
  <c r="Q40" i="14"/>
  <c r="Q46" i="14"/>
  <c r="Q61" i="14"/>
  <c r="Q10" i="14"/>
  <c r="Q16" i="14"/>
  <c r="Q27" i="14"/>
  <c r="J5" i="15"/>
  <c r="F4" i="48"/>
  <c r="F22" i="48"/>
  <c r="F5" i="15"/>
  <c r="F16" i="15"/>
  <c r="B5" i="15"/>
  <c r="B16" i="15"/>
  <c r="B5" i="16"/>
  <c r="B18" i="16"/>
  <c r="C13" i="14"/>
  <c r="N5" i="15"/>
  <c r="N16" i="15"/>
  <c r="F12" i="13"/>
  <c r="G41" i="14"/>
  <c r="P5" i="48"/>
  <c r="P23" i="48"/>
  <c r="F13" i="16"/>
  <c r="E13" i="16"/>
  <c r="N13" i="16"/>
  <c r="J13" i="16"/>
  <c r="N12" i="16"/>
  <c r="J12" i="16"/>
  <c r="F12" i="16"/>
  <c r="E12" i="16"/>
  <c r="Q11" i="48"/>
  <c r="O5" i="48"/>
  <c r="R9" i="14"/>
  <c r="O29" i="48"/>
  <c r="H23" i="48"/>
  <c r="L27" i="48"/>
  <c r="M30" i="48"/>
  <c r="M26" i="48"/>
  <c r="M25" i="48"/>
  <c r="J8" i="13"/>
  <c r="C5" i="48"/>
  <c r="E13" i="14"/>
  <c r="G14" i="22"/>
  <c r="F90" i="14"/>
  <c r="F17" i="59"/>
  <c r="F20" i="59"/>
  <c r="F78" i="14"/>
  <c r="F8" i="59"/>
  <c r="F10" i="59"/>
  <c r="P15" i="48"/>
  <c r="P33" i="48"/>
  <c r="O8" i="48"/>
  <c r="O26" i="48"/>
  <c r="P13" i="14"/>
  <c r="P16" i="14"/>
  <c r="P27" i="14"/>
  <c r="E12" i="17"/>
  <c r="F54" i="14"/>
  <c r="F56" i="14"/>
  <c r="E7" i="48"/>
  <c r="E25" i="48"/>
  <c r="M28" i="48"/>
  <c r="C15" i="48"/>
  <c r="I8" i="18"/>
  <c r="I10" i="18"/>
  <c r="C8" i="18"/>
  <c r="D76" i="14"/>
  <c r="D8" i="59"/>
  <c r="D10" i="59"/>
  <c r="D87" i="14"/>
  <c r="D16" i="14"/>
  <c r="D27" i="14"/>
  <c r="D20" i="15"/>
  <c r="P46" i="14"/>
  <c r="P61" i="14"/>
  <c r="N7" i="48"/>
  <c r="N25" i="48"/>
  <c r="J16" i="15"/>
  <c r="K10" i="14"/>
  <c r="E16" i="15"/>
  <c r="F10" i="14"/>
  <c r="D8" i="48"/>
  <c r="D26" i="48"/>
  <c r="O24" i="14"/>
  <c r="O26" i="14"/>
  <c r="L7" i="48"/>
  <c r="L25" i="48"/>
  <c r="M24" i="14"/>
  <c r="M26" i="14"/>
  <c r="M58" i="22"/>
  <c r="N49" i="14"/>
  <c r="N19" i="14"/>
  <c r="R19" i="14"/>
  <c r="D18" i="22"/>
  <c r="E50" i="14"/>
  <c r="E52" i="14"/>
  <c r="C20" i="14"/>
  <c r="C22" i="14"/>
  <c r="J8" i="18"/>
  <c r="J76" i="14"/>
  <c r="E10" i="18"/>
  <c r="J17" i="18"/>
  <c r="I17" i="18"/>
  <c r="I87" i="14"/>
  <c r="E20" i="18"/>
  <c r="M87" i="14"/>
  <c r="M17" i="59"/>
  <c r="M20" i="59"/>
  <c r="H20" i="18"/>
  <c r="E20" i="14"/>
  <c r="E22" i="14"/>
  <c r="E18" i="22"/>
  <c r="F50" i="14"/>
  <c r="F52" i="14"/>
  <c r="E9" i="48"/>
  <c r="E10" i="14"/>
  <c r="E16" i="14"/>
  <c r="D5" i="48"/>
  <c r="G58" i="22"/>
  <c r="H49" i="14"/>
  <c r="G10" i="48"/>
  <c r="G9" i="48"/>
  <c r="R18" i="14"/>
  <c r="Q13" i="48"/>
  <c r="I20" i="14"/>
  <c r="I22" i="14"/>
  <c r="I27" i="14"/>
  <c r="M18" i="22"/>
  <c r="N50" i="14"/>
  <c r="M9" i="48"/>
  <c r="M15" i="48"/>
  <c r="N20" i="14"/>
  <c r="B8" i="48"/>
  <c r="J63" i="14"/>
  <c r="L63" i="14"/>
  <c r="N20" i="15"/>
  <c r="O10" i="14"/>
  <c r="L5" i="48"/>
  <c r="M10" i="14"/>
  <c r="M16" i="14"/>
  <c r="F20" i="15"/>
  <c r="G10" i="14"/>
  <c r="C10" i="14"/>
  <c r="B5" i="48"/>
  <c r="Q63" i="14"/>
  <c r="N5" i="16"/>
  <c r="F5" i="48"/>
  <c r="E5" i="16"/>
  <c r="J5" i="16"/>
  <c r="F5" i="16"/>
  <c r="O23" i="48"/>
  <c r="N12" i="13"/>
  <c r="O41" i="14"/>
  <c r="O11" i="14"/>
  <c r="E4" i="48"/>
  <c r="E22" i="48"/>
  <c r="F11" i="14"/>
  <c r="J4" i="48"/>
  <c r="J12" i="13"/>
  <c r="K41" i="14"/>
  <c r="K11" i="14"/>
  <c r="N5" i="48"/>
  <c r="L20" i="15"/>
  <c r="J20" i="15"/>
  <c r="K40" i="14"/>
  <c r="J5" i="48"/>
  <c r="J23" i="48"/>
  <c r="B15" i="48"/>
  <c r="I76" i="14"/>
  <c r="I8" i="59"/>
  <c r="I10" i="59"/>
  <c r="O33" i="48"/>
  <c r="E27" i="14"/>
  <c r="O15" i="48"/>
  <c r="D15" i="48"/>
  <c r="C10" i="18"/>
  <c r="D90" i="14"/>
  <c r="D17" i="59"/>
  <c r="D20" i="59"/>
  <c r="I90" i="14"/>
  <c r="I17" i="59"/>
  <c r="I20" i="59"/>
  <c r="J78" i="14"/>
  <c r="J8" i="59"/>
  <c r="J10" i="59"/>
  <c r="E27" i="48"/>
  <c r="G15" i="48"/>
  <c r="O17" i="18"/>
  <c r="O20" i="18"/>
  <c r="Q76" i="14"/>
  <c r="P8" i="59"/>
  <c r="P10" i="59"/>
  <c r="D78" i="14"/>
  <c r="B76" i="14"/>
  <c r="B8" i="59"/>
  <c r="B10" i="59"/>
  <c r="F23" i="48"/>
  <c r="L23" i="48"/>
  <c r="L33" i="48"/>
  <c r="L15" i="48"/>
  <c r="B20" i="6"/>
  <c r="B22" i="6"/>
  <c r="E40" i="14"/>
  <c r="E46" i="14"/>
  <c r="G40" i="14"/>
  <c r="O40" i="14"/>
  <c r="D23" i="48"/>
  <c r="D33" i="48"/>
  <c r="P63" i="14"/>
  <c r="M27" i="14"/>
  <c r="N52" i="14"/>
  <c r="N61" i="14"/>
  <c r="C76" i="14"/>
  <c r="C8" i="59"/>
  <c r="C10" i="59"/>
  <c r="C16" i="14"/>
  <c r="C27" i="14"/>
  <c r="N22" i="14"/>
  <c r="N27" i="14"/>
  <c r="E5" i="48"/>
  <c r="E23" i="48"/>
  <c r="N18" i="16"/>
  <c r="N8" i="48"/>
  <c r="N15" i="48"/>
  <c r="E20" i="15"/>
  <c r="F40" i="14"/>
  <c r="F18" i="16"/>
  <c r="G13" i="14"/>
  <c r="G16" i="14"/>
  <c r="G27" i="14"/>
  <c r="J18" i="16"/>
  <c r="K13" i="14"/>
  <c r="K16" i="14"/>
  <c r="K27" i="14"/>
  <c r="J10" i="18"/>
  <c r="O8" i="18"/>
  <c r="O10" i="18"/>
  <c r="E18" i="16"/>
  <c r="E22" i="16"/>
  <c r="F43" i="14"/>
  <c r="R24" i="14"/>
  <c r="R26" i="14"/>
  <c r="Q7" i="48"/>
  <c r="G18" i="22"/>
  <c r="H50" i="14"/>
  <c r="H52" i="14"/>
  <c r="H61" i="14"/>
  <c r="I20" i="18"/>
  <c r="J20" i="18"/>
  <c r="J87" i="14"/>
  <c r="M90" i="14"/>
  <c r="Q87" i="14"/>
  <c r="I78" i="14"/>
  <c r="H20" i="14"/>
  <c r="H22" i="14"/>
  <c r="H27" i="14"/>
  <c r="H18" i="22"/>
  <c r="I50" i="14"/>
  <c r="G28" i="48"/>
  <c r="Q10" i="48"/>
  <c r="H9" i="48"/>
  <c r="M27" i="48"/>
  <c r="M33" i="48"/>
  <c r="G27" i="48"/>
  <c r="M40" i="14"/>
  <c r="Q5" i="48"/>
  <c r="Q4" i="48"/>
  <c r="N23" i="48"/>
  <c r="R11" i="14"/>
  <c r="J22" i="48"/>
  <c r="R10" i="14"/>
  <c r="J90" i="14"/>
  <c r="J17" i="59"/>
  <c r="J20" i="59"/>
  <c r="Q90" i="14"/>
  <c r="B17" i="6"/>
  <c r="P17" i="59"/>
  <c r="P20" i="59"/>
  <c r="C18" i="15"/>
  <c r="C20" i="15"/>
  <c r="D40" i="14"/>
  <c r="C22" i="59"/>
  <c r="G33" i="48"/>
  <c r="Q9" i="48"/>
  <c r="H15" i="48"/>
  <c r="F22" i="16"/>
  <c r="G43" i="14"/>
  <c r="G46" i="14"/>
  <c r="G61" i="14"/>
  <c r="G63" i="14"/>
  <c r="Q78" i="14"/>
  <c r="B9" i="6"/>
  <c r="F8" i="48"/>
  <c r="F15" i="48"/>
  <c r="O13" i="14"/>
  <c r="O16" i="14"/>
  <c r="O27" i="14"/>
  <c r="C10" i="13"/>
  <c r="C12" i="13"/>
  <c r="C29" i="20"/>
  <c r="C17" i="19"/>
  <c r="C19" i="19"/>
  <c r="D39" i="14"/>
  <c r="C16" i="22"/>
  <c r="C56" i="22"/>
  <c r="C58" i="22"/>
  <c r="D49" i="14"/>
  <c r="D52" i="14"/>
  <c r="C20" i="16"/>
  <c r="C22" i="16"/>
  <c r="D43" i="14"/>
  <c r="C10" i="17"/>
  <c r="C12" i="17"/>
  <c r="D54" i="14"/>
  <c r="D56" i="14"/>
  <c r="C17" i="49"/>
  <c r="C87" i="14"/>
  <c r="B87" i="14"/>
  <c r="I52" i="14"/>
  <c r="I61" i="14"/>
  <c r="I63" i="14"/>
  <c r="F46" i="14"/>
  <c r="F61" i="14"/>
  <c r="M46" i="14"/>
  <c r="M61" i="14"/>
  <c r="M63" i="14"/>
  <c r="B3" i="6"/>
  <c r="N22" i="16"/>
  <c r="O43" i="14"/>
  <c r="E8" i="48"/>
  <c r="E26" i="48"/>
  <c r="E33" i="48"/>
  <c r="F13" i="14"/>
  <c r="J22" i="16"/>
  <c r="K43" i="14"/>
  <c r="J8" i="48"/>
  <c r="N26" i="48"/>
  <c r="N33" i="48"/>
  <c r="N63" i="14"/>
  <c r="H63" i="14"/>
  <c r="R20" i="14"/>
  <c r="R22" i="14"/>
  <c r="H27" i="48"/>
  <c r="H33" i="48"/>
  <c r="F26" i="48"/>
  <c r="F33" i="48"/>
  <c r="B90" i="14"/>
  <c r="B17" i="59"/>
  <c r="B20" i="59"/>
  <c r="C90" i="14"/>
  <c r="C17" i="59"/>
  <c r="C20" i="59"/>
  <c r="J26" i="48"/>
  <c r="J33" i="48"/>
  <c r="J15" i="48"/>
  <c r="E15" i="48"/>
  <c r="C17" i="48"/>
  <c r="C24" i="48"/>
  <c r="D41" i="14"/>
  <c r="D46" i="14"/>
  <c r="D61" i="14"/>
  <c r="D63" i="14"/>
  <c r="O46" i="14"/>
  <c r="O61" i="14"/>
  <c r="O63" i="14"/>
  <c r="K46" i="14"/>
  <c r="K61" i="14"/>
  <c r="K63" i="14"/>
  <c r="F16" i="14"/>
  <c r="R13" i="14"/>
  <c r="R16" i="14"/>
  <c r="R27" i="14"/>
  <c r="Q8" i="48"/>
  <c r="Q15" i="48"/>
  <c r="C28" i="48"/>
  <c r="C30" i="48"/>
  <c r="C27" i="48"/>
  <c r="C29" i="48"/>
  <c r="C32" i="48"/>
  <c r="C25" i="48"/>
  <c r="C31" i="48"/>
  <c r="C26" i="48"/>
  <c r="C22" i="48"/>
  <c r="C23" i="48"/>
  <c r="F27" i="14"/>
  <c r="F63" i="14"/>
  <c r="C78" i="14"/>
  <c r="B78" i="14"/>
  <c r="B4" i="6"/>
  <c r="B12" i="6"/>
  <c r="C33" i="48"/>
  <c r="C55" i="14"/>
  <c r="R55" i="14"/>
  <c r="B18" i="15"/>
  <c r="B20" i="15"/>
  <c r="B10" i="9"/>
  <c r="B12" i="9"/>
  <c r="B56" i="22"/>
  <c r="B58" i="22"/>
  <c r="C49" i="14"/>
  <c r="R49" i="14"/>
  <c r="B20" i="16"/>
  <c r="B22" i="16"/>
  <c r="C43" i="14"/>
  <c r="R43" i="14"/>
  <c r="B10" i="13"/>
  <c r="B12" i="13"/>
  <c r="C12" i="59"/>
  <c r="B10" i="17"/>
  <c r="B12" i="17"/>
  <c r="C54" i="14"/>
  <c r="R54" i="14"/>
  <c r="B17" i="19"/>
  <c r="B19" i="19"/>
  <c r="C39" i="14"/>
  <c r="R39" i="14"/>
  <c r="B17" i="49"/>
  <c r="B19" i="49"/>
  <c r="C42" i="14"/>
  <c r="R42" i="14"/>
  <c r="B16" i="22"/>
  <c r="B18" i="22"/>
  <c r="C50" i="14"/>
  <c r="R50" i="14"/>
  <c r="B29" i="20"/>
  <c r="B31" i="20"/>
  <c r="C48" i="14"/>
  <c r="R48" i="14"/>
  <c r="B17" i="48"/>
  <c r="B32" i="48"/>
  <c r="Q32" i="48"/>
  <c r="R56" i="14"/>
  <c r="C40" i="14"/>
  <c r="R40" i="14"/>
  <c r="R52" i="14"/>
  <c r="C52" i="14"/>
  <c r="C41" i="14"/>
  <c r="R41" i="14"/>
  <c r="B25" i="48"/>
  <c r="Q25" i="48"/>
  <c r="B31" i="48"/>
  <c r="Q31" i="48"/>
  <c r="B22" i="48"/>
  <c r="Q22" i="48"/>
  <c r="B26" i="48"/>
  <c r="Q26" i="48"/>
  <c r="B29" i="48"/>
  <c r="Q29" i="48"/>
  <c r="B28" i="48"/>
  <c r="Q28" i="48"/>
  <c r="B24" i="48"/>
  <c r="Q24" i="48"/>
  <c r="B27" i="48"/>
  <c r="Q27" i="48"/>
  <c r="B30" i="48"/>
  <c r="Q30" i="48"/>
  <c r="B23" i="48"/>
  <c r="Q23" i="48"/>
  <c r="R46" i="14"/>
  <c r="R61" i="14"/>
  <c r="C46" i="14"/>
  <c r="C56" i="14"/>
  <c r="E56" i="14"/>
  <c r="E61" i="14"/>
  <c r="E63" i="14"/>
  <c r="Q33" i="48"/>
  <c r="B33" i="48"/>
  <c r="C61" i="14"/>
  <c r="C63" i="14"/>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Aernouts Kristien</author>
  </authors>
  <commentList>
    <comment ref="Z25" authorId="0" shapeId="0" xr:uid="{00000000-0006-0000-1600-000001000000}">
      <text>
        <r>
          <rPr>
            <b/>
            <sz val="9"/>
            <color indexed="81"/>
            <rFont val="Tahoma"/>
            <family val="2"/>
          </rPr>
          <t>Aernouts Kristien:</t>
        </r>
        <r>
          <rPr>
            <sz val="9"/>
            <color indexed="81"/>
            <rFont val="Tahoma"/>
            <family val="2"/>
          </rPr>
          <t xml:space="preserve">
netto afname
</t>
        </r>
      </text>
    </comment>
    <comment ref="Z26" authorId="0" shapeId="0" xr:uid="{00000000-0006-0000-1600-000002000000}">
      <text>
        <r>
          <rPr>
            <b/>
            <sz val="9"/>
            <color indexed="81"/>
            <rFont val="Tahoma"/>
            <family val="2"/>
          </rPr>
          <t>Aernouts Kristien:</t>
        </r>
        <r>
          <rPr>
            <sz val="9"/>
            <color indexed="81"/>
            <rFont val="Tahoma"/>
            <family val="2"/>
          </rPr>
          <t xml:space="preserve">
bruto afname </t>
        </r>
      </text>
    </comment>
  </commentList>
</comments>
</file>

<file path=xl/comments2.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900-000001000000}">
      <text>
        <r>
          <rPr>
            <b/>
            <sz val="9"/>
            <color indexed="81"/>
            <rFont val="Tahoma"/>
            <family val="2"/>
          </rPr>
          <t>meynaere:</t>
        </r>
        <r>
          <rPr>
            <sz val="9"/>
            <color indexed="81"/>
            <rFont val="Tahoma"/>
            <family val="2"/>
          </rPr>
          <t xml:space="preserve">
x0,902:  bovenste verbrandingswaarde =&gt;onderste verbrandingswaarde</t>
        </r>
      </text>
    </comment>
  </commentList>
</comments>
</file>

<file path=xl/comments3.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D3" authorId="0" shapeId="0" xr:uid="{00000000-0006-0000-1A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A00-000002000000}">
      <text>
        <r>
          <rPr>
            <b/>
            <sz val="9"/>
            <color indexed="81"/>
            <rFont val="Tahoma"/>
            <family val="2"/>
          </rPr>
          <t>meynaere:</t>
        </r>
        <r>
          <rPr>
            <sz val="9"/>
            <color indexed="81"/>
            <rFont val="Tahoma"/>
            <family val="2"/>
          </rPr>
          <t xml:space="preserve">
lichte en zware stookolie</t>
        </r>
      </text>
    </comment>
    <comment ref="J3" authorId="0" shapeId="0" xr:uid="{00000000-0006-0000-1A00-000003000000}">
      <text>
        <r>
          <rPr>
            <b/>
            <sz val="9"/>
            <color indexed="81"/>
            <rFont val="Tahoma"/>
            <family val="2"/>
          </rPr>
          <t>meynaere:</t>
        </r>
        <r>
          <rPr>
            <sz val="9"/>
            <color indexed="81"/>
            <rFont val="Tahoma"/>
            <family val="2"/>
          </rPr>
          <t xml:space="preserve">
kolen en cokes</t>
        </r>
      </text>
    </comment>
  </commentList>
</comments>
</file>

<file path=xl/comments4.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B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1" shapeId="0" xr:uid="{00000000-0006-0000-1B00-000002000000}">
      <text>
        <r>
          <rPr>
            <b/>
            <sz val="9"/>
            <color indexed="81"/>
            <rFont val="Tahoma"/>
            <family val="2"/>
          </rPr>
          <t>Aernouts Kristien:</t>
        </r>
        <r>
          <rPr>
            <sz val="9"/>
            <color indexed="81"/>
            <rFont val="Tahoma"/>
            <family val="2"/>
          </rPr>
          <t xml:space="preserve">
lichte en zware stookolie</t>
        </r>
      </text>
    </comment>
    <comment ref="J3" authorId="0" shapeId="0" xr:uid="{00000000-0006-0000-1B00-000003000000}">
      <text>
        <r>
          <rPr>
            <b/>
            <sz val="9"/>
            <color indexed="81"/>
            <rFont val="Tahoma"/>
            <family val="2"/>
          </rPr>
          <t>meynaere:</t>
        </r>
        <r>
          <rPr>
            <sz val="9"/>
            <color indexed="81"/>
            <rFont val="Tahoma"/>
            <family val="2"/>
          </rPr>
          <t xml:space="preserve">
kolen en cokes</t>
        </r>
      </text>
    </comment>
  </commentList>
</comments>
</file>

<file path=xl/comments5.xml><?xml version="1.0" encoding="utf-8"?>
<comments xmlns="http://schemas.openxmlformats.org/spreadsheetml/2006/main" xmlns:mc="http://schemas.openxmlformats.org/markup-compatibility/2006" xmlns:xr="http://schemas.microsoft.com/office/spreadsheetml/2014/revision" mc:Ignorable="xr">
  <authors>
    <author>meynaere</author>
    <author>Aernouts Kristien</author>
  </authors>
  <commentList>
    <comment ref="D3" authorId="0" shapeId="0" xr:uid="{00000000-0006-0000-1C00-000001000000}">
      <text>
        <r>
          <rPr>
            <b/>
            <sz val="9"/>
            <color indexed="81"/>
            <rFont val="Tahoma"/>
            <family val="2"/>
          </rPr>
          <t>meynaere:</t>
        </r>
        <r>
          <rPr>
            <sz val="9"/>
            <color indexed="81"/>
            <rFont val="Tahoma"/>
            <family val="2"/>
          </rPr>
          <t xml:space="preserve">
x0,902: bovenste verbrandingswaarde =&gt; onderste verbrandingswaarde</t>
        </r>
      </text>
    </comment>
    <comment ref="F3" authorId="0" shapeId="0" xr:uid="{00000000-0006-0000-1C00-000002000000}">
      <text>
        <r>
          <rPr>
            <b/>
            <sz val="9"/>
            <color indexed="81"/>
            <rFont val="Tahoma"/>
            <family val="2"/>
          </rPr>
          <t>meynaere:</t>
        </r>
        <r>
          <rPr>
            <sz val="9"/>
            <color indexed="81"/>
            <rFont val="Tahoma"/>
            <family val="2"/>
          </rPr>
          <t xml:space="preserve">
lichte en zware stookolie</t>
        </r>
      </text>
    </comment>
    <comment ref="G3" authorId="0" shapeId="0" xr:uid="{00000000-0006-0000-1C00-000003000000}">
      <text>
        <r>
          <rPr>
            <b/>
            <sz val="9"/>
            <color indexed="81"/>
            <rFont val="Tahoma"/>
            <family val="2"/>
          </rPr>
          <t>meynaere:</t>
        </r>
        <r>
          <rPr>
            <sz val="9"/>
            <color indexed="81"/>
            <rFont val="Tahoma"/>
            <family val="2"/>
          </rPr>
          <t xml:space="preserve">
cf. stookolie</t>
        </r>
      </text>
    </comment>
    <comment ref="J3" authorId="0" shapeId="0" xr:uid="{00000000-0006-0000-1C00-000004000000}">
      <text>
        <r>
          <rPr>
            <b/>
            <sz val="9"/>
            <color indexed="81"/>
            <rFont val="Tahoma"/>
            <family val="2"/>
          </rPr>
          <t>meynaere:</t>
        </r>
        <r>
          <rPr>
            <sz val="9"/>
            <color indexed="81"/>
            <rFont val="Tahoma"/>
            <family val="2"/>
          </rPr>
          <t xml:space="preserve">
kolen en cokes</t>
        </r>
      </text>
    </comment>
    <comment ref="L5" authorId="1" shapeId="0" xr:uid="{00000000-0006-0000-1C00-000005000000}">
      <text>
        <r>
          <rPr>
            <b/>
            <sz val="9"/>
            <color indexed="81"/>
            <rFont val="Tahoma"/>
            <family val="2"/>
          </rPr>
          <t>Aernouts Kristien:</t>
        </r>
        <r>
          <rPr>
            <sz val="9"/>
            <color indexed="81"/>
            <rFont val="Tahoma"/>
            <family val="2"/>
          </rPr>
          <t xml:space="preserve">
idem biomassa</t>
        </r>
      </text>
    </comment>
    <comment ref="N5" authorId="1" shapeId="0" xr:uid="{00000000-0006-0000-1C00-000006000000}">
      <text>
        <r>
          <rPr>
            <b/>
            <sz val="9"/>
            <color indexed="81"/>
            <rFont val="Tahoma"/>
            <family val="2"/>
          </rPr>
          <t>Aernouts Kristien:</t>
        </r>
        <r>
          <rPr>
            <sz val="9"/>
            <color indexed="81"/>
            <rFont val="Tahoma"/>
            <family val="2"/>
          </rPr>
          <t xml:space="preserve">
niet op basis van E balans , in landbouw toch vnl bij productie installaties</t>
        </r>
      </text>
    </comment>
  </commentList>
</comments>
</file>

<file path=xl/comments6.xml><?xml version="1.0" encoding="utf-8"?>
<comments xmlns="http://schemas.openxmlformats.org/spreadsheetml/2006/main" xmlns:mc="http://schemas.openxmlformats.org/markup-compatibility/2006" xmlns:xr="http://schemas.microsoft.com/office/spreadsheetml/2014/revision" mc:Ignorable="xr">
  <authors>
    <author>meynaere</author>
  </authors>
  <commentList>
    <comment ref="A9" authorId="0" shapeId="0" xr:uid="{00000000-0006-0000-1E00-000001000000}">
      <text>
        <r>
          <rPr>
            <b/>
            <sz val="9"/>
            <color indexed="81"/>
            <rFont val="Tahoma"/>
            <family val="2"/>
          </rPr>
          <t>meynaere:</t>
        </r>
        <r>
          <rPr>
            <sz val="9"/>
            <color indexed="81"/>
            <rFont val="Tahoma"/>
            <family val="2"/>
          </rPr>
          <t xml:space="preserve">
incl. afvalverbranding met energierecuperatie</t>
        </r>
      </text>
    </comment>
    <comment ref="A19" authorId="0" shapeId="0" xr:uid="{00000000-0006-0000-1E00-000002000000}">
      <text>
        <r>
          <rPr>
            <b/>
            <sz val="9"/>
            <color indexed="81"/>
            <rFont val="Tahoma"/>
            <family val="2"/>
          </rPr>
          <t>meynaere:</t>
        </r>
        <r>
          <rPr>
            <sz val="9"/>
            <color indexed="81"/>
            <rFont val="Tahoma"/>
            <family val="2"/>
          </rPr>
          <t xml:space="preserve">
incl. afvalverbranding met energierecuperatie</t>
        </r>
      </text>
    </comment>
  </commentList>
</comments>
</file>

<file path=xl/sharedStrings.xml><?xml version="1.0" encoding="utf-8"?>
<sst xmlns="http://schemas.openxmlformats.org/spreadsheetml/2006/main" count="2405" uniqueCount="883">
  <si>
    <t>GEMEENTE</t>
  </si>
  <si>
    <t>Huishoudens</t>
  </si>
  <si>
    <t>Aantal huishoudens</t>
  </si>
  <si>
    <t>Landbouw</t>
  </si>
  <si>
    <t>Parameter</t>
  </si>
  <si>
    <t>Aantal</t>
  </si>
  <si>
    <t>melkkoeien</t>
  </si>
  <si>
    <t>zoogkoeien</t>
  </si>
  <si>
    <t>runderen tot 1 jaar</t>
  </si>
  <si>
    <t>runderen van 1 tot 2 jaar</t>
  </si>
  <si>
    <t>runderen meer dan 2 jaar</t>
  </si>
  <si>
    <t>Biggen tot 20 kg</t>
  </si>
  <si>
    <t>Varkens van 20 tot 110 kg</t>
  </si>
  <si>
    <t>Mestvarkens meer dan 110 kg</t>
  </si>
  <si>
    <t>Fokvarkens (beren)</t>
  </si>
  <si>
    <t>Fokvarkens (zeugen) + reforme beren en zeugen</t>
  </si>
  <si>
    <t>Schapen</t>
  </si>
  <si>
    <t>Geiten</t>
  </si>
  <si>
    <t>Pluimvee</t>
  </si>
  <si>
    <t>Netbeheer Gas en Elektriciteit</t>
  </si>
  <si>
    <t>Elektriciteit</t>
  </si>
  <si>
    <t>Sector</t>
  </si>
  <si>
    <t>SubSector</t>
  </si>
  <si>
    <t>Volume kWh</t>
  </si>
  <si>
    <t>ENERGIESECTOR</t>
  </si>
  <si>
    <t>Andere energie</t>
  </si>
  <si>
    <t>Elektriciteit- en warmte sector</t>
  </si>
  <si>
    <t>Raffinaderijen</t>
  </si>
  <si>
    <t>Rest</t>
  </si>
  <si>
    <t>HUISHOUDENS</t>
  </si>
  <si>
    <t>Huishoudelijk</t>
  </si>
  <si>
    <t>INDUSTRIE</t>
  </si>
  <si>
    <t>Andere industrie</t>
  </si>
  <si>
    <t>Chemie</t>
  </si>
  <si>
    <t>Ijzer- en staalnijverheid</t>
  </si>
  <si>
    <t>Metaalverwerkende nijverheid</t>
  </si>
  <si>
    <t>Minerale niet-metaalproducten</t>
  </si>
  <si>
    <t>Non-ferro</t>
  </si>
  <si>
    <t>Papier en uitgeverijen</t>
  </si>
  <si>
    <t>Textiel, leder en kleding</t>
  </si>
  <si>
    <t>Voeding, dranken en tabak</t>
  </si>
  <si>
    <t>LANDBOUW, BOSBOUW EN VISSERIJ</t>
  </si>
  <si>
    <t>Landbouw, bosbouw en visserij</t>
  </si>
  <si>
    <t>ONBEKEND</t>
  </si>
  <si>
    <t>Empty/onbekend</t>
  </si>
  <si>
    <t>OPENBARE VERLICHTING</t>
  </si>
  <si>
    <t>Openbare verlichting</t>
  </si>
  <si>
    <t>REST</t>
  </si>
  <si>
    <t>TERTIAIRE SECTOR</t>
  </si>
  <si>
    <t>Andere gemeenschaps-, sociale en persoonlijke dienstverlening</t>
  </si>
  <si>
    <t>Gezondheidszorg en maatschappelijke dienstverlening</t>
  </si>
  <si>
    <t>Handel</t>
  </si>
  <si>
    <t>Horeca</t>
  </si>
  <si>
    <t>Kantoren en administraties</t>
  </si>
  <si>
    <t>Onderwijs</t>
  </si>
  <si>
    <t>TRANSPORT</t>
  </si>
  <si>
    <t>Luchtvaart</t>
  </si>
  <si>
    <t>Vervoer over water</t>
  </si>
  <si>
    <t>Vervoer via pijpleidingen</t>
  </si>
  <si>
    <t>Wegvervoer</t>
  </si>
  <si>
    <t>Wegtransport</t>
  </si>
  <si>
    <t>WegType</t>
  </si>
  <si>
    <t>VoertuigType</t>
  </si>
  <si>
    <t>Genummerde wegen</t>
  </si>
  <si>
    <t>Niet-genummerde wegen</t>
  </si>
  <si>
    <t>Snelwegen</t>
  </si>
  <si>
    <t>Wind Water PV</t>
  </si>
  <si>
    <t>zonne-energie &lt;= 10kW</t>
  </si>
  <si>
    <t>zonne-energie &gt; 10kW</t>
  </si>
  <si>
    <t>Woning</t>
  </si>
  <si>
    <t>aardgas</t>
  </si>
  <si>
    <t>andere energiebron</t>
  </si>
  <si>
    <t>butaan-propaan</t>
  </si>
  <si>
    <t>elektriciteit</t>
  </si>
  <si>
    <t>hout</t>
  </si>
  <si>
    <t>niet gespecifieerd</t>
  </si>
  <si>
    <t>steenkool</t>
  </si>
  <si>
    <t>stookolie</t>
  </si>
  <si>
    <t>warmtepomp</t>
  </si>
  <si>
    <t>Warmte Pomp en Zonneboilers Nieuwbouw</t>
  </si>
  <si>
    <t>Warmte Pomp</t>
  </si>
  <si>
    <t>Zonneboiler</t>
  </si>
  <si>
    <t>ANDERE</t>
  </si>
  <si>
    <t>ANDERE MET KANTOOR</t>
  </si>
  <si>
    <t>INDUSTRIE MET KANTOOR</t>
  </si>
  <si>
    <t>KANTOOR</t>
  </si>
  <si>
    <t>SCHOOL</t>
  </si>
  <si>
    <t>WONEN</t>
  </si>
  <si>
    <t>WONEN MET KANTOOR</t>
  </si>
  <si>
    <t>NIS</t>
  </si>
  <si>
    <t>Postcode</t>
  </si>
  <si>
    <t>Technologie</t>
  </si>
  <si>
    <t>technologie2</t>
  </si>
  <si>
    <t>Netbeheerder</t>
  </si>
  <si>
    <t>ele productie (MWh)</t>
  </si>
  <si>
    <t>warmteproductie (MWh)</t>
  </si>
  <si>
    <t>biogas (MWh)</t>
  </si>
  <si>
    <t>stortgas (MWh)</t>
  </si>
  <si>
    <t>lichte stookolie (MWh)</t>
  </si>
  <si>
    <t>palmolie (MWh)</t>
  </si>
  <si>
    <t>koolzaadolie (MWh)</t>
  </si>
  <si>
    <t>andere biomassa (MWh)</t>
  </si>
  <si>
    <t>restafval (MWh)</t>
  </si>
  <si>
    <t>sector</t>
  </si>
  <si>
    <t>-</t>
  </si>
  <si>
    <t>landbouw</t>
  </si>
  <si>
    <t>Koolteer</t>
  </si>
  <si>
    <t>Kolen</t>
  </si>
  <si>
    <t>Cokes</t>
  </si>
  <si>
    <t>Totaal</t>
  </si>
  <si>
    <t>Aardolie en</t>
  </si>
  <si>
    <t>Raff.</t>
  </si>
  <si>
    <t>LPG</t>
  </si>
  <si>
    <t>Benzine</t>
  </si>
  <si>
    <t>Kerosine</t>
  </si>
  <si>
    <t>Gas-en</t>
  </si>
  <si>
    <t>Lamppetro-</t>
  </si>
  <si>
    <t>Zware</t>
  </si>
  <si>
    <t>Nafta</t>
  </si>
  <si>
    <t>Petroleum-</t>
  </si>
  <si>
    <t>Andere</t>
  </si>
  <si>
    <t>Totaal petro.</t>
  </si>
  <si>
    <t>Aard- en</t>
  </si>
  <si>
    <t>Cokes-</t>
  </si>
  <si>
    <t>Hoog-</t>
  </si>
  <si>
    <t>Totaal gas</t>
  </si>
  <si>
    <t xml:space="preserve">Totaal fossiele </t>
  </si>
  <si>
    <t xml:space="preserve">Andere </t>
  </si>
  <si>
    <t>Biomassa</t>
  </si>
  <si>
    <t>Elek-</t>
  </si>
  <si>
    <t>Warmte</t>
  </si>
  <si>
    <t>Nucleaire</t>
  </si>
  <si>
    <t>kolen</t>
  </si>
  <si>
    <t>interm. prod.</t>
  </si>
  <si>
    <t>gas</t>
  </si>
  <si>
    <t>dieselolie</t>
  </si>
  <si>
    <t>leum</t>
  </si>
  <si>
    <t xml:space="preserve"> stookolie</t>
  </si>
  <si>
    <t>cokes</t>
  </si>
  <si>
    <t xml:space="preserve"> petro. prod.</t>
  </si>
  <si>
    <t>producten</t>
  </si>
  <si>
    <t>mijngas</t>
  </si>
  <si>
    <t>ovengas</t>
  </si>
  <si>
    <t>brandstoffen</t>
  </si>
  <si>
    <t>brandst.</t>
  </si>
  <si>
    <t>triciteit</t>
  </si>
  <si>
    <t xml:space="preserve"> warmte</t>
  </si>
  <si>
    <t>[PJ]</t>
  </si>
  <si>
    <t>huishoudens</t>
  </si>
  <si>
    <t>tertiair</t>
  </si>
  <si>
    <t>hotels en restaurants</t>
  </si>
  <si>
    <t>gezondheidszorg</t>
  </si>
  <si>
    <t>onderwijs</t>
  </si>
  <si>
    <t>kantoren en administraties</t>
  </si>
  <si>
    <t>handel</t>
  </si>
  <si>
    <t>andere diensten</t>
  </si>
  <si>
    <t>industrie (niet ETS)</t>
  </si>
  <si>
    <t>akkerbouw + intensieve veehouderij</t>
  </si>
  <si>
    <t>graasdierhouderij</t>
  </si>
  <si>
    <t>glastuinbouw</t>
  </si>
  <si>
    <t>vollegrondstuinbouw + blijvende teelten</t>
  </si>
  <si>
    <t>bosbouw</t>
  </si>
  <si>
    <t>groenvoorziening</t>
  </si>
  <si>
    <t>MWh</t>
  </si>
  <si>
    <t>lokale elektriciteitsproductie (tabel C)</t>
  </si>
  <si>
    <t>nationale emissiefactor</t>
  </si>
  <si>
    <t>ton/MWh</t>
  </si>
  <si>
    <t>ton</t>
  </si>
  <si>
    <t>CO2 emissies tgv lokale elektriciteitsproductie (tabel C)</t>
  </si>
  <si>
    <t>emissiefactor elektriciteit</t>
  </si>
  <si>
    <t>CO2 emissies tgv lokale warmteproductie (tabel D)</t>
  </si>
  <si>
    <t xml:space="preserve">CO2 emissies tgv geïmporteerde warmteproductie </t>
  </si>
  <si>
    <t>emissiefactor warmte</t>
  </si>
  <si>
    <r>
      <t>1. CH</t>
    </r>
    <r>
      <rPr>
        <b/>
        <vertAlign val="subscript"/>
        <sz val="11"/>
        <color theme="1"/>
        <rFont val="Calibri"/>
        <family val="2"/>
        <scheme val="minor"/>
      </rPr>
      <t>4</t>
    </r>
    <r>
      <rPr>
        <b/>
        <sz val="11"/>
        <color theme="1"/>
        <rFont val="Calibri"/>
        <family val="2"/>
        <scheme val="minor"/>
      </rPr>
      <t xml:space="preserve">-emissiefactoren vertering per diercategorie </t>
    </r>
  </si>
  <si>
    <t>Diercategorieën</t>
  </si>
  <si>
    <t>Bron</t>
  </si>
  <si>
    <t>Runderen</t>
  </si>
  <si>
    <t>slachtkalveren</t>
  </si>
  <si>
    <t>Varkens</t>
  </si>
  <si>
    <t>Paarden &amp; pony's (&gt; 200kg)</t>
  </si>
  <si>
    <t>Ezels (= paarden &lt; 200kg)</t>
  </si>
  <si>
    <r>
      <t>2. CH</t>
    </r>
    <r>
      <rPr>
        <b/>
        <vertAlign val="subscript"/>
        <sz val="11"/>
        <color theme="1"/>
        <rFont val="Calibri"/>
        <family val="2"/>
        <scheme val="minor"/>
      </rPr>
      <t>4</t>
    </r>
    <r>
      <rPr>
        <b/>
        <sz val="11"/>
        <color theme="1"/>
        <rFont val="Calibri"/>
        <family val="2"/>
        <scheme val="minor"/>
      </rPr>
      <t>-emissiefactoren mestopslag per diercategorie</t>
    </r>
  </si>
  <si>
    <t>3. N2O-emissiefactoren mestopslag per diercategorie</t>
  </si>
  <si>
    <t>Diercategorie</t>
  </si>
  <si>
    <t>niet-melkvee</t>
  </si>
  <si>
    <t>Melkvee</t>
  </si>
  <si>
    <t>VMM</t>
  </si>
  <si>
    <t>openbare verlichting</t>
  </si>
  <si>
    <r>
      <t xml:space="preserve">FINAAL ENERGIEVERBRUIK </t>
    </r>
    <r>
      <rPr>
        <b/>
        <sz val="12"/>
        <rFont val="Calibri"/>
        <family val="2"/>
      </rPr>
      <t>[MWh]</t>
    </r>
  </si>
  <si>
    <t>Warmte/ Koude</t>
  </si>
  <si>
    <t>Fossiele brandstoffen</t>
  </si>
  <si>
    <t>Hernieuwbare energie</t>
  </si>
  <si>
    <t>Aardgas</t>
  </si>
  <si>
    <t>Vloeibaar gas</t>
  </si>
  <si>
    <t>Stookolie</t>
  </si>
  <si>
    <t>Diesel</t>
  </si>
  <si>
    <t>Bruinkool</t>
  </si>
  <si>
    <t>Steenkool</t>
  </si>
  <si>
    <t>Andere fossiele brandstoffen</t>
  </si>
  <si>
    <t>Plantaardige oliën</t>
  </si>
  <si>
    <t xml:space="preserve">Bio-brandstof </t>
  </si>
  <si>
    <t>Overige biomassa</t>
  </si>
  <si>
    <t>Zonne-/ thermische energie</t>
  </si>
  <si>
    <t>Geo-thermische energie</t>
  </si>
  <si>
    <t>nvt</t>
  </si>
  <si>
    <t>TOTAAL (MWh)</t>
  </si>
  <si>
    <t>emissies (ton CO2)</t>
  </si>
  <si>
    <t>emissiefactoren  (t/MWh)</t>
  </si>
  <si>
    <t>MWh/m2/jaar</t>
  </si>
  <si>
    <t>A. Finaal energieverbruik</t>
  </si>
  <si>
    <t>Categorie</t>
  </si>
  <si>
    <t>Gemeentelijke gebouwen en installaties/voorzieningen</t>
  </si>
  <si>
    <t>Tertiaire (niet-gemeentelijke) gebouwen en installaties/voorzieningen</t>
  </si>
  <si>
    <t>Woningen</t>
  </si>
  <si>
    <t>Subtotaal gebouwen, installaties/voorzieningen en bedrijven</t>
  </si>
  <si>
    <t>VERVOER</t>
  </si>
  <si>
    <t>Wagenpark van de stad of gemeente</t>
  </si>
  <si>
    <t xml:space="preserve">Openbaar vervoer </t>
  </si>
  <si>
    <t>Subtotaal vervoer</t>
  </si>
  <si>
    <t>B. Emissies van broeikasgassen</t>
  </si>
  <si>
    <t>Warmte/ koude</t>
  </si>
  <si>
    <t>Steen-kool</t>
  </si>
  <si>
    <t>Andere biomassa</t>
  </si>
  <si>
    <t>Zonne-/thermische energie</t>
  </si>
  <si>
    <t xml:space="preserve"> </t>
  </si>
  <si>
    <t>OVERIGE</t>
  </si>
  <si>
    <t>Afvalbeheer</t>
  </si>
  <si>
    <t>Afvalwaterbeheer</t>
  </si>
  <si>
    <t xml:space="preserve">Vermeld hier de andere emissies in uw stad of gemeente </t>
  </si>
  <si>
    <t>In uw stad of gemeente geproduceerde elektriciteit                                                                  (m.u.v. ETS-installaties, en alle installaties/fabrieken met van &gt; 20 MW)</t>
  </si>
  <si>
    <r>
      <t xml:space="preserve">Plaatselijk opgewekte elektriciteit </t>
    </r>
    <r>
      <rPr>
        <b/>
        <sz val="11"/>
        <rFont val="Calibri"/>
        <family val="2"/>
      </rPr>
      <t>[MWh]</t>
    </r>
  </si>
  <si>
    <r>
      <t xml:space="preserve"> Input energiedrager </t>
    </r>
    <r>
      <rPr>
        <b/>
        <sz val="12"/>
        <rFont val="Calibri"/>
        <family val="2"/>
      </rPr>
      <t>[MWh]</t>
    </r>
  </si>
  <si>
    <r>
      <t>Emissies CO</t>
    </r>
    <r>
      <rPr>
        <b/>
        <vertAlign val="subscript"/>
        <sz val="11"/>
        <rFont val="Calibri"/>
        <family val="2"/>
      </rPr>
      <t>2</t>
    </r>
    <r>
      <rPr>
        <b/>
        <sz val="11"/>
        <rFont val="Calibri"/>
        <family val="2"/>
      </rPr>
      <t xml:space="preserve"> / CO</t>
    </r>
    <r>
      <rPr>
        <b/>
        <vertAlign val="subscript"/>
        <sz val="11"/>
        <rFont val="Calibri"/>
        <family val="2"/>
      </rPr>
      <t>2</t>
    </r>
    <r>
      <rPr>
        <b/>
        <sz val="11"/>
        <rFont val="Calibri"/>
        <family val="2"/>
      </rPr>
      <t xml:space="preserve">-eq </t>
    </r>
    <r>
      <rPr>
        <b/>
        <sz val="11"/>
        <rFont val="Calibri"/>
        <family val="2"/>
      </rPr>
      <t>[t]</t>
    </r>
  </si>
  <si>
    <t>Afval</t>
  </si>
  <si>
    <t>Plantaar-dige olie</t>
  </si>
  <si>
    <t>Andere hernieuw-bare energie</t>
  </si>
  <si>
    <t>overige</t>
  </si>
  <si>
    <t>Windkracht</t>
  </si>
  <si>
    <t>Waterkracht</t>
  </si>
  <si>
    <t>Fotovoltaïsche energie</t>
  </si>
  <si>
    <t>Warmtekrachtkoppeling</t>
  </si>
  <si>
    <t>In uw stad of gemeente geproduceerde warmte/koude</t>
  </si>
  <si>
    <r>
      <t xml:space="preserve">Plaatselijk gegenereerde warmte/koude  </t>
    </r>
    <r>
      <rPr>
        <b/>
        <sz val="11"/>
        <rFont val="Calibri"/>
        <family val="2"/>
      </rPr>
      <t>[MWh]</t>
    </r>
  </si>
  <si>
    <r>
      <t xml:space="preserve">  Input energiedrager </t>
    </r>
    <r>
      <rPr>
        <b/>
        <sz val="12"/>
        <rFont val="Calibri"/>
        <family val="2"/>
      </rPr>
      <t>[MWh]</t>
    </r>
  </si>
  <si>
    <r>
      <t>CO</t>
    </r>
    <r>
      <rPr>
        <b/>
        <vertAlign val="subscript"/>
        <sz val="11"/>
        <rFont val="Calibri"/>
        <family val="2"/>
      </rPr>
      <t>2</t>
    </r>
    <r>
      <rPr>
        <b/>
        <sz val="11"/>
        <rFont val="Calibri"/>
        <family val="2"/>
      </rPr>
      <t xml:space="preserve">-emissiefactoren voor de productie van warmte/koude in </t>
    </r>
    <r>
      <rPr>
        <b/>
        <sz val="11"/>
        <rFont val="Calibri"/>
        <family val="2"/>
      </rPr>
      <t>[t/MWh]</t>
    </r>
  </si>
  <si>
    <t xml:space="preserve">Andere hernieuw-bare energie </t>
  </si>
  <si>
    <t>Stadsverwarmingsinstallatie(s)</t>
  </si>
  <si>
    <t>tertiaire sector totaal</t>
  </si>
  <si>
    <t>REST tertiair</t>
  </si>
  <si>
    <t>TOTAAL tertiaire sector  (MWh)</t>
  </si>
  <si>
    <t>vermogen (default, gem.)</t>
  </si>
  <si>
    <t>kWth</t>
  </si>
  <si>
    <t>gemiddelde productie /kWth (default)</t>
  </si>
  <si>
    <t>kWh/kWth</t>
  </si>
  <si>
    <t>aantal geïnstalleerd</t>
  </si>
  <si>
    <t xml:space="preserve"> afname ele gemeente (MWh)</t>
  </si>
  <si>
    <t>verdeelsleutel gemeente/VL (%)</t>
  </si>
  <si>
    <t>industrie (niet ETS) totaal</t>
  </si>
  <si>
    <t>REST industrie</t>
  </si>
  <si>
    <t>landbouw (energie)</t>
  </si>
  <si>
    <t>landbouw sector totaal</t>
  </si>
  <si>
    <t>TOTAAL landbouwsector  (MWh)</t>
  </si>
  <si>
    <t>CH4 vertering</t>
  </si>
  <si>
    <t>CH4 mestopslag</t>
  </si>
  <si>
    <t>N2O mestopslag</t>
  </si>
  <si>
    <t>N2O bodem</t>
  </si>
  <si>
    <t>TOTAAL industrie  (MWh)</t>
  </si>
  <si>
    <t xml:space="preserve">WKK  </t>
  </si>
  <si>
    <t>TOTAAL</t>
  </si>
  <si>
    <t>groene stroom (niet WKK)</t>
  </si>
  <si>
    <t>voor ingave in SEAP</t>
  </si>
  <si>
    <t>fractie warmte</t>
  </si>
  <si>
    <t>fractie ele</t>
  </si>
  <si>
    <t>WKK  (deel ele)</t>
  </si>
  <si>
    <t>WKK  (deel warmte)</t>
  </si>
  <si>
    <t>waarvan totaal industrie</t>
  </si>
  <si>
    <t>waarvan totaal tertiair</t>
  </si>
  <si>
    <t>waarvan totaal landbouw</t>
  </si>
  <si>
    <t>emissiefactoren (t/MWh)</t>
  </si>
  <si>
    <t>huishoudelijk afval (niet-hernieuwbaar deel)</t>
  </si>
  <si>
    <t>verhouding afname ele gemeente/Vlaanderen (%)</t>
  </si>
  <si>
    <t>Warmte Pomp en Zonneboilers Bestaande Bouw</t>
  </si>
  <si>
    <t>ZB HH</t>
  </si>
  <si>
    <t>ZB NHH</t>
  </si>
  <si>
    <t>WP NHH</t>
  </si>
  <si>
    <t>WP HH</t>
  </si>
  <si>
    <t>Elektrisch Vermogen [kW]2</t>
  </si>
  <si>
    <t>sectorcode</t>
  </si>
  <si>
    <t>hoofdsector</t>
  </si>
  <si>
    <t xml:space="preserve">N2O emissies (ton) </t>
  </si>
  <si>
    <t>CO2 emissies tgv geëxporteerde warmteproductie</t>
  </si>
  <si>
    <t>landbouw (niet energie)</t>
  </si>
  <si>
    <t>EMISSIES [ton per jaar]</t>
  </si>
  <si>
    <t>TOTAAL gebouwen (MWh)</t>
  </si>
  <si>
    <t>TOTAAL openbare verlichting (MWh)</t>
  </si>
  <si>
    <t xml:space="preserve">Particulier en commercieel vervoer  </t>
  </si>
  <si>
    <t>Voertuigtype</t>
  </si>
  <si>
    <t>CNG</t>
  </si>
  <si>
    <t>Electric</t>
  </si>
  <si>
    <t>Petrol</t>
  </si>
  <si>
    <t>Wegtype</t>
  </si>
  <si>
    <t>Brandstoftechnologie</t>
  </si>
  <si>
    <t>Brandstof</t>
  </si>
  <si>
    <t>EnergieConsumptieFactor (PJ per km)</t>
  </si>
  <si>
    <t>Check (100%)</t>
  </si>
  <si>
    <t>kg/l</t>
  </si>
  <si>
    <t>GJ/kg</t>
  </si>
  <si>
    <t>diesel</t>
  </si>
  <si>
    <t>biodiesel</t>
  </si>
  <si>
    <t>vol% liter</t>
  </si>
  <si>
    <t>gew% kg</t>
  </si>
  <si>
    <t>J%</t>
  </si>
  <si>
    <t>benzine</t>
  </si>
  <si>
    <t>bioethanol</t>
  </si>
  <si>
    <t xml:space="preserve">gew% kg </t>
  </si>
  <si>
    <t>Eigen vloot</t>
  </si>
  <si>
    <t>Particulier en commercieel vervoer  totaal (PJ)</t>
  </si>
  <si>
    <t>Tram</t>
  </si>
  <si>
    <t>Bus</t>
  </si>
  <si>
    <t>Openbaar vervoer totaal (PJ)</t>
  </si>
  <si>
    <t>Openbaar Vervoer</t>
  </si>
  <si>
    <t>VervoerType</t>
  </si>
  <si>
    <t>Buskilometer_gemeente (km)</t>
  </si>
  <si>
    <t>Tramkilometer_gemeente (km)</t>
  </si>
  <si>
    <t>TOTAAL  (particulier en commercieel) (MWh)</t>
  </si>
  <si>
    <t>TOTAAL  (openbaar vervoer) (MWh)</t>
  </si>
  <si>
    <t>emissies (particulier en commercieel) (ton CO2)</t>
  </si>
  <si>
    <t>emissies (openbaar vervoer) (ton CO2)</t>
  </si>
  <si>
    <t>gemiddeld</t>
  </si>
  <si>
    <t>FINAAL ENERGIEVERBRUIK [MWh]</t>
  </si>
  <si>
    <t>GEBOUWEN, INSTALLATIES/VOORZIENINGEN EN BEDRIJVEN</t>
  </si>
  <si>
    <r>
      <t xml:space="preserve">Aankoop van gecertificeerde groene stroom </t>
    </r>
    <r>
      <rPr>
        <sz val="10"/>
        <rFont val="Arial"/>
        <family val="2"/>
      </rPr>
      <t xml:space="preserve">(indien van toepassing) </t>
    </r>
    <r>
      <rPr>
        <b/>
        <sz val="11"/>
        <rFont val="Arial"/>
        <family val="2"/>
      </rPr>
      <t>[MWh]</t>
    </r>
  </si>
  <si>
    <r>
      <t xml:space="preserve">CO2-emissiefactor voor de aankoop van gecertificeerde groene stroom </t>
    </r>
    <r>
      <rPr>
        <sz val="11"/>
        <rFont val="Arial"/>
        <family val="2"/>
      </rPr>
      <t>(voor LCA-methode)</t>
    </r>
  </si>
  <si>
    <r>
      <t>Emissies van CO</t>
    </r>
    <r>
      <rPr>
        <b/>
        <vertAlign val="subscript"/>
        <sz val="12"/>
        <rFont val="Arial"/>
        <family val="2"/>
      </rPr>
      <t>2</t>
    </r>
    <r>
      <rPr>
        <b/>
        <sz val="12"/>
        <rFont val="Arial"/>
        <family val="2"/>
      </rPr>
      <t xml:space="preserve"> / CO</t>
    </r>
    <r>
      <rPr>
        <b/>
        <vertAlign val="subscript"/>
        <sz val="12"/>
        <rFont val="Arial"/>
        <family val="2"/>
      </rPr>
      <t>2</t>
    </r>
    <r>
      <rPr>
        <b/>
        <sz val="12"/>
        <rFont val="Arial"/>
        <family val="2"/>
      </rPr>
      <t xml:space="preserve"> equivalenten [t]</t>
    </r>
  </si>
  <si>
    <r>
      <t>CO</t>
    </r>
    <r>
      <rPr>
        <b/>
        <vertAlign val="subscript"/>
        <sz val="12"/>
        <rFont val="Arial"/>
        <family val="2"/>
      </rPr>
      <t>2</t>
    </r>
    <r>
      <rPr>
        <b/>
        <sz val="12"/>
        <rFont val="Arial"/>
        <family val="2"/>
      </rPr>
      <t>-emissiefactoren in [t/MWh]</t>
    </r>
  </si>
  <si>
    <r>
      <t>CO</t>
    </r>
    <r>
      <rPr>
        <b/>
        <vertAlign val="subscript"/>
        <sz val="11"/>
        <rFont val="Arial"/>
        <family val="2"/>
      </rPr>
      <t>2</t>
    </r>
    <r>
      <rPr>
        <b/>
        <sz val="11"/>
        <rFont val="Arial"/>
        <family val="2"/>
      </rPr>
      <t>-emissiefactor voor niet plaatselijk geproduceerde elektriciteit [t/MWh]</t>
    </r>
  </si>
  <si>
    <r>
      <t>C. CO</t>
    </r>
    <r>
      <rPr>
        <b/>
        <vertAlign val="subscript"/>
        <sz val="12"/>
        <rFont val="Arial"/>
        <family val="2"/>
      </rPr>
      <t>2</t>
    </r>
    <r>
      <rPr>
        <b/>
        <sz val="12"/>
        <rFont val="Arial"/>
        <family val="2"/>
      </rPr>
      <t>-emissies door plaatselijke elektriciteitsproductie</t>
    </r>
  </si>
  <si>
    <t>Plaatselijk opgewekte elektriciteit [MWh]</t>
  </si>
  <si>
    <t xml:space="preserve"> Input energiedrager [MWh]</t>
  </si>
  <si>
    <r>
      <t xml:space="preserve">Overige
</t>
    </r>
    <r>
      <rPr>
        <b/>
        <i/>
        <sz val="11"/>
        <color indexed="23"/>
        <rFont val="Arial"/>
        <family val="2"/>
      </rPr>
      <t>Gelieve te Specificeren: _________________</t>
    </r>
    <r>
      <rPr>
        <b/>
        <i/>
        <sz val="11"/>
        <rFont val="Arial"/>
        <family val="2"/>
      </rPr>
      <t xml:space="preserve">  </t>
    </r>
    <r>
      <rPr>
        <b/>
        <sz val="11"/>
        <rFont val="Arial"/>
        <family val="2"/>
      </rPr>
      <t xml:space="preserve">                      </t>
    </r>
  </si>
  <si>
    <r>
      <t>D. CO</t>
    </r>
    <r>
      <rPr>
        <b/>
        <vertAlign val="subscript"/>
        <sz val="12"/>
        <rFont val="Arial"/>
        <family val="2"/>
      </rPr>
      <t>2</t>
    </r>
    <r>
      <rPr>
        <b/>
        <sz val="12"/>
        <rFont val="Arial"/>
        <family val="2"/>
      </rPr>
      <t>-emissies door plaatselijke productie van warmte/koude</t>
    </r>
  </si>
  <si>
    <t>Plaatselijk gegenereerde warmte/koude  [MWh]</t>
  </si>
  <si>
    <t xml:space="preserve">  Input energiedrager [MWh]</t>
  </si>
  <si>
    <t>Doel</t>
  </si>
  <si>
    <t>niets wijzigen</t>
  </si>
  <si>
    <t>Contact</t>
  </si>
  <si>
    <t>Algemene opbouw tool</t>
  </si>
  <si>
    <t>OUTPUT--&gt;</t>
  </si>
  <si>
    <t>INPUT--&gt;</t>
  </si>
  <si>
    <t>sheet</t>
  </si>
  <si>
    <t xml:space="preserve">Oranje </t>
  </si>
  <si>
    <t xml:space="preserve">Grijs </t>
  </si>
  <si>
    <t xml:space="preserve">velden die gekoppeld zijn aan sheets met emissiefactoren </t>
  </si>
  <si>
    <t xml:space="preserve">Blauw/paars </t>
  </si>
  <si>
    <t xml:space="preserve">link naar sheets gemeente specifieke cijfers </t>
  </si>
  <si>
    <t xml:space="preserve">Groen </t>
  </si>
  <si>
    <t xml:space="preserve">(sub)totalen  </t>
  </si>
  <si>
    <t xml:space="preserve">Roos/oranje </t>
  </si>
  <si>
    <t>Betekenis kleuren cellen</t>
  </si>
  <si>
    <t>kleur</t>
  </si>
  <si>
    <t>gebruik</t>
  </si>
  <si>
    <t>beschrijving</t>
  </si>
  <si>
    <t>velden die gemeente zelf moet invullen of kan overschrijven</t>
  </si>
  <si>
    <t>Eenheid</t>
  </si>
  <si>
    <t>Seasonal Perfomance Factor (SPF)</t>
  </si>
  <si>
    <t>Beschrijving sheets INPUT--&gt;</t>
  </si>
  <si>
    <t>Beschrijving sheets OUTPUT--&gt;</t>
  </si>
  <si>
    <t>energieverbruik van eigen organisatie, i.e. vloot</t>
  </si>
  <si>
    <t>Eigen gebouw/installatie</t>
  </si>
  <si>
    <t>informatie over eigen organisatie zelf invullen</t>
  </si>
  <si>
    <r>
      <t>kg CH</t>
    </r>
    <r>
      <rPr>
        <b/>
        <vertAlign val="subscript"/>
        <sz val="11"/>
        <rFont val="Calibri"/>
        <family val="2"/>
        <scheme val="minor"/>
      </rPr>
      <t>4</t>
    </r>
    <r>
      <rPr>
        <b/>
        <sz val="11"/>
        <rFont val="Calibri"/>
        <family val="2"/>
        <scheme val="minor"/>
      </rPr>
      <t xml:space="preserve"> per dier per jaar</t>
    </r>
  </si>
  <si>
    <t>industrie</t>
  </si>
  <si>
    <t>4. CO2-emissies geïmporteerde en geëxporteerde warmte</t>
  </si>
  <si>
    <t>sheet waarin informatie gebruikt wordt:</t>
  </si>
  <si>
    <t>lokale energieproductie</t>
  </si>
  <si>
    <t>EF ele_warmte</t>
  </si>
  <si>
    <t>Bron:</t>
  </si>
  <si>
    <t>Studiedienst van de Vlaamse Regering</t>
  </si>
  <si>
    <t>http://www4.vlaanderen.be/dar/svr/Pages/2011-01-24-studiedag-projecties.aspx</t>
  </si>
  <si>
    <t>Dirk Smets</t>
  </si>
  <si>
    <t>dirk.smets@dar.vlaanderen.be</t>
  </si>
  <si>
    <t>De Lijn</t>
  </si>
  <si>
    <t>VEA</t>
  </si>
  <si>
    <t>SEE 2001</t>
  </si>
  <si>
    <t>Eigen informatie GS &amp; warmtenet</t>
  </si>
  <si>
    <t xml:space="preserve">CO2 emissies tgv productie van groene stroom </t>
  </si>
  <si>
    <t>seasonal performance factor (SPF)</t>
  </si>
  <si>
    <t>BRONNEN--&gt;</t>
  </si>
  <si>
    <t>Referentie</t>
  </si>
  <si>
    <t>Weblink</t>
  </si>
  <si>
    <t>Contactpersoon</t>
  </si>
  <si>
    <t>Telefoon</t>
  </si>
  <si>
    <t>E-mail</t>
  </si>
  <si>
    <t>Titel publicatie/beschrijving dataset</t>
  </si>
  <si>
    <t>Auteur(s)/dataleverancier(s)</t>
  </si>
  <si>
    <t>Jaar publicatie/aanlevering dataset</t>
  </si>
  <si>
    <t>Aantal premies voor zonnecollectoren en warmtepompen per gemeente, indienjaar en functie</t>
  </si>
  <si>
    <t xml:space="preserve">Socio-economische enquête 2001 </t>
  </si>
  <si>
    <t>2001</t>
  </si>
  <si>
    <t>VITO</t>
  </si>
  <si>
    <t>Vlaams Milieumaatschappij</t>
  </si>
  <si>
    <t>Inge Van Vynckt</t>
  </si>
  <si>
    <t>053 / 72 65 13</t>
  </si>
  <si>
    <t>i.vanvynckt@vmm.be</t>
  </si>
  <si>
    <t>2006 IPCC Guidelines for National Greenhouse Gas Inventories</t>
  </si>
  <si>
    <t>IPCC</t>
  </si>
  <si>
    <t>2006</t>
  </si>
  <si>
    <t>http://www.ipcc-nggip.iges.or.jp/public/2006gl/</t>
  </si>
  <si>
    <t>Intergovernmental Panel on Climate Change</t>
  </si>
  <si>
    <t>Bron: IPCC (2006)</t>
  </si>
  <si>
    <t xml:space="preserve">CO2 (t/MWh) </t>
  </si>
  <si>
    <t>lijst met referenties naar publicaties of gegevensbronnen</t>
  </si>
  <si>
    <t>DATA--&gt;</t>
  </si>
  <si>
    <t>sheets met achterliggende berekeningen per sector</t>
  </si>
  <si>
    <t>BEREKENINGEN PER SECTOR --&gt;</t>
  </si>
  <si>
    <t>Beschrijving sheets DATA--&gt;</t>
  </si>
  <si>
    <t>sheets met gemeentespecifieke data, emissiefactoren (EF), energieconsumptiefactoren (ECF) en Energiebalans Vlaanderen</t>
  </si>
  <si>
    <t>aangekochte groene stroom (MWh)</t>
  </si>
  <si>
    <t>Voertuigkilometers</t>
  </si>
  <si>
    <t>Global Warming Potential (GWP)</t>
  </si>
  <si>
    <r>
      <t>N</t>
    </r>
    <r>
      <rPr>
        <vertAlign val="subscript"/>
        <sz val="11"/>
        <color theme="1"/>
        <rFont val="Calibri"/>
        <family val="2"/>
        <scheme val="minor"/>
      </rPr>
      <t>2</t>
    </r>
    <r>
      <rPr>
        <sz val="11"/>
        <color theme="1"/>
        <rFont val="Calibri"/>
        <family val="2"/>
        <scheme val="minor"/>
      </rPr>
      <t>O</t>
    </r>
  </si>
  <si>
    <r>
      <t>CH</t>
    </r>
    <r>
      <rPr>
        <vertAlign val="subscript"/>
        <sz val="11"/>
        <color theme="1"/>
        <rFont val="Calibri"/>
        <family val="2"/>
        <scheme val="minor"/>
      </rPr>
      <t>4</t>
    </r>
  </si>
  <si>
    <r>
      <t>ton CO</t>
    </r>
    <r>
      <rPr>
        <b/>
        <vertAlign val="subscript"/>
        <sz val="11"/>
        <rFont val="Calibri"/>
        <family val="2"/>
        <scheme val="minor"/>
      </rPr>
      <t>2</t>
    </r>
    <r>
      <rPr>
        <b/>
        <sz val="11"/>
        <rFont val="Calibri"/>
        <family val="2"/>
        <scheme val="minor"/>
      </rPr>
      <t>-equivalenten</t>
    </r>
  </si>
  <si>
    <t>vermogen (gemiddeld)</t>
  </si>
  <si>
    <t>productie /kWth (gemiddeld)</t>
  </si>
  <si>
    <t xml:space="preserve">aantal geïnstalleerd </t>
  </si>
  <si>
    <t>m2 (gemiddeld)</t>
  </si>
  <si>
    <t>productie/m² (gemiddeld)</t>
  </si>
  <si>
    <t>data</t>
  </si>
  <si>
    <t>gemeente specifieke gegevens</t>
  </si>
  <si>
    <t>EF N2O_CH4 landbouw</t>
  </si>
  <si>
    <t>gegevens in deze sheet worden gebruikt in de berekeningen per sector</t>
  </si>
  <si>
    <t>ha_N2O bodem landbouw</t>
  </si>
  <si>
    <t>CH4 en N2O emissies per dier</t>
  </si>
  <si>
    <t>hectare cultuurgrond en bodemgerelateerde N2O-emissies in Vlaanderen</t>
  </si>
  <si>
    <t>GWP N2O_CH4</t>
  </si>
  <si>
    <t>global warming potential (GWP) N2O en CH4</t>
  </si>
  <si>
    <t>EF brandstof</t>
  </si>
  <si>
    <t>in de berekening van de lokale emissiefactoren wordt o.a. gebruik gemaakt van gegevens uit de sheet "eigen informatie GS &amp; warmtenet"</t>
  </si>
  <si>
    <t>ECF transport</t>
  </si>
  <si>
    <t>E Balans VL</t>
  </si>
  <si>
    <r>
      <t>CO</t>
    </r>
    <r>
      <rPr>
        <vertAlign val="subscript"/>
        <sz val="11"/>
        <color theme="1"/>
        <rFont val="Calibri"/>
        <family val="2"/>
        <scheme val="minor"/>
      </rPr>
      <t>2</t>
    </r>
    <r>
      <rPr>
        <sz val="11"/>
        <color theme="1"/>
        <rFont val="Calibri"/>
        <family val="2"/>
        <scheme val="minor"/>
      </rPr>
      <t>-emissiefactoren (EF) per brandstoftype op basis van IPCC 2006 guidelines</t>
    </r>
  </si>
  <si>
    <t>nationale emissiefactor (EF) elektriciteit en berekening lokale emissiefactor elektriciteit (ele) en warmte</t>
  </si>
  <si>
    <t>energieconsumptiefactoren (ECF) personenwagens, lichte en zware vrachtwagens, bus en tram</t>
  </si>
  <si>
    <t xml:space="preserve">velden die berekeningen (verwijzingen) bevatten tussen velden in de betreffende sheet en/of andere sheets </t>
  </si>
  <si>
    <t>deze sheets worden default voorzien van gegevens en vereisen geen input van de gebruiker</t>
  </si>
  <si>
    <t>indien deze sheets niet ingevuld worden, zal in de berekeningen uitgegaan worden van waarde= 0</t>
  </si>
  <si>
    <t>Beschrijving sheets BEREKENINGEN PER SECTOR --&gt;</t>
  </si>
  <si>
    <t>transport</t>
  </si>
  <si>
    <t>berekening energiegerelateerde CO2-uitstoot op basis van energieverbruik en emissiefactor</t>
  </si>
  <si>
    <r>
      <t xml:space="preserve">enkel aankopen door lokale overheid, </t>
    </r>
    <r>
      <rPr>
        <b/>
        <u/>
        <sz val="16"/>
        <color rgb="FF009999"/>
        <rFont val="Calibri"/>
        <family val="2"/>
        <scheme val="minor"/>
      </rPr>
      <t>geen</t>
    </r>
    <r>
      <rPr>
        <b/>
        <sz val="16"/>
        <color rgb="FF009999"/>
        <rFont val="Calibri"/>
        <family val="2"/>
        <scheme val="minor"/>
      </rPr>
      <t xml:space="preserve"> andere eindgebruikers!</t>
    </r>
  </si>
  <si>
    <t>deze sheets worden default voorzien van gegevens uit de INPUT en DATA sheets en vereisen geen input van de gebruiker</t>
  </si>
  <si>
    <t>TOTAAL (MWh) (excl. eigen OV)</t>
  </si>
  <si>
    <t>m² (gemiddeld)</t>
  </si>
  <si>
    <t>productie / m² (gemiddeld)</t>
  </si>
  <si>
    <t>inschatting hoofdverwarming en bijverwarming</t>
  </si>
  <si>
    <t>2. Zonneboiler</t>
  </si>
  <si>
    <t>3. Warmtepomp</t>
  </si>
  <si>
    <t xml:space="preserve">gemiddelde verbruiken </t>
  </si>
  <si>
    <t>1. Zonneboilers</t>
  </si>
  <si>
    <t>2. Warmtepomp</t>
  </si>
  <si>
    <t>1. Berekening emissiefactor elektriciteit</t>
  </si>
  <si>
    <t>2. Berekening emissiefactor warmte</t>
  </si>
  <si>
    <t>1. Verdeelsleutel andere energiedragers</t>
  </si>
  <si>
    <t>correctie voor lokale energieproductie  (WKK en groene stroom (niet-WKK))</t>
  </si>
  <si>
    <t>afnamecijfers uit de sheet "data" worden, indien relevant, gecorrigeerd voor de verbruiken van de eigen openbare verlichting uit sheet "eigen gebouwen &amp; OV"</t>
  </si>
  <si>
    <t>inschatting verbruik andere energiedragers dan elektriciteit en aardgas op basis van verdeelsleutels en Energiebalans Vlaanderen (sheet "E Balans VL"); inschatting zonnethermische en geothermische energie op basis van aantal installaties uit sheet "data" en gemiddelde kengetallen; verbruiken worden, indien relevant gecorrigeerd voor lokale productie van ele en warmte (sheet "lokale energieproductie")</t>
  </si>
  <si>
    <t>(a) berekening energiegerelateerde CO2-uitstoot op basis van energieverbruik en emissiefactor</t>
  </si>
  <si>
    <t>(b) berekening niet energiegerelateerde uitstoot van CH4 (vertering, mestopslag) en N2O (mestopslag, bodem)</t>
  </si>
  <si>
    <t>EMISSIES [ton CO2equivalenten per jaar]</t>
  </si>
  <si>
    <t>Verdeelsleutel andere energiedragers</t>
  </si>
  <si>
    <t>Verdeelsleutel N2O emissies bodem</t>
  </si>
  <si>
    <r>
      <t>inschatting CH</t>
    </r>
    <r>
      <rPr>
        <vertAlign val="subscript"/>
        <sz val="11"/>
        <color theme="1"/>
        <rFont val="Calibri"/>
        <family val="2"/>
        <scheme val="minor"/>
      </rPr>
      <t>4</t>
    </r>
    <r>
      <rPr>
        <sz val="11"/>
        <color theme="1"/>
        <rFont val="Calibri"/>
        <family val="2"/>
        <scheme val="minor"/>
      </rPr>
      <t>-emissies (uit verteringsprocessen en mestopslag) en N</t>
    </r>
    <r>
      <rPr>
        <vertAlign val="subscript"/>
        <sz val="11"/>
        <color theme="1"/>
        <rFont val="Calibri"/>
        <family val="2"/>
        <scheme val="minor"/>
      </rPr>
      <t>2</t>
    </r>
    <r>
      <rPr>
        <sz val="11"/>
        <color theme="1"/>
        <rFont val="Calibri"/>
        <family val="2"/>
        <scheme val="minor"/>
      </rPr>
      <t>O-emissies (uit mestopslag) op basis van het aantal dieren per gemeente uit sheet "data" en een emissiefactor per dier uit sheet “EF N2O_CH4 landbouw”; herschaling  N2O-emissies uit bodem (direct en indirect) op basis van verhouding ha cultuurgrond per gemeente uit sheet “data” en totale ha cultuurgrond in Vlaanderen uit sheet "ha_N2O bodem landbouw"</t>
    </r>
  </si>
  <si>
    <t>Transport - particulier en commercieel vervoer</t>
  </si>
  <si>
    <t>Transport - openbaar vervoer</t>
  </si>
  <si>
    <t xml:space="preserve">1. Verdeelsleutel voertuigkm over voertuigtechnologie </t>
  </si>
  <si>
    <t xml:space="preserve">2. % biobrandstoffen </t>
  </si>
  <si>
    <t>Gemeentelijke openbare verlichting</t>
  </si>
  <si>
    <t>correctie voor eigen gebouwen</t>
  </si>
  <si>
    <t xml:space="preserve">totaal elektriciteitsverbruik (tabel A) </t>
  </si>
  <si>
    <t xml:space="preserve">lokale warmteverbruik (tabel A) </t>
  </si>
  <si>
    <t>VITO Energiebalans Vlaanderen</t>
  </si>
  <si>
    <t>VITO Inventaris hernieuwbare energie</t>
  </si>
  <si>
    <t>VITO Inventaris hernieuwbare energie (november 2012)</t>
  </si>
  <si>
    <r>
      <t>op basis van de hectare cultuurgrond worden de bodemgerelateerde N</t>
    </r>
    <r>
      <rPr>
        <vertAlign val="subscript"/>
        <sz val="11"/>
        <color theme="1"/>
        <rFont val="Calibri"/>
        <family val="2"/>
        <scheme val="minor"/>
      </rPr>
      <t>2</t>
    </r>
    <r>
      <rPr>
        <sz val="11"/>
        <color theme="1"/>
        <rFont val="Calibri"/>
        <family val="2"/>
        <scheme val="minor"/>
      </rPr>
      <t xml:space="preserve">O-emissies in Vlaanderen herschaald naar het niveau van de gemeentes </t>
    </r>
  </si>
  <si>
    <r>
      <t>GWP wordt gebruikt voor conversie van N2O en CH4-emissies naar CO</t>
    </r>
    <r>
      <rPr>
        <vertAlign val="subscript"/>
        <sz val="11"/>
        <color theme="1"/>
        <rFont val="Calibri"/>
        <family val="2"/>
        <scheme val="minor"/>
      </rPr>
      <t>2</t>
    </r>
    <r>
      <rPr>
        <sz val="11"/>
        <color theme="1"/>
        <rFont val="Calibri"/>
        <family val="2"/>
        <scheme val="minor"/>
      </rPr>
      <t>-equivalenten</t>
    </r>
  </si>
  <si>
    <t xml:space="preserve">emissiefactoren worden gebruikt om niet-energiegerelateerde emissies van landbouw te berekenen </t>
  </si>
  <si>
    <r>
      <t>emissiefactoren worden gebruikt om brandstofgerelateerde CO</t>
    </r>
    <r>
      <rPr>
        <vertAlign val="subscript"/>
        <sz val="11"/>
        <rFont val="Calibri"/>
        <family val="2"/>
        <scheme val="minor"/>
      </rPr>
      <t>2</t>
    </r>
    <r>
      <rPr>
        <sz val="11"/>
        <rFont val="Calibri"/>
        <family val="2"/>
        <scheme val="minor"/>
      </rPr>
      <t xml:space="preserve"> emissies te berekenen</t>
    </r>
  </si>
  <si>
    <r>
      <t>emissiefactoren worden gebruikt om CO</t>
    </r>
    <r>
      <rPr>
        <vertAlign val="subscript"/>
        <sz val="11"/>
        <rFont val="Calibri"/>
        <family val="2"/>
        <scheme val="minor"/>
      </rPr>
      <t>2</t>
    </r>
    <r>
      <rPr>
        <sz val="11"/>
        <rFont val="Calibri"/>
        <family val="2"/>
        <scheme val="minor"/>
      </rPr>
      <t xml:space="preserve"> emissies gerelateerd aan verbruik elektriciteit en warmte te berekenen</t>
    </r>
  </si>
  <si>
    <t>energieconsumptiefactoren worden gebruikt om het verbruik per voertuig, wegtype en energiedrager te berekenen</t>
  </si>
  <si>
    <t>sheets met informatie eigen organisatie, warmtenetten en groene stroom</t>
  </si>
  <si>
    <t>sheets met gemeentespecifieke en generieke gegevens die gebruikt worden in de berekeningen per sector</t>
  </si>
  <si>
    <t>sheets met berekeningen per sector die automatisch worden uitgevoerd op basis van gegevens uit input en data sheets</t>
  </si>
  <si>
    <t>sheets worden automatisch gegenereerd op basis van input sheets en sheets met berekeningen per sector en data</t>
  </si>
  <si>
    <t>indien deze sheets niet worden ingevuld door de gebruiker, wordt in de berekeningen uitgegaan van waarde= 0</t>
  </si>
  <si>
    <r>
      <rPr>
        <b/>
        <u/>
        <sz val="12"/>
        <color theme="0"/>
        <rFont val="Arial"/>
        <family val="2"/>
      </rPr>
      <t>ENKEL</t>
    </r>
    <r>
      <rPr>
        <b/>
        <sz val="12"/>
        <color theme="0"/>
        <rFont val="Arial"/>
        <family val="2"/>
      </rPr>
      <t xml:space="preserve"> DE INPUT SHEETS VEREISEN INPUT VAN DE GEBRUIKER; INFORMATIE IN DE ANDERE SHEETS KAN OVERSCHREVEN WORDEN MAAR MOET </t>
    </r>
    <r>
      <rPr>
        <b/>
        <u/>
        <sz val="12"/>
        <color theme="0"/>
        <rFont val="Arial"/>
        <family val="2"/>
      </rPr>
      <t>NIET</t>
    </r>
  </si>
  <si>
    <t>eigen informatie groene stroom en warmtenetten</t>
  </si>
  <si>
    <t xml:space="preserve">1. Aankopen groene stroom door lokale overheid </t>
  </si>
  <si>
    <t>3. Stadsverwarmingsinstallatie(s)</t>
  </si>
  <si>
    <t xml:space="preserve">5. Warmteleveringen uit warmtenetten per sector </t>
  </si>
  <si>
    <t>TOTAAL eigen vloot (MWh)</t>
  </si>
  <si>
    <t>zowel warmteleveringen uit productie eigen grondgebied als buiten het grondgebied (geïmporteerde warmteproductie)!</t>
  </si>
  <si>
    <t>vloeibaar gas</t>
  </si>
  <si>
    <t>bruinkool</t>
  </si>
  <si>
    <t xml:space="preserve">afval </t>
  </si>
  <si>
    <t>plantaardige olie</t>
  </si>
  <si>
    <t xml:space="preserve">andere biomassa </t>
  </si>
  <si>
    <t xml:space="preserve">andere hernieuwbare energie </t>
  </si>
  <si>
    <t>andere</t>
  </si>
  <si>
    <t>aardgas (MWh)</t>
  </si>
  <si>
    <t xml:space="preserve">2. Afvalverbranding </t>
  </si>
  <si>
    <t>aankoop groene elektriciteit</t>
  </si>
  <si>
    <t xml:space="preserve">openbare verlichting </t>
  </si>
  <si>
    <t xml:space="preserve">correctie voor eigen openbare verlichting </t>
  </si>
  <si>
    <t xml:space="preserve">huishoudens </t>
  </si>
  <si>
    <t xml:space="preserve">overzichtlokale productie eenheden met onderscheid tussen WKK’s en andere (enkel groene stroom) installaties. Ook wind, water, PV en gegevens rond stadsverwarming en afvalverbranding met energierecuperatie. </t>
  </si>
  <si>
    <t>inschatting productie en brandstofverbruik voor lokale eenheden; informatie over stadsverwarming en afvalverbranding met energierecuperatie komt uit sheet "eigen informatie GS &amp; warmtenet"</t>
  </si>
  <si>
    <t>berekening energiegerelateerde CO2-uitstoot voor het commercieel en particulier vervoer enerzijds en het openbaar vervoer anderzijds, op basis van energieverbruik en emissiefactor</t>
  </si>
  <si>
    <t>inschatting energieverbruik op basis van aantal voertuigkilometers per voertuigtechnologie (sheet “data”) en energieconsumptiefactor per voertuigtechnologie (sheet “ECF transport”)</t>
  </si>
  <si>
    <t>correctie voor eigen vloot (MWh)</t>
  </si>
  <si>
    <t>FINAAL ENERGIEVERBRUIK</t>
  </si>
  <si>
    <t xml:space="preserve">FINAAL ENERGIEVERBRUIK </t>
  </si>
  <si>
    <r>
      <t>CO</t>
    </r>
    <r>
      <rPr>
        <b/>
        <vertAlign val="subscript"/>
        <sz val="11"/>
        <rFont val="Calibri"/>
        <family val="2"/>
      </rPr>
      <t>2</t>
    </r>
    <r>
      <rPr>
        <b/>
        <sz val="11"/>
        <rFont val="Calibri"/>
        <family val="2"/>
      </rPr>
      <t>-emissiefactoren voor de elektriciteitsproductie in [t/MWh]</t>
    </r>
  </si>
  <si>
    <t>waterkracht</t>
  </si>
  <si>
    <t>windenergie op land</t>
  </si>
  <si>
    <t>(in MWh)</t>
  </si>
  <si>
    <t>openbaar vervoer</t>
  </si>
  <si>
    <t>eigen gebouwen</t>
  </si>
  <si>
    <t>eigen openbare verlichting</t>
  </si>
  <si>
    <t>eigen vloot</t>
  </si>
  <si>
    <t>totaal</t>
  </si>
  <si>
    <t>emissiefactoren (in ton CO2 per MWh)</t>
  </si>
  <si>
    <t>CO2-emissies</t>
  </si>
  <si>
    <t>(in ton)</t>
  </si>
  <si>
    <t>1. Verdeelsleutel buskilometers over brandstoftechnologie</t>
  </si>
  <si>
    <t>(zelfde % als particulier en commercieel vervoer aangenomen)</t>
  </si>
  <si>
    <t>particulier en commercieel vervoer</t>
  </si>
  <si>
    <t>informatie over eigen organisatie zelf invullen; default waardes zonneboilers en warmtepompen (bron: VITO Inventaris hernieuwbare energie) kunnen vervangen worden door eigen waardes</t>
  </si>
  <si>
    <t>b. Verbruik (MWh)</t>
  </si>
  <si>
    <t>a. Productie (MWh)</t>
  </si>
  <si>
    <t xml:space="preserve">warmte </t>
  </si>
  <si>
    <t xml:space="preserve">elektriciteit </t>
  </si>
  <si>
    <t>CO2 emissies geïmporteerde warmteproductie (ton)</t>
  </si>
  <si>
    <t>CO2 emissies geëxporteerde warmteproductie (ton)</t>
  </si>
  <si>
    <t>huishoudens (MWh)</t>
  </si>
  <si>
    <t>tertiair (MWh)</t>
  </si>
  <si>
    <t>industrie (MWh)</t>
  </si>
  <si>
    <t>landbouw (MWh)</t>
  </si>
  <si>
    <t>overzicht conversiefactoren (GJ =&gt; MWh, liter =&gt; MWh)</t>
  </si>
  <si>
    <t>u kan voor afval uitgaan van een hernieuwbaar deel van 47,78% (andere biomassa) en niet-hernieuwbaar deel van 52,22% (afval)</t>
  </si>
  <si>
    <r>
      <t>kg N</t>
    </r>
    <r>
      <rPr>
        <b/>
        <vertAlign val="subscript"/>
        <sz val="11"/>
        <rFont val="Calibri"/>
        <family val="2"/>
        <scheme val="minor"/>
      </rPr>
      <t>2</t>
    </r>
    <r>
      <rPr>
        <b/>
        <sz val="11"/>
        <rFont val="Calibri"/>
        <family val="2"/>
        <scheme val="minor"/>
      </rPr>
      <t>O per dier per jaar</t>
    </r>
  </si>
  <si>
    <t>hier rijen toevoegen indien relevant….</t>
  </si>
  <si>
    <t>wordt gebruikt in de berekeningen per sector om verdeelsleutels te bepalen, wanneer lokale informatie niet beschikbaar is</t>
  </si>
  <si>
    <t>Eigen gebouwen</t>
  </si>
  <si>
    <t>energieverbruik van eigen organisatie, i.e. gebouwen</t>
  </si>
  <si>
    <t>energieverbruik van eigen organisatie, i.e. openbare verlichting (OV)</t>
  </si>
  <si>
    <t>Eigen openbare verlichting</t>
  </si>
  <si>
    <t>correctie voor aandeel biobrandstof</t>
  </si>
  <si>
    <t xml:space="preserve">sheet wordt als waarden gekopieerd in de maatregelen tool </t>
  </si>
  <si>
    <t>input voor tool maatregelen</t>
  </si>
  <si>
    <t>emissiefactoren</t>
  </si>
  <si>
    <t>sheet wordt gekopieerd als waarden in tool maatregelen</t>
  </si>
  <si>
    <t>gebouw x</t>
  </si>
  <si>
    <t>gebouw y</t>
  </si>
  <si>
    <t>gebouw z</t>
  </si>
  <si>
    <t>OF</t>
  </si>
  <si>
    <t>totaal gebouwen</t>
  </si>
  <si>
    <t>informatie over aankoop groene stroom door de lokale overheid, afvalverbranding met energierecuperatie; stadsverwarming,  warmteleveringen uit warmtenetten per sector, CO2-emissies geïmporteerde en geëxporteerde warmte</t>
  </si>
  <si>
    <t>http://aps.vlaanderen.be/lokaal/burgemeestersconvenant/burgemeestersconvenant.htm</t>
  </si>
  <si>
    <t xml:space="preserve">versie </t>
  </si>
  <si>
    <t>datum</t>
  </si>
  <si>
    <t>locatie</t>
  </si>
  <si>
    <t>wijziging</t>
  </si>
  <si>
    <t>correctie lokale energieproductie (PV)</t>
  </si>
  <si>
    <t>productie (MWh)</t>
  </si>
  <si>
    <t>MWh/jaar</t>
  </si>
  <si>
    <t>verhouding ha cultuurgrond gemeente/Vlaanderen (%)</t>
  </si>
  <si>
    <t>cultuurgrond (ha)</t>
  </si>
  <si>
    <t>Totale N2O emissies bodem (direct + indirect) en ha cultuurgrond in Vlaanderen</t>
  </si>
  <si>
    <t>Mestbank</t>
  </si>
  <si>
    <t>VLM</t>
  </si>
  <si>
    <t>gemeentestatistieken gegevens mestbank</t>
  </si>
  <si>
    <t>kopie van cel B35 of eigen gegevens</t>
  </si>
  <si>
    <t>kopie van cel B27 of eigen gegevens</t>
  </si>
  <si>
    <t>Aantal productie-installaties en geïnstalleerd vermogen per technologie en per gemeente dat in aanmerking komt voor groenestroomcertificaten</t>
  </si>
  <si>
    <t>Landbouw, bosbouw, visserij</t>
  </si>
  <si>
    <t>OVERIGE NIET-ENERGIEGERELATEERD</t>
  </si>
  <si>
    <t>industrie (niet-ETS)</t>
  </si>
  <si>
    <t>niet-ETS</t>
  </si>
  <si>
    <t>ETS</t>
  </si>
  <si>
    <t>Bedrijven</t>
  </si>
  <si>
    <t xml:space="preserve">Bedrijven </t>
  </si>
  <si>
    <t>waarvan hernieuwbaar</t>
  </si>
  <si>
    <t>Emissies CO2 / CO2-eq [t]</t>
  </si>
  <si>
    <t>CO2-emissiefactor in  [t/MWh]</t>
  </si>
  <si>
    <t>fossiele brandstoffen</t>
  </si>
  <si>
    <t>hernieuwbare brandstoffen</t>
  </si>
  <si>
    <t>Eigen Warmte Pomp en Zonneboilers Bestaande Bouw</t>
  </si>
  <si>
    <t>ZB</t>
  </si>
  <si>
    <t>WP</t>
  </si>
  <si>
    <t>E85</t>
  </si>
  <si>
    <t xml:space="preserve">Tool Ondersteuning Burgemeestersconvenant - Deel 1: Emission Inventory </t>
  </si>
  <si>
    <t>COPERT</t>
  </si>
  <si>
    <t>VEA (juni 2015)</t>
  </si>
  <si>
    <t>Aantal productie-installaties en geïnstalleerd vermogen per technologie en per gemeente dat in aanmerking komt voor warmtekrachtcertificaten</t>
  </si>
  <si>
    <t>landbouw (excl. zeevisserij)</t>
  </si>
  <si>
    <t>SEAP template'!A1</t>
  </si>
  <si>
    <t>Lichte voertuigen</t>
  </si>
  <si>
    <t>Zware voertuigen</t>
  </si>
  <si>
    <t>Lichte voertuigen_Genummerde wegen</t>
  </si>
  <si>
    <t>Zware voertuigen_Genummerde wegen</t>
  </si>
  <si>
    <t>Lichte voertuigen_Niet-genummerde wegen</t>
  </si>
  <si>
    <t>Zware voertuigen_Niet-genummerde wegen</t>
  </si>
  <si>
    <t>Lichte voertuigen_Snelwegen</t>
  </si>
  <si>
    <t>Zware voertuigen_Snelwegen</t>
  </si>
  <si>
    <t>DIESEL</t>
  </si>
  <si>
    <t>DIESEL HYBRID CS</t>
  </si>
  <si>
    <t>DIESEL HYBRID PHEV</t>
  </si>
  <si>
    <t>ELECTRIC</t>
  </si>
  <si>
    <t>FUEL CELL H2</t>
  </si>
  <si>
    <t>PETROL</t>
  </si>
  <si>
    <t>PETROL HYBRID CS</t>
  </si>
  <si>
    <t>PETROL HYBRID PHEV</t>
  </si>
  <si>
    <t>BUS</t>
  </si>
  <si>
    <t>Index</t>
  </si>
  <si>
    <t>Cultuurgrond (ha)</t>
  </si>
  <si>
    <t>SVR</t>
  </si>
  <si>
    <t xml:space="preserve">emissiefactoren niet-energiegerelateerde emissies CH4 en N2O voor 2015 uit rekenmodellen VMM </t>
  </si>
  <si>
    <t>Kaat Jespers</t>
  </si>
  <si>
    <t>https://emis.vito.be/nl/rapporten-energiebalans-vlaanderen</t>
  </si>
  <si>
    <t>Katrijn Vos</t>
  </si>
  <si>
    <t xml:space="preserve">02 / 543 73 34 </t>
  </si>
  <si>
    <t>katrijn.vos@vlm.be</t>
  </si>
  <si>
    <t>014 / 33 58 48</t>
  </si>
  <si>
    <t>kaat.jespers@vito.be</t>
  </si>
  <si>
    <t>MOW</t>
  </si>
  <si>
    <t>Departement Mobiliteit en Openbare werken</t>
  </si>
  <si>
    <t>03 / 224 96 16</t>
  </si>
  <si>
    <t>ynte.vanderhoydonc@mow.vlaanderen.be</t>
  </si>
  <si>
    <t>Ynte Vanderhoydonc</t>
  </si>
  <si>
    <t>Wilfrid Degroot</t>
  </si>
  <si>
    <t>015 / 408 791</t>
  </si>
  <si>
    <t>Wilfrid.degroot@delijn.be</t>
  </si>
  <si>
    <t xml:space="preserve">053 / 72 66 55 </t>
  </si>
  <si>
    <t>Caroline De Bosscher</t>
  </si>
  <si>
    <t xml:space="preserve">c.debosscher@vmm.be </t>
  </si>
  <si>
    <t>standaardwaardes in COPERT-tool</t>
  </si>
  <si>
    <t>Jaarverslag De Lijn</t>
  </si>
  <si>
    <t>https://www.vlaanderen.be/nl/publicaties/detail/jaarverslag-de-lijn</t>
  </si>
  <si>
    <t>Marlies Vanhulsel</t>
  </si>
  <si>
    <t>doorrekeningen openbaar vervoer door VITO in kader van referentietaak LNE</t>
  </si>
  <si>
    <t>referentietaak LNE</t>
  </si>
  <si>
    <t>verdeling hybride/diesel aangeleverd door De Lijn</t>
  </si>
  <si>
    <t xml:space="preserve">Verbruik aardgas en elektriciteit per gemeente en NACE-code </t>
  </si>
  <si>
    <t>014 / 33 59 52</t>
  </si>
  <si>
    <t>marlies.vanhulsel@vito.be</t>
  </si>
  <si>
    <t>ton CO2 per MWh</t>
  </si>
  <si>
    <t>https://ec.europa.eu/jrc/en/publication/covenant-mayors-climate-and-energy-default-emission-factors-local-emission-inventories-version-2017</t>
  </si>
  <si>
    <t>JRC</t>
  </si>
  <si>
    <t xml:space="preserve"> Covenant of Mayors for Climate and Energy: default emission factors for local emission inventories - version 2017</t>
  </si>
  <si>
    <t>Brigitte Koffi, Alessandro K. Cerutti, Marlene Duerr, Andreea Iancu, Albana Kona, Greet Janssens-Maenhout</t>
  </si>
  <si>
    <t>JRC (2017)</t>
  </si>
  <si>
    <t>januari 2018</t>
  </si>
  <si>
    <t>SVR-projecties van de bevolking en de huishoudens voor Vlaamse steden en gemeenten, 2010-2017</t>
  </si>
  <si>
    <t>Paarden&amp;pony's 200 - 600 kg</t>
  </si>
  <si>
    <t>Paarden&amp;pony's &lt; 200 kg</t>
  </si>
  <si>
    <t>VITO Energiebalans Vlaanderen (2017)</t>
  </si>
  <si>
    <t>VITO Energiebalans Vlaanderen (december 2017)</t>
  </si>
  <si>
    <t>mei 2018</t>
  </si>
  <si>
    <t>De Lijn (2018)</t>
  </si>
  <si>
    <t>september 2017</t>
  </si>
  <si>
    <t>juni 2018</t>
  </si>
  <si>
    <t>K. Jespers</t>
  </si>
  <si>
    <t>Vermogen PV, windturbines en waterkacht per gemeente en per jaar</t>
  </si>
  <si>
    <t>Aantal zonnecollectoren en warmtepompen per gemeente, indienjaar en functie uit EPB</t>
  </si>
  <si>
    <t>Lieven Van Lieshout</t>
  </si>
  <si>
    <t>Ellen Moons</t>
  </si>
  <si>
    <t>heleen.vanhoof@vea.be</t>
  </si>
  <si>
    <t>Heleen Van Hoof</t>
  </si>
  <si>
    <t>lieven.vanlieshout@vea.be</t>
  </si>
  <si>
    <t>ellen.moons@vea.be</t>
  </si>
  <si>
    <t>Mestbank (maart 2018)</t>
  </si>
  <si>
    <t>Gebouwen, installaties/voorzieningen niet toegekend</t>
  </si>
  <si>
    <t>Overige niet toegekend</t>
  </si>
  <si>
    <t>Subtotaal overige</t>
  </si>
  <si>
    <t>Vervoer niet toegekend</t>
  </si>
  <si>
    <t>Geothermische energie</t>
  </si>
  <si>
    <t>waarvan niet-hernieuwbaar</t>
  </si>
  <si>
    <t>zonnethermische energie</t>
  </si>
  <si>
    <t>geothermische energie</t>
  </si>
  <si>
    <t>Inventaris 2017'!A1</t>
  </si>
  <si>
    <t>BETROUWBAARHEID</t>
  </si>
  <si>
    <t>Verbruik aangeleverd door netbeheerders, vermeerderd met de productie van PV &lt; =10 kWp; herschaling productie PV in Vlaanderen a rato van het geïnstalleerd vermogen</t>
  </si>
  <si>
    <t>warmte geleverd door warmtenet, indien door gemeente zelf ingegeven in de tool</t>
  </si>
  <si>
    <t>Verbruik aangeleverd door distributienetbeheerders; omgerekend van bovenste verbrandingswaarde naar onderste verbrandingswaarde met factor 0,902</t>
  </si>
  <si>
    <t>Verbruik ingeschat op  basis van inschatting aantal huishoudens op vloeibaar gas en gemiddeld verbruik van vloeibaar gas per huishouden; aantal huishoudens op vloeibaar gas wordt ingeschat op basis van economische enquête van 2001, het totaal aantal huishoudens en aantal afnemers voor aardgas</t>
  </si>
  <si>
    <t>Verbruik ingeschat op  basis van inschatting aantal huishoudens op stookolie en gemiddeld verbruik van stookolie per huishouden; aantal huishoudens op stookolie wordt ingeschat op basis van economische enquête van 2001, het totaal aantal huishoudens en aantal afnemers voor aardgas</t>
  </si>
  <si>
    <t>geen informatie beschikbaar</t>
  </si>
  <si>
    <t>Verbruik ingeschat op  basis van inschatting aantal huishoudens op steenkool en gemiddeld verbruik van steenkool per huishouden; aantal huishoudens op steenkool wordt ingeschat op basis van economische enquête van 2001, het totaal aantal huishoudens en aantal afnemers voor aardgas</t>
  </si>
  <si>
    <t>Verbruik ingeschat op  basis van inschatting aantal huishoudens op hout en gemiddeld verbruik van hout per huishouden; aantal huishoudens op hout wordt ingeschat op basis van economische enquête van 2001, het totaal aantal huishoudens en aantal afnemers voor aardgas</t>
  </si>
  <si>
    <t>Ingeschat op basis van aantal zonneboilers (premies netbeheerders, EPB aangifte) en gemiddelde kengetallen per zonneboiler (m², kWh per m²)</t>
  </si>
  <si>
    <t>Ingeschat op basis van aantal warmtepompen (premies netbeheerders, EPB aangifte) en gemiddelde kengetallen per warmtepomp (kW, kWth per kW)</t>
  </si>
  <si>
    <t>Verbruik aangeleverd door netbeheerders, vermeerderd met lokaal geproduceerde elektriciteit WKK/motoren; lokale productie is ingeschat op basis van geïnstalleerd vermogen, gemiddeld rendement en gemiddeld aantal draaiuren</t>
  </si>
  <si>
    <t>Enkel warmte geleverd door WKK, ingeschat op basis van vermogen WKK en gemiddeld rendement en draaiuren; excl. warmte geleverd door warmtenet, tenzij door gemeente zelf in tool ingegeven</t>
  </si>
  <si>
    <t>Verbruik aangeleverd door distributienetbeheerders; omgerekend van bovenste verbrandingswaarde naar onderste verbrandingswaarde met factor 0,902; verminderd met verbruik aardgas voor lokale productie van elektriciteit en/of warmte</t>
  </si>
  <si>
    <t>Herschaling verbruik vloeibaar gas in Vlaanderen a rato van het elektriciteitsverbruik</t>
  </si>
  <si>
    <t>Herschaling verbruik stookolie in Vlaanderen a rato van het elektriciteitsverbruik; verminderd met verbruik stookolie voor lokale productie van elektriciteit en/of warmte</t>
  </si>
  <si>
    <t>Herschaling verbruik steenkool in Vlaanderen a rato van het elektriciteitsverbruik</t>
  </si>
  <si>
    <t>Herschaling verbruik biomassa in Vlaanderen a rato van het elektriciteitsverbruik; verminderd met verbruik biomassa voor lokale productie van elektriciteit en/of warmte</t>
  </si>
  <si>
    <t>Verbruik aangeleverd door netbeheerders</t>
  </si>
  <si>
    <t>niet van toepassing</t>
  </si>
  <si>
    <t>Verbruik aangeleverd door netbeheerders, vermeerderd met lokaal geproduceerde elektriciteit WKK/motoren; lokale productie is ingeschat op basis van geïnstalleerd vermogen, gemiddeld rendement en gemiddeld aantal draaiuren; we nemen aan dat verbruiken aangeleverd door de netbeheerders representatief zijn voor de bedrijven die niet vallen onder het Europees Emission Trading System (ETS)</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</si>
  <si>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</si>
  <si>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</si>
  <si>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</si>
  <si>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</si>
  <si>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verbruik wordt gecorrigeerd voor aandeel biobrandstof; voertuigkilometers worden ingeschat met het mobiliteitsmodel PROMOVIA dat verkeerstellingen (voornamelijk op snelwegen) herschaald op basis van lokale parameters (bv. werkgelegenheidsgraad); energieconsumptiefactoren komen uit COPERT;  verdeling van de voertuigkilometers per voertuigtechnologie gaat uit van de samenstelling van de Vlaamse vloot</t>
  </si>
  <si>
    <t>Inschatting energieverbruik op basis van het aantal voertuigkilometers per voertuigtechnologie en energieconsumptiefactor per voertuigtechnologie; tramkilometers per provincie worden gemeten door de Lijn en herschaald naar gemeente op basis van lengte tramlijn; buskilometers per gemeente, worden gemeten door de Lijn; energieconsumptiefactoren voor bussen komen uit COPERT; energieconsumptiefactoren voor trams komen van de Lijn; verdeling van de voertuigkilometers per voertuigtechnologie gaat uit van de samenstelling van de Vlaamse vloot</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</si>
  <si>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 verbruik bussen wordt gecorrigeerd voor aandeel biobrandstof</t>
  </si>
  <si>
    <t>Inschatting energieverbruik op basis van het aantal buskilometers per voertuigtechnologie en energieconsumptiefactor per voertuigtechnologie; buskilometers per gemeente, worden gemeten door de Lijn; energieconsumptiefactoren voor bussen komen uit COPERT; verdeling van de voertuigkilometers per voertuigtechnologie gaat uit van de samenstelling van de Vlaamse vloot</t>
  </si>
  <si>
    <t>door gemeente zelf in te geven in de tool</t>
  </si>
  <si>
    <t>niet toegekend</t>
  </si>
  <si>
    <t>Legende</t>
  </si>
  <si>
    <t>het cijfer is afgeleid uit lokale metingen/tellingen;
het cijfer is een nauwkeurige weerspiegeling van de lokale werkelijkheid;
de evolutie van het cijfer over de jaren heen laat toe om de impact van lokale inspanningen op te volgen.</t>
  </si>
  <si>
    <t xml:space="preserve">het cijfer is afgeleid uit een combinatie van lokale metingen/tellingen en niet-lokale (Vlaamse) gegevens/parameters; 
het cijfer is een minder nauwkeurige weerspiegeling van de lokale werkelijkheid;
de evolutie van het cijfer over de jaren heen staat desalniettemin toe een trend af te leiden en deze te koppelen aan lokale inspanningen.
</t>
  </si>
  <si>
    <t xml:space="preserve">het cijfer is afgeleid van niet-lokale (Vlaamse) gegevens/parameters;
het cijfer is geen nauwkeurige weerspiegeling van de lokale werkelijkheid – of hooguit toevallig;
de evolutie van het cijfer over de jaren heen volgt de Vlaamse trend en is niet toe te wijzen aan lokale inspanningen.
</t>
  </si>
  <si>
    <t>SEAP template met inventaris voor 2017</t>
  </si>
  <si>
    <r>
      <t>sheet met resultaten inventaris voor</t>
    </r>
    <r>
      <rPr>
        <b/>
        <sz val="11"/>
        <color rgb="FF009999"/>
        <rFont val="Calibri"/>
        <family val="2"/>
        <scheme val="minor"/>
      </rPr>
      <t xml:space="preserve"> 2017</t>
    </r>
    <r>
      <rPr>
        <sz val="11"/>
        <color theme="1"/>
        <rFont val="Calibri"/>
        <family val="2"/>
        <scheme val="minor"/>
      </rPr>
      <t>, weergegeven in SEAP template</t>
    </r>
  </si>
  <si>
    <t>transport!B65</t>
  </si>
  <si>
    <t>Jaarverslag van De Lijn 2017</t>
  </si>
  <si>
    <t>januari 2019</t>
  </si>
  <si>
    <t>Aantal voertuigkm per gemeente en per weg  voor 2016</t>
  </si>
  <si>
    <t>transport!B24</t>
  </si>
  <si>
    <t>transport!C34</t>
  </si>
  <si>
    <t>Wagenparksamenstelling voor 2017</t>
  </si>
  <si>
    <t>Aandeel biobrandstoffen in wegtransport in 2017</t>
  </si>
  <si>
    <t>Aandeel hybride bussen van De Lijn in 2017</t>
  </si>
  <si>
    <t>Energieconsumptiefactoren uit COPERT 4.11.4-run voor 2017</t>
  </si>
  <si>
    <t>ECF transport '!A1</t>
  </si>
  <si>
    <t>Emissies CO2  [t]</t>
  </si>
  <si>
    <t>Emissies CO2 [t]</t>
  </si>
  <si>
    <r>
      <t>Overige</t>
    </r>
    <r>
      <rPr>
        <b/>
        <sz val="11"/>
        <rFont val="Arial"/>
        <family val="2"/>
      </rPr>
      <t xml:space="preserve">            </t>
    </r>
  </si>
  <si>
    <r>
      <t>Overige</t>
    </r>
    <r>
      <rPr>
        <b/>
        <i/>
        <sz val="11"/>
        <rFont val="Calibri"/>
        <family val="2"/>
        <scheme val="minor"/>
      </rPr>
      <t xml:space="preserve">  </t>
    </r>
    <r>
      <rPr>
        <b/>
        <sz val="11"/>
        <rFont val="Calibri"/>
        <family val="2"/>
        <scheme val="minor"/>
      </rPr>
      <t xml:space="preserve">                      </t>
    </r>
  </si>
  <si>
    <r>
      <t>Overige</t>
    </r>
    <r>
      <rPr>
        <b/>
        <sz val="11"/>
        <rFont val="Calibri"/>
        <family val="2"/>
        <scheme val="minor"/>
      </rPr>
      <t xml:space="preserve">                    </t>
    </r>
  </si>
  <si>
    <t>Andere hernieuwbare energie</t>
  </si>
  <si>
    <t xml:space="preserve">Andere hernieuwbare energie </t>
  </si>
  <si>
    <t>Zonnethermische energie</t>
  </si>
  <si>
    <t>Plantaardige olie</t>
  </si>
  <si>
    <t>Hernieuwbare warmteproductie</t>
  </si>
  <si>
    <t>Fossiele warmteproductie</t>
  </si>
  <si>
    <t>Hernieuwbare elektriciteitsproductie</t>
  </si>
  <si>
    <t>Fossiele elektriciteitsproductie</t>
  </si>
  <si>
    <t>[t CO2/MWh]</t>
  </si>
  <si>
    <t xml:space="preserve">emissiefactor elektriciteit (lokaal) </t>
  </si>
  <si>
    <t xml:space="preserve">emissiefactor warmte (lokaal) </t>
  </si>
  <si>
    <t>emissies hernieuwbare energieprodcutie zijn altijd 0 ton aangezien aanname emissiefactor = 0 ton CO2 per MWh productie</t>
  </si>
  <si>
    <t>inschatting op basis van gemeentespecifiek vermogen installaties die WKC ontvangen en generieke productieparameters (draaiuren en rendement)</t>
  </si>
  <si>
    <t>inschatting op basis van gemeentespecifiek vermogen installaties die GSC ontvangen en generieke productieparameters (draaiuren en rendement) (afvalverbranding wordt door de gemeenten zelf in tool ingegeven)</t>
  </si>
  <si>
    <t>berekend op basis van nationale emissiefactor elektriciteit vastgelegd door JRC; gecorrigeerd voor elektriciteitsproductie op het grondgebied van de gemeenten en de aankoop van groene stroom door de gemeente</t>
  </si>
  <si>
    <t>berekend op basis van emissies warmteproductie op het grondgebied van de gemeente; gecorrigeerd voor import/export van warmte</t>
  </si>
  <si>
    <t>Bron: N2O-model (VMM, 2019)</t>
  </si>
  <si>
    <t>Paarden &amp; pony's  (&lt; 200kg)</t>
  </si>
  <si>
    <t>VMM (2019)</t>
  </si>
  <si>
    <t>Mestbank (2019)</t>
  </si>
  <si>
    <t>Hectare cultuurgrond en totale N2O emissies Vlaanderen</t>
  </si>
  <si>
    <t>EF N2O_CH4 landbouw'!A1</t>
  </si>
  <si>
    <t>ha_N2O bodem landbouw'!A1</t>
  </si>
  <si>
    <t>maart 2019</t>
  </si>
  <si>
    <t>februari 2019</t>
  </si>
  <si>
    <t>MWh hoofdverw/hh (2017)</t>
  </si>
  <si>
    <t>MWh bijverwarming/hh (2017)</t>
  </si>
  <si>
    <t>aantallen 2017 voor hoofdverwarming</t>
  </si>
  <si>
    <t>aantallen 2017 voor bijverwarming</t>
  </si>
  <si>
    <t>aantal huishoudens 2017</t>
  </si>
  <si>
    <t>aantal afnemers aardgas 2017</t>
  </si>
  <si>
    <t>Energiebalans Vlaanderen 1990 - 2017</t>
  </si>
  <si>
    <t>gemiddeld verbruik per huishouden en per energiedrager (hoofdverwarming, bijverwarming)</t>
  </si>
  <si>
    <t>huishoudens!B55</t>
  </si>
  <si>
    <t>Energiebalans Vlaanderen niet-ETS</t>
  </si>
  <si>
    <t>E Balans VL '!A1</t>
  </si>
  <si>
    <t>Energiebalans Vlaanderen voor 2017 voor sector huishoudens, tertiair, industrie (niet-ETS) en landbouw</t>
  </si>
  <si>
    <t>Fluvius</t>
  </si>
  <si>
    <t>mei 2019</t>
  </si>
  <si>
    <t>christoph.degendt@fluvius.be</t>
  </si>
  <si>
    <t>Christoph De Gendt</t>
  </si>
  <si>
    <t>Cathérine Vanthienen</t>
  </si>
  <si>
    <t>catherine.vanthienen@vea.be</t>
  </si>
  <si>
    <t>09 / 263 48 67</t>
  </si>
  <si>
    <t>02 / 553 57 35</t>
  </si>
  <si>
    <t>02 /553 27 52</t>
  </si>
  <si>
    <t>02 / 553 46 22</t>
  </si>
  <si>
    <t>02 / 553 46 09</t>
  </si>
  <si>
    <t>02 /553 70 95</t>
  </si>
  <si>
    <t>VITO Inventaris hernieuwbare energie (januari 2019) (gemiddelde 2011 - 2017)</t>
  </si>
  <si>
    <t>VITO Inventaris hernieuwbare energie (januari 2019)</t>
  </si>
  <si>
    <t>parameter zonneboilers (m²) huishoudens</t>
  </si>
  <si>
    <t>parameters warmtepompen (kWth, kWh per kWth) huishoudens</t>
  </si>
  <si>
    <t>parameter zonneboilers (m²) tertiair</t>
  </si>
  <si>
    <t>parameters warmtepompen (kWth, kWh per kWth) tertiair</t>
  </si>
  <si>
    <t>parameter zonneboilers (m²) industrie</t>
  </si>
  <si>
    <t>parameters warmtepompen (kWth, kWh per kWth) industrie</t>
  </si>
  <si>
    <t>huishoudens!B70</t>
  </si>
  <si>
    <t>huishoudens!B78</t>
  </si>
  <si>
    <t>tertiair!B39</t>
  </si>
  <si>
    <t>tertiair!B47</t>
  </si>
  <si>
    <t>industrie!B44</t>
  </si>
  <si>
    <t>industrie!B52</t>
  </si>
  <si>
    <t>EF ele_warmte'!B4</t>
  </si>
  <si>
    <t>2017_02</t>
  </si>
  <si>
    <t>2017_01</t>
  </si>
  <si>
    <r>
      <t xml:space="preserve">aanpassing formule EF elektriciteit zodat som hernieuwbare </t>
    </r>
    <r>
      <rPr>
        <b/>
        <sz val="11"/>
        <color theme="1"/>
        <rFont val="Calibri"/>
        <family val="2"/>
        <scheme val="minor"/>
      </rPr>
      <t>en</t>
    </r>
    <r>
      <rPr>
        <sz val="11"/>
        <color theme="1"/>
        <rFont val="Calibri"/>
        <family val="2"/>
        <scheme val="minor"/>
      </rPr>
      <t xml:space="preserve"> niet-hernieuwbare elektriciteitsproductie wordt meegenomen</t>
    </r>
  </si>
  <si>
    <t>aanpassing namen cellen in rekenblad data zodat er geen verwijzing is naar het jaar 2011</t>
  </si>
  <si>
    <t>data!A1</t>
  </si>
  <si>
    <t>verwijderen cijfers voor 2020 in tabblad data</t>
  </si>
  <si>
    <t>2017_03</t>
  </si>
  <si>
    <t>COPERT 5 standaardwaardes</t>
  </si>
  <si>
    <t>tabblad ECF transport: update cijfers obv doorrekening COPERT 5 door VMM (voorjaar 2020)</t>
  </si>
  <si>
    <t>tabblad transport: update 'Verdeelsleutel voertuigkm over voertuigtechnologie' obv doorrekening COPERT 5 door VMM (voorjaar 2020)</t>
  </si>
  <si>
    <t>transport!A21</t>
  </si>
  <si>
    <t>tabblad transport: update '% Biobrandstoffen' obv doorrekening COPERT 5 door VMM (voorjaar 2020)</t>
  </si>
  <si>
    <t>transport!A28</t>
  </si>
  <si>
    <t>tabblad conversiefactoren: update o.b.v. COPERT 5-tool</t>
  </si>
  <si>
    <t>Conversiefactoren!A24</t>
  </si>
  <si>
    <t>huishoudens!B54</t>
  </si>
  <si>
    <t>NIET RESIDENTIEEL EPN</t>
  </si>
  <si>
    <t>totale netto elektriciteitsproductie PV, waterkracht en windturbines in Vlaanderen</t>
  </si>
  <si>
    <t>december 2019</t>
  </si>
  <si>
    <t>2017_04</t>
  </si>
  <si>
    <t>parameter zonneboilers (m²) eigen gebouwen - afgestemd op aanpassing tertiair</t>
  </si>
  <si>
    <t>parameters warmtepompen (kWth, kWh per kWth) eigen gebouwen - afgestemd op aanpassing tertiair</t>
  </si>
  <si>
    <t>Bron: CH4 vee-model (VMM, januari 2021)</t>
  </si>
  <si>
    <t>EF CH4 per dier</t>
  </si>
  <si>
    <t xml:space="preserve">Emissiefactoren N2O en CH4 per dier </t>
  </si>
  <si>
    <t>Diesel hybride</t>
  </si>
  <si>
    <t/>
  </si>
  <si>
    <t>Fuel Cell H2</t>
  </si>
  <si>
    <t>H2</t>
  </si>
  <si>
    <t>Diesel Hybrid PHEV</t>
  </si>
  <si>
    <t>Petrol Hybrid CS</t>
  </si>
  <si>
    <t>Petrol Hybrid PHEV</t>
  </si>
  <si>
    <t>COPERT 5.4</t>
  </si>
  <si>
    <t xml:space="preserve"> tabblad transport: toevoegen berekening voor licht vervoer op Fuel Cell H2 </t>
  </si>
  <si>
    <t xml:space="preserve"> tabblad transport: toevoegen berekening voor deel elektriciteit van hybride bussen (PHEV) </t>
  </si>
  <si>
    <t xml:space="preserve">  tabblad transport: update 'Verdeelsleutel voertuigkm over voertuigtechnologie' o.b.v. doorrekening COPERT 5.4 door VMM (2021)  </t>
  </si>
  <si>
    <t xml:space="preserve">  tabblad ECF transport: update cijfers o.b.v. doorrekening COPERT 5.4 door VMM (2021) </t>
  </si>
  <si>
    <t xml:space="preserve"> transport!D6 </t>
  </si>
  <si>
    <t xml:space="preserve"> transport!B51 </t>
  </si>
  <si>
    <t xml:space="preserve"> ECF transport '!A1 </t>
  </si>
  <si>
    <t>Data VMM 2020</t>
  </si>
  <si>
    <t>voorjaar 2020</t>
  </si>
  <si>
    <t>"fuel sold" - gerapporteerde brandstofverkopen voor wegtransport voor 2011-2018</t>
  </si>
  <si>
    <t>%verdeling  hoofdverwarming (excl. afnamepunten aardgas - 5% enkel koken; warmtepomp)</t>
  </si>
  <si>
    <t>%verdeling bijverwarming</t>
  </si>
  <si>
    <t>kolen HV</t>
  </si>
  <si>
    <t>aardgas HV</t>
  </si>
  <si>
    <t>but/prop</t>
  </si>
  <si>
    <t>elektriciteit HV</t>
  </si>
  <si>
    <t>biomassa</t>
  </si>
  <si>
    <t>verdeling energiedragers Vlaanderen 2017</t>
  </si>
  <si>
    <t>aardgas (excl. 5% afnamepunten aardgas enkel koken)</t>
  </si>
  <si>
    <t>zie verder</t>
  </si>
  <si>
    <t xml:space="preserve">Deze tool werd ontwikkeld door VITO in opdracht van de Vlaamse Overheid. Deze tool moet steden en gemeenten in Vlaanderen ondersteunen bij de opmaak van een “baseline inventory” (BEI) en "monitoring emission inventory" (MEI) zoals gedefinieerd onder het Covenant of Mayors (CoM). Het referentiejaar in deze tool is het jaar 2017.
</t>
  </si>
  <si>
    <t>VITO Energiebalans Vlaanderen (december 2021)</t>
  </si>
  <si>
    <t>versie: 2017_05</t>
  </si>
  <si>
    <t>2017_05</t>
  </si>
  <si>
    <t>update Energiebalans Vlaanderen voor huishoudens, tertiair, landbouw en industrie niet-ETS</t>
  </si>
  <si>
    <t xml:space="preserve">VITO Energiebalans Vlaanderen (december 2021) </t>
  </si>
  <si>
    <t>verdeling energiedragers huishoudens</t>
  </si>
  <si>
    <t>Energiebalans Vlaanderen</t>
  </si>
  <si>
    <t>december 2021</t>
  </si>
  <si>
    <t>https://view.officeapps.live.com/op/view.aspx?src=https%3A%2F%2Fwww.energiesparen.be%2Fsites%2Fdefault%2Ffiles%2Fatoms%2Ffiles%2Fdetail%2520energiebalansen%2520tem%25202020_0.xlsx&amp;wdOrigin=BROWSELINK</t>
  </si>
  <si>
    <t>herschaling Vlaamse productie op basis van het aandeel van het totaal gemeentespecifiek vermogen in totaal vermogen Vlaanderen</t>
  </si>
  <si>
    <t>VMM 2022, COPERT 5.5</t>
  </si>
  <si>
    <t>voorjaar 2022</t>
  </si>
  <si>
    <t>COPERT 5.5 doorrekening voor wegtransport voor 2011-2020</t>
  </si>
  <si>
    <t xml:space="preserve">tabblad transport: 'Verdeelsleutel voertuigkm over voertuigtechnologie' o.b.v. doorrekening COPERT 5.5 door VMM (2022) </t>
  </si>
  <si>
    <t>tabblad ECF transport: ECF o.b.v. doorrekening COPERT 5.5 door VMM (2022)</t>
  </si>
  <si>
    <t>Bron: VMM 2022, COPERT 5.5</t>
  </si>
  <si>
    <t>tabblad lokale energieproductie: toevoeging kolom voor vloeibaar gas t.b.v. berekeningen vanaf 2020</t>
  </si>
  <si>
    <t>lokale energieproductie'!X27</t>
  </si>
  <si>
    <t>33029</t>
  </si>
  <si>
    <t>WERVIK</t>
  </si>
  <si>
    <t>vloeibaar gas (MWh)</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</si>
</sst>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9">
    <numFmt numFmtId="164" formatCode="_-&quot;£&quot;* #,##0_-;\-&quot;£&quot;* #,##0_-;_-&quot;£&quot;* &quot;-&quot;_-;_-@_-"/>
    <numFmt numFmtId="165" formatCode="_-* #,##0_-;\-* #,##0_-;_-* &quot;-&quot;_-;_-@_-"/>
    <numFmt numFmtId="166" formatCode="_-&quot;£&quot;* #,##0.00_-;\-&quot;£&quot;* #,##0.00_-;_-&quot;£&quot;* &quot;-&quot;??_-;_-@_-"/>
    <numFmt numFmtId="167" formatCode="_-* #,##0.00_-;\-* #,##0.00_-;_-* &quot;-&quot;??_-;_-@_-"/>
    <numFmt numFmtId="168" formatCode="_-* #,##0.00\ _€_-;\-* #,##0.00\ _€_-;_-* &quot;-&quot;??\ _€_-;_-@_-"/>
    <numFmt numFmtId="169" formatCode="_ * #,##0.00_ ;_ * \-#,##0.00_ ;_ * &quot;-&quot;??_ ;_ @_ "/>
    <numFmt numFmtId="170" formatCode="#,##0.0"/>
    <numFmt numFmtId="171" formatCode="0.000"/>
    <numFmt numFmtId="172" formatCode="_-* #,##0.00\ [$€]_-;\-* #,##0.00\ [$€]_-;_-* &quot;-&quot;??\ [$€]_-;_-@_-"/>
    <numFmt numFmtId="173" formatCode="0.0"/>
    <numFmt numFmtId="174" formatCode="#,##0.000"/>
    <numFmt numFmtId="175" formatCode="#,##0.000_ ;\-#,##0.000\ "/>
    <numFmt numFmtId="176" formatCode="0.0000"/>
    <numFmt numFmtId="177" formatCode="#,##0.0000"/>
    <numFmt numFmtId="178" formatCode="_-* #,##0.0000\ [$€]_-;\-* #,##0.0000\ [$€]_-;_-* &quot;-&quot;??\ [$€]_-;_-@_-"/>
    <numFmt numFmtId="179" formatCode="#,##0.00_ ;\-#,##0.00\ "/>
    <numFmt numFmtId="180" formatCode="#,##0.000000"/>
    <numFmt numFmtId="181" formatCode="0.0%"/>
    <numFmt numFmtId="182" formatCode="_-* #,##0_-;\-* #,##0_-;_-* &quot;-&quot;??_-;_-@_-"/>
  </numFmts>
  <fonts count="135">
    <font>
      <sz val="11"/>
      <color theme="1"/>
      <name val="Calibri"/>
      <family val="2"/>
      <scheme val="minor"/>
    </font>
    <font>
      <sz val="11"/>
      <name val="Calibri"/>
      <family val="2"/>
    </font>
    <font>
      <sz val="11"/>
      <name val="Calibri"/>
      <family val="2"/>
    </font>
    <font>
      <b/>
      <sz val="18"/>
      <color theme="3"/>
      <name val="Cambria"/>
      <family val="2"/>
      <scheme val="major"/>
    </font>
    <font>
      <b/>
      <sz val="15"/>
      <color theme="3"/>
      <name val="Calibri"/>
      <family val="2"/>
      <scheme val="minor"/>
    </font>
    <font>
      <b/>
      <sz val="11"/>
      <color theme="3"/>
      <name val="Calibri"/>
      <family val="2"/>
      <scheme val="minor"/>
    </font>
    <font>
      <sz val="11"/>
      <color theme="1"/>
      <name val="Calibri"/>
      <family val="2"/>
      <scheme val="minor"/>
    </font>
    <font>
      <sz val="11"/>
      <color rgb="FFFF0000"/>
      <name val="Calibri"/>
      <family val="2"/>
      <scheme val="minor"/>
    </font>
    <font>
      <b/>
      <sz val="11"/>
      <color theme="1"/>
      <name val="Calibri"/>
      <family val="2"/>
      <scheme val="minor"/>
    </font>
    <font>
      <b/>
      <sz val="12"/>
      <name val="Verdana"/>
      <family val="2"/>
    </font>
    <font>
      <sz val="12"/>
      <name val="Verdana"/>
      <family val="2"/>
    </font>
    <font>
      <sz val="10"/>
      <name val="Arial"/>
      <family val="2"/>
    </font>
    <font>
      <b/>
      <sz val="8"/>
      <name val="Times New Roman"/>
      <family val="1"/>
    </font>
    <font>
      <b/>
      <sz val="8"/>
      <color theme="0" tint="-0.249977111117893"/>
      <name val="Times New Roman"/>
      <family val="1"/>
    </font>
    <font>
      <sz val="8"/>
      <name val="Times New Roman"/>
      <family val="1"/>
    </font>
    <font>
      <b/>
      <sz val="11"/>
      <color theme="0" tint="-0.249977111117893"/>
      <name val="Calibri"/>
      <family val="2"/>
      <scheme val="minor"/>
    </font>
    <font>
      <sz val="11"/>
      <color theme="0" tint="-0.249977111117893"/>
      <name val="Calibri"/>
      <family val="2"/>
      <scheme val="minor"/>
    </font>
    <font>
      <sz val="10"/>
      <color indexed="8"/>
      <name val="Arial"/>
      <family val="2"/>
    </font>
    <font>
      <sz val="11"/>
      <color indexed="8"/>
      <name val="Calibri"/>
      <family val="2"/>
    </font>
    <font>
      <b/>
      <i/>
      <sz val="11"/>
      <color theme="1"/>
      <name val="Calibri"/>
      <family val="2"/>
      <scheme val="minor"/>
    </font>
    <font>
      <b/>
      <sz val="9"/>
      <color indexed="81"/>
      <name val="Tahoma"/>
      <family val="2"/>
    </font>
    <font>
      <sz val="9"/>
      <color indexed="81"/>
      <name val="Tahoma"/>
      <family val="2"/>
    </font>
    <font>
      <b/>
      <vertAlign val="subscript"/>
      <sz val="11"/>
      <color theme="1"/>
      <name val="Calibri"/>
      <family val="2"/>
      <scheme val="minor"/>
    </font>
    <font>
      <b/>
      <sz val="16"/>
      <color rgb="FFFF0000"/>
      <name val="Calibri"/>
      <family val="2"/>
      <scheme val="minor"/>
    </font>
    <font>
      <sz val="16"/>
      <color theme="1"/>
      <name val="Calibri"/>
      <family val="2"/>
      <scheme val="minor"/>
    </font>
    <font>
      <sz val="11"/>
      <name val="Calibri"/>
      <family val="2"/>
      <scheme val="minor"/>
    </font>
    <font>
      <i/>
      <sz val="8"/>
      <color theme="1"/>
      <name val="Calibri"/>
      <family val="2"/>
      <scheme val="minor"/>
    </font>
    <font>
      <b/>
      <sz val="11"/>
      <color theme="0" tint="-0.499984740745262"/>
      <name val="Calibri"/>
      <family val="2"/>
      <scheme val="minor"/>
    </font>
    <font>
      <sz val="9"/>
      <name val="Times New Roman"/>
      <family val="1"/>
    </font>
    <font>
      <sz val="11"/>
      <color indexed="20"/>
      <name val="Calibri"/>
      <family val="2"/>
    </font>
    <font>
      <sz val="8"/>
      <name val="Arial"/>
      <family val="2"/>
    </font>
    <font>
      <b/>
      <sz val="14"/>
      <name val="Times New Roman"/>
      <family val="1"/>
    </font>
    <font>
      <u/>
      <sz val="10"/>
      <color indexed="12"/>
      <name val="Arial"/>
      <family val="2"/>
    </font>
    <font>
      <sz val="11"/>
      <name val="Calibri"/>
      <family val="2"/>
    </font>
    <font>
      <sz val="10"/>
      <name val="Humanst521 Lt BT"/>
    </font>
    <font>
      <sz val="10"/>
      <name val="Times New Roman"/>
      <family val="1"/>
    </font>
    <font>
      <i/>
      <sz val="11"/>
      <name val="Arial"/>
      <family val="2"/>
    </font>
    <font>
      <b/>
      <sz val="24"/>
      <name val="Arial"/>
      <family val="2"/>
    </font>
    <font>
      <b/>
      <sz val="12"/>
      <color indexed="10"/>
      <name val="Arial"/>
      <family val="2"/>
    </font>
    <font>
      <b/>
      <sz val="12"/>
      <name val="Calibri"/>
      <family val="2"/>
    </font>
    <font>
      <b/>
      <sz val="11"/>
      <name val="Calibri"/>
      <family val="2"/>
    </font>
    <font>
      <b/>
      <sz val="11"/>
      <color theme="0"/>
      <name val="Calibri"/>
      <family val="2"/>
      <scheme val="minor"/>
    </font>
    <font>
      <b/>
      <sz val="11"/>
      <color indexed="8"/>
      <name val="Calibri"/>
      <family val="2"/>
    </font>
    <font>
      <b/>
      <i/>
      <sz val="11"/>
      <color indexed="8"/>
      <name val="Calibri"/>
      <family val="2"/>
    </font>
    <font>
      <sz val="10"/>
      <name val="Calibri"/>
      <family val="2"/>
    </font>
    <font>
      <b/>
      <vertAlign val="subscript"/>
      <sz val="11"/>
      <name val="Calibri"/>
      <family val="2"/>
    </font>
    <font>
      <b/>
      <sz val="11"/>
      <name val="Calibri"/>
      <family val="2"/>
      <scheme val="minor"/>
    </font>
    <font>
      <sz val="10"/>
      <color theme="1"/>
      <name val="Calibri"/>
      <family val="2"/>
      <scheme val="minor"/>
    </font>
    <font>
      <sz val="11"/>
      <color theme="0"/>
      <name val="Calibri"/>
      <family val="2"/>
      <scheme val="minor"/>
    </font>
    <font>
      <i/>
      <sz val="11"/>
      <name val="Calibri"/>
      <family val="2"/>
      <scheme val="minor"/>
    </font>
    <font>
      <i/>
      <sz val="11"/>
      <color theme="1"/>
      <name val="Calibri"/>
      <family val="2"/>
      <scheme val="minor"/>
    </font>
    <font>
      <b/>
      <sz val="10"/>
      <name val="Arial"/>
      <family val="2"/>
    </font>
    <font>
      <sz val="10"/>
      <color rgb="FFFF0000"/>
      <name val="Arial"/>
      <family val="2"/>
    </font>
    <font>
      <sz val="10"/>
      <name val="MS Sans Serif"/>
      <family val="2"/>
    </font>
    <font>
      <b/>
      <sz val="12"/>
      <name val="Arial"/>
      <family val="2"/>
    </font>
    <font>
      <sz val="11"/>
      <color indexed="10"/>
      <name val="Arial"/>
      <family val="2"/>
    </font>
    <font>
      <strike/>
      <sz val="10"/>
      <name val="Arial"/>
      <family val="2"/>
    </font>
    <font>
      <sz val="11"/>
      <color theme="1"/>
      <name val="Arial"/>
      <family val="2"/>
    </font>
    <font>
      <i/>
      <sz val="11"/>
      <color indexed="23"/>
      <name val="Arial"/>
      <family val="2"/>
    </font>
    <font>
      <b/>
      <sz val="11"/>
      <name val="Arial"/>
      <family val="2"/>
    </font>
    <font>
      <b/>
      <sz val="12"/>
      <color indexed="9"/>
      <name val="Arial"/>
      <family val="2"/>
    </font>
    <font>
      <sz val="11"/>
      <color indexed="9"/>
      <name val="Arial"/>
      <family val="2"/>
    </font>
    <font>
      <sz val="11"/>
      <name val="Arial"/>
      <family val="2"/>
    </font>
    <font>
      <sz val="9"/>
      <color indexed="17"/>
      <name val="Arial"/>
      <family val="2"/>
    </font>
    <font>
      <sz val="10"/>
      <color indexed="17"/>
      <name val="Arial"/>
      <family val="2"/>
    </font>
    <font>
      <b/>
      <vertAlign val="subscript"/>
      <sz val="12"/>
      <name val="Arial"/>
      <family val="2"/>
    </font>
    <font>
      <b/>
      <i/>
      <sz val="11"/>
      <color indexed="23"/>
      <name val="Arial"/>
      <family val="2"/>
    </font>
    <font>
      <b/>
      <vertAlign val="subscript"/>
      <sz val="11"/>
      <name val="Arial"/>
      <family val="2"/>
    </font>
    <font>
      <sz val="10"/>
      <color indexed="10"/>
      <name val="Arial"/>
      <family val="2"/>
    </font>
    <font>
      <b/>
      <sz val="11"/>
      <color indexed="8"/>
      <name val="Arial"/>
      <family val="2"/>
    </font>
    <font>
      <b/>
      <i/>
      <sz val="11"/>
      <name val="Arial"/>
      <family val="2"/>
    </font>
    <font>
      <b/>
      <sz val="11"/>
      <color indexed="48"/>
      <name val="Arial"/>
      <family val="2"/>
    </font>
    <font>
      <sz val="9"/>
      <name val="Arial"/>
      <family val="2"/>
    </font>
    <font>
      <u/>
      <sz val="11"/>
      <color theme="10"/>
      <name val="Calibri"/>
      <family val="2"/>
    </font>
    <font>
      <b/>
      <u/>
      <sz val="11"/>
      <color theme="1"/>
      <name val="Calibri"/>
      <family val="2"/>
      <scheme val="minor"/>
    </font>
    <font>
      <sz val="8"/>
      <color rgb="FF666699"/>
      <name val="Arial"/>
      <family val="2"/>
    </font>
    <font>
      <b/>
      <sz val="12"/>
      <color theme="0"/>
      <name val="Arial"/>
      <family val="2"/>
    </font>
    <font>
      <sz val="12"/>
      <name val="Arial"/>
      <family val="2"/>
    </font>
    <font>
      <b/>
      <sz val="10"/>
      <color theme="0"/>
      <name val="Arial"/>
      <family val="2"/>
    </font>
    <font>
      <b/>
      <sz val="10"/>
      <color rgb="FF009999"/>
      <name val="Arial"/>
      <family val="2"/>
    </font>
    <font>
      <b/>
      <sz val="12"/>
      <color rgb="FF009999"/>
      <name val="Arial"/>
      <family val="2"/>
    </font>
    <font>
      <sz val="11"/>
      <color rgb="FF009999"/>
      <name val="Calibri"/>
      <family val="2"/>
      <scheme val="minor"/>
    </font>
    <font>
      <b/>
      <sz val="11"/>
      <color rgb="FF009999"/>
      <name val="Calibri"/>
      <family val="2"/>
      <scheme val="minor"/>
    </font>
    <font>
      <b/>
      <sz val="16"/>
      <name val="Arial"/>
      <family val="2"/>
    </font>
    <font>
      <b/>
      <sz val="14"/>
      <color rgb="FF009999"/>
      <name val="Arial"/>
      <family val="2"/>
    </font>
    <font>
      <b/>
      <sz val="15"/>
      <color rgb="FF009999"/>
      <name val="Calibri"/>
      <family val="2"/>
      <scheme val="minor"/>
    </font>
    <font>
      <b/>
      <sz val="18"/>
      <color rgb="FF009999"/>
      <name val="Cambria"/>
      <family val="2"/>
      <scheme val="major"/>
    </font>
    <font>
      <b/>
      <sz val="16"/>
      <color rgb="FF009999"/>
      <name val="Calibri"/>
      <family val="2"/>
      <scheme val="minor"/>
    </font>
    <font>
      <b/>
      <sz val="14"/>
      <color theme="1"/>
      <name val="Calibri"/>
      <family val="2"/>
      <scheme val="minor"/>
    </font>
    <font>
      <i/>
      <sz val="12"/>
      <color theme="1"/>
      <name val="Calibri"/>
      <family val="2"/>
      <scheme val="minor"/>
    </font>
    <font>
      <sz val="24"/>
      <name val="Calibri"/>
      <family val="2"/>
      <scheme val="minor"/>
    </font>
    <font>
      <b/>
      <sz val="15"/>
      <name val="Calibri"/>
      <family val="2"/>
      <scheme val="minor"/>
    </font>
    <font>
      <b/>
      <vertAlign val="subscript"/>
      <sz val="11"/>
      <name val="Calibri"/>
      <family val="2"/>
      <scheme val="minor"/>
    </font>
    <font>
      <vertAlign val="subscript"/>
      <sz val="11"/>
      <color theme="1"/>
      <name val="Calibri"/>
      <family val="2"/>
      <scheme val="minor"/>
    </font>
    <font>
      <b/>
      <u/>
      <sz val="16"/>
      <color rgb="FF009999"/>
      <name val="Calibri"/>
      <family val="2"/>
      <scheme val="minor"/>
    </font>
    <font>
      <b/>
      <i/>
      <sz val="11"/>
      <color rgb="FFFF0000"/>
      <name val="Calibri"/>
      <family val="2"/>
      <scheme val="minor"/>
    </font>
    <font>
      <b/>
      <sz val="11"/>
      <color rgb="FFFF0000"/>
      <name val="Calibri"/>
      <family val="2"/>
    </font>
    <font>
      <b/>
      <sz val="11"/>
      <color rgb="FFFF0000"/>
      <name val="Calibri"/>
      <family val="2"/>
      <scheme val="minor"/>
    </font>
    <font>
      <vertAlign val="subscript"/>
      <sz val="11"/>
      <name val="Calibri"/>
      <family val="2"/>
      <scheme val="minor"/>
    </font>
    <font>
      <b/>
      <u/>
      <sz val="12"/>
      <color theme="0"/>
      <name val="Arial"/>
      <family val="2"/>
    </font>
    <font>
      <sz val="11"/>
      <color indexed="48"/>
      <name val="Arial"/>
      <family val="2"/>
    </font>
    <font>
      <sz val="11"/>
      <color rgb="FFFF0000"/>
      <name val="Arial"/>
      <family val="2"/>
    </font>
    <font>
      <sz val="11"/>
      <color rgb="FF1F497D"/>
      <name val="Calibri"/>
      <family val="2"/>
      <scheme val="minor"/>
    </font>
    <font>
      <u/>
      <sz val="11"/>
      <name val="Calibri"/>
      <family val="2"/>
    </font>
    <font>
      <sz val="10"/>
      <color theme="1"/>
      <name val="Arial"/>
      <family val="2"/>
    </font>
    <font>
      <b/>
      <sz val="13"/>
      <color theme="3"/>
      <name val="Arial"/>
      <family val="2"/>
    </font>
    <font>
      <sz val="10"/>
      <color rgb="FF9C6500"/>
      <name val="Arial"/>
      <family val="2"/>
    </font>
    <font>
      <b/>
      <sz val="16"/>
      <name val="Calibri"/>
      <family val="2"/>
    </font>
    <font>
      <sz val="16"/>
      <name val="Calibri"/>
      <family val="2"/>
      <scheme val="minor"/>
    </font>
    <font>
      <b/>
      <sz val="16"/>
      <color theme="1"/>
      <name val="Calibri"/>
      <family val="2"/>
      <scheme val="minor"/>
    </font>
    <font>
      <sz val="12"/>
      <color theme="1"/>
      <name val="Calibri"/>
      <family val="2"/>
      <scheme val="minor"/>
    </font>
    <font>
      <b/>
      <sz val="12"/>
      <name val="Calibri"/>
      <family val="2"/>
      <scheme val="minor"/>
    </font>
    <font>
      <b/>
      <sz val="11"/>
      <color indexed="8"/>
      <name val="Calibri"/>
      <family val="2"/>
      <scheme val="minor"/>
    </font>
    <font>
      <sz val="11"/>
      <color indexed="8"/>
      <name val="Calibri"/>
      <family val="2"/>
      <scheme val="minor"/>
    </font>
    <font>
      <b/>
      <i/>
      <sz val="11"/>
      <name val="Calibri"/>
      <family val="2"/>
      <scheme val="minor"/>
    </font>
    <font>
      <b/>
      <sz val="11"/>
      <color indexed="48"/>
      <name val="Calibri"/>
      <family val="2"/>
      <scheme val="minor"/>
    </font>
    <font>
      <b/>
      <sz val="13"/>
      <color theme="3"/>
      <name val="Calibri"/>
      <family val="2"/>
      <scheme val="minor"/>
    </font>
    <font>
      <sz val="11"/>
      <color rgb="FF006100"/>
      <name val="Calibri"/>
      <family val="2"/>
      <scheme val="minor"/>
    </font>
    <font>
      <sz val="11"/>
      <color rgb="FF9C0006"/>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i/>
      <sz val="11"/>
      <color rgb="FF7F7F7F"/>
      <name val="Calibri"/>
      <family val="2"/>
      <scheme val="minor"/>
    </font>
    <font>
      <sz val="11"/>
      <color rgb="FF9C6500"/>
      <name val="Calibri"/>
      <family val="2"/>
      <scheme val="minor"/>
    </font>
    <font>
      <b/>
      <sz val="9"/>
      <name val="Times New Roman"/>
      <family val="1"/>
    </font>
    <font>
      <b/>
      <sz val="12"/>
      <name val="Times New Roman"/>
      <family val="1"/>
    </font>
    <font>
      <sz val="8"/>
      <name val="Helvetica"/>
    </font>
    <font>
      <u/>
      <sz val="11"/>
      <color rgb="FF0000FF"/>
      <name val="Calibri"/>
      <family val="2"/>
    </font>
    <font>
      <b/>
      <sz val="11"/>
      <color rgb="FFFFFFFF"/>
      <name val="Calibri"/>
      <family val="2"/>
    </font>
    <font>
      <sz val="11"/>
      <color rgb="FF000000"/>
      <name val="Calibri"/>
      <family val="2"/>
    </font>
    <font>
      <u/>
      <sz val="11"/>
      <color rgb="FF0000FF"/>
      <name val="Calibri"/>
      <family val="2"/>
    </font>
    <font>
      <b/>
      <sz val="11"/>
      <color rgb="FFFFFFFF"/>
      <name val="Calibri"/>
      <family val="2"/>
    </font>
    <font>
      <sz val="11"/>
      <color rgb="FF000000"/>
      <name val="Calibri"/>
      <family val="2"/>
    </font>
    <font>
      <sz val="8"/>
      <name val="Calibri"/>
      <family val="2"/>
      <scheme val="minor"/>
    </font>
  </fonts>
  <fills count="66">
    <fill>
      <patternFill patternType="none"/>
    </fill>
    <fill>
      <patternFill patternType="gray125"/>
    </fill>
    <fill>
      <patternFill patternType="solid">
        <fgColor theme="4" tint="0.79998168889431442"/>
        <bgColor indexed="64"/>
      </patternFill>
    </fill>
    <fill>
      <patternFill patternType="solid">
        <fgColor theme="9" tint="0.59999389629810485"/>
        <bgColor indexed="64"/>
      </patternFill>
    </fill>
    <fill>
      <patternFill patternType="solid">
        <fgColor theme="8" tint="0.79998168889431442"/>
        <bgColor indexed="64"/>
      </patternFill>
    </fill>
    <fill>
      <patternFill patternType="solid">
        <fgColor indexed="42"/>
        <bgColor indexed="64"/>
      </patternFill>
    </fill>
    <fill>
      <patternFill patternType="solid">
        <fgColor indexed="44"/>
        <bgColor indexed="64"/>
      </patternFill>
    </fill>
    <fill>
      <patternFill patternType="solid">
        <fgColor indexed="45"/>
      </patternFill>
    </fill>
    <fill>
      <patternFill patternType="solid">
        <fgColor indexed="43"/>
        <bgColor indexed="64"/>
      </patternFill>
    </fill>
    <fill>
      <patternFill patternType="solid">
        <fgColor indexed="45"/>
        <bgColor indexed="64"/>
      </patternFill>
    </fill>
    <fill>
      <patternFill patternType="solid">
        <fgColor indexed="47"/>
        <bgColor indexed="64"/>
      </patternFill>
    </fill>
    <fill>
      <patternFill patternType="solid">
        <fgColor indexed="26"/>
        <bgColor indexed="9"/>
      </patternFill>
    </fill>
    <fill>
      <patternFill patternType="solid">
        <fgColor indexed="49"/>
        <bgColor indexed="64"/>
      </patternFill>
    </fill>
    <fill>
      <patternFill patternType="solid">
        <fgColor theme="6" tint="0.39997558519241921"/>
        <bgColor indexed="64"/>
      </patternFill>
    </fill>
    <fill>
      <patternFill patternType="solid">
        <fgColor theme="0" tint="-0.14999847407452621"/>
        <bgColor indexed="64"/>
      </patternFill>
    </fill>
    <fill>
      <patternFill patternType="solid">
        <fgColor rgb="FFFFC000"/>
        <bgColor indexed="64"/>
      </patternFill>
    </fill>
    <fill>
      <patternFill patternType="solid">
        <fgColor theme="9" tint="0.39997558519241921"/>
        <bgColor indexed="64"/>
      </patternFill>
    </fill>
    <fill>
      <patternFill patternType="solid">
        <fgColor theme="0" tint="-0.249977111117893"/>
        <bgColor indexed="64"/>
      </patternFill>
    </fill>
    <fill>
      <patternFill patternType="solid">
        <fgColor indexed="56"/>
        <bgColor indexed="64"/>
      </patternFill>
    </fill>
    <fill>
      <patternFill patternType="solid">
        <fgColor indexed="50"/>
        <bgColor indexed="64"/>
      </patternFill>
    </fill>
    <fill>
      <patternFill patternType="solid">
        <fgColor indexed="9"/>
        <bgColor indexed="64"/>
      </patternFill>
    </fill>
    <fill>
      <patternFill patternType="solid">
        <fgColor indexed="22"/>
        <bgColor indexed="64"/>
      </patternFill>
    </fill>
    <fill>
      <patternFill patternType="solid">
        <fgColor theme="5"/>
        <bgColor theme="5"/>
      </patternFill>
    </fill>
    <fill>
      <patternFill patternType="solid">
        <fgColor rgb="FF33CCCC"/>
        <bgColor indexed="64"/>
      </patternFill>
    </fill>
    <fill>
      <patternFill patternType="solid">
        <fgColor theme="8" tint="0.39997558519241921"/>
        <bgColor indexed="64"/>
      </patternFill>
    </fill>
    <fill>
      <patternFill patternType="solid">
        <fgColor theme="8" tint="0.59999389629810485"/>
        <bgColor indexed="64"/>
      </patternFill>
    </fill>
    <fill>
      <patternFill patternType="solid">
        <fgColor rgb="FFFFEB9C"/>
      </patternFill>
    </fill>
    <fill>
      <patternFill patternType="solid">
        <fgColor theme="4" tint="0.79998168889431442"/>
        <bgColor indexed="65"/>
      </patternFill>
    </fill>
    <fill>
      <patternFill patternType="solid">
        <fgColor theme="9"/>
        <bgColor indexed="64"/>
      </patternFill>
    </fill>
    <fill>
      <patternFill patternType="solid">
        <fgColor theme="6"/>
        <bgColor indexed="64"/>
      </patternFill>
    </fill>
    <fill>
      <patternFill patternType="solid">
        <fgColor theme="5"/>
        <bgColor indexed="64"/>
      </patternFill>
    </fill>
    <fill>
      <patternFill patternType="solid">
        <fgColor rgb="FFC6EFCE"/>
      </patternFill>
    </fill>
    <fill>
      <patternFill patternType="solid">
        <fgColor rgb="FFFFC7CE"/>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23"/>
        <bgColor indexed="64"/>
      </patternFill>
    </fill>
    <fill>
      <patternFill patternType="solid">
        <fgColor indexed="55"/>
        <bgColor indexed="64"/>
      </patternFill>
    </fill>
    <fill>
      <patternFill patternType="darkTrellis"/>
    </fill>
    <fill>
      <patternFill patternType="solid">
        <fgColor rgb="FF0099DC"/>
      </patternFill>
    </fill>
    <fill>
      <patternFill patternType="solid">
        <fgColor rgb="FFFFFFFF"/>
      </patternFill>
    </fill>
    <fill>
      <patternFill patternType="solid">
        <fgColor rgb="FFF0F5FF"/>
      </patternFill>
    </fill>
  </fills>
  <borders count="217">
    <border>
      <left/>
      <right/>
      <top/>
      <bottom/>
      <diagonal/>
    </border>
    <border>
      <left/>
      <right/>
      <top/>
      <bottom style="thick">
        <color theme="4"/>
      </bottom>
      <diagonal/>
    </border>
    <border>
      <left/>
      <right/>
      <top/>
      <bottom style="medium">
        <color theme="4" tint="0.39997558519241921"/>
      </bottom>
      <diagonal/>
    </border>
    <border>
      <left style="thin">
        <color indexed="64"/>
      </left>
      <right/>
      <top style="thin">
        <color indexed="64"/>
      </top>
      <bottom/>
      <diagonal/>
    </border>
    <border>
      <left/>
      <right style="thin">
        <color indexed="64"/>
      </right>
      <top style="thin">
        <color indexed="64"/>
      </top>
      <bottom/>
      <diagonal/>
    </border>
    <border>
      <left/>
      <right/>
      <top style="thin">
        <color indexed="64"/>
      </top>
      <bottom/>
      <diagonal/>
    </border>
    <border>
      <left style="thin">
        <color indexed="64"/>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style="medium">
        <color indexed="64"/>
      </right>
      <top style="medium">
        <color indexed="64"/>
      </top>
      <bottom style="medium">
        <color indexed="64"/>
      </bottom>
      <diagonal/>
    </border>
    <border>
      <left style="medium">
        <color indexed="64"/>
      </left>
      <right style="medium">
        <color indexed="64"/>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style="thin">
        <color indexed="64"/>
      </left>
      <right style="thin">
        <color indexed="64"/>
      </right>
      <top style="medium">
        <color indexed="64"/>
      </top>
      <bottom style="thin">
        <color indexed="64"/>
      </bottom>
      <diagonal/>
    </border>
    <border>
      <left style="medium">
        <color indexed="64"/>
      </left>
      <right/>
      <top/>
      <bottom/>
      <diagonal/>
    </border>
    <border>
      <left style="hair">
        <color indexed="22"/>
      </left>
      <right style="hair">
        <color indexed="22"/>
      </right>
      <top style="hair">
        <color indexed="22"/>
      </top>
      <bottom style="hair">
        <color indexed="22"/>
      </bottom>
      <diagonal/>
    </border>
    <border>
      <left/>
      <right/>
      <top style="thin">
        <color indexed="8"/>
      </top>
      <bottom style="thin">
        <color indexed="8"/>
      </bottom>
      <diagonal/>
    </border>
    <border>
      <left style="double">
        <color indexed="64"/>
      </left>
      <right/>
      <top style="double">
        <color indexed="64"/>
      </top>
      <bottom/>
      <diagonal/>
    </border>
    <border>
      <left style="thick">
        <color indexed="64"/>
      </left>
      <right/>
      <top style="thick">
        <color indexed="64"/>
      </top>
      <bottom style="thick">
        <color indexed="64"/>
      </bottom>
      <diagonal/>
    </border>
    <border>
      <left/>
      <right/>
      <top style="thick">
        <color indexed="64"/>
      </top>
      <bottom style="thick">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ck">
        <color indexed="64"/>
      </left>
      <right/>
      <top style="thick">
        <color indexed="64"/>
      </top>
      <bottom/>
      <diagonal/>
    </border>
    <border>
      <left/>
      <right style="thick">
        <color indexed="64"/>
      </right>
      <top style="thick">
        <color indexed="64"/>
      </top>
      <bottom style="thick">
        <color indexed="64"/>
      </bottom>
      <diagonal/>
    </border>
    <border>
      <left style="thick">
        <color indexed="64"/>
      </left>
      <right style="thick">
        <color indexed="64"/>
      </right>
      <top/>
      <bottom/>
      <diagonal/>
    </border>
    <border>
      <left style="thick">
        <color indexed="64"/>
      </left>
      <right style="thin">
        <color indexed="64"/>
      </right>
      <top/>
      <bottom/>
      <diagonal/>
    </border>
    <border>
      <left/>
      <right style="thick">
        <color indexed="64"/>
      </right>
      <top/>
      <bottom style="thin">
        <color indexed="64"/>
      </bottom>
      <diagonal/>
    </border>
    <border>
      <left/>
      <right style="thick">
        <color indexed="64"/>
      </right>
      <top/>
      <bottom/>
      <diagonal/>
    </border>
    <border>
      <left style="thick">
        <color indexed="64"/>
      </left>
      <right style="thick">
        <color indexed="64"/>
      </right>
      <top/>
      <bottom style="thick">
        <color indexed="64"/>
      </bottom>
      <diagonal/>
    </border>
    <border>
      <left style="thick">
        <color indexed="64"/>
      </left>
      <right style="thin">
        <color indexed="64"/>
      </right>
      <top/>
      <bottom style="thick">
        <color indexed="64"/>
      </bottom>
      <diagonal/>
    </border>
    <border>
      <left style="thin">
        <color indexed="64"/>
      </left>
      <right style="thin">
        <color indexed="64"/>
      </right>
      <top/>
      <bottom style="thick">
        <color indexed="64"/>
      </bottom>
      <diagonal/>
    </border>
    <border>
      <left style="thin">
        <color indexed="64"/>
      </left>
      <right/>
      <top/>
      <bottom style="thick">
        <color indexed="64"/>
      </bottom>
      <diagonal/>
    </border>
    <border>
      <left style="thin">
        <color indexed="64"/>
      </left>
      <right style="thin">
        <color indexed="64"/>
      </right>
      <top style="thin">
        <color indexed="64"/>
      </top>
      <bottom style="thick">
        <color indexed="64"/>
      </bottom>
      <diagonal/>
    </border>
    <border>
      <left style="thin">
        <color indexed="64"/>
      </left>
      <right style="thick">
        <color indexed="64"/>
      </right>
      <top style="thin">
        <color indexed="64"/>
      </top>
      <bottom style="thick">
        <color indexed="64"/>
      </bottom>
      <diagonal/>
    </border>
    <border>
      <left/>
      <right style="thick">
        <color indexed="64"/>
      </right>
      <top/>
      <bottom style="thick">
        <color indexed="64"/>
      </bottom>
      <diagonal/>
    </border>
    <border>
      <left style="thick">
        <color indexed="64"/>
      </left>
      <right style="thick">
        <color indexed="64"/>
      </right>
      <top style="thick">
        <color indexed="64"/>
      </top>
      <bottom/>
      <diagonal/>
    </border>
    <border>
      <left/>
      <right/>
      <top style="thick">
        <color indexed="64"/>
      </top>
      <bottom style="thin">
        <color indexed="64"/>
      </bottom>
      <diagonal/>
    </border>
    <border>
      <left/>
      <right style="thick">
        <color indexed="64"/>
      </right>
      <top style="thick">
        <color indexed="64"/>
      </top>
      <bottom style="thin">
        <color indexed="64"/>
      </bottom>
      <diagonal/>
    </border>
    <border>
      <left/>
      <right style="thick">
        <color indexed="64"/>
      </right>
      <top style="thick">
        <color indexed="64"/>
      </top>
      <bottom/>
      <diagonal/>
    </border>
    <border>
      <left/>
      <right style="thick">
        <color indexed="64"/>
      </right>
      <top style="thin">
        <color indexed="64"/>
      </top>
      <bottom style="thin">
        <color indexed="64"/>
      </bottom>
      <diagonal/>
    </border>
    <border>
      <left style="thick">
        <color indexed="64"/>
      </left>
      <right style="thick">
        <color indexed="64"/>
      </right>
      <top style="thin">
        <color indexed="64"/>
      </top>
      <bottom style="thin">
        <color indexed="64"/>
      </bottom>
      <diagonal/>
    </border>
    <border>
      <left style="thick">
        <color indexed="64"/>
      </left>
      <right/>
      <top/>
      <bottom style="medium">
        <color indexed="64"/>
      </bottom>
      <diagonal/>
    </border>
    <border>
      <left style="thick">
        <color indexed="64"/>
      </left>
      <right/>
      <top style="medium">
        <color indexed="64"/>
      </top>
      <bottom style="medium">
        <color indexed="64"/>
      </bottom>
      <diagonal/>
    </border>
    <border>
      <left style="thick">
        <color indexed="64"/>
      </left>
      <right style="thick">
        <color indexed="64"/>
      </right>
      <top style="medium">
        <color indexed="64"/>
      </top>
      <bottom/>
      <diagonal/>
    </border>
    <border>
      <left style="thick">
        <color indexed="64"/>
      </left>
      <right/>
      <top style="medium">
        <color indexed="64"/>
      </top>
      <bottom/>
      <diagonal/>
    </border>
    <border>
      <left/>
      <right/>
      <top style="medium">
        <color indexed="64"/>
      </top>
      <bottom/>
      <diagonal/>
    </border>
    <border>
      <left/>
      <right style="thick">
        <color indexed="64"/>
      </right>
      <top style="medium">
        <color indexed="64"/>
      </top>
      <bottom/>
      <diagonal/>
    </border>
    <border>
      <left style="thin">
        <color indexed="64"/>
      </left>
      <right style="thick">
        <color indexed="64"/>
      </right>
      <top style="thin">
        <color indexed="64"/>
      </top>
      <bottom style="thin">
        <color indexed="64"/>
      </bottom>
      <diagonal/>
    </border>
    <border>
      <left style="thick">
        <color indexed="64"/>
      </left>
      <right style="thin">
        <color indexed="64"/>
      </right>
      <top style="thick">
        <color indexed="64"/>
      </top>
      <bottom style="thick">
        <color indexed="64"/>
      </bottom>
      <diagonal/>
    </border>
    <border>
      <left/>
      <right/>
      <top style="thick">
        <color indexed="64"/>
      </top>
      <bottom/>
      <diagonal/>
    </border>
    <border>
      <left style="thick">
        <color indexed="64"/>
      </left>
      <right style="thick">
        <color indexed="64"/>
      </right>
      <top style="thick">
        <color indexed="64"/>
      </top>
      <bottom style="thick">
        <color indexed="64"/>
      </bottom>
      <diagonal/>
    </border>
    <border>
      <left style="thin">
        <color indexed="64"/>
      </left>
      <right/>
      <top style="thin">
        <color indexed="64"/>
      </top>
      <bottom style="thick">
        <color indexed="64"/>
      </bottom>
      <diagonal/>
    </border>
    <border>
      <left/>
      <right style="thin">
        <color indexed="64"/>
      </right>
      <top style="medium">
        <color indexed="64"/>
      </top>
      <bottom/>
      <diagonal/>
    </border>
    <border>
      <left style="thin">
        <color indexed="64"/>
      </left>
      <right style="thin">
        <color indexed="64"/>
      </right>
      <top style="medium">
        <color indexed="64"/>
      </top>
      <bottom/>
      <diagonal/>
    </border>
    <border>
      <left/>
      <right/>
      <top/>
      <bottom style="medium">
        <color indexed="64"/>
      </bottom>
      <diagonal/>
    </border>
    <border>
      <left style="thin">
        <color indexed="64"/>
      </left>
      <right/>
      <top style="medium">
        <color indexed="64"/>
      </top>
      <bottom/>
      <diagonal/>
    </border>
    <border>
      <left style="thin">
        <color indexed="64"/>
      </left>
      <right style="thick">
        <color indexed="64"/>
      </right>
      <top style="medium">
        <color indexed="64"/>
      </top>
      <bottom/>
      <diagonal/>
    </border>
    <border>
      <left style="thick">
        <color indexed="64"/>
      </left>
      <right style="thin">
        <color indexed="64"/>
      </right>
      <top style="medium">
        <color indexed="64"/>
      </top>
      <bottom/>
      <diagonal/>
    </border>
    <border>
      <left style="thick">
        <color indexed="64"/>
      </left>
      <right/>
      <top style="thin">
        <color indexed="64"/>
      </top>
      <bottom/>
      <diagonal/>
    </border>
    <border>
      <left style="thick">
        <color indexed="64"/>
      </left>
      <right/>
      <top/>
      <bottom/>
      <diagonal/>
    </border>
    <border>
      <left style="thick">
        <color indexed="64"/>
      </left>
      <right/>
      <top/>
      <bottom style="thin">
        <color indexed="64"/>
      </bottom>
      <diagonal/>
    </border>
    <border>
      <left/>
      <right style="thin">
        <color indexed="64"/>
      </right>
      <top/>
      <bottom style="thick">
        <color indexed="64"/>
      </bottom>
      <diagonal/>
    </border>
    <border>
      <left style="thick">
        <color indexed="64"/>
      </left>
      <right/>
      <top style="thick">
        <color indexed="64"/>
      </top>
      <bottom style="medium">
        <color indexed="64"/>
      </bottom>
      <diagonal/>
    </border>
    <border>
      <left/>
      <right/>
      <top style="thick">
        <color indexed="64"/>
      </top>
      <bottom style="medium">
        <color indexed="64"/>
      </bottom>
      <diagonal/>
    </border>
    <border>
      <left/>
      <right style="thick">
        <color indexed="64"/>
      </right>
      <top style="thick">
        <color indexed="64"/>
      </top>
      <bottom style="medium">
        <color indexed="64"/>
      </bottom>
      <diagonal/>
    </border>
    <border>
      <left style="thick">
        <color indexed="64"/>
      </left>
      <right/>
      <top/>
      <bottom style="thick">
        <color indexed="64"/>
      </bottom>
      <diagonal/>
    </border>
    <border>
      <left style="thick">
        <color indexed="64"/>
      </left>
      <right style="thin">
        <color indexed="64"/>
      </right>
      <top style="medium">
        <color indexed="64"/>
      </top>
      <bottom style="thick">
        <color indexed="64"/>
      </bottom>
      <diagonal/>
    </border>
    <border>
      <left/>
      <right style="thin">
        <color indexed="64"/>
      </right>
      <top style="medium">
        <color indexed="64"/>
      </top>
      <bottom style="thick">
        <color indexed="64"/>
      </bottom>
      <diagonal/>
    </border>
    <border>
      <left/>
      <right style="medium">
        <color indexed="64"/>
      </right>
      <top style="medium">
        <color indexed="64"/>
      </top>
      <bottom style="thick">
        <color indexed="64"/>
      </bottom>
      <diagonal/>
    </border>
    <border>
      <left style="thin">
        <color indexed="64"/>
      </left>
      <right style="thick">
        <color indexed="64"/>
      </right>
      <top/>
      <bottom style="thick">
        <color indexed="64"/>
      </bottom>
      <diagonal/>
    </border>
    <border>
      <left style="thick">
        <color indexed="64"/>
      </left>
      <right style="thick">
        <color indexed="64"/>
      </right>
      <top/>
      <bottom style="thin">
        <color indexed="64"/>
      </bottom>
      <diagonal/>
    </border>
    <border>
      <left/>
      <right style="medium">
        <color indexed="64"/>
      </right>
      <top style="thick">
        <color indexed="64"/>
      </top>
      <bottom/>
      <diagonal/>
    </border>
    <border>
      <left style="medium">
        <color indexed="64"/>
      </left>
      <right/>
      <top style="thick">
        <color indexed="64"/>
      </top>
      <bottom/>
      <diagonal/>
    </border>
    <border>
      <left/>
      <right style="medium">
        <color indexed="64"/>
      </right>
      <top/>
      <bottom/>
      <diagonal/>
    </border>
    <border>
      <left style="thick">
        <color indexed="64"/>
      </left>
      <right/>
      <top style="thin">
        <color indexed="64"/>
      </top>
      <bottom style="thin">
        <color indexed="64"/>
      </bottom>
      <diagonal/>
    </border>
    <border>
      <left/>
      <right style="medium">
        <color indexed="64"/>
      </right>
      <top/>
      <bottom style="thin">
        <color indexed="64"/>
      </bottom>
      <diagonal/>
    </border>
    <border>
      <left style="medium">
        <color indexed="64"/>
      </left>
      <right/>
      <top/>
      <bottom style="thin">
        <color indexed="64"/>
      </bottom>
      <diagonal/>
    </border>
    <border>
      <left style="thick">
        <color indexed="64"/>
      </left>
      <right style="thin">
        <color indexed="64"/>
      </right>
      <top style="thin">
        <color indexed="64"/>
      </top>
      <bottom style="thin">
        <color indexed="64"/>
      </bottom>
      <diagonal/>
    </border>
    <border>
      <left style="thick">
        <color indexed="64"/>
      </left>
      <right style="thin">
        <color indexed="64"/>
      </right>
      <top style="thin">
        <color indexed="64"/>
      </top>
      <bottom/>
      <diagonal/>
    </border>
    <border>
      <left/>
      <right/>
      <top style="medium">
        <color indexed="64"/>
      </top>
      <bottom style="medium">
        <color indexed="64"/>
      </bottom>
      <diagonal/>
    </border>
    <border>
      <left style="thin">
        <color indexed="64"/>
      </left>
      <right style="medium">
        <color indexed="64"/>
      </right>
      <top style="medium">
        <color indexed="64"/>
      </top>
      <bottom style="thick">
        <color indexed="64"/>
      </bottom>
      <diagonal/>
    </border>
    <border>
      <left style="thin">
        <color indexed="64"/>
      </left>
      <right style="thick">
        <color indexed="64"/>
      </right>
      <top/>
      <bottom style="thin">
        <color indexed="64"/>
      </bottom>
      <diagonal/>
    </border>
    <border>
      <left style="medium">
        <color indexed="64"/>
      </left>
      <right/>
      <top style="medium">
        <color indexed="64"/>
      </top>
      <bottom style="thin">
        <color indexed="64"/>
      </bottom>
      <diagonal/>
    </border>
    <border>
      <left style="medium">
        <color indexed="64"/>
      </left>
      <right style="medium">
        <color indexed="64"/>
      </right>
      <top style="medium">
        <color indexed="64"/>
      </top>
      <bottom/>
      <diagonal/>
    </border>
    <border>
      <left style="medium">
        <color indexed="64"/>
      </left>
      <right/>
      <top style="thin">
        <color indexed="64"/>
      </top>
      <bottom style="thin">
        <color indexed="64"/>
      </bottom>
      <diagonal/>
    </border>
    <border>
      <left style="medium">
        <color indexed="64"/>
      </left>
      <right style="medium">
        <color indexed="64"/>
      </right>
      <top/>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diagonal/>
    </border>
    <border>
      <left/>
      <right style="thick">
        <color indexed="64"/>
      </right>
      <top style="thin">
        <color indexed="64"/>
      </top>
      <bottom style="thick">
        <color indexed="64"/>
      </bottom>
      <diagonal/>
    </border>
    <border>
      <left style="thick">
        <color indexed="64"/>
      </left>
      <right/>
      <top style="thin">
        <color indexed="64"/>
      </top>
      <bottom style="thick">
        <color indexed="64"/>
      </bottom>
      <diagonal/>
    </border>
    <border>
      <left style="thin">
        <color indexed="64"/>
      </left>
      <right style="medium">
        <color indexed="64"/>
      </right>
      <top/>
      <bottom style="thin">
        <color indexed="64"/>
      </bottom>
      <diagonal/>
    </border>
    <border>
      <left style="thick">
        <color indexed="64"/>
      </left>
      <right style="thick">
        <color indexed="64"/>
      </right>
      <top style="thin">
        <color indexed="64"/>
      </top>
      <bottom/>
      <diagonal/>
    </border>
    <border>
      <left style="thick">
        <color indexed="64"/>
      </left>
      <right style="thin">
        <color indexed="64"/>
      </right>
      <top style="thin">
        <color indexed="64"/>
      </top>
      <bottom style="thick">
        <color indexed="64"/>
      </bottom>
      <diagonal/>
    </border>
    <border>
      <left/>
      <right style="medium">
        <color indexed="64"/>
      </right>
      <top style="medium">
        <color indexed="64"/>
      </top>
      <bottom/>
      <diagonal/>
    </border>
    <border>
      <left style="medium">
        <color indexed="64"/>
      </left>
      <right/>
      <top style="medium">
        <color indexed="64"/>
      </top>
      <bottom/>
      <diagonal/>
    </border>
    <border>
      <left style="medium">
        <color indexed="64"/>
      </left>
      <right/>
      <top/>
      <bottom style="medium">
        <color indexed="64"/>
      </bottom>
      <diagonal/>
    </border>
    <border>
      <left style="thick">
        <color indexed="64"/>
      </left>
      <right/>
      <top style="medium">
        <color indexed="64"/>
      </top>
      <bottom style="thick">
        <color indexed="64"/>
      </bottom>
      <diagonal/>
    </border>
    <border>
      <left/>
      <right/>
      <top style="medium">
        <color indexed="64"/>
      </top>
      <bottom style="thick">
        <color indexed="64"/>
      </bottom>
      <diagonal/>
    </border>
    <border>
      <left style="thick">
        <color indexed="64"/>
      </left>
      <right style="medium">
        <color indexed="64"/>
      </right>
      <top style="thin">
        <color indexed="64"/>
      </top>
      <bottom style="thin">
        <color indexed="64"/>
      </bottom>
      <diagonal/>
    </border>
    <border>
      <left style="thick">
        <color indexed="64"/>
      </left>
      <right style="medium">
        <color indexed="64"/>
      </right>
      <top style="medium">
        <color indexed="64"/>
      </top>
      <bottom/>
      <diagonal/>
    </border>
    <border>
      <left style="medium">
        <color indexed="64"/>
      </left>
      <right/>
      <top style="thick">
        <color indexed="64"/>
      </top>
      <bottom style="medium">
        <color indexed="64"/>
      </bottom>
      <diagonal/>
    </border>
    <border>
      <left style="thick">
        <color indexed="64"/>
      </left>
      <right style="thin">
        <color indexed="64"/>
      </right>
      <top style="thick">
        <color indexed="64"/>
      </top>
      <bottom style="medium">
        <color indexed="64"/>
      </bottom>
      <diagonal/>
    </border>
    <border>
      <left/>
      <right/>
      <top style="thin">
        <color rgb="FF33CCCC"/>
      </top>
      <bottom/>
      <diagonal/>
    </border>
    <border>
      <left/>
      <right/>
      <top/>
      <bottom style="thin">
        <color rgb="FF33CCCC"/>
      </bottom>
      <diagonal/>
    </border>
    <border>
      <left style="medium">
        <color indexed="64"/>
      </left>
      <right/>
      <top style="thin">
        <color rgb="FF33CCCC"/>
      </top>
      <bottom/>
      <diagonal/>
    </border>
    <border>
      <left/>
      <right style="medium">
        <color indexed="64"/>
      </right>
      <top style="thin">
        <color rgb="FF33CCCC"/>
      </top>
      <bottom/>
      <diagonal/>
    </border>
    <border>
      <left style="medium">
        <color indexed="64"/>
      </left>
      <right/>
      <top/>
      <bottom style="thin">
        <color rgb="FF33CCCC"/>
      </bottom>
      <diagonal/>
    </border>
    <border>
      <left/>
      <right style="medium">
        <color indexed="64"/>
      </right>
      <top/>
      <bottom style="thin">
        <color rgb="FF33CCCC"/>
      </bottom>
      <diagonal/>
    </border>
    <border>
      <left/>
      <right/>
      <top style="thick">
        <color rgb="FF33CCCC"/>
      </top>
      <bottom/>
      <diagonal/>
    </border>
    <border>
      <left/>
      <right/>
      <top style="thick">
        <color rgb="FF33CCCC"/>
      </top>
      <bottom style="medium">
        <color rgb="FF33CCCC"/>
      </bottom>
      <diagonal/>
    </border>
    <border>
      <left/>
      <right style="medium">
        <color indexed="64"/>
      </right>
      <top/>
      <bottom style="thin">
        <color rgb="FF009999"/>
      </bottom>
      <diagonal/>
    </border>
    <border>
      <left style="medium">
        <color indexed="64"/>
      </left>
      <right/>
      <top/>
      <bottom style="thin">
        <color rgb="FF009999"/>
      </bottom>
      <diagonal/>
    </border>
    <border>
      <left style="medium">
        <color indexed="64"/>
      </left>
      <right style="medium">
        <color indexed="64"/>
      </right>
      <top style="medium">
        <color indexed="64"/>
      </top>
      <bottom style="medium">
        <color indexed="64"/>
      </bottom>
      <diagonal/>
    </border>
    <border>
      <left/>
      <right/>
      <top/>
      <bottom style="thin">
        <color rgb="FF009999"/>
      </bottom>
      <diagonal/>
    </border>
    <border>
      <left style="medium">
        <color theme="1"/>
      </left>
      <right/>
      <top style="thick">
        <color rgb="FF33CCCC"/>
      </top>
      <bottom style="medium">
        <color theme="1"/>
      </bottom>
      <diagonal/>
    </border>
    <border>
      <left/>
      <right/>
      <top style="thick">
        <color rgb="FF33CCCC"/>
      </top>
      <bottom style="medium">
        <color theme="1"/>
      </bottom>
      <diagonal/>
    </border>
    <border>
      <left style="medium">
        <color auto="1"/>
      </left>
      <right/>
      <top style="thick">
        <color rgb="FF33CCCC"/>
      </top>
      <bottom style="medium">
        <color auto="1"/>
      </bottom>
      <diagonal/>
    </border>
    <border>
      <left/>
      <right/>
      <top style="thick">
        <color rgb="FF33CCCC"/>
      </top>
      <bottom style="medium">
        <color auto="1"/>
      </bottom>
      <diagonal/>
    </border>
    <border>
      <left/>
      <right style="medium">
        <color auto="1"/>
      </right>
      <top style="thick">
        <color rgb="FF33CCCC"/>
      </top>
      <bottom style="medium">
        <color auto="1"/>
      </bottom>
      <diagonal/>
    </border>
    <border>
      <left style="medium">
        <color auto="1"/>
      </left>
      <right/>
      <top style="thick">
        <color rgb="FF33CCCC"/>
      </top>
      <bottom style="medium">
        <color rgb="FF33CCCC"/>
      </bottom>
      <diagonal/>
    </border>
    <border>
      <left/>
      <right style="medium">
        <color auto="1"/>
      </right>
      <top style="thick">
        <color rgb="FF33CCCC"/>
      </top>
      <bottom style="medium">
        <color rgb="FF33CCCC"/>
      </bottom>
      <diagonal/>
    </border>
    <border>
      <left style="medium">
        <color auto="1"/>
      </left>
      <right/>
      <top style="thick">
        <color rgb="FF33CCCC"/>
      </top>
      <bottom/>
      <diagonal/>
    </border>
    <border>
      <left/>
      <right style="medium">
        <color auto="1"/>
      </right>
      <top style="thick">
        <color rgb="FF33CCCC"/>
      </top>
      <bottom/>
      <diagonal/>
    </border>
    <border>
      <left/>
      <right style="medium">
        <color indexed="64"/>
      </right>
      <top style="thick">
        <color rgb="FF33CCCC"/>
      </top>
      <bottom style="medium">
        <color theme="1"/>
      </bottom>
      <diagonal/>
    </border>
    <border>
      <left/>
      <right style="medium">
        <color theme="1"/>
      </right>
      <top style="thin">
        <color rgb="FF009999"/>
      </top>
      <bottom/>
      <diagonal/>
    </border>
    <border>
      <left/>
      <right style="medium">
        <color auto="1"/>
      </right>
      <top style="thin">
        <color rgb="FF009999"/>
      </top>
      <bottom/>
      <diagonal/>
    </border>
    <border>
      <left style="thin">
        <color indexed="64"/>
      </left>
      <right/>
      <top/>
      <bottom style="thin">
        <color rgb="FF33CCCC"/>
      </bottom>
      <diagonal/>
    </border>
    <border>
      <left/>
      <right style="thin">
        <color indexed="64"/>
      </right>
      <top/>
      <bottom style="thin">
        <color rgb="FF33CCCC"/>
      </bottom>
      <diagonal/>
    </border>
    <border>
      <left style="medium">
        <color indexed="64"/>
      </left>
      <right style="thin">
        <color rgb="FF009999"/>
      </right>
      <top/>
      <bottom style="medium">
        <color indexed="64"/>
      </bottom>
      <diagonal/>
    </border>
    <border>
      <left style="medium">
        <color indexed="64"/>
      </left>
      <right/>
      <top style="medium">
        <color indexed="64"/>
      </top>
      <bottom style="thin">
        <color rgb="FF33CCCC"/>
      </bottom>
      <diagonal/>
    </border>
    <border>
      <left/>
      <right/>
      <top style="medium">
        <color indexed="64"/>
      </top>
      <bottom style="thin">
        <color rgb="FF33CCCC"/>
      </bottom>
      <diagonal/>
    </border>
    <border>
      <left/>
      <right style="medium">
        <color indexed="64"/>
      </right>
      <top style="medium">
        <color indexed="64"/>
      </top>
      <bottom style="thin">
        <color rgb="FF33CCCC"/>
      </bottom>
      <diagonal/>
    </border>
    <border>
      <left style="medium">
        <color indexed="64"/>
      </left>
      <right/>
      <top style="thin">
        <color rgb="FF009999"/>
      </top>
      <bottom style="medium">
        <color indexed="64"/>
      </bottom>
      <diagonal/>
    </border>
    <border>
      <left/>
      <right/>
      <top style="thin">
        <color rgb="FF009999"/>
      </top>
      <bottom style="medium">
        <color indexed="64"/>
      </bottom>
      <diagonal/>
    </border>
    <border>
      <left/>
      <right style="medium">
        <color indexed="64"/>
      </right>
      <top style="thin">
        <color rgb="FF009999"/>
      </top>
      <bottom style="medium">
        <color indexed="64"/>
      </bottom>
      <diagonal/>
    </border>
    <border>
      <left/>
      <right/>
      <top style="thin">
        <color rgb="FF009999"/>
      </top>
      <bottom/>
      <diagonal/>
    </border>
    <border>
      <left style="thin">
        <color indexed="64"/>
      </left>
      <right/>
      <top style="thin">
        <color rgb="FF009999"/>
      </top>
      <bottom style="thin">
        <color rgb="FF009999"/>
      </bottom>
      <diagonal/>
    </border>
    <border>
      <left/>
      <right/>
      <top style="thin">
        <color rgb="FF009999"/>
      </top>
      <bottom style="thin">
        <color rgb="FF009999"/>
      </bottom>
      <diagonal/>
    </border>
    <border>
      <left style="thin">
        <color indexed="64"/>
      </left>
      <right style="thin">
        <color indexed="64"/>
      </right>
      <top style="thin">
        <color rgb="FF009999"/>
      </top>
      <bottom style="thin">
        <color rgb="FF009999"/>
      </bottom>
      <diagonal/>
    </border>
    <border>
      <left style="thin">
        <color indexed="64"/>
      </left>
      <right/>
      <top style="thin">
        <color rgb="FF009999"/>
      </top>
      <bottom/>
      <diagonal/>
    </border>
    <border>
      <left style="thin">
        <color indexed="64"/>
      </left>
      <right style="thin">
        <color indexed="64"/>
      </right>
      <top style="thin">
        <color rgb="FF009999"/>
      </top>
      <bottom/>
      <diagonal/>
    </border>
    <border>
      <left style="thin">
        <color indexed="64"/>
      </left>
      <right/>
      <top/>
      <bottom style="thin">
        <color rgb="FF009999"/>
      </bottom>
      <diagonal/>
    </border>
    <border>
      <left style="thin">
        <color indexed="64"/>
      </left>
      <right style="thin">
        <color indexed="64"/>
      </right>
      <top/>
      <bottom style="thin">
        <color rgb="FF009999"/>
      </bottom>
      <diagonal/>
    </border>
    <border>
      <left/>
      <right style="thin">
        <color indexed="64"/>
      </right>
      <top/>
      <bottom style="thin">
        <color rgb="FF009999"/>
      </bottom>
      <diagonal/>
    </border>
    <border>
      <left style="thin">
        <color auto="1"/>
      </left>
      <right/>
      <top/>
      <bottom/>
      <diagonal/>
    </border>
    <border>
      <left/>
      <right style="thin">
        <color theme="1"/>
      </right>
      <top style="thin">
        <color rgb="FF009999"/>
      </top>
      <bottom/>
      <diagonal/>
    </border>
    <border>
      <left style="thin">
        <color indexed="64"/>
      </left>
      <right style="thin">
        <color indexed="64"/>
      </right>
      <top style="medium">
        <color indexed="64"/>
      </top>
      <bottom style="thick">
        <color indexed="64"/>
      </bottom>
      <diagonal/>
    </border>
    <border>
      <left style="thick">
        <color indexed="64"/>
      </left>
      <right/>
      <top style="thick">
        <color indexed="64"/>
      </top>
      <bottom style="thin">
        <color indexed="64"/>
      </bottom>
      <diagonal/>
    </border>
    <border>
      <left style="thick">
        <color indexed="64"/>
      </left>
      <right style="medium">
        <color indexed="64"/>
      </right>
      <top style="thick">
        <color indexed="64"/>
      </top>
      <bottom/>
      <diagonal/>
    </border>
    <border>
      <left style="thick">
        <color indexed="64"/>
      </left>
      <right style="medium">
        <color indexed="64"/>
      </right>
      <top/>
      <bottom style="thick">
        <color indexed="64"/>
      </bottom>
      <diagonal/>
    </border>
    <border>
      <left style="thick">
        <color indexed="64"/>
      </left>
      <right style="medium">
        <color indexed="64"/>
      </right>
      <top/>
      <bottom/>
      <diagonal/>
    </border>
    <border>
      <left style="thin">
        <color indexed="64"/>
      </left>
      <right/>
      <top style="thick">
        <color indexed="64"/>
      </top>
      <bottom/>
      <diagonal/>
    </border>
    <border>
      <left/>
      <right style="thin">
        <color indexed="64"/>
      </right>
      <top style="medium">
        <color indexed="64"/>
      </top>
      <bottom style="medium">
        <color indexed="64"/>
      </bottom>
      <diagonal/>
    </border>
    <border>
      <left style="thick">
        <color indexed="64"/>
      </left>
      <right style="thick">
        <color indexed="64"/>
      </right>
      <top style="medium">
        <color indexed="64"/>
      </top>
      <bottom style="medium">
        <color indexed="64"/>
      </bottom>
      <diagonal/>
    </border>
    <border>
      <left/>
      <right style="medium">
        <color indexed="64"/>
      </right>
      <top style="medium">
        <color indexed="64"/>
      </top>
      <bottom style="thick">
        <color rgb="FF33CCCC"/>
      </bottom>
      <diagonal/>
    </border>
    <border>
      <left/>
      <right style="medium">
        <color indexed="64"/>
      </right>
      <top style="thin">
        <color rgb="FF33CCCC"/>
      </top>
      <bottom style="medium">
        <color indexed="64"/>
      </bottom>
      <diagonal/>
    </border>
    <border>
      <left/>
      <right/>
      <top style="thin">
        <color rgb="FF33CCCC"/>
      </top>
      <bottom style="medium">
        <color indexed="64"/>
      </bottom>
      <diagonal/>
    </border>
    <border>
      <left/>
      <right/>
      <top/>
      <bottom style="thick">
        <color indexed="64"/>
      </bottom>
      <diagonal/>
    </border>
    <border>
      <left/>
      <right style="thick">
        <color indexed="64"/>
      </right>
      <top style="medium">
        <color indexed="64"/>
      </top>
      <bottom style="medium">
        <color indexed="64"/>
      </bottom>
      <diagonal/>
    </border>
    <border>
      <left style="medium">
        <color indexed="64"/>
      </left>
      <right/>
      <top/>
      <bottom style="thick">
        <color indexed="64"/>
      </bottom>
      <diagonal/>
    </border>
    <border>
      <left/>
      <right style="medium">
        <color indexed="64"/>
      </right>
      <top style="thin">
        <color indexed="64"/>
      </top>
      <bottom style="thin">
        <color indexed="64"/>
      </bottom>
      <diagonal/>
    </border>
    <border>
      <left/>
      <right style="medium">
        <color indexed="64"/>
      </right>
      <top style="thick">
        <color indexed="64"/>
      </top>
      <bottom style="thin">
        <color indexed="64"/>
      </bottom>
      <diagonal/>
    </border>
    <border>
      <left/>
      <right style="medium">
        <color indexed="64"/>
      </right>
      <top style="thin">
        <color indexed="64"/>
      </top>
      <bottom/>
      <diagonal/>
    </border>
    <border>
      <left style="thick">
        <color indexed="64"/>
      </left>
      <right style="thick">
        <color indexed="64"/>
      </right>
      <top style="thick">
        <color indexed="64"/>
      </top>
      <bottom style="thin">
        <color indexed="64"/>
      </bottom>
      <diagonal/>
    </border>
    <border>
      <left style="thin">
        <color indexed="64"/>
      </left>
      <right style="thick">
        <color indexed="64"/>
      </right>
      <top style="thick">
        <color indexed="64"/>
      </top>
      <bottom style="thin">
        <color indexed="64"/>
      </bottom>
      <diagonal/>
    </border>
    <border>
      <left style="thick">
        <color indexed="64"/>
      </left>
      <right style="thin">
        <color indexed="64"/>
      </right>
      <top style="thick">
        <color indexed="64"/>
      </top>
      <bottom/>
      <diagonal/>
    </border>
    <border>
      <left style="thin">
        <color indexed="64"/>
      </left>
      <right style="thick">
        <color indexed="64"/>
      </right>
      <top style="thick">
        <color indexed="64"/>
      </top>
      <bottom/>
      <diagonal/>
    </border>
    <border>
      <left style="thick">
        <color indexed="64"/>
      </left>
      <right style="thin">
        <color indexed="64"/>
      </right>
      <top style="thick">
        <color indexed="64"/>
      </top>
      <bottom style="thin">
        <color indexed="64"/>
      </bottom>
      <diagonal/>
    </border>
    <border>
      <left/>
      <right/>
      <top/>
      <bottom style="thick">
        <color theme="4" tint="0.499984740745262"/>
      </bottom>
      <diagonal/>
    </border>
    <border>
      <left/>
      <right style="thick">
        <color indexed="64"/>
      </right>
      <top/>
      <bottom style="medium">
        <color indexed="64"/>
      </bottom>
      <diagonal/>
    </border>
    <border>
      <left style="thick">
        <color indexed="64"/>
      </left>
      <right style="thin">
        <color indexed="64"/>
      </right>
      <top/>
      <bottom style="thin">
        <color indexed="64"/>
      </bottom>
      <diagonal/>
    </border>
    <border>
      <left/>
      <right style="thick">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thick">
        <color indexed="64"/>
      </bottom>
      <diagonal/>
    </border>
    <border>
      <left style="thin">
        <color auto="1"/>
      </left>
      <right style="thin">
        <color auto="1"/>
      </right>
      <top style="thin">
        <color auto="1"/>
      </top>
      <bottom style="thin">
        <color auto="1"/>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theme="0" tint="-0.24994659260841701"/>
      </right>
      <top/>
      <bottom style="thin">
        <color theme="0" tint="-0.24994659260841701"/>
      </bottom>
      <diagonal/>
    </border>
    <border>
      <left style="thin">
        <color theme="0" tint="-0.24994659260841701"/>
      </left>
      <right style="thin">
        <color theme="0" tint="-0.24994659260841701"/>
      </right>
      <top/>
      <bottom style="thin">
        <color theme="0" tint="-0.24994659260841701"/>
      </bottom>
      <diagonal/>
    </border>
    <border>
      <left style="thin">
        <color theme="0" tint="-0.24994659260841701"/>
      </left>
      <right style="thin">
        <color indexed="64"/>
      </right>
      <top/>
      <bottom style="thin">
        <color theme="0" tint="-0.24994659260841701"/>
      </bottom>
      <diagonal/>
    </border>
    <border>
      <left/>
      <right style="thin">
        <color indexed="64"/>
      </right>
      <top/>
      <bottom style="thin">
        <color theme="0"/>
      </bottom>
      <diagonal/>
    </border>
    <border>
      <left style="thin">
        <color indexed="64"/>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style="thin">
        <color indexed="64"/>
      </right>
      <top style="thin">
        <color theme="0" tint="-0.24994659260841701"/>
      </top>
      <bottom style="thin">
        <color theme="0" tint="-0.24994659260841701"/>
      </bottom>
      <diagonal/>
    </border>
    <border>
      <left/>
      <right style="thin">
        <color indexed="64"/>
      </right>
      <top style="thin">
        <color theme="0"/>
      </top>
      <bottom style="thin">
        <color theme="0"/>
      </bottom>
      <diagonal/>
    </border>
    <border>
      <left style="thin">
        <color theme="0" tint="-0.24994659260841701"/>
      </left>
      <right/>
      <top style="thin">
        <color theme="0" tint="-0.24994659260841701"/>
      </top>
      <bottom style="thin">
        <color theme="0" tint="-0.24994659260841701"/>
      </bottom>
      <diagonal/>
    </border>
    <border>
      <left style="thin">
        <color auto="1"/>
      </left>
      <right style="thin">
        <color indexed="64"/>
      </right>
      <top style="thin">
        <color theme="0"/>
      </top>
      <bottom/>
      <diagonal/>
    </border>
    <border>
      <left style="thin">
        <color theme="1"/>
      </left>
      <right style="thin">
        <color indexed="64"/>
      </right>
      <top style="thin">
        <color theme="0"/>
      </top>
      <bottom style="thin">
        <color auto="1"/>
      </bottom>
      <diagonal/>
    </border>
    <border>
      <left/>
      <right style="thin">
        <color theme="0"/>
      </right>
      <top style="thin">
        <color indexed="64"/>
      </top>
      <bottom style="thin">
        <color indexed="64"/>
      </bottom>
      <diagonal/>
    </border>
    <border>
      <left/>
      <right style="thin">
        <color theme="0"/>
      </right>
      <top/>
      <bottom/>
      <diagonal/>
    </border>
    <border>
      <left style="thin">
        <color theme="1"/>
      </left>
      <right style="thin">
        <color theme="1"/>
      </right>
      <top style="thin">
        <color rgb="FF009999"/>
      </top>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medium">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right/>
      <top style="thin">
        <color indexed="8"/>
      </top>
      <bottom style="thin">
        <color indexed="8"/>
      </bottom>
      <diagonal/>
    </border>
    <border>
      <left style="thin">
        <color indexed="64"/>
      </left>
      <right style="thin">
        <color indexed="64"/>
      </right>
      <top style="thin">
        <color indexed="64"/>
      </top>
      <bottom style="thin">
        <color indexed="64"/>
      </bottom>
      <diagonal/>
    </border>
    <border>
      <left style="thin">
        <color auto="1"/>
      </left>
      <right style="thin">
        <color auto="1"/>
      </right>
      <top style="thin">
        <color auto="1"/>
      </top>
      <bottom style="thin">
        <color auto="1"/>
      </bottom>
      <diagonal/>
    </border>
    <border>
      <left style="thin">
        <color rgb="FFDADCDD"/>
      </left>
      <right style="thin">
        <color rgb="FFDADCDD"/>
      </right>
      <top style="thin">
        <color rgb="FFDADCDD"/>
      </top>
      <bottom style="thin">
        <color rgb="FFDADCDD"/>
      </bottom>
      <diagonal/>
    </border>
    <border>
      <left/>
      <right/>
      <top/>
      <bottom style="thin">
        <color rgb="FF3FC6CD"/>
      </bottom>
      <diagonal/>
    </border>
  </borders>
  <cellStyleXfs count="20784">
    <xf numFmtId="172" fontId="0" fillId="0" borderId="0"/>
    <xf numFmtId="172" fontId="5" fillId="0" borderId="0" applyNumberFormat="0" applyFill="0" applyBorder="0" applyAlignment="0" applyProtection="0"/>
    <xf numFmtId="172" fontId="6" fillId="0" borderId="0"/>
    <xf numFmtId="172" fontId="11" fillId="0" borderId="0"/>
    <xf numFmtId="172" fontId="11" fillId="0" borderId="0"/>
    <xf numFmtId="172" fontId="17" fillId="0" borderId="0"/>
    <xf numFmtId="4" fontId="28" fillId="5" borderId="20">
      <alignment horizontal="right" vertical="center"/>
    </xf>
    <xf numFmtId="172" fontId="18" fillId="6" borderId="21" applyFont="0" applyBorder="0">
      <alignment vertical="center"/>
    </xf>
    <xf numFmtId="172" fontId="29" fillId="7" borderId="0" applyNumberFormat="0" applyBorder="0" applyAlignment="0" applyProtection="0"/>
    <xf numFmtId="172" fontId="30" fillId="0" borderId="0" applyNumberFormat="0" applyAlignment="0" applyProtection="0"/>
    <xf numFmtId="170" fontId="18" fillId="0" borderId="15">
      <alignment vertical="center"/>
    </xf>
    <xf numFmtId="170" fontId="18" fillId="0" borderId="15">
      <alignment vertical="center"/>
    </xf>
    <xf numFmtId="170" fontId="18" fillId="0" borderId="15">
      <alignment vertical="center"/>
    </xf>
    <xf numFmtId="168" fontId="6" fillId="0" borderId="0" applyFont="0" applyFill="0" applyBorder="0" applyAlignment="0" applyProtection="0"/>
    <xf numFmtId="172" fontId="11" fillId="8" borderId="0" applyNumberFormat="0" applyBorder="0" applyAlignment="0">
      <protection hidden="1"/>
    </xf>
    <xf numFmtId="172" fontId="31" fillId="0" borderId="0" applyNumberFormat="0" applyFont="0" applyAlignment="0"/>
    <xf numFmtId="165" fontId="11" fillId="0" borderId="0" applyFont="0" applyFill="0" applyBorder="0" applyAlignment="0" applyProtection="0"/>
    <xf numFmtId="167" fontId="11" fillId="0" borderId="0" applyFont="0" applyFill="0" applyBorder="0" applyAlignment="0" applyProtection="0"/>
    <xf numFmtId="172" fontId="11" fillId="0" borderId="0" applyFont="0" applyFill="0" applyBorder="0" applyAlignment="0" applyProtection="0"/>
    <xf numFmtId="172" fontId="32" fillId="0" borderId="0" applyNumberFormat="0" applyFill="0" applyBorder="0" applyAlignment="0" applyProtection="0">
      <alignment vertical="top"/>
      <protection locked="0"/>
    </xf>
    <xf numFmtId="173" fontId="25" fillId="8" borderId="15">
      <alignment horizontal="right" vertical="center"/>
    </xf>
    <xf numFmtId="173" fontId="25" fillId="8" borderId="15">
      <alignment horizontal="right" vertical="center"/>
    </xf>
    <xf numFmtId="173" fontId="25" fillId="8" borderId="15">
      <alignment horizontal="right" vertical="center"/>
    </xf>
    <xf numFmtId="173" fontId="33" fillId="9" borderId="15">
      <alignment horizontal="right" vertical="center"/>
    </xf>
    <xf numFmtId="173" fontId="33" fillId="9" borderId="15">
      <alignment horizontal="right" vertical="center"/>
    </xf>
    <xf numFmtId="173" fontId="33" fillId="9" borderId="15">
      <alignment horizontal="right" vertical="center"/>
    </xf>
    <xf numFmtId="169" fontId="11" fillId="0" borderId="0" applyFont="0" applyFill="0" applyBorder="0" applyAlignment="0" applyProtection="0"/>
    <xf numFmtId="172" fontId="11" fillId="10" borderId="0" applyNumberFormat="0" applyFont="0" applyBorder="0" applyAlignment="0"/>
    <xf numFmtId="165" fontId="34" fillId="0" borderId="0" applyFont="0" applyFill="0" applyBorder="0" applyAlignment="0" applyProtection="0"/>
    <xf numFmtId="167" fontId="34" fillId="0" borderId="0" applyFont="0" applyFill="0" applyBorder="0" applyAlignment="0" applyProtection="0"/>
    <xf numFmtId="164" fontId="34" fillId="0" borderId="0" applyFont="0" applyFill="0" applyBorder="0" applyAlignment="0" applyProtection="0"/>
    <xf numFmtId="166" fontId="34" fillId="0" borderId="0" applyFont="0" applyFill="0" applyBorder="0" applyAlignment="0" applyProtection="0"/>
    <xf numFmtId="172" fontId="35" fillId="0" borderId="0"/>
    <xf numFmtId="172" fontId="11" fillId="0" borderId="0"/>
    <xf numFmtId="172" fontId="35" fillId="0" borderId="0"/>
    <xf numFmtId="172" fontId="17" fillId="0" borderId="0"/>
    <xf numFmtId="172" fontId="11" fillId="0" borderId="0"/>
    <xf numFmtId="4" fontId="28" fillId="0" borderId="15" applyFill="0" applyBorder="0" applyProtection="0">
      <alignment horizontal="right" vertical="center"/>
    </xf>
    <xf numFmtId="172" fontId="18" fillId="11" borderId="22" applyProtection="0">
      <alignment vertical="center"/>
    </xf>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9" fontId="11" fillId="0" borderId="0" applyFont="0" applyFill="0" applyBorder="0" applyAlignment="0" applyProtection="0"/>
    <xf numFmtId="172" fontId="11" fillId="0" borderId="0"/>
    <xf numFmtId="172" fontId="36" fillId="1" borderId="23" applyNumberFormat="0" applyProtection="0">
      <alignment horizontal="left" vertical="top"/>
    </xf>
    <xf numFmtId="172" fontId="37" fillId="0" borderId="0"/>
    <xf numFmtId="164" fontId="11" fillId="0" borderId="0" applyFont="0" applyFill="0" applyBorder="0" applyAlignment="0" applyProtection="0"/>
    <xf numFmtId="166" fontId="11" fillId="0" borderId="0" applyFont="0" applyFill="0" applyBorder="0" applyAlignment="0" applyProtection="0"/>
    <xf numFmtId="164" fontId="11" fillId="0" borderId="0" applyFont="0" applyFill="0" applyBorder="0" applyAlignment="0" applyProtection="0"/>
    <xf numFmtId="166" fontId="11" fillId="0" borderId="0" applyFont="0" applyFill="0" applyBorder="0" applyAlignment="0" applyProtection="0"/>
    <xf numFmtId="172" fontId="38" fillId="0" borderId="24">
      <alignment horizontal="left"/>
    </xf>
    <xf numFmtId="9" fontId="6" fillId="0" borderId="0" applyFont="0" applyFill="0" applyBorder="0" applyAlignment="0" applyProtection="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53" fillId="0" borderId="0"/>
    <xf numFmtId="172" fontId="53" fillId="0" borderId="0"/>
    <xf numFmtId="172" fontId="6"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11" fillId="0" borderId="0"/>
    <xf numFmtId="172" fontId="6" fillId="0" borderId="0"/>
    <xf numFmtId="172" fontId="6" fillId="0" borderId="0"/>
    <xf numFmtId="172" fontId="11" fillId="0" borderId="0"/>
    <xf numFmtId="172" fontId="11" fillId="0" borderId="0"/>
    <xf numFmtId="172" fontId="53" fillId="0" borderId="0"/>
    <xf numFmtId="172" fontId="11" fillId="0" borderId="0"/>
    <xf numFmtId="172" fontId="11" fillId="0" borderId="0"/>
    <xf numFmtId="172" fontId="53" fillId="0" borderId="0"/>
    <xf numFmtId="172" fontId="53" fillId="0" borderId="0"/>
    <xf numFmtId="172" fontId="11" fillId="0" borderId="0"/>
    <xf numFmtId="172" fontId="11" fillId="0" borderId="0"/>
    <xf numFmtId="172" fontId="11" fillId="0" borderId="0"/>
    <xf numFmtId="172" fontId="11" fillId="0" borderId="0"/>
    <xf numFmtId="172" fontId="53" fillId="0" borderId="0"/>
    <xf numFmtId="172" fontId="73" fillId="0" borderId="0" applyNumberFormat="0" applyFill="0" applyBorder="0" applyAlignment="0" applyProtection="0">
      <alignment vertical="top"/>
      <protection locked="0"/>
    </xf>
    <xf numFmtId="0" fontId="6" fillId="0" borderId="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0" fontId="6" fillId="0" borderId="0"/>
    <xf numFmtId="169" fontId="6" fillId="0" borderId="0" applyFont="0" applyFill="0" applyBorder="0" applyAlignment="0" applyProtection="0"/>
    <xf numFmtId="0" fontId="53" fillId="0" borderId="0"/>
    <xf numFmtId="0" fontId="104" fillId="0" borderId="0"/>
    <xf numFmtId="0" fontId="3" fillId="0" borderId="0" applyNumberFormat="0" applyFill="0" applyBorder="0" applyAlignment="0" applyProtection="0"/>
    <xf numFmtId="0" fontId="105" fillId="0" borderId="176" applyNumberFormat="0" applyFill="0" applyAlignment="0" applyProtection="0"/>
    <xf numFmtId="0" fontId="106" fillId="26" borderId="0" applyNumberFormat="0" applyBorder="0" applyAlignment="0" applyProtection="0"/>
    <xf numFmtId="0" fontId="104" fillId="27" borderId="0" applyNumberFormat="0" applyBorder="0" applyAlignment="0" applyProtection="0"/>
    <xf numFmtId="9" fontId="104" fillId="0" borderId="0" applyFont="0" applyFill="0" applyBorder="0" applyAlignment="0" applyProtection="0"/>
    <xf numFmtId="0" fontId="53" fillId="0" borderId="0"/>
    <xf numFmtId="172" fontId="6" fillId="0" borderId="0"/>
    <xf numFmtId="173" fontId="2" fillId="9" borderId="15">
      <alignment horizontal="right" vertical="center"/>
    </xf>
    <xf numFmtId="173" fontId="2" fillId="9" borderId="15">
      <alignment horizontal="right" vertical="center"/>
    </xf>
    <xf numFmtId="173" fontId="2" fillId="9" borderId="15">
      <alignment horizontal="right" vertical="center"/>
    </xf>
    <xf numFmtId="9" fontId="6" fillId="0" borderId="0" applyFont="0" applyFill="0" applyBorder="0" applyAlignment="0" applyProtection="0"/>
    <xf numFmtId="172" fontId="73" fillId="0" borderId="0" applyNumberFormat="0" applyFill="0" applyBorder="0" applyAlignment="0" applyProtection="0">
      <alignment vertical="top"/>
      <protection locked="0"/>
    </xf>
    <xf numFmtId="9" fontId="53" fillId="0" borderId="0" applyFont="0" applyFill="0" applyBorder="0" applyAlignment="0" applyProtection="0"/>
    <xf numFmtId="167" fontId="6" fillId="0" borderId="0" applyFont="0" applyFill="0" applyBorder="0" applyAlignment="0" applyProtection="0"/>
    <xf numFmtId="0" fontId="116" fillId="0" borderId="176" applyNumberFormat="0" applyFill="0" applyAlignment="0" applyProtection="0"/>
    <xf numFmtId="0" fontId="117" fillId="31" borderId="0" applyNumberFormat="0" applyBorder="0" applyAlignment="0" applyProtection="0"/>
    <xf numFmtId="0" fontId="118" fillId="32" borderId="0" applyNumberFormat="0" applyBorder="0" applyAlignment="0" applyProtection="0"/>
    <xf numFmtId="0" fontId="119" fillId="33" borderId="199" applyNumberFormat="0" applyAlignment="0" applyProtection="0"/>
    <xf numFmtId="0" fontId="120" fillId="34" borderId="200" applyNumberFormat="0" applyAlignment="0" applyProtection="0"/>
    <xf numFmtId="0" fontId="121" fillId="34" borderId="199" applyNumberFormat="0" applyAlignment="0" applyProtection="0"/>
    <xf numFmtId="0" fontId="122" fillId="0" borderId="201" applyNumberFormat="0" applyFill="0" applyAlignment="0" applyProtection="0"/>
    <xf numFmtId="0" fontId="41" fillId="35" borderId="202" applyNumberFormat="0" applyAlignment="0" applyProtection="0"/>
    <xf numFmtId="0" fontId="7" fillId="0" borderId="0" applyNumberFormat="0" applyFill="0" applyBorder="0" applyAlignment="0" applyProtection="0"/>
    <xf numFmtId="0" fontId="6" fillId="36" borderId="203" applyNumberFormat="0" applyFont="0" applyAlignment="0" applyProtection="0"/>
    <xf numFmtId="0" fontId="123" fillId="0" borderId="0" applyNumberFormat="0" applyFill="0" applyBorder="0" applyAlignment="0" applyProtection="0"/>
    <xf numFmtId="0" fontId="8" fillId="0" borderId="204" applyNumberFormat="0" applyFill="0" applyAlignment="0" applyProtection="0"/>
    <xf numFmtId="0" fontId="48" fillId="37" borderId="0" applyNumberFormat="0" applyBorder="0" applyAlignment="0" applyProtection="0"/>
    <xf numFmtId="0" fontId="6" fillId="27" borderId="0" applyNumberFormat="0" applyBorder="0" applyAlignment="0" applyProtection="0"/>
    <xf numFmtId="0" fontId="6" fillId="38" borderId="0" applyNumberFormat="0" applyBorder="0" applyAlignment="0" applyProtection="0"/>
    <xf numFmtId="0" fontId="48" fillId="40" borderId="0" applyNumberFormat="0" applyBorder="0" applyAlignment="0" applyProtection="0"/>
    <xf numFmtId="0" fontId="6" fillId="41" borderId="0" applyNumberFormat="0" applyBorder="0" applyAlignment="0" applyProtection="0"/>
    <xf numFmtId="0" fontId="6" fillId="42" borderId="0" applyNumberFormat="0" applyBorder="0" applyAlignment="0" applyProtection="0"/>
    <xf numFmtId="0" fontId="48" fillId="44" borderId="0" applyNumberFormat="0" applyBorder="0" applyAlignment="0" applyProtection="0"/>
    <xf numFmtId="0" fontId="6" fillId="45" borderId="0" applyNumberFormat="0" applyBorder="0" applyAlignment="0" applyProtection="0"/>
    <xf numFmtId="0" fontId="6" fillId="46" borderId="0" applyNumberFormat="0" applyBorder="0" applyAlignment="0" applyProtection="0"/>
    <xf numFmtId="0" fontId="48" fillId="48" borderId="0" applyNumberFormat="0" applyBorder="0" applyAlignment="0" applyProtection="0"/>
    <xf numFmtId="0" fontId="6" fillId="49" borderId="0" applyNumberFormat="0" applyBorder="0" applyAlignment="0" applyProtection="0"/>
    <xf numFmtId="0" fontId="6" fillId="50" borderId="0" applyNumberFormat="0" applyBorder="0" applyAlignment="0" applyProtection="0"/>
    <xf numFmtId="0" fontId="48" fillId="52" borderId="0" applyNumberFormat="0" applyBorder="0" applyAlignment="0" applyProtection="0"/>
    <xf numFmtId="0" fontId="6" fillId="53" borderId="0" applyNumberFormat="0" applyBorder="0" applyAlignment="0" applyProtection="0"/>
    <xf numFmtId="0" fontId="6" fillId="54" borderId="0" applyNumberFormat="0" applyBorder="0" applyAlignment="0" applyProtection="0"/>
    <xf numFmtId="0" fontId="48" fillId="56" borderId="0" applyNumberFormat="0" applyBorder="0" applyAlignment="0" applyProtection="0"/>
    <xf numFmtId="0" fontId="6" fillId="57" borderId="0" applyNumberFormat="0" applyBorder="0" applyAlignment="0" applyProtection="0"/>
    <xf numFmtId="0" fontId="6" fillId="58" borderId="0" applyNumberFormat="0" applyBorder="0" applyAlignment="0" applyProtection="0"/>
    <xf numFmtId="170" fontId="18" fillId="0" borderId="182">
      <alignment vertical="center"/>
    </xf>
    <xf numFmtId="170" fontId="18" fillId="0" borderId="182">
      <alignment vertical="center"/>
    </xf>
    <xf numFmtId="170" fontId="18" fillId="0" borderId="182">
      <alignment vertical="center"/>
    </xf>
    <xf numFmtId="173" fontId="25" fillId="8" borderId="182">
      <alignment horizontal="right" vertical="center"/>
    </xf>
    <xf numFmtId="173" fontId="25" fillId="8" borderId="182">
      <alignment horizontal="right" vertical="center"/>
    </xf>
    <xf numFmtId="173" fontId="25" fillId="8" borderId="182">
      <alignment horizontal="right" vertical="center"/>
    </xf>
    <xf numFmtId="173" fontId="2" fillId="9" borderId="182">
      <alignment horizontal="right" vertical="center"/>
    </xf>
    <xf numFmtId="173" fontId="2" fillId="9" borderId="182">
      <alignment horizontal="right" vertical="center"/>
    </xf>
    <xf numFmtId="173" fontId="2" fillId="9" borderId="182">
      <alignment horizontal="right" vertical="center"/>
    </xf>
    <xf numFmtId="4" fontId="28" fillId="0" borderId="182" applyFill="0" applyBorder="0" applyProtection="0">
      <alignment horizontal="right" vertical="center"/>
    </xf>
    <xf numFmtId="172" fontId="36" fillId="1" borderId="205" applyNumberFormat="0" applyProtection="0">
      <alignment horizontal="left" vertical="top"/>
    </xf>
    <xf numFmtId="172" fontId="6" fillId="0" borderId="0"/>
    <xf numFmtId="0" fontId="124" fillId="26" borderId="0" applyNumberFormat="0" applyBorder="0" applyAlignment="0" applyProtection="0"/>
    <xf numFmtId="0" fontId="48" fillId="39" borderId="0" applyNumberFormat="0" applyBorder="0" applyAlignment="0" applyProtection="0"/>
    <xf numFmtId="0" fontId="48" fillId="43" borderId="0" applyNumberFormat="0" applyBorder="0" applyAlignment="0" applyProtection="0"/>
    <xf numFmtId="0" fontId="48" fillId="47" borderId="0" applyNumberFormat="0" applyBorder="0" applyAlignment="0" applyProtection="0"/>
    <xf numFmtId="0" fontId="48" fillId="51" borderId="0" applyNumberFormat="0" applyBorder="0" applyAlignment="0" applyProtection="0"/>
    <xf numFmtId="0" fontId="48" fillId="55" borderId="0" applyNumberFormat="0" applyBorder="0" applyAlignment="0" applyProtection="0"/>
    <xf numFmtId="0" fontId="48" fillId="59" borderId="0" applyNumberFormat="0" applyBorder="0" applyAlignment="0" applyProtection="0"/>
    <xf numFmtId="0" fontId="6" fillId="0" borderId="0"/>
    <xf numFmtId="172" fontId="6" fillId="0" borderId="0"/>
    <xf numFmtId="172" fontId="3" fillId="0" borderId="0" applyNumberFormat="0" applyFill="0" applyBorder="0" applyAlignment="0" applyProtection="0"/>
    <xf numFmtId="172" fontId="4" fillId="0" borderId="1" applyNumberFormat="0" applyFill="0" applyAlignment="0" applyProtection="0"/>
    <xf numFmtId="172" fontId="5" fillId="0" borderId="2" applyNumberFormat="0" applyFill="0" applyAlignment="0" applyProtection="0"/>
    <xf numFmtId="172" fontId="5" fillId="0" borderId="0" applyNumberFormat="0" applyFill="0" applyBorder="0" applyAlignment="0" applyProtection="0"/>
    <xf numFmtId="169" fontId="6" fillId="0" borderId="0" applyFont="0" applyFill="0" applyBorder="0" applyAlignment="0" applyProtection="0"/>
    <xf numFmtId="0" fontId="104" fillId="0" borderId="0"/>
    <xf numFmtId="173" fontId="2" fillId="9" borderId="182">
      <alignment horizontal="right" vertical="center"/>
    </xf>
    <xf numFmtId="173" fontId="2" fillId="9" borderId="182">
      <alignment horizontal="right" vertical="center"/>
    </xf>
    <xf numFmtId="173" fontId="2" fillId="9" borderId="182">
      <alignment horizontal="right" vertical="center"/>
    </xf>
    <xf numFmtId="172" fontId="6" fillId="0" borderId="0"/>
    <xf numFmtId="172" fontId="6" fillId="0" borderId="0"/>
    <xf numFmtId="0" fontId="3" fillId="0" borderId="0" applyNumberFormat="0" applyFill="0" applyBorder="0" applyAlignment="0" applyProtection="0"/>
    <xf numFmtId="0" fontId="4" fillId="0" borderId="1" applyNumberFormat="0" applyFill="0" applyAlignment="0" applyProtection="0"/>
    <xf numFmtId="0" fontId="5" fillId="0" borderId="2" applyNumberFormat="0" applyFill="0" applyAlignment="0" applyProtection="0"/>
    <xf numFmtId="0" fontId="5" fillId="0" borderId="0" applyNumberFormat="0" applyFill="0" applyBorder="0" applyAlignment="0" applyProtection="0"/>
    <xf numFmtId="49" fontId="28" fillId="0" borderId="206" applyNumberFormat="0" applyFont="0" applyFill="0" applyBorder="0" applyProtection="0">
      <alignment horizontal="left" vertical="center" indent="2"/>
    </xf>
    <xf numFmtId="49" fontId="28" fillId="0" borderId="207" applyNumberFormat="0" applyFont="0" applyFill="0" applyBorder="0" applyProtection="0">
      <alignment horizontal="left" vertical="center" indent="5"/>
    </xf>
    <xf numFmtId="4" fontId="125" fillId="0" borderId="13" applyFill="0" applyBorder="0" applyProtection="0">
      <alignment horizontal="right" vertical="center"/>
    </xf>
    <xf numFmtId="0" fontId="126" fillId="0" borderId="0" applyNumberFormat="0" applyFill="0" applyBorder="0" applyAlignment="0" applyProtection="0"/>
    <xf numFmtId="0" fontId="32" fillId="0" borderId="0" applyNumberFormat="0" applyFill="0" applyBorder="0" applyAlignment="0" applyProtection="0">
      <alignment vertical="top"/>
      <protection locked="0"/>
    </xf>
    <xf numFmtId="0" fontId="11" fillId="60" borderId="206"/>
    <xf numFmtId="0" fontId="11" fillId="0" borderId="0"/>
    <xf numFmtId="0" fontId="11" fillId="0" borderId="0"/>
    <xf numFmtId="0" fontId="6" fillId="0" borderId="0"/>
    <xf numFmtId="4" fontId="28" fillId="0" borderId="206" applyFill="0" applyBorder="0" applyProtection="0">
      <alignment horizontal="right" vertical="center"/>
    </xf>
    <xf numFmtId="49" fontId="125" fillId="0" borderId="206" applyNumberFormat="0" applyFill="0" applyBorder="0" applyProtection="0">
      <alignment horizontal="left" vertical="center"/>
    </xf>
    <xf numFmtId="0" fontId="28" fillId="0" borderId="206" applyNumberFormat="0" applyFill="0" applyAlignment="0" applyProtection="0"/>
    <xf numFmtId="0" fontId="127" fillId="61" borderId="0" applyNumberFormat="0" applyFont="0" applyBorder="0" applyAlignment="0" applyProtection="0"/>
    <xf numFmtId="4" fontId="11" fillId="0" borderId="0"/>
    <xf numFmtId="177" fontId="28" fillId="62" borderId="206" applyNumberFormat="0" applyFont="0" applyBorder="0" applyAlignment="0" applyProtection="0">
      <alignment horizontal="right" vertical="center"/>
    </xf>
    <xf numFmtId="0" fontId="53" fillId="0" borderId="0"/>
    <xf numFmtId="0" fontId="11" fillId="0" borderId="0"/>
    <xf numFmtId="4" fontId="11" fillId="0" borderId="0"/>
    <xf numFmtId="0" fontId="53" fillId="0" borderId="0"/>
    <xf numFmtId="0" fontId="11" fillId="0" borderId="0"/>
    <xf numFmtId="0" fontId="11" fillId="0" borderId="0"/>
    <xf numFmtId="0" fontId="11" fillId="0" borderId="0"/>
    <xf numFmtId="0" fontId="11" fillId="0" borderId="0"/>
    <xf numFmtId="0" fontId="11" fillId="0" borderId="0"/>
    <xf numFmtId="0" fontId="11" fillId="0" borderId="0"/>
    <xf numFmtId="0" fontId="28" fillId="0" borderId="0"/>
    <xf numFmtId="170" fontId="18" fillId="0" borderId="206">
      <alignment vertical="center"/>
    </xf>
    <xf numFmtId="170" fontId="18" fillId="0" borderId="206">
      <alignment vertical="center"/>
    </xf>
    <xf numFmtId="170" fontId="18" fillId="0" borderId="206">
      <alignment vertical="center"/>
    </xf>
    <xf numFmtId="173" fontId="25" fillId="8" borderId="206">
      <alignment horizontal="right" vertical="center"/>
    </xf>
    <xf numFmtId="173" fontId="25" fillId="8" borderId="206">
      <alignment horizontal="right" vertical="center"/>
    </xf>
    <xf numFmtId="173" fontId="25" fillId="8"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173" fontId="2" fillId="9" borderId="206">
      <alignment horizontal="right" vertical="center"/>
    </xf>
    <xf numFmtId="0" fontId="6" fillId="0" borderId="0"/>
    <xf numFmtId="172" fontId="36" fillId="1" borderId="23" applyNumberFormat="0" applyProtection="0">
      <alignment horizontal="left" vertical="top"/>
    </xf>
    <xf numFmtId="0" fontId="6" fillId="0" borderId="0"/>
    <xf numFmtId="0" fontId="6" fillId="0" borderId="0"/>
    <xf numFmtId="0" fontId="6" fillId="0" borderId="0"/>
    <xf numFmtId="0" fontId="6" fillId="0" borderId="0"/>
    <xf numFmtId="173" fontId="2" fillId="9" borderId="211">
      <alignment horizontal="right" vertical="center"/>
    </xf>
    <xf numFmtId="173" fontId="2" fillId="9" borderId="213">
      <alignment horizontal="right" vertical="center"/>
    </xf>
    <xf numFmtId="173" fontId="25" fillId="8" borderId="213">
      <alignment horizontal="right" vertical="center"/>
    </xf>
    <xf numFmtId="49" fontId="28" fillId="0" borderId="208"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09" applyNumberFormat="0" applyProtection="0">
      <alignment horizontal="left" vertical="top"/>
    </xf>
    <xf numFmtId="173" fontId="2" fillId="9" borderId="210">
      <alignment horizontal="right" vertical="center"/>
    </xf>
    <xf numFmtId="173" fontId="2" fillId="9" borderId="213">
      <alignment horizontal="right" vertical="center"/>
    </xf>
    <xf numFmtId="4" fontId="28" fillId="0" borderId="210" applyFill="0" applyBorder="0" applyProtection="0">
      <alignment horizontal="right" vertical="center"/>
    </xf>
    <xf numFmtId="49" fontId="28" fillId="0" borderId="211" applyNumberFormat="0" applyFont="0" applyFill="0" applyBorder="0" applyProtection="0">
      <alignment horizontal="left" vertical="center" indent="2"/>
    </xf>
    <xf numFmtId="173" fontId="2" fillId="9" borderId="210">
      <alignment horizontal="right" vertical="center"/>
    </xf>
    <xf numFmtId="173" fontId="2" fillId="9" borderId="211">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 fontId="28" fillId="0" borderId="213" applyFill="0" applyBorder="0" applyProtection="0">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0" fontId="28" fillId="0" borderId="208" applyNumberFormat="0" applyFill="0" applyAlignment="0" applyProtection="0"/>
    <xf numFmtId="173" fontId="2" fillId="9" borderId="208">
      <alignment horizontal="right" vertical="center"/>
    </xf>
    <xf numFmtId="49" fontId="125" fillId="0" borderId="208" applyNumberFormat="0" applyFill="0" applyBorder="0" applyProtection="0">
      <alignment horizontal="left" vertical="center"/>
    </xf>
    <xf numFmtId="173" fontId="25" fillId="8" borderId="208">
      <alignment horizontal="right" vertical="center"/>
    </xf>
    <xf numFmtId="4" fontId="28" fillId="0" borderId="208" applyFill="0" applyBorder="0" applyProtection="0">
      <alignment horizontal="right" vertical="center"/>
    </xf>
    <xf numFmtId="173" fontId="25" fillId="8" borderId="208">
      <alignment horizontal="right" vertical="center"/>
    </xf>
    <xf numFmtId="173" fontId="2" fillId="9" borderId="213">
      <alignment horizontal="right" vertical="center"/>
    </xf>
    <xf numFmtId="170" fontId="18" fillId="0" borderId="208">
      <alignment vertical="center"/>
    </xf>
    <xf numFmtId="0" fontId="28" fillId="0" borderId="211" applyNumberFormat="0" applyFill="0" applyAlignment="0" applyProtection="0"/>
    <xf numFmtId="177" fontId="28" fillId="62" borderId="208" applyNumberFormat="0" applyFont="0" applyBorder="0" applyAlignment="0" applyProtection="0">
      <alignment horizontal="right" vertical="center"/>
    </xf>
    <xf numFmtId="173" fontId="2" fillId="9" borderId="213">
      <alignment horizontal="right" vertical="center"/>
    </xf>
    <xf numFmtId="170" fontId="18" fillId="0" borderId="208">
      <alignment vertical="center"/>
    </xf>
    <xf numFmtId="170" fontId="18" fillId="0" borderId="208">
      <alignment vertical="center"/>
    </xf>
    <xf numFmtId="172" fontId="36" fillId="1" borderId="209" applyNumberFormat="0" applyProtection="0">
      <alignment horizontal="left" vertical="top"/>
    </xf>
    <xf numFmtId="170" fontId="18" fillId="0" borderId="211">
      <alignment vertical="center"/>
    </xf>
    <xf numFmtId="173" fontId="2" fillId="9" borderId="213">
      <alignment horizontal="right" vertical="center"/>
    </xf>
    <xf numFmtId="173" fontId="25" fillId="8" borderId="208">
      <alignment horizontal="right" vertical="center"/>
    </xf>
    <xf numFmtId="0" fontId="28" fillId="0" borderId="210" applyNumberFormat="0" applyFill="0" applyAlignment="0" applyProtection="0"/>
    <xf numFmtId="4" fontId="28" fillId="0" borderId="213"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3">
      <alignment horizontal="right" vertical="center"/>
    </xf>
    <xf numFmtId="173" fontId="2" fillId="9" borderId="210">
      <alignment horizontal="right" vertical="center"/>
    </xf>
    <xf numFmtId="170" fontId="18" fillId="0" borderId="211">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11">
      <alignment horizontal="right" vertical="center"/>
    </xf>
    <xf numFmtId="172" fontId="36" fillId="1" borderId="205"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0">
      <alignment vertical="center"/>
    </xf>
    <xf numFmtId="173" fontId="25" fillId="8" borderId="210">
      <alignment horizontal="right" vertical="center"/>
    </xf>
    <xf numFmtId="170" fontId="18" fillId="0" borderId="210">
      <alignment vertical="center"/>
    </xf>
    <xf numFmtId="173" fontId="25" fillId="8" borderId="208">
      <alignment horizontal="right" vertical="center"/>
    </xf>
    <xf numFmtId="170" fontId="18" fillId="0" borderId="211">
      <alignment vertical="center"/>
    </xf>
    <xf numFmtId="4" fontId="28" fillId="0" borderId="208" applyFill="0" applyBorder="0" applyProtection="0">
      <alignment horizontal="right" vertical="center"/>
    </xf>
    <xf numFmtId="173" fontId="2" fillId="9" borderId="208">
      <alignment horizontal="right" vertical="center"/>
    </xf>
    <xf numFmtId="173" fontId="2" fillId="9" borderId="208">
      <alignment horizontal="right" vertical="center"/>
    </xf>
    <xf numFmtId="173" fontId="25" fillId="8" borderId="208">
      <alignment horizontal="right" vertical="center"/>
    </xf>
    <xf numFmtId="170" fontId="18" fillId="0" borderId="208">
      <alignment vertical="center"/>
    </xf>
    <xf numFmtId="173" fontId="25" fillId="8" borderId="208">
      <alignment horizontal="right" vertical="center"/>
    </xf>
    <xf numFmtId="173" fontId="2" fillId="9" borderId="211">
      <alignment horizontal="right" vertical="center"/>
    </xf>
    <xf numFmtId="173" fontId="2" fillId="9" borderId="211">
      <alignment horizontal="right" vertical="center"/>
    </xf>
    <xf numFmtId="173" fontId="2" fillId="9" borderId="208">
      <alignment horizontal="right" vertical="center"/>
    </xf>
    <xf numFmtId="4" fontId="28" fillId="0" borderId="208" applyFill="0" applyBorder="0" applyProtection="0">
      <alignment horizontal="right" vertical="center"/>
    </xf>
    <xf numFmtId="177" fontId="28" fillId="62" borderId="208" applyNumberFormat="0" applyFont="0" applyBorder="0" applyAlignment="0" applyProtection="0">
      <alignment horizontal="right" vertical="center"/>
    </xf>
    <xf numFmtId="49" fontId="28" fillId="0" borderId="208" applyNumberFormat="0" applyFont="0" applyFill="0" applyBorder="0" applyProtection="0">
      <alignment horizontal="left" vertical="center" indent="2"/>
    </xf>
    <xf numFmtId="173" fontId="2" fillId="9" borderId="208">
      <alignment horizontal="right" vertical="center"/>
    </xf>
    <xf numFmtId="173" fontId="2" fillId="9" borderId="208">
      <alignment horizontal="right" vertical="center"/>
    </xf>
    <xf numFmtId="173" fontId="2" fillId="9" borderId="208">
      <alignment horizontal="right" vertical="center"/>
    </xf>
    <xf numFmtId="0" fontId="28" fillId="0" borderId="208" applyNumberFormat="0" applyFill="0" applyAlignment="0" applyProtection="0"/>
    <xf numFmtId="170" fontId="18" fillId="0" borderId="208">
      <alignment vertical="center"/>
    </xf>
    <xf numFmtId="172" fontId="36" fillId="1" borderId="23" applyNumberFormat="0" applyProtection="0">
      <alignment horizontal="left" vertical="top"/>
    </xf>
    <xf numFmtId="167" fontId="6" fillId="0" borderId="0" applyFont="0" applyFill="0" applyBorder="0" applyAlignment="0" applyProtection="0"/>
    <xf numFmtId="170" fontId="18" fillId="0" borderId="208">
      <alignment vertical="center"/>
    </xf>
    <xf numFmtId="49" fontId="125" fillId="0" borderId="208" applyNumberFormat="0" applyFill="0" applyBorder="0" applyProtection="0">
      <alignment horizontal="left" vertical="center"/>
    </xf>
    <xf numFmtId="173" fontId="25" fillId="8" borderId="211">
      <alignment horizontal="right" vertical="center"/>
    </xf>
    <xf numFmtId="173" fontId="2" fillId="9" borderId="213">
      <alignment horizontal="right" vertical="center"/>
    </xf>
    <xf numFmtId="173" fontId="25" fillId="8" borderId="211">
      <alignment horizontal="right" vertical="center"/>
    </xf>
    <xf numFmtId="170" fontId="18" fillId="0" borderId="208">
      <alignment vertical="center"/>
    </xf>
    <xf numFmtId="170" fontId="18" fillId="0" borderId="208">
      <alignment vertical="center"/>
    </xf>
    <xf numFmtId="170" fontId="18" fillId="0" borderId="208">
      <alignment vertical="center"/>
    </xf>
    <xf numFmtId="173" fontId="25" fillId="8" borderId="208">
      <alignment horizontal="right" vertical="center"/>
    </xf>
    <xf numFmtId="173" fontId="25" fillId="8" borderId="208">
      <alignment horizontal="right" vertical="center"/>
    </xf>
    <xf numFmtId="173" fontId="25" fillId="8"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 fillId="9" borderId="208">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0">
      <alignment vertical="center"/>
    </xf>
    <xf numFmtId="170" fontId="18" fillId="0" borderId="210">
      <alignment vertical="center"/>
    </xf>
    <xf numFmtId="173" fontId="25" fillId="8" borderId="213">
      <alignment horizontal="right" vertical="center"/>
    </xf>
    <xf numFmtId="172" fontId="36" fillId="1" borderId="23" applyNumberFormat="0" applyProtection="0">
      <alignment horizontal="left" vertical="top"/>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3">
      <alignmen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0" fontId="28" fillId="0" borderId="210" applyNumberFormat="0" applyFill="0" applyAlignment="0" applyProtection="0"/>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0" fontId="28" fillId="0" borderId="210" applyNumberFormat="0" applyFill="0" applyAlignment="0" applyProtection="0"/>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3">
      <alignment vertical="center"/>
    </xf>
    <xf numFmtId="173" fontId="25" fillId="8" borderId="210">
      <alignment horizontal="right" vertical="center"/>
    </xf>
    <xf numFmtId="49" fontId="125" fillId="0" borderId="210" applyNumberFormat="0" applyFill="0" applyBorder="0" applyProtection="0">
      <alignment horizontal="lef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0" fontId="6" fillId="0" borderId="0"/>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0" fontId="6" fillId="0" borderId="0"/>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2" fontId="6" fillId="0" borderId="0"/>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7" fontId="28" fillId="62" borderId="210" applyNumberFormat="0" applyFont="0" applyBorder="0" applyAlignment="0" applyProtection="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0" fontId="28" fillId="0" borderId="210" applyNumberFormat="0" applyFill="0" applyAlignment="0" applyProtection="0"/>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3" fontId="25" fillId="8"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2" fontId="36" fillId="1" borderId="212" applyNumberFormat="0" applyProtection="0">
      <alignment horizontal="left" vertical="top"/>
    </xf>
    <xf numFmtId="173" fontId="2" fillId="9" borderId="210">
      <alignment horizontal="right" vertical="center"/>
    </xf>
    <xf numFmtId="173" fontId="25" fillId="8"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2" fontId="36" fillId="1" borderId="212" applyNumberFormat="0" applyProtection="0">
      <alignment horizontal="left" vertical="top"/>
    </xf>
    <xf numFmtId="172" fontId="36" fillId="1" borderId="212" applyNumberFormat="0" applyProtection="0">
      <alignment horizontal="left" vertical="top"/>
    </xf>
    <xf numFmtId="170" fontId="18" fillId="0" borderId="210">
      <alignmen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173" fontId="25" fillId="8" borderId="210">
      <alignment horizontal="right" vertical="center"/>
    </xf>
    <xf numFmtId="0" fontId="28" fillId="0" borderId="210" applyNumberFormat="0" applyFill="0" applyAlignment="0" applyProtection="0"/>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3" fontId="2" fillId="9" borderId="210">
      <alignment horizontal="right" vertical="center"/>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49" fontId="125" fillId="0" borderId="210" applyNumberFormat="0" applyFill="0" applyBorder="0" applyProtection="0">
      <alignment horizontal="left" vertical="center"/>
    </xf>
    <xf numFmtId="4" fontId="28" fillId="0" borderId="210" applyFill="0" applyBorder="0" applyProtection="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3" fontId="2" fillId="9" borderId="21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4" fontId="28" fillId="0" borderId="210" applyFill="0" applyBorder="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 fillId="9" borderId="210">
      <alignment horizontal="right" vertical="center"/>
    </xf>
    <xf numFmtId="0" fontId="28" fillId="0" borderId="210" applyNumberFormat="0" applyFill="0" applyAlignment="0" applyProtection="0"/>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 fontId="28" fillId="0" borderId="210" applyFill="0" applyBorder="0" applyProtection="0">
      <alignment horizontal="right" vertical="center"/>
    </xf>
    <xf numFmtId="172" fontId="36" fillId="1" borderId="212" applyNumberFormat="0" applyProtection="0">
      <alignment horizontal="left" vertical="top"/>
    </xf>
    <xf numFmtId="173" fontId="2" fillId="9" borderId="210">
      <alignment horizontal="righ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3" fontId="2" fillId="9" borderId="210">
      <alignment horizontal="right" vertical="center"/>
    </xf>
    <xf numFmtId="173" fontId="25" fillId="8"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125" fillId="0" borderId="210" applyNumberFormat="0" applyFill="0" applyBorder="0" applyProtection="0">
      <alignment horizontal="left" vertical="center"/>
    </xf>
    <xf numFmtId="172" fontId="36" fillId="1" borderId="212" applyNumberFormat="0" applyProtection="0">
      <alignment horizontal="left" vertical="top"/>
    </xf>
    <xf numFmtId="173" fontId="2" fillId="9" borderId="210">
      <alignment horizontal="right" vertical="center"/>
    </xf>
    <xf numFmtId="173" fontId="2" fillId="9" borderId="21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2" fontId="36" fillId="1" borderId="212" applyNumberFormat="0" applyProtection="0">
      <alignment horizontal="left" vertical="top"/>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0" fontId="28" fillId="0" borderId="210" applyNumberFormat="0" applyFill="0" applyAlignment="0" applyProtection="0"/>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170" fontId="18" fillId="0" borderId="210">
      <alignment vertical="center"/>
    </xf>
    <xf numFmtId="0" fontId="28" fillId="0" borderId="210" applyNumberFormat="0" applyFill="0" applyAlignment="0" applyProtection="0"/>
    <xf numFmtId="172" fontId="36" fillId="1" borderId="212" applyNumberFormat="0" applyProtection="0">
      <alignment horizontal="left" vertical="top"/>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9" fontId="28" fillId="0" borderId="210" applyNumberFormat="0" applyFont="0" applyFill="0" applyBorder="0" applyProtection="0">
      <alignment horizontal="left" vertical="center" indent="2"/>
    </xf>
    <xf numFmtId="170" fontId="18" fillId="0" borderId="210">
      <alignmen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173" fontId="25" fillId="8" borderId="210">
      <alignment horizontal="right" vertical="center"/>
    </xf>
    <xf numFmtId="170" fontId="18" fillId="0" borderId="210">
      <alignment vertical="center"/>
    </xf>
    <xf numFmtId="0" fontId="28" fillId="0" borderId="210" applyNumberFormat="0" applyFill="0" applyAlignment="0" applyProtection="0"/>
    <xf numFmtId="173" fontId="2" fillId="9" borderId="210">
      <alignment horizontal="right" vertical="center"/>
    </xf>
    <xf numFmtId="173" fontId="2" fillId="9" borderId="210">
      <alignment horizontal="right" vertical="center"/>
    </xf>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0" fontId="18" fillId="0" borderId="210">
      <alignment vertical="center"/>
    </xf>
    <xf numFmtId="173" fontId="25" fillId="8" borderId="210">
      <alignment horizontal="right" vertical="center"/>
    </xf>
    <xf numFmtId="173" fontId="25" fillId="8" borderId="210">
      <alignment horizontal="right" vertical="center"/>
    </xf>
    <xf numFmtId="49" fontId="125" fillId="0" borderId="210" applyNumberFormat="0" applyFill="0" applyBorder="0" applyProtection="0">
      <alignment horizontal="left" vertical="center"/>
    </xf>
    <xf numFmtId="177" fontId="28" fillId="62" borderId="210" applyNumberFormat="0" applyFont="0" applyBorder="0" applyAlignment="0" applyProtection="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0" fontId="18" fillId="0" borderId="210">
      <alignmen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49" fontId="125" fillId="0" borderId="210" applyNumberFormat="0" applyFill="0" applyBorder="0" applyProtection="0">
      <alignment horizontal="left" vertical="center"/>
    </xf>
    <xf numFmtId="170" fontId="18" fillId="0" borderId="210">
      <alignment vertical="center"/>
    </xf>
    <xf numFmtId="4" fontId="28" fillId="0" borderId="210" applyFill="0" applyBorder="0" applyProtection="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0" fontId="18" fillId="0" borderId="210">
      <alignment vertical="center"/>
    </xf>
    <xf numFmtId="170" fontId="18" fillId="0" borderId="210">
      <alignmen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2" fontId="36" fillId="1" borderId="212" applyNumberFormat="0" applyProtection="0">
      <alignment horizontal="left" vertical="top"/>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49" fontId="28" fillId="0" borderId="210" applyNumberFormat="0" applyFont="0" applyFill="0" applyBorder="0" applyProtection="0">
      <alignment horizontal="left" vertical="center" indent="2"/>
    </xf>
    <xf numFmtId="0" fontId="28" fillId="0" borderId="210" applyNumberFormat="0" applyFill="0" applyAlignment="0" applyProtection="0"/>
    <xf numFmtId="173" fontId="2" fillId="9" borderId="210">
      <alignment horizontal="right" vertical="center"/>
    </xf>
    <xf numFmtId="49" fontId="125" fillId="0" borderId="210" applyNumberFormat="0" applyFill="0" applyBorder="0" applyProtection="0">
      <alignment horizontal="left" vertical="center"/>
    </xf>
    <xf numFmtId="173" fontId="25" fillId="8" borderId="210">
      <alignment horizontal="right" vertical="center"/>
    </xf>
    <xf numFmtId="4" fontId="28" fillId="0" borderId="210" applyFill="0" applyBorder="0" applyProtection="0">
      <alignment horizontal="right" vertical="center"/>
    </xf>
    <xf numFmtId="173" fontId="25" fillId="8" borderId="210">
      <alignment horizontal="right" vertical="center"/>
    </xf>
    <xf numFmtId="170" fontId="18" fillId="0" borderId="210">
      <alignment vertical="center"/>
    </xf>
    <xf numFmtId="177" fontId="28" fillId="62" borderId="210" applyNumberFormat="0" applyFont="0" applyBorder="0" applyAlignment="0" applyProtection="0">
      <alignment horizontal="right" vertical="center"/>
    </xf>
    <xf numFmtId="170" fontId="18" fillId="0" borderId="210">
      <alignment vertical="center"/>
    </xf>
    <xf numFmtId="170" fontId="18" fillId="0" borderId="210">
      <alignmen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2" fontId="36" fillId="1" borderId="212" applyNumberFormat="0" applyProtection="0">
      <alignment horizontal="left" vertical="top"/>
    </xf>
    <xf numFmtId="173" fontId="25" fillId="8" borderId="210">
      <alignment horizontal="right" vertical="center"/>
    </xf>
    <xf numFmtId="4" fontId="28" fillId="0" borderId="210" applyFill="0" applyBorder="0" applyProtection="0">
      <alignment horizontal="right" vertical="center"/>
    </xf>
    <xf numFmtId="173" fontId="2" fillId="9" borderId="210">
      <alignment horizontal="right" vertical="center"/>
    </xf>
    <xf numFmtId="173" fontId="2" fillId="9" borderId="210">
      <alignment horizontal="right" vertical="center"/>
    </xf>
    <xf numFmtId="173" fontId="25" fillId="8" borderId="210">
      <alignment horizontal="right" vertical="center"/>
    </xf>
    <xf numFmtId="170" fontId="18" fillId="0" borderId="210">
      <alignment vertical="center"/>
    </xf>
    <xf numFmtId="173" fontId="25" fillId="8" borderId="210">
      <alignment horizontal="right" vertical="center"/>
    </xf>
    <xf numFmtId="173" fontId="2" fillId="9" borderId="210">
      <alignment horizontal="right" vertical="center"/>
    </xf>
    <xf numFmtId="4" fontId="28" fillId="0" borderId="210" applyFill="0" applyBorder="0" applyProtection="0">
      <alignment horizontal="right" vertical="center"/>
    </xf>
    <xf numFmtId="177" fontId="28" fillId="62" borderId="210" applyNumberFormat="0" applyFont="0" applyBorder="0" applyAlignment="0" applyProtection="0">
      <alignment horizontal="right" vertical="center"/>
    </xf>
    <xf numFmtId="49" fontId="28" fillId="0" borderId="210" applyNumberFormat="0" applyFont="0" applyFill="0" applyBorder="0" applyProtection="0">
      <alignment horizontal="left" vertical="center" indent="2"/>
    </xf>
    <xf numFmtId="173" fontId="2" fillId="9" borderId="210">
      <alignment horizontal="right" vertical="center"/>
    </xf>
    <xf numFmtId="173" fontId="2" fillId="9" borderId="210">
      <alignment horizontal="right" vertical="center"/>
    </xf>
    <xf numFmtId="173" fontId="2" fillId="9" borderId="210">
      <alignment horizontal="right" vertical="center"/>
    </xf>
    <xf numFmtId="0" fontId="28" fillId="0" borderId="210" applyNumberFormat="0" applyFill="0" applyAlignment="0" applyProtection="0"/>
    <xf numFmtId="170" fontId="18" fillId="0" borderId="210">
      <alignment vertical="center"/>
    </xf>
    <xf numFmtId="170" fontId="18" fillId="0" borderId="210">
      <alignment vertical="center"/>
    </xf>
    <xf numFmtId="49" fontId="125" fillId="0" borderId="210" applyNumberFormat="0" applyFill="0" applyBorder="0" applyProtection="0">
      <alignment horizontal="left" vertical="center"/>
    </xf>
    <xf numFmtId="170" fontId="18" fillId="0" borderId="210">
      <alignment vertical="center"/>
    </xf>
    <xf numFmtId="170" fontId="18" fillId="0" borderId="210">
      <alignment vertical="center"/>
    </xf>
    <xf numFmtId="170" fontId="18" fillId="0" borderId="210">
      <alignment vertical="center"/>
    </xf>
    <xf numFmtId="173" fontId="25" fillId="8" borderId="210">
      <alignment horizontal="right" vertical="center"/>
    </xf>
    <xf numFmtId="173" fontId="25" fillId="8" borderId="210">
      <alignment horizontal="right" vertical="center"/>
    </xf>
    <xf numFmtId="173" fontId="25" fillId="8"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0">
      <alignment horizontal="right" vertical="center"/>
    </xf>
    <xf numFmtId="173" fontId="2" fillId="9"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0" fontId="18" fillId="0" borderId="211">
      <alignmen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3" fontId="25" fillId="8" borderId="211">
      <alignment horizontal="righ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5" fillId="8" borderId="211">
      <alignment horizontal="right" vertical="center"/>
    </xf>
    <xf numFmtId="173" fontId="25" fillId="8"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67" fontId="6" fillId="0" borderId="0" applyFont="0" applyFill="0" applyBorder="0" applyAlignment="0" applyProtection="0"/>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0" fontId="18" fillId="0" borderId="211">
      <alignmen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0" fontId="28" fillId="0" borderId="211" applyNumberFormat="0" applyFill="0" applyAlignment="0" applyProtection="0"/>
    <xf numFmtId="173" fontId="2" fillId="9"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0" fontId="28" fillId="0" borderId="211" applyNumberFormat="0" applyFill="0" applyAlignment="0" applyProtection="0"/>
    <xf numFmtId="0" fontId="28" fillId="0" borderId="211" applyNumberFormat="0" applyFill="0" applyAlignment="0" applyProtection="0"/>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0" fontId="28" fillId="0" borderId="211" applyNumberFormat="0" applyFill="0" applyAlignment="0" applyProtection="0"/>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5" fillId="8"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0" fontId="18" fillId="0" borderId="211">
      <alignmen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1">
      <alignmen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1">
      <alignment horizontal="right" vertical="center"/>
    </xf>
    <xf numFmtId="0" fontId="28" fillId="0" borderId="211" applyNumberFormat="0" applyFill="0" applyAlignment="0" applyProtection="0"/>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3" fontId="2" fillId="9" borderId="211">
      <alignment horizontal="right" vertical="center"/>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49" fontId="125" fillId="0" borderId="211" applyNumberFormat="0" applyFill="0" applyBorder="0" applyProtection="0">
      <alignment horizontal="left" vertical="center"/>
    </xf>
    <xf numFmtId="4" fontId="28" fillId="0" borderId="211" applyFill="0" applyBorder="0" applyProtection="0">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3" fontId="2" fillId="9" borderId="211">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 fillId="9" borderId="211">
      <alignment horizontal="right" vertical="center"/>
    </xf>
    <xf numFmtId="0" fontId="28" fillId="0" borderId="211" applyNumberFormat="0" applyFill="0" applyAlignment="0" applyProtection="0"/>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 fontId="28" fillId="0" borderId="211" applyFill="0" applyBorder="0" applyProtection="0">
      <alignment horizontal="right" vertical="center"/>
    </xf>
    <xf numFmtId="172" fontId="36" fillId="1" borderId="23" applyNumberFormat="0" applyProtection="0">
      <alignment horizontal="left" vertical="top"/>
    </xf>
    <xf numFmtId="173" fontId="2" fillId="9" borderId="211">
      <alignment horizontal="righ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3" fontId="2" fillId="9" borderId="211">
      <alignment horizontal="right" vertical="center"/>
    </xf>
    <xf numFmtId="173" fontId="25" fillId="8"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125" fillId="0" borderId="211" applyNumberFormat="0" applyFill="0" applyBorder="0" applyProtection="0">
      <alignment horizontal="left" vertical="center"/>
    </xf>
    <xf numFmtId="172" fontId="36" fillId="1" borderId="23" applyNumberFormat="0" applyProtection="0">
      <alignment horizontal="left" vertical="top"/>
    </xf>
    <xf numFmtId="173" fontId="2" fillId="9" borderId="211">
      <alignment horizontal="right" vertical="center"/>
    </xf>
    <xf numFmtId="173" fontId="2" fillId="9" borderId="211">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2" fontId="36" fillId="1" borderId="23" applyNumberFormat="0" applyProtection="0">
      <alignment horizontal="left" vertical="top"/>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0" fontId="28" fillId="0" borderId="211" applyNumberFormat="0" applyFill="0" applyAlignment="0" applyProtection="0"/>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170" fontId="18" fillId="0" borderId="211">
      <alignment vertical="center"/>
    </xf>
    <xf numFmtId="0" fontId="28" fillId="0" borderId="211"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9" fontId="28" fillId="0" borderId="211" applyNumberFormat="0" applyFont="0" applyFill="0" applyBorder="0" applyProtection="0">
      <alignment horizontal="left" vertical="center" indent="2"/>
    </xf>
    <xf numFmtId="170" fontId="18" fillId="0" borderId="211">
      <alignmen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173" fontId="25" fillId="8" borderId="211">
      <alignment horizontal="right" vertical="center"/>
    </xf>
    <xf numFmtId="170" fontId="18" fillId="0" borderId="211">
      <alignment vertical="center"/>
    </xf>
    <xf numFmtId="0" fontId="28" fillId="0" borderId="211" applyNumberFormat="0" applyFill="0" applyAlignment="0" applyProtection="0"/>
    <xf numFmtId="173" fontId="2" fillId="9" borderId="211">
      <alignment horizontal="right" vertical="center"/>
    </xf>
    <xf numFmtId="173" fontId="2" fillId="9" borderId="211">
      <alignment horizontal="right" vertical="center"/>
    </xf>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0" fontId="18" fillId="0" borderId="211">
      <alignment vertical="center"/>
    </xf>
    <xf numFmtId="173" fontId="25" fillId="8" borderId="211">
      <alignment horizontal="right" vertical="center"/>
    </xf>
    <xf numFmtId="173" fontId="25" fillId="8" borderId="211">
      <alignment horizontal="right" vertical="center"/>
    </xf>
    <xf numFmtId="49" fontId="125" fillId="0" borderId="211" applyNumberFormat="0" applyFill="0" applyBorder="0" applyProtection="0">
      <alignment horizontal="left" vertical="center"/>
    </xf>
    <xf numFmtId="177" fontId="28" fillId="62" borderId="211" applyNumberFormat="0" applyFont="0" applyBorder="0" applyAlignment="0" applyProtection="0">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0" fontId="18" fillId="0" borderId="211">
      <alignmen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49" fontId="125" fillId="0" borderId="211" applyNumberFormat="0" applyFill="0" applyBorder="0" applyProtection="0">
      <alignment horizontal="left" vertical="center"/>
    </xf>
    <xf numFmtId="170" fontId="18" fillId="0" borderId="211">
      <alignment vertical="center"/>
    </xf>
    <xf numFmtId="4" fontId="28" fillId="0" borderId="211" applyFill="0" applyBorder="0" applyProtection="0">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0" fontId="18" fillId="0" borderId="211">
      <alignment vertical="center"/>
    </xf>
    <xf numFmtId="170" fontId="18" fillId="0" borderId="211">
      <alignmen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2" fontId="36" fillId="1" borderId="23" applyNumberFormat="0" applyProtection="0">
      <alignment horizontal="left" vertical="top"/>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49" fontId="28" fillId="0" borderId="211" applyNumberFormat="0" applyFont="0" applyFill="0" applyBorder="0" applyProtection="0">
      <alignment horizontal="left" vertical="center" indent="2"/>
    </xf>
    <xf numFmtId="0" fontId="28" fillId="0" borderId="211" applyNumberFormat="0" applyFill="0" applyAlignment="0" applyProtection="0"/>
    <xf numFmtId="173" fontId="2" fillId="9" borderId="211">
      <alignment horizontal="right" vertical="center"/>
    </xf>
    <xf numFmtId="49" fontId="125" fillId="0" borderId="211" applyNumberFormat="0" applyFill="0" applyBorder="0" applyProtection="0">
      <alignment horizontal="left" vertical="center"/>
    </xf>
    <xf numFmtId="173" fontId="25" fillId="8" borderId="211">
      <alignment horizontal="right" vertical="center"/>
    </xf>
    <xf numFmtId="4" fontId="28" fillId="0" borderId="211" applyFill="0" applyBorder="0" applyProtection="0">
      <alignment horizontal="right" vertical="center"/>
    </xf>
    <xf numFmtId="173" fontId="25" fillId="8" borderId="211">
      <alignment horizontal="right" vertical="center"/>
    </xf>
    <xf numFmtId="170" fontId="18" fillId="0" borderId="211">
      <alignment vertical="center"/>
    </xf>
    <xf numFmtId="177" fontId="28" fillId="62" borderId="211" applyNumberFormat="0" applyFont="0" applyBorder="0" applyAlignment="0" applyProtection="0">
      <alignment horizontal="right" vertical="center"/>
    </xf>
    <xf numFmtId="170" fontId="18" fillId="0" borderId="211">
      <alignment vertical="center"/>
    </xf>
    <xf numFmtId="170" fontId="18" fillId="0" borderId="211">
      <alignmen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2" fontId="36" fillId="1" borderId="23" applyNumberFormat="0" applyProtection="0">
      <alignment horizontal="left" vertical="top"/>
    </xf>
    <xf numFmtId="173" fontId="25" fillId="8" borderId="211">
      <alignment horizontal="right" vertical="center"/>
    </xf>
    <xf numFmtId="4" fontId="28" fillId="0" borderId="211" applyFill="0" applyBorder="0" applyProtection="0">
      <alignment horizontal="right" vertical="center"/>
    </xf>
    <xf numFmtId="173" fontId="2" fillId="9" borderId="211">
      <alignment horizontal="right" vertical="center"/>
    </xf>
    <xf numFmtId="173" fontId="2" fillId="9" borderId="211">
      <alignment horizontal="right" vertical="center"/>
    </xf>
    <xf numFmtId="173" fontId="25" fillId="8" borderId="211">
      <alignment horizontal="right" vertical="center"/>
    </xf>
    <xf numFmtId="170" fontId="18" fillId="0" borderId="211">
      <alignment vertical="center"/>
    </xf>
    <xf numFmtId="173" fontId="25" fillId="8" borderId="211">
      <alignment horizontal="right" vertical="center"/>
    </xf>
    <xf numFmtId="173" fontId="2" fillId="9" borderId="211">
      <alignment horizontal="right" vertical="center"/>
    </xf>
    <xf numFmtId="4" fontId="28" fillId="0" borderId="211" applyFill="0" applyBorder="0" applyProtection="0">
      <alignment horizontal="right" vertical="center"/>
    </xf>
    <xf numFmtId="177" fontId="28" fillId="62" borderId="211" applyNumberFormat="0" applyFont="0" applyBorder="0" applyAlignment="0" applyProtection="0">
      <alignment horizontal="right" vertical="center"/>
    </xf>
    <xf numFmtId="49" fontId="28" fillId="0" borderId="211" applyNumberFormat="0" applyFont="0" applyFill="0" applyBorder="0" applyProtection="0">
      <alignment horizontal="left" vertical="center" indent="2"/>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28" fillId="0" borderId="211" applyNumberFormat="0" applyFill="0" applyAlignment="0" applyProtection="0"/>
    <xf numFmtId="170" fontId="18" fillId="0" borderId="211">
      <alignment vertical="center"/>
    </xf>
    <xf numFmtId="170" fontId="18" fillId="0" borderId="211">
      <alignment vertical="center"/>
    </xf>
    <xf numFmtId="49" fontId="125" fillId="0" borderId="211" applyNumberFormat="0" applyFill="0" applyBorder="0" applyProtection="0">
      <alignment horizontal="left" vertical="center"/>
    </xf>
    <xf numFmtId="170" fontId="18" fillId="0" borderId="211">
      <alignment vertical="center"/>
    </xf>
    <xf numFmtId="170" fontId="18" fillId="0" borderId="211">
      <alignment vertical="center"/>
    </xf>
    <xf numFmtId="170" fontId="18" fillId="0" borderId="211">
      <alignment vertical="center"/>
    </xf>
    <xf numFmtId="173" fontId="25" fillId="8" borderId="211">
      <alignment horizontal="right" vertical="center"/>
    </xf>
    <xf numFmtId="173" fontId="25" fillId="8" borderId="211">
      <alignment horizontal="right" vertical="center"/>
    </xf>
    <xf numFmtId="173" fontId="25" fillId="8"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173" fontId="2" fillId="9" borderId="211">
      <alignment horizontal="right" vertical="center"/>
    </xf>
    <xf numFmtId="0" fontId="6" fillId="0" borderId="0"/>
    <xf numFmtId="167" fontId="6" fillId="0" borderId="0" applyFont="0" applyFill="0" applyBorder="0" applyAlignment="0" applyProtection="0"/>
    <xf numFmtId="0" fontId="6" fillId="0" borderId="0"/>
    <xf numFmtId="0" fontId="133" fillId="65" borderId="215"/>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67" fontId="6" fillId="0" borderId="0" applyFont="0" applyFill="0" applyBorder="0" applyAlignment="0" applyProtection="0"/>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0" fontId="131" fillId="0" borderId="0"/>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2" fillId="63" borderId="215">
      <alignment horizont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67" fontId="6" fillId="0" borderId="0" applyFont="0" applyFill="0" applyBorder="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0" fontId="28" fillId="0" borderId="214" applyNumberFormat="0" applyFill="0" applyAlignment="0" applyProtection="0"/>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0" fontId="28" fillId="0" borderId="214" applyNumberFormat="0" applyFill="0" applyAlignment="0" applyProtection="0"/>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7" fontId="28" fillId="62" borderId="214"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 fillId="9" borderId="214">
      <alignment horizontal="right" vertical="center"/>
    </xf>
    <xf numFmtId="0" fontId="28" fillId="0" borderId="214" applyNumberFormat="0" applyFill="0" applyAlignment="0" applyProtection="0"/>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2" fontId="36" fillId="1" borderId="23" applyNumberFormat="0" applyProtection="0">
      <alignment horizontal="left" vertical="top"/>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2" fontId="36" fillId="1" borderId="23" applyNumberFormat="0" applyProtection="0">
      <alignment horizontal="left" vertical="top"/>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2" fontId="36" fillId="1" borderId="23" applyNumberFormat="0" applyProtection="0">
      <alignment horizontal="left" vertical="top"/>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2" fontId="36" fillId="1" borderId="23" applyNumberFormat="0" applyProtection="0">
      <alignment horizontal="left" vertical="top"/>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2" fontId="36" fillId="1" borderId="23" applyNumberFormat="0" applyProtection="0">
      <alignment horizontal="left" vertical="top"/>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1" fillId="0" borderId="0"/>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5" fillId="8" borderId="214">
      <alignment horizontal="righ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173" fontId="25" fillId="8"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0" fontId="18" fillId="0" borderId="214">
      <alignmen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0" fontId="28" fillId="0" borderId="214" applyNumberFormat="0" applyFill="0" applyAlignment="0" applyProtection="0"/>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173" fontId="25" fillId="8" borderId="214">
      <alignment horizontal="right" vertical="center"/>
    </xf>
    <xf numFmtId="0" fontId="28" fillId="0" borderId="214" applyNumberFormat="0" applyFill="0" applyAlignment="0" applyProtection="0"/>
    <xf numFmtId="173" fontId="25" fillId="8"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0" fontId="18" fillId="0" borderId="214">
      <alignmen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0" fontId="28" fillId="0" borderId="214" applyNumberFormat="0" applyFill="0" applyAlignment="0" applyProtection="0"/>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0" fontId="28" fillId="0" borderId="214" applyNumberFormat="0" applyFill="0" applyAlignment="0" applyProtection="0"/>
    <xf numFmtId="49" fontId="28" fillId="0" borderId="214" applyNumberFormat="0" applyFont="0" applyFill="0" applyBorder="0" applyProtection="0">
      <alignment horizontal="left" vertical="center" indent="2"/>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125" fillId="0" borderId="214" applyNumberFormat="0" applyFill="0" applyBorder="0" applyProtection="0">
      <alignment horizontal="lef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49" fontId="28" fillId="0" borderId="214" applyNumberFormat="0" applyFont="0" applyFill="0" applyBorder="0" applyProtection="0">
      <alignment horizontal="left" vertical="center" indent="2"/>
    </xf>
    <xf numFmtId="170" fontId="18" fillId="0" borderId="214">
      <alignment vertical="center"/>
    </xf>
    <xf numFmtId="0" fontId="28" fillId="0" borderId="214" applyNumberFormat="0" applyFill="0" applyAlignment="0" applyProtection="0"/>
    <xf numFmtId="177" fontId="28" fillId="62" borderId="214" applyNumberFormat="0" applyFont="0" applyBorder="0" applyAlignment="0" applyProtection="0">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9" fontId="28" fillId="0" borderId="214" applyNumberFormat="0" applyFont="0" applyFill="0" applyBorder="0" applyProtection="0">
      <alignment horizontal="left" vertical="center" indent="2"/>
    </xf>
    <xf numFmtId="170" fontId="18" fillId="0" borderId="214">
      <alignmen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5" fillId="8" borderId="214">
      <alignment horizontal="right" vertical="center"/>
    </xf>
    <xf numFmtId="170" fontId="18" fillId="0" borderId="214">
      <alignment vertical="center"/>
    </xf>
    <xf numFmtId="0" fontId="28" fillId="0" borderId="214" applyNumberFormat="0" applyFill="0" applyAlignment="0" applyProtection="0"/>
    <xf numFmtId="173" fontId="2" fillId="9" borderId="214">
      <alignment horizontal="right" vertical="center"/>
    </xf>
    <xf numFmtId="173" fontId="2" fillId="9" borderId="214">
      <alignment horizontal="right" vertical="center"/>
    </xf>
    <xf numFmtId="170" fontId="18" fillId="0" borderId="214">
      <alignment vertical="center"/>
    </xf>
    <xf numFmtId="0" fontId="133" fillId="64" borderId="215"/>
    <xf numFmtId="173" fontId="25" fillId="8" borderId="214">
      <alignment horizontal="right" vertical="center"/>
    </xf>
    <xf numFmtId="173" fontId="2" fillId="9" borderId="214">
      <alignment horizontal="right" vertical="center"/>
    </xf>
    <xf numFmtId="170" fontId="18" fillId="0" borderId="214">
      <alignment vertical="center"/>
    </xf>
    <xf numFmtId="173" fontId="25" fillId="8" borderId="214">
      <alignment horizontal="right" vertical="center"/>
    </xf>
    <xf numFmtId="173" fontId="25" fillId="8" borderId="214">
      <alignment horizontal="right" vertical="center"/>
    </xf>
    <xf numFmtId="49" fontId="125" fillId="0" borderId="214" applyNumberFormat="0" applyFill="0" applyBorder="0" applyProtection="0">
      <alignment horizontal="left" vertical="center"/>
    </xf>
    <xf numFmtId="177" fontId="28" fillId="62" borderId="214" applyNumberFormat="0" applyFont="0" applyBorder="0" applyAlignment="0" applyProtection="0">
      <alignment horizontal="right" vertical="center"/>
    </xf>
    <xf numFmtId="0" fontId="28" fillId="0" borderId="214" applyNumberFormat="0" applyFill="0" applyAlignment="0" applyProtection="0"/>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170" fontId="18" fillId="0" borderId="214">
      <alignment vertical="center"/>
    </xf>
    <xf numFmtId="4" fontId="28" fillId="0" borderId="214" applyFill="0" applyBorder="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 fillId="0" borderId="0"/>
    <xf numFmtId="0" fontId="128" fillId="0" borderId="0"/>
    <xf numFmtId="0" fontId="129" fillId="63" borderId="215">
      <alignment horizontal="center"/>
    </xf>
    <xf numFmtId="0" fontId="130" fillId="64" borderId="215"/>
    <xf numFmtId="0" fontId="130" fillId="65" borderId="215"/>
    <xf numFmtId="0" fontId="104" fillId="0" borderId="0"/>
    <xf numFmtId="0" fontId="129" fillId="63" borderId="215">
      <alignment horizontal="center"/>
    </xf>
    <xf numFmtId="0" fontId="130" fillId="64" borderId="215"/>
    <xf numFmtId="0" fontId="130" fillId="65" borderId="215"/>
    <xf numFmtId="0" fontId="6" fillId="0" borderId="0"/>
    <xf numFmtId="0" fontId="104" fillId="0" borderId="0"/>
    <xf numFmtId="9" fontId="104" fillId="0" borderId="0" applyFont="0" applyFill="0" applyBorder="0" applyAlignment="0" applyProtection="0"/>
    <xf numFmtId="0" fontId="6" fillId="0" borderId="0"/>
    <xf numFmtId="0" fontId="6" fillId="0" borderId="0"/>
    <xf numFmtId="0" fontId="128" fillId="0" borderId="0"/>
    <xf numFmtId="0" fontId="128" fillId="0" borderId="0"/>
    <xf numFmtId="0" fontId="128" fillId="0" borderId="0"/>
    <xf numFmtId="0" fontId="6" fillId="0" borderId="0"/>
    <xf numFmtId="173" fontId="25" fillId="8" borderId="213">
      <alignment horizontal="right" vertical="center"/>
    </xf>
    <xf numFmtId="0" fontId="128" fillId="0" borderId="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67" fontId="6" fillId="0" borderId="0" applyFont="0" applyFill="0" applyBorder="0" applyAlignment="0" applyProtection="0"/>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4">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4">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4">
      <alignment horizontal="right" vertical="center"/>
    </xf>
    <xf numFmtId="170" fontId="18" fillId="0" borderId="213">
      <alignment vertical="center"/>
    </xf>
    <xf numFmtId="170" fontId="18" fillId="0" borderId="213">
      <alignment vertical="center"/>
    </xf>
    <xf numFmtId="4" fontId="28" fillId="0" borderId="214" applyFill="0" applyBorder="0" applyProtection="0">
      <alignment horizontal="right" vertical="center"/>
    </xf>
    <xf numFmtId="170" fontId="18" fillId="0" borderId="214">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4">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4">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4">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4">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4">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4">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4">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4">
      <alignment horizontal="right" vertical="center"/>
    </xf>
    <xf numFmtId="172" fontId="36" fillId="1" borderId="23" applyNumberFormat="0" applyProtection="0">
      <alignment horizontal="left" vertical="top"/>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0" fontId="104" fillId="0" borderId="0"/>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0" fontId="6" fillId="0" borderId="0"/>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9" fontId="125" fillId="0" borderId="213" applyNumberFormat="0" applyFill="0" applyBorder="0" applyProtection="0">
      <alignment horizontal="left" vertical="center"/>
    </xf>
    <xf numFmtId="167" fontId="6" fillId="0" borderId="0" applyFont="0" applyFill="0" applyBorder="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0" fontId="18" fillId="0" borderId="213">
      <alignmen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5" fillId="8" borderId="213">
      <alignment horizontal="right" vertical="center"/>
    </xf>
    <xf numFmtId="167" fontId="6" fillId="0" borderId="0" applyFont="0" applyFill="0" applyBorder="0" applyAlignment="0" applyProtection="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3">
      <alignment horizontal="right" vertical="center"/>
    </xf>
    <xf numFmtId="0" fontId="130" fillId="65" borderId="215"/>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49" fontId="125" fillId="0" borderId="214" applyNumberFormat="0" applyFill="0" applyBorder="0" applyProtection="0">
      <alignment horizontal="lef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0" fontId="28" fillId="0" borderId="214" applyNumberFormat="0" applyFill="0" applyAlignment="0" applyProtection="0"/>
    <xf numFmtId="170" fontId="18" fillId="0" borderId="214">
      <alignment vertical="center"/>
    </xf>
    <xf numFmtId="177" fontId="28" fillId="62" borderId="214" applyNumberFormat="0" applyFont="0" applyBorder="0" applyAlignment="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3" fontId="25" fillId="8"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0" fontId="18" fillId="0" borderId="214">
      <alignmen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0" fontId="130" fillId="64" borderId="215"/>
    <xf numFmtId="0" fontId="2" fillId="0" borderId="0"/>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3" fontId="2" fillId="9" borderId="214">
      <alignment horizontal="right" vertical="center"/>
    </xf>
    <xf numFmtId="167" fontId="6" fillId="0" borderId="0" applyFont="0" applyFill="0" applyBorder="0" applyAlignment="0" applyProtection="0"/>
    <xf numFmtId="173" fontId="2" fillId="9" borderId="214">
      <alignment horizontal="right" vertical="center"/>
    </xf>
    <xf numFmtId="173" fontId="25" fillId="8" borderId="214">
      <alignment horizontal="right" vertical="center"/>
    </xf>
    <xf numFmtId="170" fontId="18" fillId="0" borderId="214">
      <alignment vertical="center"/>
    </xf>
    <xf numFmtId="172" fontId="36" fillId="1" borderId="23" applyNumberFormat="0" applyProtection="0">
      <alignment horizontal="left" vertical="top"/>
    </xf>
    <xf numFmtId="173" fontId="2" fillId="9" borderId="213">
      <alignment horizontal="right" vertical="center"/>
    </xf>
    <xf numFmtId="49" fontId="28" fillId="0" borderId="214"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4">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7" fontId="28" fillId="62" borderId="214"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4">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4"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 fontId="28" fillId="0" borderId="214" applyFill="0" applyBorder="0" applyProtection="0">
      <alignment horizontal="right" vertical="center"/>
    </xf>
    <xf numFmtId="49" fontId="125" fillId="0" borderId="214" applyNumberFormat="0" applyFill="0" applyBorder="0" applyProtection="0">
      <alignment horizontal="lef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49" fontId="28" fillId="0" borderId="214" applyNumberFormat="0" applyFont="0" applyFill="0" applyBorder="0" applyProtection="0">
      <alignment horizontal="left" vertical="center" indent="2"/>
    </xf>
    <xf numFmtId="0" fontId="28" fillId="0" borderId="214" applyNumberFormat="0" applyFill="0" applyAlignment="0" applyProtection="0"/>
    <xf numFmtId="173" fontId="2" fillId="9" borderId="214">
      <alignment horizontal="right" vertical="center"/>
    </xf>
    <xf numFmtId="49" fontId="125" fillId="0" borderId="214" applyNumberFormat="0" applyFill="0" applyBorder="0" applyProtection="0">
      <alignment horizontal="left" vertical="center"/>
    </xf>
    <xf numFmtId="173" fontId="25" fillId="8" borderId="214">
      <alignment horizontal="right" vertical="center"/>
    </xf>
    <xf numFmtId="4" fontId="28" fillId="0" borderId="214" applyFill="0" applyBorder="0" applyProtection="0">
      <alignment horizontal="right" vertical="center"/>
    </xf>
    <xf numFmtId="173" fontId="25" fillId="8" borderId="214">
      <alignment horizontal="right" vertical="center"/>
    </xf>
    <xf numFmtId="170" fontId="18" fillId="0" borderId="214">
      <alignment vertical="center"/>
    </xf>
    <xf numFmtId="177" fontId="28" fillId="62" borderId="214" applyNumberFormat="0" applyFont="0" applyBorder="0" applyAlignment="0" applyProtection="0">
      <alignment horizontal="right" vertical="center"/>
    </xf>
    <xf numFmtId="170" fontId="18" fillId="0" borderId="214">
      <alignment vertical="center"/>
    </xf>
    <xf numFmtId="170" fontId="18" fillId="0" borderId="214">
      <alignmen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4" fontId="28" fillId="0" borderId="214" applyFill="0" applyBorder="0" applyProtection="0">
      <alignment horizontal="right" vertical="center"/>
    </xf>
    <xf numFmtId="173" fontId="2" fillId="9" borderId="214">
      <alignment horizontal="right" vertical="center"/>
    </xf>
    <xf numFmtId="173" fontId="2" fillId="9" borderId="214">
      <alignment horizontal="right" vertical="center"/>
    </xf>
    <xf numFmtId="173" fontId="25" fillId="8" borderId="214">
      <alignment horizontal="right" vertical="center"/>
    </xf>
    <xf numFmtId="170" fontId="18" fillId="0" borderId="214">
      <alignment vertical="center"/>
    </xf>
    <xf numFmtId="173" fontId="25" fillId="8" borderId="214">
      <alignment horizontal="right" vertical="center"/>
    </xf>
    <xf numFmtId="173" fontId="2" fillId="9" borderId="214">
      <alignment horizontal="right" vertical="center"/>
    </xf>
    <xf numFmtId="4" fontId="28" fillId="0" borderId="214" applyFill="0" applyBorder="0" applyProtection="0">
      <alignment horizontal="right" vertical="center"/>
    </xf>
    <xf numFmtId="177" fontId="28" fillId="62" borderId="214" applyNumberFormat="0" applyFont="0" applyBorder="0" applyAlignment="0" applyProtection="0">
      <alignment horizontal="right" vertical="center"/>
    </xf>
    <xf numFmtId="49" fontId="28" fillId="0" borderId="214" applyNumberFormat="0" applyFont="0" applyFill="0" applyBorder="0" applyProtection="0">
      <alignment horizontal="left" vertical="center" indent="2"/>
    </xf>
    <xf numFmtId="173" fontId="2" fillId="9" borderId="214">
      <alignment horizontal="right" vertical="center"/>
    </xf>
    <xf numFmtId="173" fontId="2" fillId="9" borderId="214">
      <alignment horizontal="right" vertical="center"/>
    </xf>
    <xf numFmtId="173" fontId="2" fillId="9" borderId="214">
      <alignment horizontal="right" vertical="center"/>
    </xf>
    <xf numFmtId="0" fontId="28" fillId="0" borderId="214" applyNumberFormat="0" applyFill="0" applyAlignment="0" applyProtection="0"/>
    <xf numFmtId="170" fontId="18" fillId="0" borderId="214">
      <alignment vertical="center"/>
    </xf>
    <xf numFmtId="170" fontId="18" fillId="0" borderId="214">
      <alignment vertical="center"/>
    </xf>
    <xf numFmtId="49" fontId="125" fillId="0" borderId="214" applyNumberFormat="0" applyFill="0" applyBorder="0" applyProtection="0">
      <alignment horizontal="left" vertical="center"/>
    </xf>
    <xf numFmtId="170" fontId="18" fillId="0" borderId="214">
      <alignment vertical="center"/>
    </xf>
    <xf numFmtId="170" fontId="18" fillId="0" borderId="214">
      <alignment vertical="center"/>
    </xf>
    <xf numFmtId="170" fontId="18" fillId="0" borderId="214">
      <alignment vertical="center"/>
    </xf>
    <xf numFmtId="173" fontId="25" fillId="8" borderId="214">
      <alignment horizontal="right" vertical="center"/>
    </xf>
    <xf numFmtId="173" fontId="25" fillId="8" borderId="214">
      <alignment horizontal="right" vertical="center"/>
    </xf>
    <xf numFmtId="173" fontId="25" fillId="8"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4">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9" fontId="125" fillId="0" borderId="213" applyNumberFormat="0" applyFill="0" applyBorder="0" applyProtection="0">
      <alignment horizontal="lef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173" fontId="25" fillId="8" borderId="213">
      <alignment horizontal="righ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0" fontId="28" fillId="0" borderId="213" applyNumberFormat="0" applyFill="0" applyAlignment="0" applyProtection="0"/>
    <xf numFmtId="0" fontId="28" fillId="0" borderId="213" applyNumberFormat="0" applyFill="0" applyAlignment="0" applyProtection="0"/>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2" fontId="36" fillId="1" borderId="23" applyNumberFormat="0" applyProtection="0">
      <alignment horizontal="left" vertical="top"/>
    </xf>
    <xf numFmtId="167" fontId="6" fillId="0" borderId="0" applyFont="0" applyFill="0" applyBorder="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172" fontId="36" fillId="1" borderId="23" applyNumberFormat="0" applyProtection="0">
      <alignment horizontal="left" vertical="top"/>
    </xf>
    <xf numFmtId="0" fontId="129" fillId="63" borderId="215">
      <alignment horizont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0" fontId="2" fillId="0" borderId="0"/>
    <xf numFmtId="173" fontId="2" fillId="9" borderId="213">
      <alignment horizontal="right" vertical="center"/>
    </xf>
    <xf numFmtId="0" fontId="104" fillId="0" borderId="0"/>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0" fontId="28" fillId="0" borderId="213" applyNumberFormat="0" applyFill="0" applyAlignment="0" applyProtection="0"/>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0" fontId="28" fillId="0" borderId="213" applyNumberFormat="0" applyFill="0" applyAlignment="0" applyProtection="0"/>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7" fontId="28" fillId="62" borderId="213" applyNumberFormat="0" applyFont="0" applyBorder="0" applyAlignment="0" applyProtection="0">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2" fontId="36" fillId="1" borderId="23" applyNumberFormat="0" applyProtection="0">
      <alignment horizontal="left" vertical="top"/>
    </xf>
    <xf numFmtId="172" fontId="36" fillId="1" borderId="23" applyNumberFormat="0" applyProtection="0">
      <alignment horizontal="left" vertical="top"/>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2" fontId="36" fillId="1" borderId="23" applyNumberFormat="0" applyProtection="0">
      <alignment horizontal="left" vertical="top"/>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2" fontId="36" fillId="1" borderId="23" applyNumberFormat="0" applyProtection="0">
      <alignment horizontal="left" vertical="top"/>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2" fontId="36" fillId="1" borderId="23" applyNumberFormat="0" applyProtection="0">
      <alignment horizontal="left" vertical="top"/>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5" fillId="8" borderId="213">
      <alignment horizontal="righ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173" fontId="25" fillId="8"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0" fontId="18" fillId="0" borderId="213">
      <alignmen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0" fontId="28" fillId="0" borderId="213" applyNumberFormat="0" applyFill="0" applyAlignment="0" applyProtection="0"/>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0" fontId="18" fillId="0" borderId="213">
      <alignment vertical="center"/>
    </xf>
    <xf numFmtId="172" fontId="36" fillId="1" borderId="23" applyNumberFormat="0" applyProtection="0">
      <alignment horizontal="left" vertical="top"/>
    </xf>
    <xf numFmtId="173" fontId="2" fillId="9" borderId="213">
      <alignment horizontal="right" vertical="center"/>
    </xf>
    <xf numFmtId="173" fontId="2" fillId="9"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0" fontId="28" fillId="0" borderId="213" applyNumberFormat="0" applyFill="0" applyAlignment="0" applyProtection="0"/>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5" fillId="8"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173" fontId="25" fillId="8" borderId="213">
      <alignment horizontal="right" vertical="center"/>
    </xf>
    <xf numFmtId="0" fontId="28" fillId="0" borderId="213" applyNumberFormat="0" applyFill="0" applyAlignment="0" applyProtection="0"/>
    <xf numFmtId="173" fontId="25" fillId="8"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0" fontId="18" fillId="0" borderId="213">
      <alignmen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0" fontId="28" fillId="0" borderId="213" applyNumberFormat="0" applyFill="0" applyAlignment="0" applyProtection="0"/>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49" fontId="125" fillId="0" borderId="213" applyNumberFormat="0" applyFill="0" applyBorder="0" applyProtection="0">
      <alignment horizontal="left" vertical="center"/>
    </xf>
    <xf numFmtId="4" fontId="28" fillId="0" borderId="213" applyFill="0" applyBorder="0" applyProtection="0">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2" fontId="36" fillId="1" borderId="23" applyNumberFormat="0" applyProtection="0">
      <alignment horizontal="left" vertical="top"/>
    </xf>
    <xf numFmtId="173" fontId="2" fillId="9" borderId="213">
      <alignment horizontal="right" vertical="center"/>
    </xf>
    <xf numFmtId="0" fontId="28" fillId="0" borderId="213" applyNumberFormat="0" applyFill="0" applyAlignment="0" applyProtection="0"/>
    <xf numFmtId="49" fontId="28" fillId="0" borderId="213" applyNumberFormat="0" applyFont="0" applyFill="0" applyBorder="0" applyProtection="0">
      <alignment horizontal="left" vertical="center" indent="2"/>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5" fillId="8"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2" fontId="36" fillId="1" borderId="23" applyNumberFormat="0" applyProtection="0">
      <alignment horizontal="left" vertical="top"/>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36" fillId="1" borderId="23" applyNumberFormat="0" applyProtection="0">
      <alignment horizontal="left" vertical="top"/>
    </xf>
    <xf numFmtId="173" fontId="25" fillId="8"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125" fillId="0" borderId="213" applyNumberFormat="0" applyFill="0" applyBorder="0" applyProtection="0">
      <alignment horizontal="lef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49" fontId="28" fillId="0" borderId="213" applyNumberFormat="0" applyFont="0" applyFill="0" applyBorder="0" applyProtection="0">
      <alignment horizontal="left" vertical="center" indent="2"/>
    </xf>
    <xf numFmtId="170" fontId="18" fillId="0" borderId="213">
      <alignment vertical="center"/>
    </xf>
    <xf numFmtId="0" fontId="28" fillId="0" borderId="213" applyNumberFormat="0" applyFill="0" applyAlignment="0" applyProtection="0"/>
    <xf numFmtId="177" fontId="28" fillId="62" borderId="213" applyNumberFormat="0" applyFont="0" applyBorder="0" applyAlignment="0" applyProtection="0">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9" fontId="28" fillId="0" borderId="213" applyNumberFormat="0" applyFont="0" applyFill="0" applyBorder="0" applyProtection="0">
      <alignment horizontal="left" vertical="center" indent="2"/>
    </xf>
    <xf numFmtId="170" fontId="18" fillId="0" borderId="213">
      <alignmen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173" fontId="25" fillId="8" borderId="213">
      <alignment horizontal="right" vertical="center"/>
    </xf>
    <xf numFmtId="170" fontId="18" fillId="0" borderId="213">
      <alignment vertical="center"/>
    </xf>
    <xf numFmtId="0" fontId="28" fillId="0" borderId="213" applyNumberFormat="0" applyFill="0" applyAlignment="0" applyProtection="0"/>
    <xf numFmtId="173" fontId="2" fillId="9"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0" fontId="18" fillId="0" borderId="213">
      <alignment vertical="center"/>
    </xf>
    <xf numFmtId="173" fontId="25" fillId="8" borderId="213">
      <alignment horizontal="right" vertical="center"/>
    </xf>
    <xf numFmtId="173" fontId="25" fillId="8" borderId="213">
      <alignment horizontal="right" vertical="center"/>
    </xf>
    <xf numFmtId="49" fontId="125" fillId="0" borderId="213" applyNumberFormat="0" applyFill="0" applyBorder="0" applyProtection="0">
      <alignment horizontal="left" vertical="center"/>
    </xf>
    <xf numFmtId="177" fontId="28" fillId="62" borderId="213" applyNumberFormat="0" applyFont="0" applyBorder="0" applyAlignment="0" applyProtection="0">
      <alignment horizontal="right" vertical="center"/>
    </xf>
    <xf numFmtId="0" fontId="28" fillId="0" borderId="213" applyNumberFormat="0" applyFill="0" applyAlignment="0" applyProtection="0"/>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0" fontId="18" fillId="0" borderId="213">
      <alignmen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49" fontId="125" fillId="0" borderId="213" applyNumberFormat="0" applyFill="0" applyBorder="0" applyProtection="0">
      <alignment horizontal="left" vertical="center"/>
    </xf>
    <xf numFmtId="170" fontId="18" fillId="0" borderId="213">
      <alignment vertical="center"/>
    </xf>
    <xf numFmtId="4" fontId="28" fillId="0" borderId="213" applyFill="0" applyBorder="0" applyProtection="0">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49" fontId="28" fillId="0" borderId="213" applyNumberFormat="0" applyFont="0" applyFill="0" applyBorder="0" applyProtection="0">
      <alignment horizontal="left" vertical="center" indent="2"/>
    </xf>
    <xf numFmtId="0" fontId="28" fillId="0" borderId="213" applyNumberFormat="0" applyFill="0" applyAlignment="0" applyProtection="0"/>
    <xf numFmtId="173" fontId="2" fillId="9" borderId="213">
      <alignment horizontal="right" vertical="center"/>
    </xf>
    <xf numFmtId="49" fontId="125" fillId="0" borderId="213" applyNumberFormat="0" applyFill="0" applyBorder="0" applyProtection="0">
      <alignment horizontal="left" vertical="center"/>
    </xf>
    <xf numFmtId="173" fontId="25" fillId="8" borderId="213">
      <alignment horizontal="right" vertical="center"/>
    </xf>
    <xf numFmtId="4" fontId="28" fillId="0" borderId="213" applyFill="0" applyBorder="0" applyProtection="0">
      <alignment horizontal="right" vertical="center"/>
    </xf>
    <xf numFmtId="173" fontId="25" fillId="8" borderId="213">
      <alignment horizontal="right" vertical="center"/>
    </xf>
    <xf numFmtId="170" fontId="18" fillId="0" borderId="213">
      <alignment vertical="center"/>
    </xf>
    <xf numFmtId="177" fontId="28" fillId="62" borderId="213" applyNumberFormat="0" applyFont="0" applyBorder="0" applyAlignment="0" applyProtection="0">
      <alignment horizontal="right" vertical="center"/>
    </xf>
    <xf numFmtId="170" fontId="18" fillId="0" borderId="213">
      <alignment vertical="center"/>
    </xf>
    <xf numFmtId="170" fontId="18" fillId="0" borderId="213">
      <alignmen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4" fontId="28" fillId="0" borderId="213" applyFill="0" applyBorder="0" applyProtection="0">
      <alignment horizontal="right" vertical="center"/>
    </xf>
    <xf numFmtId="173" fontId="2" fillId="9" borderId="213">
      <alignment horizontal="right" vertical="center"/>
    </xf>
    <xf numFmtId="173" fontId="2" fillId="9" borderId="213">
      <alignment horizontal="right" vertical="center"/>
    </xf>
    <xf numFmtId="173" fontId="25" fillId="8" borderId="213">
      <alignment horizontal="right" vertical="center"/>
    </xf>
    <xf numFmtId="170" fontId="18" fillId="0" borderId="213">
      <alignment vertical="center"/>
    </xf>
    <xf numFmtId="173" fontId="25" fillId="8" borderId="213">
      <alignment horizontal="right" vertical="center"/>
    </xf>
    <xf numFmtId="173" fontId="2" fillId="9" borderId="213">
      <alignment horizontal="right" vertical="center"/>
    </xf>
    <xf numFmtId="4" fontId="28" fillId="0" borderId="213" applyFill="0" applyBorder="0" applyProtection="0">
      <alignment horizontal="right" vertical="center"/>
    </xf>
    <xf numFmtId="177" fontId="28" fillId="62" borderId="213" applyNumberFormat="0" applyFont="0" applyBorder="0" applyAlignment="0" applyProtection="0">
      <alignment horizontal="right" vertical="center"/>
    </xf>
    <xf numFmtId="49" fontId="28" fillId="0" borderId="213" applyNumberFormat="0" applyFont="0" applyFill="0" applyBorder="0" applyProtection="0">
      <alignment horizontal="left" vertical="center" indent="2"/>
    </xf>
    <xf numFmtId="173" fontId="2" fillId="9" borderId="213">
      <alignment horizontal="right" vertical="center"/>
    </xf>
    <xf numFmtId="173" fontId="2" fillId="9" borderId="213">
      <alignment horizontal="right" vertical="center"/>
    </xf>
    <xf numFmtId="173" fontId="2" fillId="9" borderId="213">
      <alignment horizontal="right" vertical="center"/>
    </xf>
    <xf numFmtId="0" fontId="28" fillId="0" borderId="213" applyNumberFormat="0" applyFill="0" applyAlignment="0" applyProtection="0"/>
    <xf numFmtId="170" fontId="18" fillId="0" borderId="213">
      <alignment vertical="center"/>
    </xf>
    <xf numFmtId="170" fontId="18" fillId="0" borderId="213">
      <alignment vertical="center"/>
    </xf>
    <xf numFmtId="49" fontId="125" fillId="0" borderId="213" applyNumberFormat="0" applyFill="0" applyBorder="0" applyProtection="0">
      <alignment horizontal="left" vertical="center"/>
    </xf>
    <xf numFmtId="170" fontId="18" fillId="0" borderId="213">
      <alignment vertical="center"/>
    </xf>
    <xf numFmtId="170" fontId="18" fillId="0" borderId="213">
      <alignment vertical="center"/>
    </xf>
    <xf numFmtId="170" fontId="18" fillId="0" borderId="213">
      <alignment vertical="center"/>
    </xf>
    <xf numFmtId="173" fontId="25" fillId="8" borderId="213">
      <alignment horizontal="right" vertical="center"/>
    </xf>
    <xf numFmtId="173" fontId="25" fillId="8" borderId="213">
      <alignment horizontal="right" vertical="center"/>
    </xf>
    <xf numFmtId="173" fontId="25" fillId="8"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3" fontId="2" fillId="9" borderId="213">
      <alignment horizontal="right" vertical="center"/>
    </xf>
    <xf numFmtId="172" fontId="5" fillId="0" borderId="2" applyNumberFormat="0" applyFill="0" applyAlignment="0" applyProtection="0"/>
  </cellStyleXfs>
  <cellXfs count="1280">
    <xf numFmtId="172" fontId="0" fillId="0" borderId="0" xfId="0"/>
    <xf numFmtId="172" fontId="5" fillId="0" borderId="0" xfId="1"/>
    <xf numFmtId="170" fontId="14" fillId="0" borderId="0" xfId="3" applyNumberFormat="1" applyFont="1" applyFill="1"/>
    <xf numFmtId="172" fontId="0" fillId="0" borderId="7" xfId="0" applyBorder="1"/>
    <xf numFmtId="172" fontId="0" fillId="0" borderId="10" xfId="0" applyBorder="1"/>
    <xf numFmtId="172" fontId="8" fillId="0" borderId="7" xfId="0" applyFont="1" applyBorder="1"/>
    <xf numFmtId="172" fontId="18" fillId="0" borderId="0" xfId="5" applyFont="1" applyFill="1" applyBorder="1" applyAlignment="1">
      <alignment wrapText="1"/>
    </xf>
    <xf numFmtId="172" fontId="16" fillId="0" borderId="0" xfId="0" applyFont="1"/>
    <xf numFmtId="172" fontId="8" fillId="0" borderId="0" xfId="0" applyFont="1"/>
    <xf numFmtId="172" fontId="24" fillId="0" borderId="0" xfId="0" applyFont="1" applyBorder="1"/>
    <xf numFmtId="172" fontId="7" fillId="0" borderId="0" xfId="0" applyFont="1"/>
    <xf numFmtId="172" fontId="25" fillId="0" borderId="0" xfId="0" applyFont="1"/>
    <xf numFmtId="172" fontId="40" fillId="12" borderId="15" xfId="0" applyFont="1" applyFill="1" applyBorder="1" applyAlignment="1">
      <alignment horizontal="center" vertical="center" wrapText="1"/>
    </xf>
    <xf numFmtId="172" fontId="39" fillId="0" borderId="0" xfId="0" applyFont="1" applyFill="1" applyBorder="1" applyAlignment="1">
      <alignment horizontal="center" vertical="center" wrapText="1"/>
    </xf>
    <xf numFmtId="3" fontId="40" fillId="0" borderId="0" xfId="0" applyNumberFormat="1" applyFont="1" applyFill="1" applyBorder="1" applyAlignment="1">
      <alignment horizontal="center" vertical="center" wrapText="1"/>
    </xf>
    <xf numFmtId="172" fontId="0" fillId="0" borderId="0" xfId="0" applyFill="1"/>
    <xf numFmtId="172" fontId="8" fillId="0" borderId="15" xfId="0" applyFont="1" applyBorder="1"/>
    <xf numFmtId="3" fontId="0" fillId="3" borderId="15" xfId="0" applyNumberFormat="1" applyFill="1" applyBorder="1" applyAlignment="1">
      <alignment horizontal="center"/>
    </xf>
    <xf numFmtId="3" fontId="0" fillId="3" borderId="15" xfId="0" quotePrefix="1" applyNumberFormat="1" applyFill="1" applyBorder="1" applyAlignment="1">
      <alignment horizontal="center"/>
    </xf>
    <xf numFmtId="3" fontId="0" fillId="0" borderId="0" xfId="0" applyNumberFormat="1" applyAlignment="1">
      <alignment horizontal="center"/>
    </xf>
    <xf numFmtId="172" fontId="8" fillId="13" borderId="15" xfId="0" applyFont="1" applyFill="1" applyBorder="1"/>
    <xf numFmtId="3" fontId="8" fillId="13" borderId="15" xfId="0" applyNumberFormat="1" applyFont="1" applyFill="1" applyBorder="1" applyAlignment="1">
      <alignment horizontal="center"/>
    </xf>
    <xf numFmtId="174" fontId="0" fillId="0" borderId="0" xfId="0" applyNumberFormat="1" applyAlignment="1">
      <alignment horizontal="center"/>
    </xf>
    <xf numFmtId="3" fontId="0" fillId="13" borderId="15" xfId="0" applyNumberFormat="1" applyFill="1" applyBorder="1" applyAlignment="1">
      <alignment horizontal="center"/>
    </xf>
    <xf numFmtId="172" fontId="8" fillId="14" borderId="15" xfId="0" applyFont="1" applyFill="1" applyBorder="1"/>
    <xf numFmtId="174" fontId="0" fillId="14" borderId="15" xfId="0" applyNumberFormat="1" applyFill="1" applyBorder="1" applyAlignment="1">
      <alignment horizontal="center"/>
    </xf>
    <xf numFmtId="3" fontId="0" fillId="14" borderId="15" xfId="0" quotePrefix="1" applyNumberFormat="1" applyFill="1" applyBorder="1" applyAlignment="1">
      <alignment horizontal="center"/>
    </xf>
    <xf numFmtId="172" fontId="19" fillId="0" borderId="0" xfId="0" applyFont="1" applyFill="1"/>
    <xf numFmtId="3" fontId="0" fillId="0" borderId="0" xfId="0" quotePrefix="1" applyNumberFormat="1" applyFill="1" applyBorder="1" applyAlignment="1">
      <alignment horizontal="center"/>
    </xf>
    <xf numFmtId="3" fontId="0" fillId="0" borderId="0" xfId="0" applyNumberFormat="1" applyFill="1" applyBorder="1" applyAlignment="1">
      <alignment horizontal="center"/>
    </xf>
    <xf numFmtId="3" fontId="0" fillId="2" borderId="15" xfId="0" applyNumberFormat="1" applyFill="1" applyBorder="1" applyAlignment="1">
      <alignment horizontal="center"/>
    </xf>
    <xf numFmtId="174" fontId="0" fillId="17" borderId="15" xfId="0" applyNumberFormat="1" applyFill="1" applyBorder="1" applyAlignment="1">
      <alignment horizontal="center"/>
    </xf>
    <xf numFmtId="172" fontId="0" fillId="0" borderId="0" xfId="0" applyFill="1" applyBorder="1"/>
    <xf numFmtId="3" fontId="0" fillId="3" borderId="0" xfId="0" applyNumberFormat="1" applyFill="1" applyBorder="1" applyAlignment="1">
      <alignment horizontal="center"/>
    </xf>
    <xf numFmtId="3" fontId="0" fillId="3" borderId="0" xfId="0" quotePrefix="1" applyNumberFormat="1" applyFill="1" applyBorder="1" applyAlignment="1">
      <alignment horizontal="center"/>
    </xf>
    <xf numFmtId="171" fontId="0" fillId="3" borderId="0" xfId="0" applyNumberFormat="1" applyFill="1" applyBorder="1" applyAlignment="1">
      <alignment horizontal="center"/>
    </xf>
    <xf numFmtId="172" fontId="0" fillId="0" borderId="0" xfId="0" applyFill="1" applyBorder="1" applyAlignment="1">
      <alignment horizontal="center"/>
    </xf>
    <xf numFmtId="3" fontId="0" fillId="2" borderId="0" xfId="0" applyNumberFormat="1" applyFill="1" applyBorder="1" applyAlignment="1">
      <alignment horizontal="center"/>
    </xf>
    <xf numFmtId="174" fontId="0" fillId="0" borderId="0" xfId="0" applyNumberFormat="1"/>
    <xf numFmtId="2" fontId="0" fillId="3" borderId="0" xfId="0" applyNumberFormat="1" applyFill="1" applyBorder="1" applyAlignment="1">
      <alignment horizontal="center"/>
    </xf>
    <xf numFmtId="4" fontId="0" fillId="3" borderId="0" xfId="0" applyNumberFormat="1" applyFill="1" applyBorder="1" applyAlignment="1">
      <alignment horizontal="center"/>
    </xf>
    <xf numFmtId="172" fontId="0" fillId="0" borderId="15" xfId="0" applyFill="1" applyBorder="1"/>
    <xf numFmtId="172" fontId="8" fillId="0" borderId="0" xfId="0" applyFont="1" applyFill="1" applyBorder="1"/>
    <xf numFmtId="172" fontId="0" fillId="0" borderId="0" xfId="0" applyBorder="1"/>
    <xf numFmtId="172" fontId="0" fillId="0" borderId="21" xfId="0" applyBorder="1"/>
    <xf numFmtId="172" fontId="0" fillId="0" borderId="103" xfId="0" applyBorder="1"/>
    <xf numFmtId="172" fontId="8" fillId="0" borderId="21" xfId="0" applyFont="1" applyFill="1" applyBorder="1"/>
    <xf numFmtId="3" fontId="0" fillId="15" borderId="0" xfId="0" applyNumberFormat="1" applyFill="1" applyBorder="1"/>
    <xf numFmtId="3" fontId="0" fillId="0" borderId="0" xfId="0" applyNumberFormat="1" applyFill="1" applyBorder="1"/>
    <xf numFmtId="3" fontId="0" fillId="3" borderId="0" xfId="0" applyNumberFormat="1" applyFill="1" applyBorder="1"/>
    <xf numFmtId="172" fontId="49" fillId="0" borderId="0" xfId="0" applyFont="1" applyFill="1"/>
    <xf numFmtId="172" fontId="48" fillId="0" borderId="0" xfId="0" applyFont="1"/>
    <xf numFmtId="3" fontId="0" fillId="0" borderId="0" xfId="0" applyNumberFormat="1" applyFill="1"/>
    <xf numFmtId="10" fontId="0" fillId="0" borderId="0" xfId="52" applyNumberFormat="1" applyFont="1" applyBorder="1" applyAlignment="1">
      <alignment horizontal="center" vertical="center"/>
    </xf>
    <xf numFmtId="3" fontId="8" fillId="0" borderId="0" xfId="0" applyNumberFormat="1" applyFont="1" applyFill="1" applyBorder="1" applyAlignment="1">
      <alignment horizontal="center"/>
    </xf>
    <xf numFmtId="172" fontId="25" fillId="0" borderId="0" xfId="1" applyFont="1"/>
    <xf numFmtId="174" fontId="25" fillId="14" borderId="15" xfId="0" applyNumberFormat="1" applyFont="1" applyFill="1" applyBorder="1" applyAlignment="1">
      <alignment horizontal="center"/>
    </xf>
    <xf numFmtId="174" fontId="7" fillId="14" borderId="15" xfId="0" applyNumberFormat="1" applyFont="1" applyFill="1" applyBorder="1" applyAlignment="1">
      <alignment horizontal="center"/>
    </xf>
    <xf numFmtId="172" fontId="0" fillId="0" borderId="0" xfId="0" applyFont="1" applyFill="1" applyBorder="1"/>
    <xf numFmtId="3" fontId="55" fillId="0" borderId="0" xfId="0" applyNumberFormat="1" applyFont="1" applyBorder="1" applyAlignment="1">
      <alignment horizontal="center"/>
    </xf>
    <xf numFmtId="3" fontId="11" fillId="0" borderId="0" xfId="0" applyNumberFormat="1" applyFont="1" applyBorder="1" applyAlignment="1">
      <alignment horizontal="center"/>
    </xf>
    <xf numFmtId="3" fontId="56" fillId="0" borderId="0" xfId="0" applyNumberFormat="1" applyFont="1" applyBorder="1" applyAlignment="1">
      <alignment horizontal="center"/>
    </xf>
    <xf numFmtId="3" fontId="57" fillId="0" borderId="0" xfId="0" applyNumberFormat="1" applyFont="1" applyAlignment="1">
      <alignment horizontal="center"/>
    </xf>
    <xf numFmtId="3" fontId="59" fillId="0" borderId="0" xfId="0" applyNumberFormat="1" applyFont="1" applyAlignment="1">
      <alignment horizontal="center"/>
    </xf>
    <xf numFmtId="3" fontId="59" fillId="12" borderId="6" xfId="0" applyNumberFormat="1" applyFont="1" applyFill="1" applyBorder="1" applyAlignment="1">
      <alignment horizontal="center" vertical="center" wrapText="1"/>
    </xf>
    <xf numFmtId="3" fontId="59" fillId="12" borderId="39" xfId="0" applyNumberFormat="1" applyFont="1" applyFill="1" applyBorder="1" applyAlignment="1">
      <alignment horizontal="center" vertical="center" wrapText="1"/>
    </xf>
    <xf numFmtId="3" fontId="59" fillId="12" borderId="58" xfId="0" applyNumberFormat="1" applyFont="1" applyFill="1" applyBorder="1" applyAlignment="1">
      <alignment horizontal="center" vertical="center" wrapText="1"/>
    </xf>
    <xf numFmtId="3" fontId="57" fillId="0" borderId="0" xfId="0" applyNumberFormat="1" applyFont="1" applyAlignment="1">
      <alignment horizontal="center" vertical="center"/>
    </xf>
    <xf numFmtId="172" fontId="75" fillId="0" borderId="0" xfId="0" applyFont="1"/>
    <xf numFmtId="172" fontId="79" fillId="0" borderId="0" xfId="0" applyFont="1" applyFill="1" applyBorder="1" applyAlignment="1">
      <alignment horizontal="left" vertical="center" wrapText="1"/>
    </xf>
    <xf numFmtId="172" fontId="76" fillId="0" borderId="0" xfId="0" applyFont="1" applyFill="1" applyBorder="1" applyAlignment="1">
      <alignment horizontal="left" vertical="center" wrapText="1"/>
    </xf>
    <xf numFmtId="172" fontId="78" fillId="0" borderId="0" xfId="0" applyFont="1" applyFill="1" applyBorder="1" applyAlignment="1">
      <alignment horizontal="left" vertical="center" wrapText="1"/>
    </xf>
    <xf numFmtId="172" fontId="81" fillId="0" borderId="0" xfId="0" applyFont="1" applyFill="1"/>
    <xf numFmtId="172" fontId="79" fillId="0" borderId="111" xfId="0" applyFont="1" applyFill="1" applyBorder="1" applyAlignment="1">
      <alignment horizontal="left" vertical="center" wrapText="1"/>
    </xf>
    <xf numFmtId="172" fontId="54" fillId="12" borderId="0" xfId="0" applyFont="1" applyFill="1" applyBorder="1" applyAlignment="1">
      <alignment horizontal="left" vertical="center" wrapText="1"/>
    </xf>
    <xf numFmtId="172" fontId="0" fillId="0" borderId="110" xfId="0" applyBorder="1" applyAlignment="1">
      <alignment vertical="top" wrapText="1"/>
    </xf>
    <xf numFmtId="170" fontId="12" fillId="23" borderId="5" xfId="3" applyNumberFormat="1" applyFont="1" applyFill="1" applyBorder="1" applyAlignment="1">
      <alignment horizontal="center"/>
    </xf>
    <xf numFmtId="170" fontId="12" fillId="23" borderId="5" xfId="3" quotePrefix="1" applyNumberFormat="1" applyFont="1" applyFill="1" applyBorder="1" applyAlignment="1">
      <alignment horizontal="center"/>
    </xf>
    <xf numFmtId="170" fontId="12" fillId="23" borderId="6" xfId="3" applyNumberFormat="1" applyFont="1" applyFill="1" applyBorder="1" applyAlignment="1">
      <alignment horizontal="center"/>
    </xf>
    <xf numFmtId="170" fontId="12" fillId="23" borderId="6" xfId="3" quotePrefix="1" applyNumberFormat="1" applyFont="1" applyFill="1" applyBorder="1" applyAlignment="1">
      <alignment horizontal="center"/>
    </xf>
    <xf numFmtId="170" fontId="13" fillId="23" borderId="5" xfId="3" applyNumberFormat="1" applyFont="1" applyFill="1" applyBorder="1" applyAlignment="1">
      <alignment horizontal="center"/>
    </xf>
    <xf numFmtId="170" fontId="13" fillId="23" borderId="5" xfId="3" quotePrefix="1" applyNumberFormat="1" applyFont="1" applyFill="1" applyBorder="1" applyAlignment="1">
      <alignment horizontal="center"/>
    </xf>
    <xf numFmtId="170" fontId="14" fillId="23" borderId="0" xfId="3" applyNumberFormat="1" applyFont="1" applyFill="1" applyBorder="1" applyAlignment="1">
      <alignment horizontal="center"/>
    </xf>
    <xf numFmtId="170" fontId="12" fillId="23" borderId="9" xfId="3" applyNumberFormat="1" applyFont="1" applyFill="1" applyBorder="1" applyAlignment="1">
      <alignment horizontal="center"/>
    </xf>
    <xf numFmtId="170" fontId="12" fillId="23" borderId="0" xfId="3" quotePrefix="1" applyNumberFormat="1" applyFont="1" applyFill="1" applyBorder="1" applyAlignment="1">
      <alignment horizontal="center"/>
    </xf>
    <xf numFmtId="170" fontId="12" fillId="23" borderId="0" xfId="3" applyNumberFormat="1" applyFont="1" applyFill="1" applyBorder="1" applyAlignment="1">
      <alignment horizontal="center"/>
    </xf>
    <xf numFmtId="170" fontId="12" fillId="23" borderId="9" xfId="3" quotePrefix="1" applyNumberFormat="1" applyFont="1" applyFill="1" applyBorder="1" applyAlignment="1">
      <alignment horizontal="center"/>
    </xf>
    <xf numFmtId="170" fontId="13" fillId="23" borderId="0" xfId="3" applyNumberFormat="1" applyFont="1" applyFill="1" applyBorder="1" applyAlignment="1">
      <alignment horizontal="center"/>
    </xf>
    <xf numFmtId="170" fontId="12" fillId="23" borderId="12" xfId="3" applyNumberFormat="1" applyFont="1" applyFill="1" applyBorder="1" applyAlignment="1">
      <alignment horizontal="center"/>
    </xf>
    <xf numFmtId="170" fontId="12" fillId="23" borderId="13" xfId="3" applyNumberFormat="1" applyFont="1" applyFill="1" applyBorder="1" applyAlignment="1">
      <alignment horizontal="center"/>
    </xf>
    <xf numFmtId="170" fontId="12" fillId="23" borderId="12" xfId="3" quotePrefix="1" applyNumberFormat="1" applyFont="1" applyFill="1" applyBorder="1" applyAlignment="1">
      <alignment horizontal="center"/>
    </xf>
    <xf numFmtId="170" fontId="12" fillId="23" borderId="13" xfId="3" quotePrefix="1" applyNumberFormat="1" applyFont="1" applyFill="1" applyBorder="1" applyAlignment="1">
      <alignment horizontal="center"/>
    </xf>
    <xf numFmtId="170" fontId="13" fillId="23" borderId="12" xfId="3" applyNumberFormat="1" applyFont="1" applyFill="1" applyBorder="1" applyAlignment="1">
      <alignment horizontal="center"/>
    </xf>
    <xf numFmtId="172" fontId="54" fillId="12" borderId="21" xfId="0" applyFont="1" applyFill="1" applyBorder="1" applyAlignment="1">
      <alignment horizontal="left" vertical="center" wrapText="1"/>
    </xf>
    <xf numFmtId="172" fontId="54" fillId="12" borderId="80" xfId="0" applyFont="1" applyFill="1" applyBorder="1" applyAlignment="1">
      <alignment horizontal="left" vertical="center" wrapText="1"/>
    </xf>
    <xf numFmtId="172" fontId="79" fillId="0" borderId="21" xfId="0" applyFont="1" applyFill="1" applyBorder="1" applyAlignment="1">
      <alignment horizontal="left" vertical="center" wrapText="1"/>
    </xf>
    <xf numFmtId="172" fontId="0" fillId="0" borderId="80" xfId="0" applyBorder="1"/>
    <xf numFmtId="172" fontId="0" fillId="0" borderId="21" xfId="0" applyBorder="1" applyAlignment="1">
      <alignment horizontal="justify" wrapText="1"/>
    </xf>
    <xf numFmtId="172" fontId="76" fillId="0" borderId="21" xfId="0" applyFont="1" applyFill="1" applyBorder="1" applyAlignment="1">
      <alignment horizontal="left" vertical="center" wrapText="1"/>
    </xf>
    <xf numFmtId="172" fontId="76" fillId="0" borderId="80" xfId="0" applyFont="1" applyFill="1" applyBorder="1" applyAlignment="1">
      <alignment horizontal="left" vertical="center" wrapText="1"/>
    </xf>
    <xf numFmtId="172" fontId="79" fillId="0" borderId="80" xfId="0" applyFont="1" applyFill="1" applyBorder="1" applyAlignment="1">
      <alignment horizontal="left" vertical="center" wrapText="1"/>
    </xf>
    <xf numFmtId="172" fontId="0" fillId="0" borderId="114" xfId="0" applyBorder="1"/>
    <xf numFmtId="172" fontId="48" fillId="0" borderId="80" xfId="0" applyFont="1" applyFill="1" applyBorder="1" applyAlignment="1">
      <alignment horizontal="justify" wrapText="1"/>
    </xf>
    <xf numFmtId="172" fontId="79" fillId="0" borderId="114" xfId="0" applyFont="1" applyFill="1" applyBorder="1" applyAlignment="1">
      <alignment horizontal="left" vertical="center" wrapText="1"/>
    </xf>
    <xf numFmtId="172" fontId="79" fillId="0" borderId="115" xfId="0" applyFont="1" applyFill="1" applyBorder="1" applyAlignment="1">
      <alignment horizontal="left" vertical="center" wrapText="1"/>
    </xf>
    <xf numFmtId="172" fontId="54" fillId="12" borderId="103" xfId="0" applyFont="1" applyFill="1" applyBorder="1" applyAlignment="1">
      <alignment horizontal="left" vertical="center" wrapText="1"/>
    </xf>
    <xf numFmtId="172" fontId="54" fillId="12" borderId="61" xfId="0" applyFont="1" applyFill="1" applyBorder="1" applyAlignment="1">
      <alignment horizontal="left" vertical="center" wrapText="1"/>
    </xf>
    <xf numFmtId="172" fontId="54" fillId="12" borderId="18" xfId="0" applyFont="1" applyFill="1" applyBorder="1" applyAlignment="1">
      <alignment horizontal="left" vertical="center" wrapText="1"/>
    </xf>
    <xf numFmtId="172" fontId="0" fillId="0" borderId="61" xfId="0" applyBorder="1"/>
    <xf numFmtId="172" fontId="0" fillId="0" borderId="18" xfId="0" applyBorder="1"/>
    <xf numFmtId="172" fontId="77" fillId="12" borderId="86" xfId="0" applyFont="1" applyFill="1" applyBorder="1" applyAlignment="1">
      <alignment horizontal="left" vertical="center" wrapText="1"/>
    </xf>
    <xf numFmtId="172" fontId="77" fillId="12" borderId="16" xfId="0" applyFont="1" applyFill="1" applyBorder="1" applyAlignment="1">
      <alignment horizontal="left" vertical="center" wrapText="1"/>
    </xf>
    <xf numFmtId="172" fontId="74" fillId="0" borderId="21" xfId="0" applyFont="1" applyFill="1" applyBorder="1" applyAlignment="1">
      <alignment vertical="top" wrapText="1"/>
    </xf>
    <xf numFmtId="172" fontId="73" fillId="0" borderId="112" xfId="148" applyBorder="1" applyAlignment="1" applyProtection="1">
      <alignment vertical="top"/>
    </xf>
    <xf numFmtId="172" fontId="0" fillId="0" borderId="113" xfId="0" applyBorder="1" applyAlignment="1">
      <alignment vertical="top"/>
    </xf>
    <xf numFmtId="172" fontId="0" fillId="0" borderId="103" xfId="0" applyFill="1" applyBorder="1"/>
    <xf numFmtId="172" fontId="0" fillId="0" borderId="112" xfId="0" applyBorder="1" applyAlignment="1">
      <alignment horizontal="justify" vertical="top"/>
    </xf>
    <xf numFmtId="172" fontId="0" fillId="0" borderId="21" xfId="0" applyBorder="1" applyAlignment="1">
      <alignment horizontal="left" vertical="top" indent="2"/>
    </xf>
    <xf numFmtId="172" fontId="0" fillId="0" borderId="21" xfId="0" applyBorder="1" applyAlignment="1">
      <alignment horizontal="justify" vertical="top"/>
    </xf>
    <xf numFmtId="172" fontId="0" fillId="0" borderId="103" xfId="0" applyBorder="1" applyAlignment="1">
      <alignment horizontal="justify" vertical="top"/>
    </xf>
    <xf numFmtId="172" fontId="0" fillId="0" borderId="112" xfId="0" applyFill="1" applyBorder="1"/>
    <xf numFmtId="172" fontId="8" fillId="23" borderId="19" xfId="0" applyFont="1" applyFill="1" applyBorder="1"/>
    <xf numFmtId="172" fontId="0" fillId="0" borderId="118" xfId="0" applyBorder="1"/>
    <xf numFmtId="172" fontId="73" fillId="0" borderId="21" xfId="148" applyBorder="1" applyAlignment="1" applyProtection="1">
      <alignment vertical="top"/>
    </xf>
    <xf numFmtId="172" fontId="0" fillId="0" borderId="119" xfId="0" applyBorder="1"/>
    <xf numFmtId="172" fontId="87" fillId="0" borderId="118" xfId="0" applyFont="1" applyBorder="1"/>
    <xf numFmtId="172" fontId="18" fillId="0" borderId="12" xfId="5" applyFont="1" applyFill="1" applyBorder="1" applyAlignment="1">
      <alignment wrapText="1"/>
    </xf>
    <xf numFmtId="172" fontId="0" fillId="0" borderId="0" xfId="0" applyBorder="1" applyAlignment="1">
      <alignment horizontal="left"/>
    </xf>
    <xf numFmtId="172" fontId="0" fillId="0" borderId="121" xfId="0" applyBorder="1"/>
    <xf numFmtId="172" fontId="25" fillId="0" borderId="110" xfId="0" applyFont="1" applyBorder="1" applyAlignment="1">
      <alignment vertical="top" wrapText="1"/>
    </xf>
    <xf numFmtId="172" fontId="25" fillId="0" borderId="113" xfId="0" applyFont="1" applyBorder="1" applyAlignment="1">
      <alignment vertical="top"/>
    </xf>
    <xf numFmtId="172" fontId="25" fillId="0" borderId="119" xfId="0" applyFont="1" applyBorder="1"/>
    <xf numFmtId="172" fontId="25" fillId="0" borderId="121" xfId="0" applyFont="1" applyBorder="1"/>
    <xf numFmtId="172" fontId="25" fillId="0" borderId="118" xfId="0" applyFont="1" applyBorder="1"/>
    <xf numFmtId="172" fontId="54" fillId="12" borderId="19" xfId="0" applyFont="1" applyFill="1" applyBorder="1" applyAlignment="1">
      <alignment horizontal="left" vertical="center" wrapText="1"/>
    </xf>
    <xf numFmtId="49" fontId="90" fillId="23" borderId="19" xfId="0" applyNumberFormat="1" applyFont="1" applyFill="1" applyBorder="1"/>
    <xf numFmtId="172" fontId="46" fillId="0" borderId="21" xfId="0" applyFont="1" applyFill="1" applyBorder="1" applyAlignment="1">
      <alignment horizontal="justify" vertical="top"/>
    </xf>
    <xf numFmtId="172" fontId="46" fillId="0" borderId="114" xfId="0" applyFont="1" applyFill="1" applyBorder="1" applyAlignment="1">
      <alignment horizontal="justify" vertical="top"/>
    </xf>
    <xf numFmtId="172" fontId="0" fillId="0" borderId="113" xfId="0" applyFill="1" applyBorder="1" applyAlignment="1">
      <alignment horizontal="left"/>
    </xf>
    <xf numFmtId="172" fontId="73" fillId="0" borderId="0" xfId="148" applyBorder="1" applyAlignment="1" applyProtection="1">
      <alignment vertical="top"/>
    </xf>
    <xf numFmtId="172" fontId="8" fillId="0" borderId="111" xfId="0" applyFont="1" applyBorder="1"/>
    <xf numFmtId="172" fontId="73" fillId="0" borderId="80" xfId="148" applyBorder="1" applyAlignment="1" applyProtection="1"/>
    <xf numFmtId="172" fontId="73" fillId="0" borderId="80" xfId="148" quotePrefix="1" applyBorder="1" applyAlignment="1" applyProtection="1"/>
    <xf numFmtId="172" fontId="8" fillId="0" borderId="115" xfId="0" applyFont="1" applyBorder="1"/>
    <xf numFmtId="170" fontId="12" fillId="0" borderId="5" xfId="3" applyNumberFormat="1" applyFont="1" applyFill="1" applyBorder="1" applyAlignment="1">
      <alignment horizontal="center"/>
    </xf>
    <xf numFmtId="170" fontId="12" fillId="0" borderId="5" xfId="3" quotePrefix="1" applyNumberFormat="1" applyFont="1" applyFill="1" applyBorder="1" applyAlignment="1">
      <alignment horizontal="center"/>
    </xf>
    <xf numFmtId="170" fontId="13" fillId="0" borderId="5" xfId="3" applyNumberFormat="1" applyFont="1" applyFill="1" applyBorder="1" applyAlignment="1">
      <alignment horizontal="center"/>
    </xf>
    <xf numFmtId="170" fontId="12" fillId="0" borderId="4" xfId="3" applyNumberFormat="1" applyFont="1" applyFill="1" applyBorder="1" applyAlignment="1">
      <alignment horizontal="center"/>
    </xf>
    <xf numFmtId="170" fontId="12" fillId="0" borderId="0" xfId="3" quotePrefix="1" applyNumberFormat="1" applyFont="1" applyFill="1" applyBorder="1" applyAlignment="1">
      <alignment horizontal="center"/>
    </xf>
    <xf numFmtId="170" fontId="12" fillId="0" borderId="0" xfId="3" applyNumberFormat="1" applyFont="1" applyFill="1" applyBorder="1" applyAlignment="1">
      <alignment horizontal="center"/>
    </xf>
    <xf numFmtId="170" fontId="13" fillId="0" borderId="0" xfId="3" applyNumberFormat="1" applyFont="1" applyFill="1" applyBorder="1" applyAlignment="1">
      <alignment horizontal="center"/>
    </xf>
    <xf numFmtId="172" fontId="25" fillId="0" borderId="3" xfId="0" applyFont="1" applyFill="1" applyBorder="1" applyAlignment="1">
      <alignment horizontal="left" vertical="top" wrapText="1"/>
    </xf>
    <xf numFmtId="172" fontId="0" fillId="0" borderId="61" xfId="0" applyFill="1" applyBorder="1"/>
    <xf numFmtId="172" fontId="7" fillId="0" borderId="0" xfId="0" applyFont="1" applyBorder="1"/>
    <xf numFmtId="172" fontId="7" fillId="0" borderId="0" xfId="0" applyFont="1" applyFill="1" applyBorder="1"/>
    <xf numFmtId="172" fontId="0" fillId="0" borderId="132" xfId="0" applyBorder="1"/>
    <xf numFmtId="172" fontId="0" fillId="0" borderId="133" xfId="0" applyBorder="1"/>
    <xf numFmtId="172" fontId="25" fillId="0" borderId="0" xfId="0" applyFont="1" applyBorder="1" applyAlignment="1">
      <alignment vertical="top" wrapText="1"/>
    </xf>
    <xf numFmtId="172" fontId="25" fillId="0" borderId="80" xfId="0" applyFont="1" applyBorder="1" applyAlignment="1">
      <alignment vertical="top"/>
    </xf>
    <xf numFmtId="3" fontId="0" fillId="13" borderId="15" xfId="0" quotePrefix="1" applyNumberFormat="1" applyFill="1" applyBorder="1" applyAlignment="1">
      <alignment horizontal="center"/>
    </xf>
    <xf numFmtId="172" fontId="25" fillId="0" borderId="113" xfId="0" applyFont="1" applyBorder="1" applyAlignment="1">
      <alignment vertical="top" wrapText="1"/>
    </xf>
    <xf numFmtId="172" fontId="19" fillId="0" borderId="0" xfId="0" applyFont="1" applyFill="1" applyAlignment="1">
      <alignment horizontal="center"/>
    </xf>
    <xf numFmtId="170" fontId="0" fillId="0" borderId="0" xfId="0" applyNumberFormat="1" applyFill="1" applyBorder="1" applyAlignment="1">
      <alignment horizontal="center"/>
    </xf>
    <xf numFmtId="172" fontId="7" fillId="0" borderId="0" xfId="0" applyFont="1" applyBorder="1" applyAlignment="1">
      <alignment horizontal="left"/>
    </xf>
    <xf numFmtId="172" fontId="19" fillId="0" borderId="0" xfId="0" applyFont="1" applyBorder="1" applyAlignment="1">
      <alignment horizontal="center"/>
    </xf>
    <xf numFmtId="173" fontId="0" fillId="3" borderId="0" xfId="0" applyNumberFormat="1" applyFill="1" applyBorder="1" applyAlignment="1">
      <alignment horizontal="center"/>
    </xf>
    <xf numFmtId="3" fontId="19" fillId="0" borderId="0" xfId="0" applyNumberFormat="1" applyFont="1" applyBorder="1" applyAlignment="1">
      <alignment horizontal="center"/>
    </xf>
    <xf numFmtId="170" fontId="0" fillId="0" borderId="0" xfId="0" quotePrefix="1" applyNumberFormat="1" applyFill="1" applyBorder="1" applyAlignment="1">
      <alignment horizontal="center"/>
    </xf>
    <xf numFmtId="172" fontId="18" fillId="0" borderId="7" xfId="5" applyFont="1" applyFill="1" applyBorder="1" applyAlignment="1">
      <alignment wrapText="1"/>
    </xf>
    <xf numFmtId="172" fontId="43" fillId="0" borderId="7" xfId="5" applyFont="1" applyFill="1" applyBorder="1" applyAlignment="1">
      <alignment wrapText="1"/>
    </xf>
    <xf numFmtId="172" fontId="7" fillId="0" borderId="8" xfId="0" applyFont="1" applyBorder="1"/>
    <xf numFmtId="172" fontId="0" fillId="0" borderId="8" xfId="0" applyBorder="1"/>
    <xf numFmtId="172" fontId="18" fillId="0" borderId="10" xfId="5" applyFont="1" applyFill="1" applyBorder="1" applyAlignment="1">
      <alignment wrapText="1"/>
    </xf>
    <xf numFmtId="172" fontId="0" fillId="0" borderId="11" xfId="0" applyBorder="1"/>
    <xf numFmtId="172" fontId="7" fillId="0" borderId="8" xfId="0" applyFont="1" applyBorder="1" applyAlignment="1">
      <alignment horizontal="left"/>
    </xf>
    <xf numFmtId="172" fontId="0" fillId="0" borderId="12" xfId="0" applyBorder="1"/>
    <xf numFmtId="172" fontId="7" fillId="0" borderId="11" xfId="0" applyFont="1" applyBorder="1" applyAlignment="1">
      <alignment horizontal="left"/>
    </xf>
    <xf numFmtId="172" fontId="0" fillId="0" borderId="12" xfId="0" applyFill="1" applyBorder="1"/>
    <xf numFmtId="172" fontId="0" fillId="0" borderId="0" xfId="0" applyFill="1" applyBorder="1" applyAlignment="1">
      <alignment horizontal="left"/>
    </xf>
    <xf numFmtId="172" fontId="0" fillId="0" borderId="111" xfId="0" applyFont="1" applyFill="1" applyBorder="1"/>
    <xf numFmtId="172" fontId="42" fillId="0" borderId="134" xfId="5" applyFont="1" applyFill="1" applyBorder="1" applyAlignment="1">
      <alignment wrapText="1"/>
    </xf>
    <xf numFmtId="172" fontId="8" fillId="23" borderId="102" xfId="0" applyFont="1" applyFill="1" applyBorder="1"/>
    <xf numFmtId="172" fontId="8" fillId="23" borderId="52" xfId="0" applyFont="1" applyFill="1" applyBorder="1"/>
    <xf numFmtId="172" fontId="8" fillId="23" borderId="101" xfId="0" applyFont="1" applyFill="1" applyBorder="1"/>
    <xf numFmtId="3" fontId="0" fillId="0" borderId="61" xfId="0" applyNumberFormat="1" applyFill="1" applyBorder="1"/>
    <xf numFmtId="172" fontId="73" fillId="0" borderId="18" xfId="148" applyBorder="1" applyAlignment="1" applyProtection="1"/>
    <xf numFmtId="172" fontId="87" fillId="0" borderId="136" xfId="0" applyFont="1" applyBorder="1"/>
    <xf numFmtId="172" fontId="7" fillId="0" borderId="61" xfId="0" applyFont="1" applyBorder="1"/>
    <xf numFmtId="172" fontId="7" fillId="0" borderId="18" xfId="0" applyFont="1" applyBorder="1"/>
    <xf numFmtId="172" fontId="73" fillId="0" borderId="18" xfId="148" quotePrefix="1" applyBorder="1" applyAlignment="1" applyProtection="1"/>
    <xf numFmtId="172" fontId="8" fillId="23" borderId="3" xfId="0" applyFont="1" applyFill="1" applyBorder="1"/>
    <xf numFmtId="172" fontId="42" fillId="23" borderId="3" xfId="5" applyFont="1" applyFill="1" applyBorder="1" applyAlignment="1">
      <alignment wrapText="1"/>
    </xf>
    <xf numFmtId="172" fontId="26" fillId="0" borderId="0" xfId="0" applyFont="1" applyBorder="1" applyAlignment="1">
      <alignment horizontal="justify"/>
    </xf>
    <xf numFmtId="172" fontId="0" fillId="0" borderId="0" xfId="0" applyFill="1" applyBorder="1" applyAlignment="1">
      <alignment horizontal="left" vertical="top" indent="2"/>
    </xf>
    <xf numFmtId="172" fontId="27" fillId="0" borderId="0" xfId="0" applyFont="1" applyBorder="1"/>
    <xf numFmtId="172" fontId="0" fillId="23" borderId="138" xfId="0" applyFont="1" applyFill="1" applyBorder="1"/>
    <xf numFmtId="172" fontId="0" fillId="23" borderId="139" xfId="0" applyFont="1" applyFill="1" applyBorder="1"/>
    <xf numFmtId="172" fontId="0" fillId="23" borderId="52" xfId="0" applyFont="1" applyFill="1" applyBorder="1"/>
    <xf numFmtId="172" fontId="0" fillId="23" borderId="101" xfId="0" applyFont="1" applyFill="1" applyBorder="1"/>
    <xf numFmtId="172" fontId="8" fillId="0" borderId="111" xfId="0" applyFont="1" applyBorder="1" applyAlignment="1">
      <alignment horizontal="center"/>
    </xf>
    <xf numFmtId="172" fontId="0" fillId="23" borderId="5" xfId="0" applyFill="1" applyBorder="1"/>
    <xf numFmtId="172" fontId="95" fillId="23" borderId="4" xfId="0" applyFont="1" applyFill="1" applyBorder="1"/>
    <xf numFmtId="172" fontId="95" fillId="0" borderId="8" xfId="0" applyFont="1" applyFill="1" applyBorder="1"/>
    <xf numFmtId="172" fontId="43" fillId="0" borderId="134" xfId="5" applyFont="1" applyFill="1" applyBorder="1" applyAlignment="1">
      <alignment wrapText="1"/>
    </xf>
    <xf numFmtId="172" fontId="0" fillId="0" borderId="111" xfId="0" applyFill="1" applyBorder="1"/>
    <xf numFmtId="172" fontId="8" fillId="0" borderId="111" xfId="0" applyFont="1" applyFill="1" applyBorder="1"/>
    <xf numFmtId="172" fontId="95" fillId="0" borderId="8" xfId="0" applyFont="1" applyBorder="1"/>
    <xf numFmtId="172" fontId="0" fillId="0" borderId="140" xfId="0" applyBorder="1"/>
    <xf numFmtId="172" fontId="46" fillId="0" borderId="7" xfId="0" applyFont="1" applyFill="1" applyBorder="1" applyAlignment="1">
      <alignment horizontal="left" vertical="top" wrapText="1"/>
    </xf>
    <xf numFmtId="172" fontId="46" fillId="0" borderId="0" xfId="0" applyFont="1" applyFill="1" applyBorder="1" applyAlignment="1">
      <alignment horizontal="left" vertical="top" wrapText="1"/>
    </xf>
    <xf numFmtId="170" fontId="12" fillId="0" borderId="8" xfId="3" applyNumberFormat="1" applyFont="1" applyFill="1" applyBorder="1" applyAlignment="1">
      <alignment horizontal="center"/>
    </xf>
    <xf numFmtId="172" fontId="8" fillId="0" borderId="144" xfId="0" applyFont="1" applyBorder="1"/>
    <xf numFmtId="172" fontId="0" fillId="0" borderId="145" xfId="0" applyBorder="1" applyAlignment="1">
      <alignment horizontal="center"/>
    </xf>
    <xf numFmtId="172" fontId="8" fillId="0" borderId="147" xfId="0" applyFont="1" applyBorder="1"/>
    <xf numFmtId="172" fontId="0" fillId="0" borderId="143" xfId="0" applyBorder="1" applyAlignment="1">
      <alignment horizontal="center"/>
    </xf>
    <xf numFmtId="172" fontId="0" fillId="0" borderId="149" xfId="0" applyBorder="1"/>
    <xf numFmtId="172" fontId="18" fillId="0" borderId="121" xfId="5" applyFont="1" applyFill="1" applyBorder="1" applyAlignment="1">
      <alignment wrapText="1"/>
    </xf>
    <xf numFmtId="172" fontId="0" fillId="0" borderId="143" xfId="0" applyBorder="1" applyAlignment="1">
      <alignment horizontal="left"/>
    </xf>
    <xf numFmtId="172" fontId="8" fillId="0" borderId="149" xfId="0" applyFont="1" applyBorder="1"/>
    <xf numFmtId="172" fontId="46" fillId="0" borderId="135" xfId="0" applyFont="1" applyFill="1" applyBorder="1"/>
    <xf numFmtId="172" fontId="46" fillId="0" borderId="135" xfId="0" applyFont="1" applyBorder="1"/>
    <xf numFmtId="172" fontId="8" fillId="0" borderId="121" xfId="0" applyFont="1" applyFill="1" applyBorder="1"/>
    <xf numFmtId="172" fontId="0" fillId="23" borderId="4" xfId="0" applyFill="1" applyBorder="1"/>
    <xf numFmtId="172" fontId="8" fillId="0" borderId="134" xfId="0" applyFont="1" applyBorder="1"/>
    <xf numFmtId="172" fontId="46" fillId="0" borderId="135" xfId="0" applyFont="1" applyBorder="1" applyAlignment="1">
      <alignment horizontal="center"/>
    </xf>
    <xf numFmtId="172" fontId="0" fillId="0" borderId="8" xfId="0" applyFill="1" applyBorder="1" applyAlignment="1">
      <alignment horizontal="center"/>
    </xf>
    <xf numFmtId="173" fontId="0" fillId="0" borderId="8" xfId="0" applyNumberFormat="1" applyFill="1" applyBorder="1" applyAlignment="1">
      <alignment horizontal="center"/>
    </xf>
    <xf numFmtId="172" fontId="42" fillId="0" borderId="7" xfId="5" applyFont="1" applyFill="1" applyBorder="1" applyAlignment="1">
      <alignment wrapText="1"/>
    </xf>
    <xf numFmtId="172" fontId="0" fillId="0" borderId="7" xfId="0" applyFill="1" applyBorder="1"/>
    <xf numFmtId="172" fontId="0" fillId="0" borderId="8" xfId="0" applyFill="1" applyBorder="1"/>
    <xf numFmtId="172" fontId="0" fillId="0" borderId="8" xfId="0" applyBorder="1" applyAlignment="1">
      <alignment horizontal="center"/>
    </xf>
    <xf numFmtId="172" fontId="7" fillId="0" borderId="8" xfId="0" applyFont="1" applyBorder="1" applyAlignment="1">
      <alignment horizontal="center"/>
    </xf>
    <xf numFmtId="170" fontId="0" fillId="0" borderId="12" xfId="0" quotePrefix="1" applyNumberFormat="1" applyFill="1" applyBorder="1" applyAlignment="1">
      <alignment horizontal="center"/>
    </xf>
    <xf numFmtId="172" fontId="8" fillId="0" borderId="7" xfId="0" applyFont="1" applyFill="1" applyBorder="1"/>
    <xf numFmtId="172" fontId="18" fillId="0" borderId="8" xfId="5" applyFont="1" applyFill="1" applyBorder="1" applyAlignment="1">
      <alignment wrapText="1"/>
    </xf>
    <xf numFmtId="172" fontId="19" fillId="0" borderId="149" xfId="0" applyFont="1" applyFill="1" applyBorder="1"/>
    <xf numFmtId="172" fontId="42" fillId="0" borderId="151" xfId="5" applyFont="1" applyFill="1" applyBorder="1" applyAlignment="1">
      <alignment wrapText="1"/>
    </xf>
    <xf numFmtId="172" fontId="0" fillId="0" borderId="10" xfId="0" applyFill="1" applyBorder="1"/>
    <xf numFmtId="172" fontId="0" fillId="0" borderId="11" xfId="0" applyFill="1" applyBorder="1"/>
    <xf numFmtId="172" fontId="8" fillId="0" borderId="149" xfId="0" applyFont="1" applyFill="1" applyBorder="1"/>
    <xf numFmtId="172" fontId="0" fillId="0" borderId="121" xfId="0" applyFill="1" applyBorder="1"/>
    <xf numFmtId="172" fontId="8" fillId="0" borderId="151" xfId="0" applyFont="1" applyFill="1" applyBorder="1"/>
    <xf numFmtId="172" fontId="18" fillId="0" borderId="152" xfId="5" applyFont="1" applyFill="1" applyBorder="1" applyAlignment="1">
      <alignment wrapText="1"/>
    </xf>
    <xf numFmtId="171" fontId="0" fillId="0" borderId="12" xfId="0" applyNumberFormat="1" applyFill="1" applyBorder="1"/>
    <xf numFmtId="3" fontId="0" fillId="3" borderId="15" xfId="0" applyNumberFormat="1" applyFill="1" applyBorder="1"/>
    <xf numFmtId="3" fontId="7" fillId="3" borderId="15" xfId="0" applyNumberFormat="1" applyFont="1" applyFill="1" applyBorder="1" applyAlignment="1">
      <alignment horizontal="center"/>
    </xf>
    <xf numFmtId="3" fontId="7" fillId="3" borderId="15" xfId="0" quotePrefix="1" applyNumberFormat="1" applyFont="1" applyFill="1" applyBorder="1" applyAlignment="1">
      <alignment horizontal="center"/>
    </xf>
    <xf numFmtId="172" fontId="7" fillId="0" borderId="0" xfId="0" applyFont="1" applyFill="1"/>
    <xf numFmtId="3" fontId="96" fillId="0" borderId="0" xfId="0" applyNumberFormat="1" applyFont="1" applyFill="1" applyBorder="1" applyAlignment="1">
      <alignment horizontal="center" vertical="center" wrapText="1"/>
    </xf>
    <xf numFmtId="171" fontId="0" fillId="0" borderId="0" xfId="0" applyNumberFormat="1" applyFill="1" applyAlignment="1">
      <alignment horizontal="center"/>
    </xf>
    <xf numFmtId="3" fontId="0" fillId="0" borderId="12" xfId="0" applyNumberFormat="1" applyFill="1" applyBorder="1"/>
    <xf numFmtId="2" fontId="0" fillId="3" borderId="143" xfId="0" applyNumberFormat="1" applyFill="1" applyBorder="1" applyAlignment="1">
      <alignment horizontal="center"/>
    </xf>
    <xf numFmtId="172" fontId="19" fillId="0" borderId="7" xfId="0" applyFont="1" applyFill="1" applyBorder="1"/>
    <xf numFmtId="172" fontId="0" fillId="0" borderId="147" xfId="0" applyFill="1" applyBorder="1"/>
    <xf numFmtId="172" fontId="0" fillId="0" borderId="7" xfId="0" applyFont="1" applyFill="1" applyBorder="1"/>
    <xf numFmtId="3" fontId="7" fillId="0" borderId="0" xfId="0" applyNumberFormat="1" applyFont="1" applyAlignment="1">
      <alignment horizontal="center"/>
    </xf>
    <xf numFmtId="172" fontId="5" fillId="0" borderId="152" xfId="1" applyBorder="1"/>
    <xf numFmtId="172" fontId="5" fillId="0" borderId="0" xfId="1" applyBorder="1"/>
    <xf numFmtId="172" fontId="0" fillId="0" borderId="152" xfId="0" applyBorder="1"/>
    <xf numFmtId="172" fontId="46" fillId="23" borderId="3" xfId="1" applyFont="1" applyFill="1" applyBorder="1"/>
    <xf numFmtId="172" fontId="46" fillId="23" borderId="5" xfId="1" applyFont="1" applyFill="1" applyBorder="1"/>
    <xf numFmtId="172" fontId="25" fillId="23" borderId="5" xfId="0" applyFont="1" applyFill="1" applyBorder="1"/>
    <xf numFmtId="172" fontId="25" fillId="23" borderId="4" xfId="0" applyFont="1" applyFill="1" applyBorder="1"/>
    <xf numFmtId="172" fontId="0" fillId="0" borderId="0" xfId="0" applyFont="1" applyBorder="1"/>
    <xf numFmtId="172" fontId="0" fillId="0" borderId="121" xfId="0" applyFont="1" applyFill="1" applyBorder="1"/>
    <xf numFmtId="172" fontId="0" fillId="0" borderId="151" xfId="0" applyFont="1" applyFill="1" applyBorder="1"/>
    <xf numFmtId="9" fontId="25" fillId="0" borderId="0" xfId="0" applyNumberFormat="1" applyFont="1" applyFill="1" applyBorder="1"/>
    <xf numFmtId="10" fontId="0" fillId="0" borderId="121" xfId="52" applyNumberFormat="1" applyFont="1" applyFill="1" applyBorder="1" applyAlignment="1">
      <alignment horizontal="center" vertical="center"/>
    </xf>
    <xf numFmtId="172" fontId="0" fillId="0" borderId="151" xfId="0" applyFill="1" applyBorder="1"/>
    <xf numFmtId="172" fontId="51" fillId="0" borderId="149" xfId="0" applyFont="1" applyFill="1" applyBorder="1" applyAlignment="1">
      <alignment vertical="center"/>
    </xf>
    <xf numFmtId="172" fontId="0" fillId="0" borderId="121" xfId="0" applyFont="1" applyFill="1" applyBorder="1" applyAlignment="1">
      <alignment horizontal="center" vertical="center"/>
    </xf>
    <xf numFmtId="172" fontId="0" fillId="0" borderId="147" xfId="0" applyFont="1" applyFill="1" applyBorder="1" applyAlignment="1">
      <alignment vertical="center"/>
    </xf>
    <xf numFmtId="171" fontId="0" fillId="0" borderId="143" xfId="0" applyNumberFormat="1" applyFont="1" applyFill="1" applyBorder="1" applyAlignment="1">
      <alignment horizontal="center" vertical="center"/>
    </xf>
    <xf numFmtId="172" fontId="0" fillId="0" borderId="152" xfId="0" applyFont="1" applyFill="1" applyBorder="1" applyAlignment="1">
      <alignment vertical="center"/>
    </xf>
    <xf numFmtId="171" fontId="0" fillId="0" borderId="0" xfId="0" applyNumberFormat="1" applyFont="1" applyFill="1" applyBorder="1" applyAlignment="1">
      <alignment horizontal="center" vertical="center"/>
    </xf>
    <xf numFmtId="172" fontId="0" fillId="0" borderId="0" xfId="0" applyFont="1" applyFill="1" applyBorder="1" applyAlignment="1">
      <alignment horizontal="center" vertical="center"/>
    </xf>
    <xf numFmtId="10" fontId="6" fillId="0" borderId="0" xfId="52" applyNumberFormat="1" applyFont="1" applyFill="1" applyBorder="1" applyAlignment="1">
      <alignment horizontal="center" vertical="center"/>
    </xf>
    <xf numFmtId="10" fontId="6" fillId="3" borderId="0" xfId="52" applyNumberFormat="1" applyFont="1" applyFill="1" applyBorder="1" applyAlignment="1">
      <alignment horizontal="center" vertical="center"/>
    </xf>
    <xf numFmtId="172" fontId="0" fillId="0" borderId="8" xfId="0" applyFont="1" applyFill="1" applyBorder="1"/>
    <xf numFmtId="172" fontId="52" fillId="0" borderId="0" xfId="0" applyFont="1" applyFill="1" applyBorder="1"/>
    <xf numFmtId="10" fontId="6" fillId="0" borderId="121" xfId="52" applyNumberFormat="1" applyFont="1" applyFill="1" applyBorder="1" applyAlignment="1">
      <alignment horizontal="center" vertical="center"/>
    </xf>
    <xf numFmtId="172" fontId="8" fillId="0" borderId="3" xfId="0" applyFont="1" applyBorder="1"/>
    <xf numFmtId="172" fontId="25" fillId="0" borderId="152" xfId="0" applyFont="1" applyBorder="1"/>
    <xf numFmtId="172" fontId="25" fillId="0" borderId="152" xfId="0" applyFont="1" applyFill="1" applyBorder="1"/>
    <xf numFmtId="172" fontId="25" fillId="0" borderId="0" xfId="0" applyFont="1" applyFill="1" applyBorder="1"/>
    <xf numFmtId="9" fontId="25" fillId="0" borderId="0" xfId="0" applyNumberFormat="1" applyFont="1" applyBorder="1"/>
    <xf numFmtId="172" fontId="49" fillId="0" borderId="10" xfId="0" applyFont="1" applyBorder="1"/>
    <xf numFmtId="9" fontId="49" fillId="0" borderId="12" xfId="0" applyNumberFormat="1" applyFont="1" applyBorder="1"/>
    <xf numFmtId="172" fontId="25" fillId="0" borderId="152" xfId="1" applyFont="1" applyFill="1" applyBorder="1"/>
    <xf numFmtId="172" fontId="25" fillId="0" borderId="8" xfId="0" applyFont="1" applyFill="1" applyBorder="1"/>
    <xf numFmtId="172" fontId="25" fillId="0" borderId="149" xfId="1" applyFont="1" applyBorder="1"/>
    <xf numFmtId="172" fontId="25" fillId="0" borderId="151" xfId="0" applyFont="1" applyBorder="1"/>
    <xf numFmtId="172" fontId="8" fillId="0" borderId="3" xfId="0" applyFont="1" applyFill="1" applyBorder="1"/>
    <xf numFmtId="172" fontId="8" fillId="0" borderId="0" xfId="0" applyFont="1" applyFill="1"/>
    <xf numFmtId="172" fontId="25" fillId="0" borderId="8" xfId="0" applyFont="1" applyBorder="1"/>
    <xf numFmtId="172" fontId="8" fillId="0" borderId="80" xfId="0" applyFont="1" applyFill="1" applyBorder="1"/>
    <xf numFmtId="172" fontId="8" fillId="0" borderId="114" xfId="0" applyFont="1" applyBorder="1"/>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172" fontId="0" fillId="0" borderId="18" xfId="0" applyFill="1" applyBorder="1"/>
    <xf numFmtId="3" fontId="61" fillId="18" borderId="156" xfId="0" applyNumberFormat="1" applyFont="1" applyFill="1" applyBorder="1" applyAlignment="1">
      <alignment horizontal="center" vertical="center"/>
    </xf>
    <xf numFmtId="172" fontId="25" fillId="0" borderId="8" xfId="0" applyFont="1" applyBorder="1" applyAlignment="1">
      <alignment horizontal="left"/>
    </xf>
    <xf numFmtId="3" fontId="25" fillId="3" borderId="15" xfId="0" applyNumberFormat="1" applyFont="1" applyFill="1" applyBorder="1" applyAlignment="1">
      <alignment horizontal="right"/>
    </xf>
    <xf numFmtId="3" fontId="97" fillId="0" borderId="0" xfId="0" applyNumberFormat="1" applyFont="1" applyFill="1" applyBorder="1" applyAlignment="1">
      <alignment horizontal="center"/>
    </xf>
    <xf numFmtId="172" fontId="0" fillId="0" borderId="0" xfId="0" applyAlignment="1">
      <alignment horizontal="left" vertical="top" wrapText="1"/>
    </xf>
    <xf numFmtId="0" fontId="25" fillId="0" borderId="113" xfId="0" applyNumberFormat="1" applyFont="1" applyBorder="1" applyAlignment="1">
      <alignment vertical="top" wrapText="1"/>
    </xf>
    <xf numFmtId="0" fontId="0" fillId="0" borderId="113" xfId="0" applyNumberFormat="1" applyBorder="1" applyAlignment="1">
      <alignment vertical="top" wrapText="1"/>
    </xf>
    <xf numFmtId="2" fontId="0" fillId="0" borderId="0" xfId="0" applyNumberFormat="1" applyFill="1" applyBorder="1"/>
    <xf numFmtId="0" fontId="0" fillId="0" borderId="0" xfId="0" applyNumberFormat="1" applyFill="1"/>
    <xf numFmtId="2" fontId="0" fillId="0" borderId="141" xfId="0" applyNumberFormat="1" applyFill="1" applyBorder="1"/>
    <xf numFmtId="2" fontId="0" fillId="0" borderId="142" xfId="0" applyNumberFormat="1" applyFill="1" applyBorder="1"/>
    <xf numFmtId="2" fontId="0" fillId="2" borderId="0" xfId="0" applyNumberFormat="1" applyFill="1" applyBorder="1"/>
    <xf numFmtId="2" fontId="0" fillId="3" borderId="0" xfId="0" applyNumberFormat="1" applyFill="1" applyBorder="1"/>
    <xf numFmtId="2" fontId="46" fillId="0" borderId="5" xfId="0" applyNumberFormat="1" applyFont="1" applyFill="1" applyBorder="1"/>
    <xf numFmtId="2" fontId="46" fillId="0" borderId="4" xfId="0" applyNumberFormat="1" applyFont="1" applyFill="1" applyBorder="1"/>
    <xf numFmtId="2" fontId="25" fillId="3" borderId="0" xfId="0" applyNumberFormat="1" applyFont="1" applyFill="1" applyBorder="1"/>
    <xf numFmtId="2" fontId="25" fillId="3" borderId="0" xfId="1" applyNumberFormat="1" applyFont="1" applyFill="1" applyBorder="1"/>
    <xf numFmtId="2" fontId="7" fillId="3" borderId="0" xfId="0" applyNumberFormat="1" applyFont="1" applyFill="1" applyBorder="1"/>
    <xf numFmtId="2" fontId="25" fillId="3" borderId="8" xfId="0" applyNumberFormat="1" applyFont="1" applyFill="1" applyBorder="1"/>
    <xf numFmtId="2" fontId="25" fillId="3" borderId="12" xfId="0" applyNumberFormat="1" applyFont="1" applyFill="1" applyBorder="1"/>
    <xf numFmtId="2" fontId="25" fillId="3" borderId="12" xfId="1" applyNumberFormat="1" applyFont="1" applyFill="1" applyBorder="1"/>
    <xf numFmtId="2" fontId="7" fillId="3" borderId="12" xfId="0" applyNumberFormat="1" applyFont="1" applyFill="1" applyBorder="1"/>
    <xf numFmtId="2" fontId="25" fillId="3" borderId="11" xfId="0" applyNumberFormat="1" applyFont="1" applyFill="1" applyBorder="1"/>
    <xf numFmtId="172" fontId="8" fillId="0" borderId="27" xfId="0" applyFont="1" applyBorder="1"/>
    <xf numFmtId="0" fontId="0" fillId="0" borderId="0" xfId="0" applyNumberFormat="1"/>
    <xf numFmtId="0" fontId="25" fillId="23" borderId="52" xfId="0" applyNumberFormat="1" applyFont="1" applyFill="1" applyBorder="1"/>
    <xf numFmtId="0" fontId="25" fillId="23" borderId="162" xfId="0" applyNumberFormat="1" applyFont="1" applyFill="1" applyBorder="1"/>
    <xf numFmtId="0" fontId="0" fillId="0" borderId="111" xfId="0" applyNumberFormat="1" applyBorder="1"/>
    <xf numFmtId="0" fontId="81" fillId="0" borderId="0" xfId="0" applyNumberFormat="1" applyFont="1"/>
    <xf numFmtId="0" fontId="25" fillId="23" borderId="101" xfId="0" applyNumberFormat="1" applyFont="1" applyFill="1" applyBorder="1"/>
    <xf numFmtId="0" fontId="0" fillId="0" borderId="0" xfId="0" applyNumberFormat="1" applyBorder="1"/>
    <xf numFmtId="0" fontId="25" fillId="23" borderId="80" xfId="0" applyNumberFormat="1" applyFont="1" applyFill="1" applyBorder="1"/>
    <xf numFmtId="0" fontId="25" fillId="23" borderId="129" xfId="0" applyNumberFormat="1" applyFont="1" applyFill="1" applyBorder="1"/>
    <xf numFmtId="0" fontId="46" fillId="23" borderId="116" xfId="0" applyNumberFormat="1" applyFont="1" applyFill="1" applyBorder="1"/>
    <xf numFmtId="0" fontId="46" fillId="23" borderId="130" xfId="0" applyNumberFormat="1" applyFont="1" applyFill="1" applyBorder="1"/>
    <xf numFmtId="0" fontId="0" fillId="24" borderId="0" xfId="0" applyNumberFormat="1" applyFill="1"/>
    <xf numFmtId="0" fontId="0" fillId="24" borderId="0" xfId="0" quotePrefix="1" applyNumberFormat="1" applyFill="1"/>
    <xf numFmtId="0" fontId="0" fillId="25" borderId="0" xfId="0" applyNumberFormat="1" applyFill="1"/>
    <xf numFmtId="0" fontId="0" fillId="4" borderId="0" xfId="0" applyNumberFormat="1" applyFill="1"/>
    <xf numFmtId="0" fontId="73" fillId="4" borderId="0" xfId="148" applyNumberFormat="1" applyFill="1" applyAlignment="1" applyProtection="1"/>
    <xf numFmtId="0" fontId="25" fillId="24" borderId="0" xfId="0" applyNumberFormat="1" applyFont="1" applyFill="1"/>
    <xf numFmtId="0" fontId="25" fillId="25" borderId="0" xfId="0" applyNumberFormat="1" applyFont="1" applyFill="1"/>
    <xf numFmtId="0" fontId="73" fillId="25" borderId="0" xfId="148" applyNumberFormat="1" applyFill="1" applyAlignment="1" applyProtection="1"/>
    <xf numFmtId="0" fontId="25" fillId="24" borderId="0" xfId="0" quotePrefix="1" applyNumberFormat="1" applyFont="1" applyFill="1"/>
    <xf numFmtId="0" fontId="0" fillId="24" borderId="0" xfId="0" applyNumberFormat="1" applyFill="1" applyAlignment="1"/>
    <xf numFmtId="0" fontId="8" fillId="24" borderId="0" xfId="0" applyNumberFormat="1" applyFont="1" applyFill="1"/>
    <xf numFmtId="0" fontId="8" fillId="25" borderId="0" xfId="0" applyNumberFormat="1" applyFont="1" applyFill="1"/>
    <xf numFmtId="0" fontId="8" fillId="4" borderId="0" xfId="0" applyNumberFormat="1" applyFont="1" applyFill="1"/>
    <xf numFmtId="0" fontId="40" fillId="12" borderId="15" xfId="0" applyNumberFormat="1" applyFont="1" applyFill="1" applyBorder="1" applyAlignment="1">
      <alignment horizontal="center" vertical="center" wrapText="1"/>
    </xf>
    <xf numFmtId="0" fontId="8" fillId="23" borderId="137" xfId="0" applyNumberFormat="1" applyFont="1" applyFill="1" applyBorder="1"/>
    <xf numFmtId="0" fontId="0" fillId="0" borderId="21" xfId="0" applyNumberFormat="1" applyBorder="1"/>
    <xf numFmtId="0" fontId="8" fillId="13" borderId="21" xfId="0" applyNumberFormat="1" applyFont="1" applyFill="1" applyBorder="1"/>
    <xf numFmtId="0" fontId="0" fillId="0" borderId="103" xfId="0" applyNumberFormat="1" applyBorder="1"/>
    <xf numFmtId="0" fontId="8" fillId="23" borderId="102" xfId="0" applyNumberFormat="1" applyFont="1" applyFill="1" applyBorder="1"/>
    <xf numFmtId="0" fontId="46" fillId="23" borderId="19" xfId="0" applyNumberFormat="1" applyFont="1" applyFill="1" applyBorder="1"/>
    <xf numFmtId="0" fontId="40" fillId="23" borderId="86" xfId="0" applyNumberFormat="1" applyFont="1" applyFill="1" applyBorder="1" applyAlignment="1">
      <alignment horizontal="center" vertical="center" wrapText="1"/>
    </xf>
    <xf numFmtId="0" fontId="40" fillId="23" borderId="16" xfId="0" applyNumberFormat="1" applyFont="1" applyFill="1" applyBorder="1" applyAlignment="1">
      <alignment horizontal="center" vertical="center" wrapText="1"/>
    </xf>
    <xf numFmtId="0" fontId="0" fillId="0" borderId="80" xfId="0" applyNumberFormat="1" applyBorder="1"/>
    <xf numFmtId="0" fontId="8" fillId="23" borderId="19" xfId="0" applyNumberFormat="1" applyFont="1" applyFill="1" applyBorder="1" applyAlignment="1">
      <alignment horizontal="justify" vertical="top"/>
    </xf>
    <xf numFmtId="0" fontId="8" fillId="23" borderId="16" xfId="0" applyNumberFormat="1" applyFont="1" applyFill="1" applyBorder="1"/>
    <xf numFmtId="0" fontId="46"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xf>
    <xf numFmtId="0" fontId="8" fillId="0" borderId="21" xfId="0" applyNumberFormat="1" applyFont="1" applyFill="1" applyBorder="1" applyAlignment="1">
      <alignment horizontal="justify" vertical="top"/>
    </xf>
    <xf numFmtId="0" fontId="46" fillId="0" borderId="80" xfId="0" applyNumberFormat="1" applyFont="1" applyFill="1" applyBorder="1" applyAlignment="1">
      <alignment horizontal="left" vertical="top" wrapText="1"/>
    </xf>
    <xf numFmtId="0" fontId="73" fillId="0" borderId="112" xfId="148" applyNumberFormat="1" applyBorder="1" applyAlignment="1" applyProtection="1"/>
    <xf numFmtId="0" fontId="0" fillId="0" borderId="110" xfId="0" applyNumberFormat="1" applyBorder="1"/>
    <xf numFmtId="0" fontId="0" fillId="0" borderId="113" xfId="0" applyNumberFormat="1" applyBorder="1"/>
    <xf numFmtId="0" fontId="73" fillId="0" borderId="114" xfId="148" applyNumberFormat="1" applyBorder="1" applyAlignment="1" applyProtection="1"/>
    <xf numFmtId="0" fontId="0" fillId="0" borderId="115" xfId="0" applyNumberFormat="1" applyBorder="1"/>
    <xf numFmtId="0" fontId="73" fillId="0" borderId="112" xfId="148" quotePrefix="1" applyNumberFormat="1" applyBorder="1" applyAlignment="1" applyProtection="1"/>
    <xf numFmtId="0" fontId="0" fillId="0" borderId="114" xfId="0" applyNumberFormat="1" applyBorder="1"/>
    <xf numFmtId="0" fontId="25" fillId="0" borderId="0" xfId="0" applyNumberFormat="1" applyFont="1" applyBorder="1"/>
    <xf numFmtId="0" fontId="25" fillId="0" borderId="80" xfId="0" applyNumberFormat="1" applyFont="1" applyBorder="1"/>
    <xf numFmtId="0" fontId="25" fillId="0" borderId="0" xfId="0" applyNumberFormat="1" applyFont="1"/>
    <xf numFmtId="0" fontId="25" fillId="0" borderId="0" xfId="0" applyNumberFormat="1" applyFont="1" applyFill="1"/>
    <xf numFmtId="0" fontId="30" fillId="0" borderId="0" xfId="0" applyNumberFormat="1" applyFont="1"/>
    <xf numFmtId="0" fontId="25" fillId="0" borderId="21" xfId="0" applyNumberFormat="1" applyFont="1" applyBorder="1" applyAlignment="1">
      <alignment horizontal="justify" wrapText="1"/>
    </xf>
    <xf numFmtId="0" fontId="79" fillId="0" borderId="102" xfId="0" applyNumberFormat="1" applyFont="1" applyFill="1" applyBorder="1" applyAlignment="1">
      <alignment horizontal="left" vertical="center" wrapText="1"/>
    </xf>
    <xf numFmtId="0" fontId="80" fillId="0" borderId="52" xfId="0" applyNumberFormat="1" applyFont="1" applyFill="1" applyBorder="1" applyAlignment="1">
      <alignment horizontal="left" vertical="center" wrapText="1"/>
    </xf>
    <xf numFmtId="0" fontId="80" fillId="0" borderId="101" xfId="0" applyNumberFormat="1" applyFont="1" applyFill="1" applyBorder="1" applyAlignment="1">
      <alignment horizontal="left" vertical="center" wrapText="1"/>
    </xf>
    <xf numFmtId="0" fontId="81" fillId="0" borderId="0" xfId="0" applyNumberFormat="1" applyFont="1" applyFill="1"/>
    <xf numFmtId="0" fontId="79" fillId="0" borderId="21" xfId="0" applyNumberFormat="1" applyFont="1" applyFill="1" applyBorder="1" applyAlignment="1">
      <alignment horizontal="left" vertical="center" wrapText="1"/>
    </xf>
    <xf numFmtId="0" fontId="80" fillId="0" borderId="0" xfId="0" applyNumberFormat="1" applyFont="1" applyFill="1" applyBorder="1" applyAlignment="1">
      <alignment horizontal="left" vertical="center" wrapText="1"/>
    </xf>
    <xf numFmtId="0" fontId="80" fillId="0" borderId="80" xfId="0" applyNumberFormat="1" applyFont="1" applyFill="1" applyBorder="1" applyAlignment="1">
      <alignment horizontal="left" vertical="center" wrapText="1"/>
    </xf>
    <xf numFmtId="0" fontId="84" fillId="0" borderId="21" xfId="0" applyNumberFormat="1" applyFont="1" applyFill="1" applyBorder="1" applyAlignment="1">
      <alignment horizontal="left" vertical="center" wrapText="1"/>
    </xf>
    <xf numFmtId="0" fontId="83" fillId="12" borderId="102" xfId="0" applyNumberFormat="1" applyFont="1" applyFill="1" applyBorder="1" applyAlignment="1">
      <alignment horizontal="left" vertical="center"/>
    </xf>
    <xf numFmtId="0" fontId="83" fillId="12" borderId="52" xfId="0" applyNumberFormat="1" applyFont="1" applyFill="1" applyBorder="1" applyAlignment="1">
      <alignment horizontal="left" vertical="center"/>
    </xf>
    <xf numFmtId="0" fontId="83" fillId="12" borderId="101" xfId="0" applyNumberFormat="1" applyFont="1" applyFill="1" applyBorder="1" applyAlignment="1">
      <alignment horizontal="left" vertical="center" wrapText="1"/>
    </xf>
    <xf numFmtId="0" fontId="25" fillId="15" borderId="112" xfId="0" applyNumberFormat="1" applyFont="1" applyFill="1" applyBorder="1" applyAlignment="1">
      <alignment horizontal="justify" vertical="top" wrapText="1"/>
    </xf>
    <xf numFmtId="0" fontId="25" fillId="0" borderId="110" xfId="0" applyNumberFormat="1" applyFont="1" applyFill="1" applyBorder="1" applyAlignment="1">
      <alignment horizontal="justify" vertical="top" wrapText="1"/>
    </xf>
    <xf numFmtId="0" fontId="25" fillId="0" borderId="113" xfId="0" applyNumberFormat="1" applyFont="1" applyFill="1" applyBorder="1" applyAlignment="1">
      <alignment horizontal="justify" vertical="top" wrapText="1"/>
    </xf>
    <xf numFmtId="0" fontId="0" fillId="0" borderId="0" xfId="0" applyNumberFormat="1" applyFont="1" applyBorder="1" applyAlignment="1">
      <alignment vertical="top"/>
    </xf>
    <xf numFmtId="0" fontId="0" fillId="17" borderId="7" xfId="0" applyNumberFormat="1" applyFont="1" applyFill="1" applyBorder="1" applyAlignment="1">
      <alignment vertical="top"/>
    </xf>
    <xf numFmtId="0" fontId="25" fillId="0" borderId="0" xfId="0" applyNumberFormat="1" applyFont="1" applyFill="1" applyBorder="1" applyAlignment="1">
      <alignment horizontal="justify" vertical="top" wrapText="1"/>
    </xf>
    <xf numFmtId="0" fontId="25" fillId="0" borderId="80" xfId="0" applyNumberFormat="1" applyFont="1" applyFill="1" applyBorder="1" applyAlignment="1">
      <alignment horizontal="justify" vertical="top" wrapText="1"/>
    </xf>
    <xf numFmtId="0" fontId="0" fillId="2" borderId="0" xfId="0" applyNumberFormat="1" applyFont="1" applyFill="1" applyBorder="1" applyAlignment="1">
      <alignment horizontal="left" vertical="top"/>
    </xf>
    <xf numFmtId="0" fontId="0" fillId="13" borderId="7" xfId="0" applyNumberFormat="1" applyFont="1" applyFill="1" applyBorder="1" applyAlignment="1">
      <alignment vertical="top"/>
    </xf>
    <xf numFmtId="0" fontId="77" fillId="12" borderId="19" xfId="0" applyNumberFormat="1" applyFont="1" applyFill="1" applyBorder="1" applyAlignment="1">
      <alignment horizontal="left" vertical="center" wrapText="1"/>
    </xf>
    <xf numFmtId="0" fontId="11" fillId="23" borderId="86" xfId="0" applyNumberFormat="1" applyFont="1" applyFill="1" applyBorder="1" applyAlignment="1">
      <alignment horizontal="left" vertical="center" wrapText="1"/>
    </xf>
    <xf numFmtId="0" fontId="25" fillId="23" borderId="16" xfId="0" applyNumberFormat="1" applyFont="1" applyFill="1" applyBorder="1" applyAlignment="1">
      <alignment horizontal="justify" wrapText="1"/>
    </xf>
    <xf numFmtId="0" fontId="77" fillId="12" borderId="86" xfId="0" applyNumberFormat="1" applyFont="1" applyFill="1" applyBorder="1" applyAlignment="1">
      <alignment horizontal="left" vertical="center" wrapText="1"/>
    </xf>
    <xf numFmtId="0" fontId="77" fillId="12" borderId="16" xfId="0" applyNumberFormat="1" applyFont="1" applyFill="1" applyBorder="1" applyAlignment="1">
      <alignment horizontal="left" vertical="center" wrapText="1"/>
    </xf>
    <xf numFmtId="0" fontId="54" fillId="12" borderId="19" xfId="0" applyNumberFormat="1" applyFont="1" applyFill="1" applyBorder="1" applyAlignment="1">
      <alignment horizontal="left" vertical="center" wrapText="1"/>
    </xf>
    <xf numFmtId="0" fontId="79" fillId="0" borderId="0" xfId="0" applyNumberFormat="1" applyFont="1" applyFill="1" applyBorder="1" applyAlignment="1">
      <alignment horizontal="left" vertical="center" wrapText="1"/>
    </xf>
    <xf numFmtId="0" fontId="79" fillId="0" borderId="80" xfId="0" applyNumberFormat="1" applyFont="1" applyFill="1" applyBorder="1" applyAlignment="1">
      <alignment horizontal="left" vertical="center" wrapText="1"/>
    </xf>
    <xf numFmtId="0" fontId="74" fillId="0" borderId="21" xfId="0" applyNumberFormat="1" applyFont="1" applyFill="1" applyBorder="1" applyAlignment="1">
      <alignment vertical="top" wrapText="1"/>
    </xf>
    <xf numFmtId="0" fontId="0" fillId="0" borderId="110" xfId="0" applyNumberFormat="1" applyBorder="1" applyAlignment="1">
      <alignment vertical="top" wrapText="1"/>
    </xf>
    <xf numFmtId="0" fontId="0" fillId="0" borderId="113" xfId="0" applyNumberFormat="1" applyBorder="1" applyAlignment="1">
      <alignment vertical="top"/>
    </xf>
    <xf numFmtId="0" fontId="0" fillId="0" borderId="0" xfId="0" applyNumberFormat="1" applyBorder="1" applyAlignment="1">
      <alignment vertical="top" wrapText="1"/>
    </xf>
    <xf numFmtId="0" fontId="0" fillId="0" borderId="80" xfId="0" applyNumberFormat="1" applyBorder="1" applyAlignment="1">
      <alignment vertical="top"/>
    </xf>
    <xf numFmtId="175" fontId="0" fillId="0" borderId="0" xfId="0" applyNumberFormat="1"/>
    <xf numFmtId="172" fontId="50" fillId="0" borderId="0" xfId="0" applyFont="1"/>
    <xf numFmtId="10" fontId="0" fillId="3" borderId="0" xfId="52" applyNumberFormat="1" applyFont="1" applyFill="1"/>
    <xf numFmtId="172" fontId="11" fillId="4" borderId="149" xfId="0" applyFont="1" applyFill="1" applyBorder="1" applyAlignment="1">
      <alignment vertical="center"/>
    </xf>
    <xf numFmtId="176" fontId="8" fillId="0" borderId="5" xfId="0" applyNumberFormat="1" applyFont="1" applyBorder="1"/>
    <xf numFmtId="176" fontId="25" fillId="3" borderId="0" xfId="0" applyNumberFormat="1" applyFont="1" applyFill="1" applyBorder="1"/>
    <xf numFmtId="176" fontId="25" fillId="3" borderId="8" xfId="0" applyNumberFormat="1" applyFont="1" applyFill="1" applyBorder="1"/>
    <xf numFmtId="176" fontId="25" fillId="3" borderId="0" xfId="1" applyNumberFormat="1" applyFont="1" applyFill="1" applyBorder="1"/>
    <xf numFmtId="176" fontId="25" fillId="3" borderId="12" xfId="0" applyNumberFormat="1" applyFont="1" applyFill="1" applyBorder="1"/>
    <xf numFmtId="176" fontId="25" fillId="3" borderId="12" xfId="1" applyNumberFormat="1" applyFont="1" applyFill="1" applyBorder="1"/>
    <xf numFmtId="176" fontId="25" fillId="3" borderId="11" xfId="0" applyNumberFormat="1" applyFont="1" applyFill="1" applyBorder="1"/>
    <xf numFmtId="176" fontId="0" fillId="3" borderId="14" xfId="0" quotePrefix="1" applyNumberFormat="1" applyFill="1" applyBorder="1" applyAlignment="1">
      <alignment horizontal="center"/>
    </xf>
    <xf numFmtId="0" fontId="0" fillId="3" borderId="21" xfId="0" applyNumberFormat="1" applyFont="1" applyFill="1" applyBorder="1" applyAlignment="1">
      <alignment vertical="top"/>
    </xf>
    <xf numFmtId="172" fontId="0" fillId="0" borderId="164" xfId="0" applyBorder="1"/>
    <xf numFmtId="172" fontId="0" fillId="0" borderId="164" xfId="0" applyBorder="1" applyAlignment="1">
      <alignment horizontal="justify" wrapText="1"/>
    </xf>
    <xf numFmtId="172" fontId="0" fillId="0" borderId="163" xfId="0" applyBorder="1"/>
    <xf numFmtId="172" fontId="0" fillId="0" borderId="113" xfId="0" applyBorder="1" applyAlignment="1">
      <alignment horizontal="left" vertical="top" wrapText="1"/>
    </xf>
    <xf numFmtId="171" fontId="8" fillId="0" borderId="5" xfId="0" applyNumberFormat="1" applyFont="1" applyBorder="1" applyAlignment="1">
      <alignment horizontal="right"/>
    </xf>
    <xf numFmtId="176" fontId="0" fillId="3" borderId="14" xfId="0" quotePrefix="1" applyNumberFormat="1" applyFill="1" applyBorder="1" applyAlignment="1">
      <alignment horizontal="right"/>
    </xf>
    <xf numFmtId="176" fontId="8" fillId="0" borderId="5" xfId="0" applyNumberFormat="1" applyFont="1" applyFill="1" applyBorder="1" applyAlignment="1">
      <alignment horizontal="right"/>
    </xf>
    <xf numFmtId="176" fontId="8" fillId="0" borderId="4" xfId="0" applyNumberFormat="1" applyFont="1" applyFill="1" applyBorder="1" applyAlignment="1">
      <alignment horizontal="right"/>
    </xf>
    <xf numFmtId="176" fontId="0" fillId="3" borderId="28" xfId="0" quotePrefix="1" applyNumberFormat="1" applyFill="1" applyBorder="1" applyAlignment="1">
      <alignment horizontal="right"/>
    </xf>
    <xf numFmtId="172" fontId="0" fillId="0" borderId="21" xfId="0" applyBorder="1" applyAlignment="1">
      <alignment horizontal="left"/>
    </xf>
    <xf numFmtId="172" fontId="0" fillId="0" borderId="21" xfId="0" applyBorder="1" applyAlignment="1"/>
    <xf numFmtId="0" fontId="0" fillId="0" borderId="110" xfId="0" applyNumberFormat="1" applyBorder="1" applyAlignment="1">
      <alignment wrapText="1"/>
    </xf>
    <xf numFmtId="3" fontId="59" fillId="12" borderId="37" xfId="0" applyNumberFormat="1" applyFont="1" applyFill="1" applyBorder="1" applyAlignment="1">
      <alignment horizontal="center" vertical="center" wrapText="1"/>
    </xf>
    <xf numFmtId="3" fontId="59" fillId="12" borderId="38" xfId="0" applyNumberFormat="1" applyFont="1" applyFill="1" applyBorder="1" applyAlignment="1">
      <alignment horizontal="center" vertical="center" wrapText="1"/>
    </xf>
    <xf numFmtId="0" fontId="73" fillId="0" borderId="0" xfId="148" applyNumberFormat="1" applyBorder="1" applyAlignment="1" applyProtection="1">
      <alignment vertical="top"/>
    </xf>
    <xf numFmtId="3" fontId="57" fillId="0" borderId="0" xfId="0" applyNumberFormat="1" applyFont="1"/>
    <xf numFmtId="3" fontId="59" fillId="0" borderId="0" xfId="0" applyNumberFormat="1" applyFont="1" applyAlignment="1">
      <alignment horizontal="left"/>
    </xf>
    <xf numFmtId="3" fontId="57" fillId="0" borderId="0" xfId="0" applyNumberFormat="1" applyFont="1" applyAlignment="1">
      <alignment vertical="center"/>
    </xf>
    <xf numFmtId="3" fontId="40" fillId="12" borderId="15" xfId="0" applyNumberFormat="1" applyFont="1" applyFill="1" applyBorder="1" applyAlignment="1">
      <alignment horizontal="center" vertical="center" wrapText="1"/>
    </xf>
    <xf numFmtId="3" fontId="0" fillId="0" borderId="0" xfId="0" applyNumberFormat="1"/>
    <xf numFmtId="3" fontId="0" fillId="0" borderId="9" xfId="0" applyNumberFormat="1" applyBorder="1"/>
    <xf numFmtId="3" fontId="0" fillId="0" borderId="0" xfId="0" applyNumberFormat="1" applyBorder="1"/>
    <xf numFmtId="3" fontId="0" fillId="0" borderId="8" xfId="0" applyNumberFormat="1" applyBorder="1"/>
    <xf numFmtId="3" fontId="0" fillId="0" borderId="6" xfId="0" applyNumberFormat="1" applyBorder="1"/>
    <xf numFmtId="3" fontId="25" fillId="0" borderId="9" xfId="0" applyNumberFormat="1" applyFont="1" applyBorder="1"/>
    <xf numFmtId="3" fontId="25" fillId="0" borderId="0" xfId="0" applyNumberFormat="1" applyFont="1" applyBorder="1"/>
    <xf numFmtId="3" fontId="25" fillId="0" borderId="0" xfId="0" applyNumberFormat="1" applyFont="1"/>
    <xf numFmtId="3" fontId="0" fillId="0" borderId="13" xfId="0" applyNumberFormat="1" applyBorder="1"/>
    <xf numFmtId="3" fontId="0" fillId="0" borderId="12" xfId="0" applyNumberFormat="1" applyBorder="1"/>
    <xf numFmtId="3" fontId="0" fillId="0" borderId="11" xfId="0" applyNumberFormat="1" applyBorder="1"/>
    <xf numFmtId="3" fontId="8" fillId="0" borderId="27" xfId="0" applyNumberFormat="1" applyFont="1" applyBorder="1"/>
    <xf numFmtId="3" fontId="8" fillId="0" borderId="14" xfId="0" applyNumberFormat="1" applyFont="1" applyBorder="1"/>
    <xf numFmtId="3" fontId="8" fillId="0" borderId="0" xfId="0" applyNumberFormat="1" applyFont="1"/>
    <xf numFmtId="3" fontId="8" fillId="14" borderId="0" xfId="0" applyNumberFormat="1" applyFont="1" applyFill="1"/>
    <xf numFmtId="3" fontId="0" fillId="0" borderId="4" xfId="0" applyNumberFormat="1" applyBorder="1"/>
    <xf numFmtId="3" fontId="25" fillId="0" borderId="8" xfId="0" applyNumberFormat="1" applyFont="1" applyBorder="1"/>
    <xf numFmtId="3" fontId="0" fillId="15" borderId="0" xfId="0" applyNumberFormat="1" applyFill="1"/>
    <xf numFmtId="3" fontId="0" fillId="15" borderId="0" xfId="0" applyNumberFormat="1" applyFill="1" applyAlignment="1">
      <alignment horizontal="right"/>
    </xf>
    <xf numFmtId="3" fontId="0" fillId="0" borderId="0" xfId="0" applyNumberFormat="1" applyAlignment="1">
      <alignment horizontal="left" indent="3"/>
    </xf>
    <xf numFmtId="3" fontId="50" fillId="0" borderId="120" xfId="0" applyNumberFormat="1" applyFont="1" applyBorder="1"/>
    <xf numFmtId="3" fontId="88" fillId="0" borderId="0" xfId="0" applyNumberFormat="1" applyFont="1" applyBorder="1" applyAlignment="1">
      <alignment vertical="center"/>
    </xf>
    <xf numFmtId="3" fontId="8" fillId="13" borderId="15" xfId="0" applyNumberFormat="1" applyFont="1" applyFill="1" applyBorder="1"/>
    <xf numFmtId="3" fontId="8" fillId="13" borderId="15" xfId="0" applyNumberFormat="1" applyFont="1" applyFill="1" applyBorder="1" applyAlignment="1">
      <alignment horizontal="right"/>
    </xf>
    <xf numFmtId="3" fontId="8" fillId="13" borderId="15" xfId="0" quotePrefix="1" applyNumberFormat="1" applyFont="1" applyFill="1" applyBorder="1" applyAlignment="1">
      <alignment horizontal="right"/>
    </xf>
    <xf numFmtId="3" fontId="8" fillId="3" borderId="15" xfId="0" quotePrefix="1" applyNumberFormat="1" applyFont="1" applyFill="1" applyBorder="1" applyAlignment="1">
      <alignment horizontal="right"/>
    </xf>
    <xf numFmtId="3" fontId="0" fillId="0" borderId="0" xfId="0" applyNumberFormat="1" applyAlignment="1">
      <alignment horizontal="right"/>
    </xf>
    <xf numFmtId="3" fontId="8" fillId="17" borderId="15" xfId="0" applyNumberFormat="1" applyFont="1" applyFill="1" applyBorder="1"/>
    <xf numFmtId="3" fontId="0" fillId="13" borderId="15" xfId="0" applyNumberFormat="1" applyFill="1" applyBorder="1" applyAlignment="1">
      <alignment horizontal="right"/>
    </xf>
    <xf numFmtId="3" fontId="8" fillId="23" borderId="3" xfId="0" applyNumberFormat="1" applyFont="1" applyFill="1" applyBorder="1"/>
    <xf numFmtId="3" fontId="0" fillId="23" borderId="5" xfId="0" applyNumberFormat="1" applyFont="1" applyFill="1" applyBorder="1"/>
    <xf numFmtId="3" fontId="0" fillId="23" borderId="5" xfId="0" applyNumberFormat="1" applyFont="1" applyFill="1" applyBorder="1" applyAlignment="1">
      <alignment horizontal="left"/>
    </xf>
    <xf numFmtId="3" fontId="8" fillId="23" borderId="5" xfId="0" applyNumberFormat="1" applyFont="1" applyFill="1" applyBorder="1" applyAlignment="1">
      <alignment horizontal="left"/>
    </xf>
    <xf numFmtId="3" fontId="0" fillId="23" borderId="4" xfId="0" applyNumberFormat="1" applyFont="1" applyFill="1" applyBorder="1"/>
    <xf numFmtId="3" fontId="8" fillId="0" borderId="134" xfId="0" applyNumberFormat="1" applyFont="1" applyFill="1" applyBorder="1"/>
    <xf numFmtId="3" fontId="0" fillId="0" borderId="111" xfId="0" applyNumberFormat="1" applyFont="1" applyFill="1" applyBorder="1"/>
    <xf numFmtId="3" fontId="8" fillId="0" borderId="111" xfId="0" applyNumberFormat="1" applyFont="1" applyFill="1" applyBorder="1" applyAlignment="1">
      <alignment horizontal="left"/>
    </xf>
    <xf numFmtId="3" fontId="0" fillId="0" borderId="135" xfId="0" applyNumberFormat="1" applyFont="1" applyFill="1" applyBorder="1"/>
    <xf numFmtId="3" fontId="18" fillId="0" borderId="7" xfId="5" applyNumberFormat="1" applyFont="1" applyFill="1" applyBorder="1" applyAlignment="1">
      <alignment wrapText="1"/>
    </xf>
    <xf numFmtId="3" fontId="0" fillId="0" borderId="0" xfId="0" applyNumberFormat="1" applyBorder="1" applyAlignment="1">
      <alignment horizontal="left"/>
    </xf>
    <xf numFmtId="3" fontId="18" fillId="0" borderId="10" xfId="5" applyNumberFormat="1" applyFont="1" applyFill="1" applyBorder="1" applyAlignment="1">
      <alignment wrapText="1"/>
    </xf>
    <xf numFmtId="3" fontId="0" fillId="0" borderId="12" xfId="0" applyNumberFormat="1" applyBorder="1" applyAlignment="1">
      <alignment horizontal="left"/>
    </xf>
    <xf numFmtId="3" fontId="25" fillId="0" borderId="12" xfId="0" applyNumberFormat="1" applyFont="1" applyBorder="1" applyAlignment="1">
      <alignment horizontal="left"/>
    </xf>
    <xf numFmtId="3" fontId="25" fillId="0" borderId="11" xfId="0" applyNumberFormat="1" applyFont="1" applyBorder="1"/>
    <xf numFmtId="3" fontId="0" fillId="0" borderId="0" xfId="0" applyNumberFormat="1" applyFill="1" applyBorder="1" applyAlignment="1">
      <alignment horizontal="left"/>
    </xf>
    <xf numFmtId="3" fontId="42" fillId="23" borderId="3" xfId="5" applyNumberFormat="1" applyFont="1" applyFill="1" applyBorder="1" applyAlignment="1">
      <alignment wrapText="1"/>
    </xf>
    <xf numFmtId="3" fontId="42" fillId="0" borderId="134" xfId="5" applyNumberFormat="1" applyFont="1" applyFill="1" applyBorder="1" applyAlignment="1">
      <alignment wrapText="1"/>
    </xf>
    <xf numFmtId="3" fontId="0" fillId="0" borderId="12" xfId="0" applyNumberFormat="1" applyFill="1" applyBorder="1" applyAlignment="1">
      <alignment horizontal="left"/>
    </xf>
    <xf numFmtId="3" fontId="0" fillId="0" borderId="0" xfId="0" applyNumberFormat="1" applyFill="1" applyAlignment="1">
      <alignment horizontal="right"/>
    </xf>
    <xf numFmtId="3" fontId="0" fillId="13" borderId="15" xfId="0" applyNumberFormat="1" applyFill="1" applyBorder="1"/>
    <xf numFmtId="4" fontId="0" fillId="17" borderId="15" xfId="0" applyNumberFormat="1" applyFill="1" applyBorder="1" applyAlignment="1">
      <alignment horizontal="right"/>
    </xf>
    <xf numFmtId="4" fontId="0" fillId="17" borderId="15" xfId="0" applyNumberFormat="1" applyFill="1" applyBorder="1"/>
    <xf numFmtId="3" fontId="8" fillId="23" borderId="52" xfId="0" applyNumberFormat="1" applyFont="1" applyFill="1" applyBorder="1"/>
    <xf numFmtId="3" fontId="8" fillId="0" borderId="111" xfId="0" applyNumberFormat="1" applyFont="1" applyBorder="1"/>
    <xf numFmtId="3" fontId="7" fillId="0" borderId="61" xfId="0" applyNumberFormat="1" applyFont="1" applyBorder="1"/>
    <xf numFmtId="3" fontId="8" fillId="0" borderId="0" xfId="0" applyNumberFormat="1" applyFont="1" applyFill="1" applyBorder="1"/>
    <xf numFmtId="3" fontId="0" fillId="0" borderId="61" xfId="0" applyNumberFormat="1" applyBorder="1"/>
    <xf numFmtId="4" fontId="8" fillId="23" borderId="16" xfId="0" applyNumberFormat="1" applyFont="1" applyFill="1" applyBorder="1"/>
    <xf numFmtId="4" fontId="0" fillId="0" borderId="80" xfId="0" applyNumberFormat="1" applyBorder="1"/>
    <xf numFmtId="4" fontId="46" fillId="0" borderId="80" xfId="0" applyNumberFormat="1" applyFont="1" applyFill="1" applyBorder="1" applyAlignment="1">
      <alignment horizontal="center" vertical="top" wrapText="1"/>
    </xf>
    <xf numFmtId="4" fontId="0" fillId="0" borderId="113" xfId="0" applyNumberFormat="1" applyBorder="1" applyAlignment="1">
      <alignment horizontal="center" vertical="top" wrapText="1"/>
    </xf>
    <xf numFmtId="4" fontId="0" fillId="0" borderId="80" xfId="0" applyNumberFormat="1" applyBorder="1" applyAlignment="1">
      <alignment horizontal="right" vertical="top" wrapText="1"/>
    </xf>
    <xf numFmtId="4" fontId="0" fillId="0" borderId="80" xfId="0" applyNumberFormat="1" applyBorder="1" applyAlignment="1">
      <alignment horizontal="right" wrapText="1"/>
    </xf>
    <xf numFmtId="4" fontId="0" fillId="0" borderId="18" xfId="0" applyNumberFormat="1" applyBorder="1" applyAlignment="1">
      <alignment horizontal="right" wrapText="1"/>
    </xf>
    <xf numFmtId="4" fontId="0" fillId="0" borderId="0" xfId="0" applyNumberFormat="1" applyBorder="1"/>
    <xf numFmtId="4" fontId="46" fillId="0" borderId="115" xfId="0" applyNumberFormat="1" applyFont="1" applyFill="1" applyBorder="1" applyAlignment="1">
      <alignment horizontal="center" vertical="top" wrapText="1"/>
    </xf>
    <xf numFmtId="4" fontId="0" fillId="0" borderId="18" xfId="0" applyNumberFormat="1" applyBorder="1" applyAlignment="1">
      <alignment horizontal="center" wrapText="1"/>
    </xf>
    <xf numFmtId="4" fontId="0" fillId="23" borderId="16" xfId="0" applyNumberFormat="1" applyFont="1" applyFill="1" applyBorder="1"/>
    <xf numFmtId="4" fontId="0" fillId="0" borderId="0" xfId="0" applyNumberFormat="1" applyBorder="1" applyAlignment="1">
      <alignment horizontal="center" vertical="top" wrapText="1"/>
    </xf>
    <xf numFmtId="4" fontId="0" fillId="0" borderId="0" xfId="0" applyNumberFormat="1"/>
    <xf numFmtId="3" fontId="8" fillId="23" borderId="86" xfId="0" applyNumberFormat="1" applyFont="1" applyFill="1" applyBorder="1"/>
    <xf numFmtId="0" fontId="8" fillId="23" borderId="16" xfId="0" applyNumberFormat="1" applyFont="1" applyFill="1" applyBorder="1" applyAlignment="1">
      <alignment horizontal="right"/>
    </xf>
    <xf numFmtId="172" fontId="0" fillId="0" borderId="0" xfId="0" applyAlignment="1">
      <alignment horizontal="right"/>
    </xf>
    <xf numFmtId="0" fontId="0" fillId="0" borderId="80" xfId="0" applyNumberFormat="1" applyBorder="1" applyAlignment="1">
      <alignment horizontal="left"/>
    </xf>
    <xf numFmtId="0" fontId="46" fillId="0" borderId="0" xfId="0" applyNumberFormat="1" applyFont="1" applyFill="1" applyBorder="1" applyAlignment="1">
      <alignment horizontal="left" vertical="top"/>
    </xf>
    <xf numFmtId="3" fontId="0" fillId="0" borderId="110" xfId="0" applyNumberFormat="1" applyFill="1" applyBorder="1" applyAlignment="1">
      <alignment horizontal="left"/>
    </xf>
    <xf numFmtId="3" fontId="0" fillId="0" borderId="113" xfId="0" applyNumberFormat="1" applyFill="1" applyBorder="1" applyAlignment="1">
      <alignment horizontal="right"/>
    </xf>
    <xf numFmtId="3" fontId="0" fillId="0" borderId="18" xfId="0" applyNumberFormat="1" applyFill="1" applyBorder="1" applyAlignment="1">
      <alignment horizontal="right"/>
    </xf>
    <xf numFmtId="177" fontId="8" fillId="13" borderId="0" xfId="0" applyNumberFormat="1" applyFont="1" applyFill="1" applyBorder="1"/>
    <xf numFmtId="177" fontId="0" fillId="3" borderId="0" xfId="0" applyNumberFormat="1" applyFill="1" applyBorder="1"/>
    <xf numFmtId="176" fontId="8" fillId="13" borderId="0" xfId="0" applyNumberFormat="1" applyFont="1" applyFill="1" applyBorder="1"/>
    <xf numFmtId="4" fontId="0" fillId="2" borderId="0" xfId="0" applyNumberFormat="1" applyFill="1" applyBorder="1"/>
    <xf numFmtId="4" fontId="0" fillId="0" borderId="0" xfId="0" applyNumberFormat="1" applyFill="1" applyBorder="1"/>
    <xf numFmtId="172" fontId="0" fillId="0" borderId="0" xfId="0" applyFill="1" applyBorder="1" applyProtection="1"/>
    <xf numFmtId="0" fontId="40" fillId="12" borderId="73"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0" fontId="40" fillId="12" borderId="154" xfId="0" applyNumberFormat="1" applyFont="1" applyFill="1" applyBorder="1" applyAlignment="1" applyProtection="1">
      <alignment horizontal="center" vertical="center" wrapText="1"/>
    </xf>
    <xf numFmtId="0" fontId="40" fillId="12" borderId="74" xfId="0" applyNumberFormat="1" applyFont="1" applyFill="1" applyBorder="1" applyAlignment="1" applyProtection="1">
      <alignment horizontal="center" vertical="center" wrapText="1"/>
    </xf>
    <xf numFmtId="0" fontId="40" fillId="12" borderId="75" xfId="0" applyNumberFormat="1" applyFont="1" applyFill="1" applyBorder="1" applyAlignment="1" applyProtection="1">
      <alignment horizontal="center" vertical="center" wrapText="1"/>
    </xf>
    <xf numFmtId="172" fontId="42" fillId="0" borderId="77" xfId="0" applyFont="1" applyFill="1" applyBorder="1" applyAlignment="1" applyProtection="1">
      <alignment horizontal="center"/>
    </xf>
    <xf numFmtId="3" fontId="40" fillId="2" borderId="12" xfId="0" applyNumberFormat="1" applyFont="1" applyFill="1" applyBorder="1" applyAlignment="1" applyProtection="1">
      <alignment horizontal="right" vertical="center"/>
    </xf>
    <xf numFmtId="172" fontId="40" fillId="19" borderId="77" xfId="0" applyFont="1" applyFill="1" applyBorder="1" applyAlignment="1" applyProtection="1">
      <alignment horizontal="right" vertical="center"/>
    </xf>
    <xf numFmtId="172" fontId="40" fillId="0" borderId="0" xfId="0" applyFont="1" applyFill="1" applyBorder="1" applyAlignment="1" applyProtection="1">
      <alignment horizontal="right" vertical="center"/>
    </xf>
    <xf numFmtId="172" fontId="40" fillId="0" borderId="47" xfId="0" applyFont="1" applyFill="1" applyBorder="1" applyAlignment="1" applyProtection="1">
      <alignment horizontal="center"/>
    </xf>
    <xf numFmtId="172" fontId="40" fillId="19" borderId="47" xfId="0" applyFont="1" applyFill="1" applyBorder="1" applyAlignment="1" applyProtection="1">
      <alignment horizontal="right" vertical="center"/>
    </xf>
    <xf numFmtId="172" fontId="42" fillId="0" borderId="47" xfId="0" applyFont="1" applyFill="1" applyBorder="1" applyAlignment="1" applyProtection="1">
      <alignment horizontal="center"/>
    </xf>
    <xf numFmtId="3" fontId="40" fillId="3" borderId="14" xfId="0" applyNumberFormat="1" applyFont="1" applyFill="1" applyBorder="1" applyAlignment="1" applyProtection="1">
      <alignment horizontal="right" vertical="center"/>
    </xf>
    <xf numFmtId="3" fontId="44" fillId="0" borderId="84" xfId="0" applyNumberFormat="1" applyFont="1" applyFill="1" applyBorder="1" applyAlignment="1" applyProtection="1">
      <alignment horizontal="right" vertical="center"/>
    </xf>
    <xf numFmtId="3" fontId="44" fillId="0" borderId="15" xfId="0" applyNumberFormat="1" applyFont="1" applyFill="1" applyBorder="1" applyAlignment="1" applyProtection="1">
      <alignment horizontal="right" vertical="center"/>
    </xf>
    <xf numFmtId="3" fontId="33" fillId="0" borderId="15" xfId="0" applyNumberFormat="1" applyFont="1" applyFill="1" applyBorder="1" applyAlignment="1" applyProtection="1">
      <alignment horizontal="right" vertical="center" wrapText="1"/>
    </xf>
    <xf numFmtId="3" fontId="44" fillId="0" borderId="94" xfId="0" applyNumberFormat="1" applyFont="1" applyFill="1" applyBorder="1" applyAlignment="1" applyProtection="1">
      <alignment horizontal="right" vertical="center"/>
    </xf>
    <xf numFmtId="3" fontId="44" fillId="0" borderId="46" xfId="0" applyNumberFormat="1" applyFont="1" applyFill="1" applyBorder="1" applyAlignment="1" applyProtection="1">
      <alignment horizontal="right" vertical="center"/>
    </xf>
    <xf numFmtId="3" fontId="40" fillId="19" borderId="47" xfId="0" applyNumberFormat="1" applyFont="1" applyFill="1" applyBorder="1" applyAlignment="1" applyProtection="1">
      <alignment horizontal="right" vertical="center"/>
    </xf>
    <xf numFmtId="172" fontId="40" fillId="0" borderId="47" xfId="0" applyFont="1" applyFill="1" applyBorder="1" applyAlignment="1" applyProtection="1">
      <alignment horizontal="center" wrapText="1"/>
    </xf>
    <xf numFmtId="3" fontId="40" fillId="3" borderId="5" xfId="0" applyNumberFormat="1" applyFont="1" applyFill="1" applyBorder="1" applyAlignment="1" applyProtection="1">
      <alignment horizontal="right" vertical="center"/>
    </xf>
    <xf numFmtId="3" fontId="44" fillId="0" borderId="85" xfId="0" applyNumberFormat="1" applyFont="1" applyFill="1" applyBorder="1" applyAlignment="1" applyProtection="1">
      <alignment horizontal="right" vertical="center"/>
    </xf>
    <xf numFmtId="3" fontId="44" fillId="0" borderId="6" xfId="0" applyNumberFormat="1" applyFont="1" applyFill="1" applyBorder="1" applyAlignment="1" applyProtection="1">
      <alignment horizontal="right" vertical="center"/>
    </xf>
    <xf numFmtId="3" fontId="44" fillId="0" borderId="95" xfId="0" applyNumberFormat="1" applyFont="1" applyFill="1" applyBorder="1" applyAlignment="1" applyProtection="1">
      <alignment horizontal="right" vertical="center"/>
    </xf>
    <xf numFmtId="3" fontId="44" fillId="0" borderId="39" xfId="0" applyNumberFormat="1" applyFont="1" applyFill="1" applyBorder="1" applyAlignment="1" applyProtection="1">
      <alignment horizontal="right" vertical="center"/>
    </xf>
    <xf numFmtId="172" fontId="0" fillId="0" borderId="66" xfId="0" applyFill="1" applyBorder="1" applyProtection="1"/>
    <xf numFmtId="172" fontId="40" fillId="12" borderId="35" xfId="0" applyFont="1" applyFill="1" applyBorder="1" applyAlignment="1" applyProtection="1">
      <alignment horizontal="center"/>
    </xf>
    <xf numFmtId="3" fontId="40" fillId="19" borderId="25" xfId="0" applyNumberFormat="1" applyFont="1" applyFill="1" applyBorder="1" applyAlignment="1" applyProtection="1">
      <alignment horizontal="right" vertical="center"/>
    </xf>
    <xf numFmtId="3" fontId="40" fillId="19" borderId="55" xfId="0" applyNumberFormat="1" applyFont="1" applyFill="1" applyBorder="1" applyAlignment="1" applyProtection="1">
      <alignment horizontal="right" vertical="center"/>
    </xf>
    <xf numFmtId="3" fontId="40" fillId="19" borderId="30" xfId="0" applyNumberFormat="1" applyFont="1" applyFill="1" applyBorder="1" applyAlignment="1" applyProtection="1">
      <alignment horizontal="right" vertical="center"/>
    </xf>
    <xf numFmtId="172" fontId="44" fillId="0" borderId="29" xfId="0" applyFont="1" applyFill="1" applyBorder="1" applyAlignment="1" applyProtection="1">
      <alignment horizontal="right" vertical="center"/>
    </xf>
    <xf numFmtId="172" fontId="44" fillId="0" borderId="0" xfId="0" applyFont="1" applyFill="1" applyBorder="1" applyAlignment="1" applyProtection="1">
      <alignment horizontal="right" vertical="center"/>
    </xf>
    <xf numFmtId="172" fontId="8" fillId="0" borderId="0" xfId="0" applyFont="1" applyProtection="1"/>
    <xf numFmtId="174" fontId="0" fillId="0" borderId="0" xfId="0" applyNumberFormat="1" applyAlignment="1" applyProtection="1">
      <alignment horizontal="center"/>
    </xf>
    <xf numFmtId="172" fontId="0" fillId="0" borderId="0" xfId="0" applyFill="1" applyProtection="1"/>
    <xf numFmtId="172" fontId="8" fillId="17" borderId="15" xfId="0" applyFont="1" applyFill="1" applyBorder="1" applyProtection="1"/>
    <xf numFmtId="174" fontId="0" fillId="17" borderId="15" xfId="0" applyNumberFormat="1" applyFill="1" applyBorder="1" applyAlignment="1" applyProtection="1">
      <alignment horizontal="center"/>
    </xf>
    <xf numFmtId="174" fontId="0" fillId="0" borderId="0" xfId="0" applyNumberFormat="1" applyFill="1" applyBorder="1" applyAlignment="1" applyProtection="1">
      <alignment horizontal="center"/>
    </xf>
    <xf numFmtId="172" fontId="8" fillId="0" borderId="0" xfId="0" applyFont="1" applyFill="1" applyBorder="1" applyProtection="1"/>
    <xf numFmtId="0" fontId="40" fillId="12" borderId="36" xfId="0" applyNumberFormat="1" applyFont="1" applyFill="1" applyBorder="1" applyAlignment="1" applyProtection="1">
      <alignment horizontal="center" vertical="center" wrapText="1"/>
    </xf>
    <xf numFmtId="0" fontId="40" fillId="12" borderId="38" xfId="0" applyNumberFormat="1" applyFont="1" applyFill="1" applyBorder="1" applyAlignment="1" applyProtection="1">
      <alignment horizontal="center" vertical="center" wrapText="1"/>
    </xf>
    <xf numFmtId="0" fontId="40" fillId="12" borderId="87" xfId="0" applyNumberFormat="1" applyFont="1" applyFill="1" applyBorder="1" applyAlignment="1" applyProtection="1">
      <alignment horizontal="center" vertical="center" wrapText="1"/>
    </xf>
    <xf numFmtId="172" fontId="42" fillId="0" borderId="77" xfId="0" applyFont="1" applyBorder="1" applyAlignment="1" applyProtection="1">
      <alignment horizontal="center" vertical="center"/>
    </xf>
    <xf numFmtId="3" fontId="40" fillId="3" borderId="77" xfId="0" applyNumberFormat="1" applyFont="1" applyFill="1" applyBorder="1" applyAlignment="1" applyProtection="1">
      <alignment horizontal="right" vertical="center"/>
    </xf>
    <xf numFmtId="3" fontId="44" fillId="0" borderId="11" xfId="0" applyNumberFormat="1" applyFont="1" applyFill="1" applyBorder="1" applyAlignment="1" applyProtection="1">
      <alignment horizontal="right" vertical="center"/>
    </xf>
    <xf numFmtId="3" fontId="44" fillId="0" borderId="13" xfId="0" applyNumberFormat="1" applyFont="1" applyFill="1" applyBorder="1" applyAlignment="1" applyProtection="1">
      <alignment horizontal="right" vertical="center"/>
    </xf>
    <xf numFmtId="3" fontId="33" fillId="0" borderId="13" xfId="0" applyNumberFormat="1" applyFont="1" applyFill="1" applyBorder="1" applyAlignment="1" applyProtection="1">
      <alignment horizontal="right" vertical="center" wrapText="1"/>
    </xf>
    <xf numFmtId="3" fontId="44" fillId="0" borderId="98" xfId="0" applyNumberFormat="1" applyFont="1" applyFill="1" applyBorder="1" applyAlignment="1" applyProtection="1">
      <alignment horizontal="right" vertical="center"/>
    </xf>
    <xf numFmtId="3" fontId="40" fillId="19" borderId="77" xfId="0" applyNumberFormat="1" applyFont="1" applyFill="1" applyBorder="1" applyAlignment="1" applyProtection="1">
      <alignment horizontal="right" vertical="center"/>
    </xf>
    <xf numFmtId="172" fontId="40" fillId="0" borderId="0" xfId="0" applyFont="1" applyFill="1" applyBorder="1" applyAlignment="1" applyProtection="1">
      <alignment horizontal="center" vertical="center"/>
    </xf>
    <xf numFmtId="172" fontId="40" fillId="0" borderId="47" xfId="0" applyFont="1" applyBorder="1" applyAlignment="1" applyProtection="1">
      <alignment horizontal="center" vertical="center"/>
    </xf>
    <xf numFmtId="3" fontId="40" fillId="3" borderId="47" xfId="0" applyNumberFormat="1" applyFont="1" applyFill="1" applyBorder="1" applyAlignment="1" applyProtection="1">
      <alignment horizontal="right" vertical="center"/>
    </xf>
    <xf numFmtId="3" fontId="44" fillId="0" borderId="28" xfId="0" applyNumberFormat="1" applyFont="1" applyFill="1" applyBorder="1" applyAlignment="1" applyProtection="1">
      <alignment horizontal="right" vertical="center"/>
    </xf>
    <xf numFmtId="3" fontId="40" fillId="19" borderId="57" xfId="0" applyNumberFormat="1" applyFont="1" applyFill="1" applyBorder="1" applyAlignment="1" applyProtection="1">
      <alignment horizontal="right" vertical="center"/>
    </xf>
    <xf numFmtId="172" fontId="0" fillId="0" borderId="0" xfId="0" applyFill="1" applyBorder="1" applyAlignment="1" applyProtection="1">
      <alignment horizontal="center" wrapText="1"/>
    </xf>
    <xf numFmtId="172" fontId="0" fillId="0" borderId="0" xfId="0" applyFill="1" applyBorder="1" applyAlignment="1" applyProtection="1">
      <alignment horizontal="center"/>
    </xf>
    <xf numFmtId="172" fontId="8" fillId="0" borderId="102" xfId="0" applyFont="1" applyFill="1" applyBorder="1" applyProtection="1"/>
    <xf numFmtId="172" fontId="47" fillId="0" borderId="21" xfId="0" applyFont="1" applyFill="1" applyBorder="1" applyProtection="1"/>
    <xf numFmtId="172" fontId="47" fillId="0" borderId="0" xfId="0" applyFont="1" applyFill="1" applyBorder="1" applyProtection="1"/>
    <xf numFmtId="172" fontId="47" fillId="0" borderId="21" xfId="0" applyFont="1" applyBorder="1" applyProtection="1"/>
    <xf numFmtId="172" fontId="8" fillId="3" borderId="21" xfId="0" applyFont="1" applyFill="1" applyBorder="1" applyProtection="1"/>
    <xf numFmtId="3" fontId="8" fillId="3" borderId="0" xfId="0" applyNumberFormat="1" applyFont="1" applyFill="1" applyBorder="1" applyAlignment="1" applyProtection="1">
      <alignment wrapText="1"/>
    </xf>
    <xf numFmtId="3" fontId="8" fillId="3" borderId="0" xfId="0" applyNumberFormat="1" applyFont="1" applyFill="1" applyBorder="1" applyAlignment="1" applyProtection="1">
      <alignment horizontal="center" wrapText="1"/>
    </xf>
    <xf numFmtId="3" fontId="8" fillId="3" borderId="0" xfId="0" applyNumberFormat="1" applyFont="1" applyFill="1" applyBorder="1" applyProtection="1"/>
    <xf numFmtId="3" fontId="8" fillId="3" borderId="80" xfId="0" applyNumberFormat="1" applyFont="1" applyFill="1" applyBorder="1" applyProtection="1"/>
    <xf numFmtId="172" fontId="8" fillId="3" borderId="103" xfId="0" applyFont="1" applyFill="1" applyBorder="1" applyProtection="1"/>
    <xf numFmtId="3" fontId="8" fillId="3" borderId="61" xfId="0" applyNumberFormat="1" applyFont="1" applyFill="1" applyBorder="1" applyAlignment="1" applyProtection="1">
      <alignment wrapText="1"/>
    </xf>
    <xf numFmtId="3" fontId="8" fillId="3" borderId="61" xfId="0" applyNumberFormat="1" applyFont="1" applyFill="1" applyBorder="1" applyAlignment="1" applyProtection="1">
      <alignment horizontal="center" wrapText="1"/>
    </xf>
    <xf numFmtId="3" fontId="8" fillId="3" borderId="61" xfId="0" applyNumberFormat="1" applyFont="1" applyFill="1" applyBorder="1" applyProtection="1"/>
    <xf numFmtId="3" fontId="8" fillId="3" borderId="18" xfId="0" applyNumberFormat="1" applyFont="1" applyFill="1" applyBorder="1" applyProtection="1"/>
    <xf numFmtId="172" fontId="8" fillId="0" borderId="0" xfId="0" applyFont="1" applyBorder="1" applyProtection="1"/>
    <xf numFmtId="172" fontId="8" fillId="0" borderId="0" xfId="0" applyFont="1" applyBorder="1" applyAlignment="1" applyProtection="1">
      <alignment wrapText="1"/>
    </xf>
    <xf numFmtId="172" fontId="8" fillId="0" borderId="102" xfId="0" applyFont="1" applyBorder="1" applyProtection="1"/>
    <xf numFmtId="172" fontId="47" fillId="0" borderId="0" xfId="0" applyFont="1" applyBorder="1" applyProtection="1"/>
    <xf numFmtId="172" fontId="0" fillId="0" borderId="0" xfId="0" applyBorder="1" applyProtection="1"/>
    <xf numFmtId="172" fontId="46" fillId="0" borderId="102" xfId="0" applyFont="1" applyBorder="1" applyProtection="1"/>
    <xf numFmtId="172" fontId="0" fillId="0" borderId="52" xfId="0" applyBorder="1" applyAlignment="1" applyProtection="1">
      <alignment wrapText="1"/>
    </xf>
    <xf numFmtId="172" fontId="0" fillId="0" borderId="101" xfId="0" applyBorder="1" applyAlignment="1" applyProtection="1">
      <alignment wrapText="1"/>
    </xf>
    <xf numFmtId="172" fontId="0" fillId="0" borderId="0" xfId="0" applyBorder="1" applyAlignment="1" applyProtection="1">
      <alignment wrapText="1"/>
    </xf>
    <xf numFmtId="172" fontId="0" fillId="0" borderId="0" xfId="0" applyAlignment="1" applyProtection="1">
      <alignment wrapText="1"/>
    </xf>
    <xf numFmtId="172" fontId="0" fillId="0" borderId="0" xfId="0" applyProtection="1"/>
    <xf numFmtId="172" fontId="8" fillId="0" borderId="21" xfId="0" applyFont="1" applyBorder="1" applyProtection="1"/>
    <xf numFmtId="172" fontId="8" fillId="0" borderId="80" xfId="0" applyFont="1" applyBorder="1" applyAlignment="1" applyProtection="1">
      <alignment wrapText="1"/>
    </xf>
    <xf numFmtId="172" fontId="8" fillId="0" borderId="21" xfId="0" applyFont="1" applyFill="1" applyBorder="1" applyProtection="1"/>
    <xf numFmtId="172" fontId="8" fillId="0" borderId="0" xfId="0" applyFont="1" applyFill="1" applyBorder="1" applyAlignment="1" applyProtection="1">
      <alignment horizontal="center" wrapText="1"/>
    </xf>
    <xf numFmtId="172" fontId="8" fillId="0" borderId="80" xfId="0" applyFont="1" applyFill="1" applyBorder="1" applyAlignment="1" applyProtection="1">
      <alignment horizontal="center" wrapText="1"/>
    </xf>
    <xf numFmtId="4" fontId="0" fillId="3" borderId="0" xfId="0" applyNumberFormat="1" applyFill="1" applyBorder="1" applyAlignment="1" applyProtection="1">
      <alignment horizontal="center" wrapText="1"/>
    </xf>
    <xf numFmtId="2" fontId="0" fillId="3" borderId="0" xfId="0" applyNumberFormat="1" applyFill="1" applyBorder="1" applyAlignment="1" applyProtection="1">
      <alignment horizontal="center" wrapText="1"/>
    </xf>
    <xf numFmtId="172" fontId="0" fillId="0" borderId="80" xfId="0" applyFill="1" applyBorder="1" applyAlignment="1" applyProtection="1">
      <alignment horizontal="center" wrapText="1"/>
    </xf>
    <xf numFmtId="171" fontId="0" fillId="0" borderId="0" xfId="0" applyNumberFormat="1" applyFill="1" applyAlignment="1" applyProtection="1">
      <alignment horizontal="center" wrapText="1"/>
    </xf>
    <xf numFmtId="172" fontId="8" fillId="0" borderId="0" xfId="0" applyFont="1" applyFill="1" applyBorder="1" applyAlignment="1" applyProtection="1">
      <alignment wrapText="1"/>
    </xf>
    <xf numFmtId="172" fontId="8" fillId="0" borderId="80" xfId="0" applyFont="1" applyFill="1" applyBorder="1" applyAlignment="1" applyProtection="1">
      <alignment wrapText="1"/>
    </xf>
    <xf numFmtId="172" fontId="0" fillId="0" borderId="0" xfId="0" applyFill="1" applyAlignment="1" applyProtection="1">
      <alignment wrapText="1"/>
    </xf>
    <xf numFmtId="172" fontId="0" fillId="0" borderId="21" xfId="0" applyBorder="1" applyProtection="1"/>
    <xf numFmtId="3" fontId="41" fillId="22" borderId="0" xfId="0" applyNumberFormat="1" applyFont="1" applyFill="1" applyBorder="1" applyAlignment="1" applyProtection="1">
      <alignment vertical="top" wrapText="1"/>
    </xf>
    <xf numFmtId="3" fontId="41" fillId="22" borderId="80" xfId="0" applyNumberFormat="1" applyFont="1" applyFill="1" applyBorder="1" applyAlignment="1" applyProtection="1">
      <alignment vertical="top" wrapText="1"/>
    </xf>
    <xf numFmtId="3" fontId="0" fillId="16" borderId="0" xfId="0" applyNumberFormat="1" applyFill="1" applyBorder="1" applyAlignment="1" applyProtection="1">
      <alignment horizontal="center" wrapText="1"/>
    </xf>
    <xf numFmtId="3" fontId="0" fillId="16" borderId="80" xfId="0" applyNumberFormat="1" applyFill="1" applyBorder="1" applyAlignment="1" applyProtection="1">
      <alignment horizontal="center" wrapText="1"/>
    </xf>
    <xf numFmtId="172" fontId="8" fillId="0" borderId="103" xfId="0" applyFont="1" applyFill="1" applyBorder="1" applyProtection="1"/>
    <xf numFmtId="3" fontId="0" fillId="16" borderId="61" xfId="0" applyNumberFormat="1" applyFill="1" applyBorder="1" applyAlignment="1" applyProtection="1">
      <alignment horizontal="center" wrapText="1"/>
    </xf>
    <xf numFmtId="3" fontId="0" fillId="16" borderId="18" xfId="0" applyNumberFormat="1" applyFill="1" applyBorder="1" applyAlignment="1" applyProtection="1">
      <alignment horizontal="center" wrapText="1"/>
    </xf>
    <xf numFmtId="172" fontId="41" fillId="22" borderId="52" xfId="0" applyFont="1" applyFill="1" applyBorder="1" applyAlignment="1" applyProtection="1">
      <alignment vertical="top" wrapText="1"/>
      <protection locked="0"/>
    </xf>
    <xf numFmtId="3" fontId="41" fillId="22" borderId="52" xfId="0" applyNumberFormat="1" applyFont="1" applyFill="1" applyBorder="1" applyAlignment="1" applyProtection="1">
      <alignment vertical="top" wrapText="1"/>
      <protection locked="0"/>
    </xf>
    <xf numFmtId="172" fontId="41" fillId="22" borderId="101" xfId="0" applyFont="1" applyFill="1" applyBorder="1" applyAlignment="1" applyProtection="1">
      <alignment vertical="top" wrapText="1"/>
      <protection locked="0"/>
    </xf>
    <xf numFmtId="2" fontId="47" fillId="4" borderId="0" xfId="0" applyNumberFormat="1" applyFont="1" applyFill="1" applyBorder="1" applyAlignment="1" applyProtection="1">
      <alignment horizontal="center" wrapText="1"/>
      <protection locked="0"/>
    </xf>
    <xf numFmtId="2" fontId="47" fillId="4" borderId="0" xfId="0" applyNumberFormat="1" applyFont="1" applyFill="1" applyBorder="1" applyAlignment="1" applyProtection="1">
      <alignment horizontal="left" wrapText="1"/>
      <protection locked="0"/>
    </xf>
    <xf numFmtId="2" fontId="47" fillId="4" borderId="80" xfId="0" applyNumberFormat="1" applyFont="1" applyFill="1" applyBorder="1" applyAlignment="1" applyProtection="1">
      <alignment horizontal="center" wrapText="1"/>
      <protection locked="0"/>
    </xf>
    <xf numFmtId="3" fontId="47" fillId="4" borderId="0" xfId="0" applyNumberFormat="1" applyFont="1" applyFill="1" applyBorder="1" applyAlignment="1" applyProtection="1">
      <alignment horizontal="center" wrapText="1"/>
      <protection locked="0"/>
    </xf>
    <xf numFmtId="3" fontId="47" fillId="4" borderId="80" xfId="0" applyNumberFormat="1" applyFont="1" applyFill="1" applyBorder="1" applyAlignment="1" applyProtection="1">
      <alignment horizontal="center" wrapText="1"/>
      <protection locked="0"/>
    </xf>
    <xf numFmtId="2" fontId="0" fillId="0" borderId="0" xfId="0" applyNumberFormat="1"/>
    <xf numFmtId="3" fontId="0" fillId="0" borderId="0" xfId="0" applyNumberFormat="1" applyAlignment="1">
      <alignment horizontal="left" vertical="top" indent="3"/>
    </xf>
    <xf numFmtId="3" fontId="8" fillId="0" borderId="0" xfId="0" applyNumberFormat="1" applyFont="1" applyAlignment="1">
      <alignment horizontal="left" indent="3"/>
    </xf>
    <xf numFmtId="170" fontId="8" fillId="13" borderId="15" xfId="0" applyNumberFormat="1" applyFont="1" applyFill="1" applyBorder="1"/>
    <xf numFmtId="170" fontId="0" fillId="13" borderId="15" xfId="0" applyNumberFormat="1" applyFill="1" applyBorder="1"/>
    <xf numFmtId="172" fontId="73" fillId="25" borderId="0" xfId="148" applyFill="1" applyAlignment="1" applyProtection="1">
      <alignment vertical="center"/>
    </xf>
    <xf numFmtId="1" fontId="62" fillId="0" borderId="28" xfId="0" applyNumberFormat="1" applyFont="1" applyFill="1" applyBorder="1" applyAlignment="1" applyProtection="1">
      <alignment horizontal="center" vertical="center"/>
      <protection locked="0"/>
    </xf>
    <xf numFmtId="1" fontId="62" fillId="0" borderId="14" xfId="0" applyNumberFormat="1" applyFont="1" applyFill="1" applyBorder="1" applyAlignment="1" applyProtection="1">
      <alignment horizontal="center" vertical="center"/>
      <protection locked="0"/>
    </xf>
    <xf numFmtId="1" fontId="62" fillId="0" borderId="158" xfId="0" applyNumberFormat="1" applyFont="1" applyFill="1" applyBorder="1" applyAlignment="1" applyProtection="1">
      <alignment horizontal="center" vertical="center"/>
      <protection locked="0"/>
    </xf>
    <xf numFmtId="1" fontId="62" fillId="0" borderId="106" xfId="0" applyNumberFormat="1" applyFont="1" applyFill="1" applyBorder="1" applyAlignment="1" applyProtection="1">
      <alignment horizontal="center" vertical="center"/>
      <protection locked="0"/>
    </xf>
    <xf numFmtId="1" fontId="59" fillId="12" borderId="19" xfId="0" applyNumberFormat="1" applyFont="1" applyFill="1" applyBorder="1" applyAlignment="1">
      <alignment vertical="center"/>
    </xf>
    <xf numFmtId="1" fontId="62" fillId="18" borderId="107" xfId="0" applyNumberFormat="1" applyFont="1" applyFill="1" applyBorder="1" applyAlignment="1">
      <alignment horizontal="center" vertical="center"/>
    </xf>
    <xf numFmtId="1" fontId="62" fillId="0" borderId="4" xfId="0" applyNumberFormat="1" applyFont="1" applyFill="1" applyBorder="1" applyAlignment="1" applyProtection="1">
      <alignment horizontal="center" vertical="center"/>
      <protection locked="0"/>
    </xf>
    <xf numFmtId="1" fontId="62" fillId="0" borderId="5" xfId="0" applyNumberFormat="1" applyFont="1" applyFill="1" applyBorder="1" applyAlignment="1" applyProtection="1">
      <alignment horizontal="center" vertical="center"/>
      <protection locked="0"/>
    </xf>
    <xf numFmtId="1" fontId="59" fillId="12" borderId="103" xfId="0" applyNumberFormat="1" applyFont="1" applyFill="1" applyBorder="1" applyAlignment="1">
      <alignment vertical="center"/>
    </xf>
    <xf numFmtId="1" fontId="54" fillId="12" borderId="108" xfId="0" applyNumberFormat="1" applyFont="1" applyFill="1" applyBorder="1" applyAlignment="1">
      <alignment vertical="center"/>
    </xf>
    <xf numFmtId="1" fontId="59" fillId="19" borderId="109" xfId="0" applyNumberFormat="1" applyFont="1" applyFill="1" applyBorder="1" applyAlignment="1" applyProtection="1">
      <alignment horizontal="center" vertical="center"/>
      <protection locked="0"/>
    </xf>
    <xf numFmtId="1" fontId="54" fillId="0" borderId="0" xfId="0" applyNumberFormat="1" applyFont="1" applyFill="1" applyBorder="1" applyAlignment="1"/>
    <xf numFmtId="1" fontId="59"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xf>
    <xf numFmtId="1" fontId="62" fillId="0" borderId="57" xfId="0" applyNumberFormat="1" applyFont="1" applyFill="1" applyBorder="1" applyAlignment="1" applyProtection="1">
      <alignment horizontal="center" vertical="center"/>
      <protection locked="0"/>
    </xf>
    <xf numFmtId="1" fontId="59" fillId="0" borderId="0" xfId="0" applyNumberFormat="1" applyFont="1" applyFill="1" applyBorder="1" applyAlignment="1">
      <alignment horizontal="center"/>
    </xf>
    <xf numFmtId="1" fontId="101" fillId="0" borderId="0" xfId="0" applyNumberFormat="1" applyFont="1" applyFill="1" applyBorder="1" applyAlignment="1">
      <alignment horizontal="center" vertical="center"/>
    </xf>
    <xf numFmtId="1" fontId="59" fillId="0" borderId="25" xfId="0" applyNumberFormat="1" applyFont="1" applyBorder="1" applyAlignment="1">
      <alignment horizontal="justify" vertical="center" wrapText="1"/>
    </xf>
    <xf numFmtId="1" fontId="62" fillId="0" borderId="57" xfId="0" quotePrefix="1" applyNumberFormat="1" applyFont="1" applyFill="1" applyBorder="1" applyAlignment="1" applyProtection="1">
      <alignment horizontal="center" vertical="center"/>
      <protection locked="0"/>
    </xf>
    <xf numFmtId="1" fontId="63" fillId="0" borderId="0" xfId="0" applyNumberFormat="1" applyFont="1" applyBorder="1" applyAlignment="1">
      <alignment horizontal="center"/>
    </xf>
    <xf numFmtId="1" fontId="64" fillId="0" borderId="0" xfId="0" applyNumberFormat="1" applyFont="1" applyBorder="1" applyAlignment="1">
      <alignment horizontal="center"/>
    </xf>
    <xf numFmtId="1" fontId="11" fillId="0" borderId="0" xfId="0" applyNumberFormat="1" applyFont="1" applyBorder="1" applyAlignment="1">
      <alignment horizontal="center"/>
    </xf>
    <xf numFmtId="1" fontId="30" fillId="0" borderId="0" xfId="0" applyNumberFormat="1" applyFont="1" applyBorder="1" applyAlignment="1">
      <alignment horizontal="center"/>
    </xf>
    <xf numFmtId="1" fontId="54" fillId="0" borderId="0" xfId="0" applyNumberFormat="1" applyFont="1" applyBorder="1" applyAlignment="1">
      <alignment horizontal="justify"/>
    </xf>
    <xf numFmtId="1" fontId="59" fillId="0" borderId="0" xfId="0" applyNumberFormat="1" applyFont="1" applyAlignment="1">
      <alignment horizontal="left"/>
    </xf>
    <xf numFmtId="1" fontId="59" fillId="0" borderId="0" xfId="0" applyNumberFormat="1" applyFont="1" applyAlignment="1">
      <alignment horizontal="center"/>
    </xf>
    <xf numFmtId="1" fontId="59" fillId="12" borderId="39" xfId="0" applyNumberFormat="1" applyFont="1" applyFill="1" applyBorder="1" applyAlignment="1">
      <alignment horizontal="center" vertical="center" wrapText="1"/>
    </xf>
    <xf numFmtId="1" fontId="59" fillId="12" borderId="58" xfId="0" applyNumberFormat="1" applyFont="1" applyFill="1" applyBorder="1" applyAlignment="1">
      <alignment horizontal="center" vertical="center" wrapText="1"/>
    </xf>
    <xf numFmtId="1" fontId="59" fillId="18" borderId="59" xfId="0" applyNumberFormat="1" applyFont="1" applyFill="1" applyBorder="1" applyAlignment="1">
      <alignment horizontal="center" vertical="center"/>
    </xf>
    <xf numFmtId="1" fontId="59" fillId="18" borderId="60" xfId="0" applyNumberFormat="1" applyFont="1" applyFill="1" applyBorder="1" applyAlignment="1">
      <alignment horizontal="center" vertical="center"/>
    </xf>
    <xf numFmtId="1" fontId="59" fillId="18" borderId="9" xfId="0" applyNumberFormat="1" applyFont="1" applyFill="1" applyBorder="1" applyAlignment="1">
      <alignment horizontal="center" vertical="center"/>
    </xf>
    <xf numFmtId="1" fontId="59" fillId="18" borderId="7" xfId="0" applyNumberFormat="1" applyFont="1" applyFill="1" applyBorder="1" applyAlignment="1">
      <alignment horizontal="center" vertical="center"/>
    </xf>
    <xf numFmtId="1" fontId="59" fillId="18" borderId="159" xfId="0" applyNumberFormat="1" applyFont="1" applyFill="1" applyBorder="1" applyAlignment="1">
      <alignment horizontal="center" vertical="center"/>
    </xf>
    <xf numFmtId="1" fontId="59" fillId="18" borderId="50" xfId="0" applyNumberFormat="1" applyFont="1" applyFill="1" applyBorder="1" applyAlignment="1">
      <alignment horizontal="center" vertical="center"/>
    </xf>
    <xf numFmtId="1" fontId="62" fillId="0" borderId="47" xfId="0" applyNumberFormat="1" applyFont="1" applyFill="1" applyBorder="1" applyAlignment="1" applyProtection="1">
      <alignment horizontal="center" vertical="center"/>
      <protection locked="0"/>
    </xf>
    <xf numFmtId="1" fontId="62" fillId="0" borderId="99" xfId="0" applyNumberFormat="1" applyFont="1" applyFill="1" applyBorder="1" applyAlignment="1" applyProtection="1">
      <alignment horizontal="center" vertical="center"/>
      <protection locked="0"/>
    </xf>
    <xf numFmtId="1" fontId="62" fillId="19" borderId="160" xfId="0" applyNumberFormat="1" applyFont="1" applyFill="1" applyBorder="1" applyAlignment="1" applyProtection="1">
      <alignment horizontal="center" vertical="center"/>
      <protection locked="0"/>
    </xf>
    <xf numFmtId="1" fontId="62" fillId="19" borderId="86" xfId="0" applyNumberFormat="1" applyFont="1" applyFill="1" applyBorder="1" applyAlignment="1" applyProtection="1">
      <alignment horizontal="center" vertical="center"/>
      <protection locked="0"/>
    </xf>
    <xf numFmtId="1" fontId="62" fillId="19" borderId="161" xfId="0" applyNumberFormat="1" applyFont="1" applyFill="1" applyBorder="1" applyAlignment="1" applyProtection="1">
      <alignment horizontal="center" vertical="center"/>
      <protection locked="0"/>
    </xf>
    <xf numFmtId="1" fontId="59" fillId="18" borderId="62" xfId="0" applyNumberFormat="1" applyFont="1" applyFill="1" applyBorder="1" applyAlignment="1">
      <alignment horizontal="center" vertical="center"/>
    </xf>
    <xf numFmtId="1" fontId="60" fillId="18" borderId="53" xfId="0" applyNumberFormat="1" applyFont="1" applyFill="1" applyBorder="1" applyAlignment="1">
      <alignment vertical="center"/>
    </xf>
    <xf numFmtId="1" fontId="59" fillId="18" borderId="64" xfId="0" applyNumberFormat="1" applyFont="1" applyFill="1" applyBorder="1" applyAlignment="1">
      <alignment horizontal="center" vertical="center"/>
    </xf>
    <xf numFmtId="1" fontId="59" fillId="20" borderId="47" xfId="0" applyNumberFormat="1" applyFont="1" applyFill="1" applyBorder="1" applyAlignment="1" applyProtection="1">
      <alignment horizontal="center" vertical="center"/>
      <protection locked="0"/>
    </xf>
    <xf numFmtId="1" fontId="59" fillId="0" borderId="47" xfId="0" applyNumberFormat="1" applyFont="1" applyFill="1" applyBorder="1" applyAlignment="1" applyProtection="1">
      <alignment horizontal="center" vertical="center"/>
      <protection locked="0"/>
    </xf>
    <xf numFmtId="1" fontId="59" fillId="19" borderId="73" xfId="0" applyNumberFormat="1" applyFont="1" applyFill="1" applyBorder="1" applyAlignment="1" applyProtection="1">
      <alignment horizontal="center" vertical="center"/>
      <protection locked="0"/>
    </xf>
    <xf numFmtId="1" fontId="30" fillId="0" borderId="0" xfId="0" applyNumberFormat="1" applyFont="1" applyBorder="1" applyAlignment="1">
      <alignment horizontal="justify"/>
    </xf>
    <xf numFmtId="1" fontId="30" fillId="0" borderId="0" xfId="0" applyNumberFormat="1" applyFont="1" applyBorder="1" applyAlignment="1">
      <alignment horizontal="center" vertical="center"/>
    </xf>
    <xf numFmtId="1" fontId="11" fillId="0" borderId="0" xfId="0" applyNumberFormat="1" applyFont="1" applyBorder="1" applyAlignment="1">
      <alignment horizontal="center" vertical="center"/>
    </xf>
    <xf numFmtId="1" fontId="54" fillId="0" borderId="25" xfId="0" applyNumberFormat="1" applyFont="1" applyBorder="1" applyAlignment="1">
      <alignment horizontal="justify"/>
    </xf>
    <xf numFmtId="1" fontId="68" fillId="0" borderId="0" xfId="0" applyNumberFormat="1" applyFont="1" applyBorder="1" applyAlignment="1"/>
    <xf numFmtId="1" fontId="54" fillId="0" borderId="0" xfId="0" applyNumberFormat="1" applyFont="1" applyBorder="1" applyAlignment="1"/>
    <xf numFmtId="1" fontId="68" fillId="0" borderId="0" xfId="0" applyNumberFormat="1" applyFont="1" applyBorder="1" applyAlignment="1">
      <alignment horizontal="center"/>
    </xf>
    <xf numFmtId="1" fontId="11" fillId="0" borderId="0" xfId="0" applyNumberFormat="1" applyFont="1" applyFill="1" applyBorder="1" applyAlignment="1">
      <alignment horizontal="center"/>
    </xf>
    <xf numFmtId="1" fontId="58" fillId="0" borderId="0" xfId="0" applyNumberFormat="1" applyFont="1" applyFill="1" applyBorder="1" applyAlignment="1">
      <alignment horizontal="center" vertical="center" wrapText="1"/>
    </xf>
    <xf numFmtId="1" fontId="59" fillId="12" borderId="8"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69" fillId="0" borderId="77" xfId="0" applyNumberFormat="1" applyFont="1" applyFill="1" applyBorder="1" applyAlignment="1">
      <alignment horizontal="center"/>
    </xf>
    <xf numFmtId="1" fontId="59" fillId="0" borderId="47" xfId="0" applyNumberFormat="1" applyFont="1" applyFill="1" applyBorder="1" applyAlignment="1">
      <alignment horizontal="center"/>
    </xf>
    <xf numFmtId="1" fontId="69" fillId="0" borderId="47" xfId="0" applyNumberFormat="1" applyFont="1" applyFill="1" applyBorder="1" applyAlignment="1">
      <alignment horizontal="center"/>
    </xf>
    <xf numFmtId="1" fontId="59" fillId="0" borderId="47" xfId="0" applyNumberFormat="1" applyFont="1" applyFill="1" applyBorder="1" applyAlignment="1" applyProtection="1">
      <alignment horizontal="center" wrapText="1"/>
      <protection locked="0"/>
    </xf>
    <xf numFmtId="1" fontId="59" fillId="12" borderId="35" xfId="0" applyNumberFormat="1" applyFont="1" applyFill="1" applyBorder="1" applyAlignment="1">
      <alignment horizontal="center"/>
    </xf>
    <xf numFmtId="1" fontId="59" fillId="19" borderId="25" xfId="0" applyNumberFormat="1" applyFont="1" applyFill="1" applyBorder="1" applyAlignment="1" applyProtection="1">
      <alignment horizontal="center" vertical="center"/>
      <protection locked="0"/>
    </xf>
    <xf numFmtId="1" fontId="59" fillId="19" borderId="55" xfId="0" applyNumberFormat="1" applyFont="1" applyFill="1" applyBorder="1" applyAlignment="1" applyProtection="1">
      <alignment horizontal="center" vertical="center"/>
      <protection locked="0"/>
    </xf>
    <xf numFmtId="1" fontId="59" fillId="19" borderId="30" xfId="0" applyNumberFormat="1" applyFont="1" applyFill="1" applyBorder="1" applyAlignment="1" applyProtection="1">
      <alignment horizontal="center" vertical="center"/>
      <protection locked="0"/>
    </xf>
    <xf numFmtId="1" fontId="59" fillId="0" borderId="56" xfId="0" applyNumberFormat="1" applyFont="1" applyBorder="1" applyAlignment="1">
      <alignment horizontal="justify"/>
    </xf>
    <xf numFmtId="1" fontId="59" fillId="0" borderId="0" xfId="0" applyNumberFormat="1" applyFont="1" applyBorder="1" applyAlignment="1">
      <alignment horizontal="center"/>
    </xf>
    <xf numFmtId="1" fontId="11" fillId="0" borderId="56" xfId="0" applyNumberFormat="1" applyFont="1" applyBorder="1" applyAlignment="1">
      <alignment horizontal="center"/>
    </xf>
    <xf numFmtId="1" fontId="11" fillId="0" borderId="56" xfId="0" applyNumberFormat="1" applyFont="1" applyFill="1" applyBorder="1" applyAlignment="1">
      <alignment horizontal="center"/>
    </xf>
    <xf numFmtId="1" fontId="54" fillId="0" borderId="0" xfId="0" applyNumberFormat="1" applyFont="1" applyFill="1" applyBorder="1" applyAlignment="1">
      <alignment horizontal="left"/>
    </xf>
    <xf numFmtId="1" fontId="54" fillId="0" borderId="0" xfId="0" applyNumberFormat="1" applyFont="1" applyFill="1" applyBorder="1" applyAlignment="1">
      <alignment horizontal="center"/>
    </xf>
    <xf numFmtId="1" fontId="59" fillId="12" borderId="36"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87" xfId="0" applyNumberFormat="1" applyFont="1" applyFill="1" applyBorder="1" applyAlignment="1">
      <alignment horizontal="center" vertical="center" wrapText="1"/>
    </xf>
    <xf numFmtId="1" fontId="69" fillId="0" borderId="77" xfId="0" applyNumberFormat="1" applyFont="1" applyBorder="1" applyAlignment="1">
      <alignment horizontal="center" vertical="center"/>
    </xf>
    <xf numFmtId="1" fontId="59" fillId="0" borderId="77" xfId="0" applyNumberFormat="1" applyFont="1" applyBorder="1" applyAlignment="1" applyProtection="1">
      <alignment horizontal="center" vertical="center"/>
      <protection locked="0"/>
    </xf>
    <xf numFmtId="1" fontId="59" fillId="0" borderId="47" xfId="0" applyNumberFormat="1" applyFont="1" applyBorder="1" applyAlignment="1">
      <alignment horizontal="center" vertical="center"/>
    </xf>
    <xf numFmtId="1" fontId="59" fillId="0" borderId="35" xfId="0" applyNumberFormat="1" applyFont="1" applyFill="1" applyBorder="1" applyAlignment="1">
      <alignment horizontal="center" vertical="center"/>
    </xf>
    <xf numFmtId="1" fontId="72" fillId="0" borderId="56" xfId="0" applyNumberFormat="1" applyFont="1" applyBorder="1" applyAlignment="1">
      <alignment horizontal="justify"/>
    </xf>
    <xf numFmtId="1" fontId="72" fillId="0" borderId="56" xfId="0" applyNumberFormat="1" applyFont="1" applyBorder="1" applyAlignment="1">
      <alignment horizontal="center"/>
    </xf>
    <xf numFmtId="1" fontId="59" fillId="0" borderId="56" xfId="0" applyNumberFormat="1" applyFont="1" applyBorder="1" applyAlignment="1">
      <alignment horizontal="center"/>
    </xf>
    <xf numFmtId="1" fontId="30" fillId="0" borderId="56" xfId="0" applyNumberFormat="1" applyFont="1" applyBorder="1" applyAlignment="1">
      <alignment horizontal="center"/>
    </xf>
    <xf numFmtId="0" fontId="0" fillId="0" borderId="0" xfId="0" applyNumberFormat="1" applyFill="1" applyBorder="1"/>
    <xf numFmtId="1" fontId="62" fillId="0" borderId="54" xfId="0" applyNumberFormat="1" applyFont="1" applyFill="1" applyBorder="1" applyAlignment="1" applyProtection="1">
      <alignment horizontal="center" vertical="center"/>
      <protection locked="0"/>
    </xf>
    <xf numFmtId="1" fontId="62" fillId="0" borderId="100" xfId="0" applyNumberFormat="1" applyFont="1" applyFill="1" applyBorder="1" applyAlignment="1" applyProtection="1">
      <alignment horizontal="center" vertical="center"/>
      <protection locked="0"/>
    </xf>
    <xf numFmtId="1" fontId="62" fillId="0" borderId="39" xfId="0" applyNumberFormat="1" applyFont="1" applyFill="1" applyBorder="1" applyAlignment="1" applyProtection="1">
      <alignment horizontal="center" vertical="center"/>
      <protection locked="0"/>
    </xf>
    <xf numFmtId="1" fontId="62" fillId="0" borderId="11" xfId="0" applyNumberFormat="1" applyFont="1" applyFill="1" applyBorder="1" applyAlignment="1" applyProtection="1">
      <alignment horizontal="center" vertical="center"/>
      <protection locked="0"/>
    </xf>
    <xf numFmtId="172" fontId="73" fillId="0" borderId="0" xfId="148" applyAlignment="1" applyProtection="1">
      <alignment vertical="center"/>
    </xf>
    <xf numFmtId="178" fontId="0" fillId="0" borderId="0" xfId="0" applyNumberFormat="1"/>
    <xf numFmtId="4" fontId="25" fillId="0" borderId="0" xfId="0" applyNumberFormat="1" applyFont="1" applyBorder="1"/>
    <xf numFmtId="2" fontId="62" fillId="19" borderId="55" xfId="0" applyNumberFormat="1" applyFont="1" applyFill="1" applyBorder="1" applyAlignment="1" applyProtection="1">
      <alignment horizontal="center" vertical="center"/>
      <protection locked="0"/>
    </xf>
    <xf numFmtId="2" fontId="62" fillId="0" borderId="30" xfId="0" applyNumberFormat="1" applyFont="1" applyFill="1" applyBorder="1" applyAlignment="1" applyProtection="1">
      <alignment horizontal="center" vertical="center"/>
      <protection locked="0"/>
    </xf>
    <xf numFmtId="2" fontId="55" fillId="0" borderId="29" xfId="0" applyNumberFormat="1" applyFont="1" applyFill="1" applyBorder="1" applyAlignment="1">
      <alignment horizontal="center" vertical="center"/>
    </xf>
    <xf numFmtId="2" fontId="101" fillId="0" borderId="0" xfId="0" applyNumberFormat="1" applyFont="1" applyFill="1" applyBorder="1" applyAlignment="1">
      <alignment horizontal="center" vertical="center"/>
    </xf>
    <xf numFmtId="2" fontId="55" fillId="0" borderId="0" xfId="0" applyNumberFormat="1" applyFont="1" applyFill="1" applyBorder="1" applyAlignment="1">
      <alignment horizontal="center" vertical="center"/>
    </xf>
    <xf numFmtId="4" fontId="0" fillId="14" borderId="0" xfId="0" applyNumberFormat="1" applyFill="1"/>
    <xf numFmtId="3" fontId="89" fillId="0" borderId="0" xfId="0" applyNumberFormat="1" applyFont="1" applyBorder="1" applyAlignment="1">
      <alignment horizontal="center" vertical="top"/>
    </xf>
    <xf numFmtId="3" fontId="0" fillId="0" borderId="27" xfId="0" applyNumberFormat="1" applyBorder="1" applyAlignment="1">
      <alignment horizontal="center"/>
    </xf>
    <xf numFmtId="3" fontId="0" fillId="0" borderId="14" xfId="0" applyNumberFormat="1" applyBorder="1" applyAlignment="1">
      <alignment horizontal="center"/>
    </xf>
    <xf numFmtId="3" fontId="0" fillId="0" borderId="15" xfId="0" applyNumberFormat="1" applyBorder="1" applyAlignment="1">
      <alignment horizontal="center"/>
    </xf>
    <xf numFmtId="3" fontId="18" fillId="0" borderId="152" xfId="5" applyNumberFormat="1" applyFont="1" applyFill="1" applyBorder="1" applyAlignment="1">
      <alignment wrapText="1"/>
    </xf>
    <xf numFmtId="170" fontId="0" fillId="13" borderId="12" xfId="0" applyNumberFormat="1" applyFill="1" applyBorder="1"/>
    <xf numFmtId="3" fontId="0" fillId="13" borderId="12" xfId="0" applyNumberFormat="1" applyFill="1" applyBorder="1"/>
    <xf numFmtId="14" fontId="47" fillId="4" borderId="0" xfId="0" applyNumberFormat="1" applyFont="1" applyFill="1" applyBorder="1" applyAlignment="1" applyProtection="1">
      <alignment horizontal="center" wrapText="1"/>
      <protection locked="0"/>
    </xf>
    <xf numFmtId="0" fontId="47" fillId="4" borderId="0" xfId="0" applyNumberFormat="1" applyFont="1" applyFill="1" applyBorder="1" applyAlignment="1" applyProtection="1">
      <alignment horizontal="center" wrapText="1"/>
      <protection locked="0"/>
    </xf>
    <xf numFmtId="0" fontId="77" fillId="12" borderId="86" xfId="0" applyNumberFormat="1" applyFont="1" applyFill="1" applyBorder="1" applyAlignment="1">
      <alignment horizontal="left" vertical="center" wrapText="1"/>
    </xf>
    <xf numFmtId="1" fontId="59" fillId="12" borderId="76" xfId="0" applyNumberFormat="1" applyFont="1" applyFill="1" applyBorder="1" applyAlignment="1">
      <alignment horizontal="center" vertical="center" wrapText="1"/>
    </xf>
    <xf numFmtId="1" fontId="30" fillId="0" borderId="0" xfId="0" applyNumberFormat="1" applyFont="1" applyBorder="1" applyAlignment="1">
      <alignment horizontal="justify"/>
    </xf>
    <xf numFmtId="1" fontId="59" fillId="12" borderId="36" xfId="0" applyNumberFormat="1" applyFont="1" applyFill="1" applyBorder="1" applyAlignment="1">
      <alignment horizontal="center" vertical="center" wrapText="1"/>
    </xf>
    <xf numFmtId="172" fontId="102" fillId="0" borderId="0" xfId="0" applyFont="1"/>
    <xf numFmtId="0" fontId="25" fillId="24" borderId="0" xfId="0" quotePrefix="1" applyNumberFormat="1" applyFont="1" applyFill="1" applyAlignment="1">
      <alignment horizontal="left"/>
    </xf>
    <xf numFmtId="3" fontId="54" fillId="12" borderId="52" xfId="0" applyNumberFormat="1" applyFont="1" applyFill="1" applyBorder="1" applyAlignment="1">
      <alignment horizontal="center" vertical="center" wrapText="1"/>
    </xf>
    <xf numFmtId="3" fontId="54" fillId="12" borderId="0" xfId="0" applyNumberFormat="1" applyFont="1" applyFill="1" applyBorder="1" applyAlignment="1">
      <alignment horizontal="center" vertical="center" wrapText="1"/>
    </xf>
    <xf numFmtId="3" fontId="54" fillId="12" borderId="165" xfId="0" applyNumberFormat="1" applyFont="1" applyFill="1" applyBorder="1" applyAlignment="1">
      <alignment horizontal="center" vertical="center" wrapText="1"/>
    </xf>
    <xf numFmtId="1" fontId="60" fillId="18" borderId="52" xfId="0" applyNumberFormat="1" applyFont="1" applyFill="1" applyBorder="1" applyAlignment="1">
      <alignment vertical="center"/>
    </xf>
    <xf numFmtId="1" fontId="54" fillId="12" borderId="70" xfId="0" applyNumberFormat="1" applyFont="1" applyFill="1" applyBorder="1" applyAlignment="1">
      <alignment vertical="center"/>
    </xf>
    <xf numFmtId="1" fontId="62" fillId="0" borderId="14" xfId="0" applyNumberFormat="1" applyFont="1" applyFill="1" applyBorder="1" applyAlignment="1"/>
    <xf numFmtId="1" fontId="59" fillId="0" borderId="30" xfId="0" applyNumberFormat="1" applyFont="1" applyBorder="1" applyAlignment="1">
      <alignment wrapText="1"/>
    </xf>
    <xf numFmtId="1" fontId="59" fillId="0" borderId="0" xfId="0" applyNumberFormat="1" applyFont="1" applyBorder="1" applyAlignment="1">
      <alignment horizontal="justify"/>
    </xf>
    <xf numFmtId="3" fontId="60" fillId="18" borderId="79" xfId="0" applyNumberFormat="1" applyFont="1" applyFill="1" applyBorder="1" applyAlignment="1"/>
    <xf numFmtId="1" fontId="62" fillId="0" borderId="91" xfId="0" applyNumberFormat="1" applyFont="1" applyFill="1" applyBorder="1" applyAlignment="1">
      <alignment vertical="center"/>
    </xf>
    <xf numFmtId="1" fontId="62" fillId="0" borderId="91" xfId="0" applyNumberFormat="1" applyFont="1" applyFill="1" applyBorder="1" applyAlignment="1">
      <alignment vertical="center" wrapText="1"/>
    </xf>
    <xf numFmtId="1" fontId="60" fillId="18" borderId="102" xfId="0" applyNumberFormat="1" applyFont="1" applyFill="1" applyBorder="1" applyAlignment="1">
      <alignment vertical="center"/>
    </xf>
    <xf numFmtId="1" fontId="62" fillId="19" borderId="74" xfId="0" applyNumberFormat="1" applyFont="1" applyFill="1" applyBorder="1" applyAlignment="1" applyProtection="1">
      <alignment horizontal="center" vertical="center"/>
      <protection locked="0"/>
    </xf>
    <xf numFmtId="3" fontId="60" fillId="18" borderId="45" xfId="0" applyNumberFormat="1" applyFont="1" applyFill="1" applyBorder="1" applyAlignment="1"/>
    <xf numFmtId="1" fontId="62" fillId="0" borderId="46" xfId="0" applyNumberFormat="1" applyFont="1" applyFill="1" applyBorder="1" applyAlignment="1">
      <alignment vertical="center"/>
    </xf>
    <xf numFmtId="1" fontId="62" fillId="0" borderId="46" xfId="0" applyNumberFormat="1" applyFont="1" applyFill="1" applyBorder="1" applyAlignment="1">
      <alignment vertical="center" wrapText="1"/>
    </xf>
    <xf numFmtId="1" fontId="59" fillId="12" borderId="166" xfId="0" applyNumberFormat="1" applyFont="1" applyFill="1" applyBorder="1" applyAlignment="1">
      <alignment vertical="center"/>
    </xf>
    <xf numFmtId="1" fontId="59" fillId="12" borderId="34" xfId="0" applyNumberFormat="1" applyFont="1" applyFill="1" applyBorder="1" applyAlignment="1">
      <alignment vertical="center"/>
    </xf>
    <xf numFmtId="1" fontId="62" fillId="0" borderId="54" xfId="0" applyNumberFormat="1" applyFont="1" applyFill="1" applyBorder="1" applyAlignment="1">
      <alignment vertical="center"/>
    </xf>
    <xf numFmtId="1" fontId="54" fillId="12" borderId="56" xfId="0" applyNumberFormat="1" applyFont="1" applyFill="1" applyBorder="1" applyAlignment="1">
      <alignment horizontal="center" vertical="center" wrapText="1"/>
    </xf>
    <xf numFmtId="1" fontId="54" fillId="12" borderId="0" xfId="0" applyNumberFormat="1" applyFont="1" applyFill="1" applyBorder="1" applyAlignment="1">
      <alignment horizontal="center" vertical="center" wrapText="1"/>
    </xf>
    <xf numFmtId="1" fontId="54" fillId="0" borderId="26" xfId="0" applyNumberFormat="1" applyFont="1" applyBorder="1" applyAlignment="1">
      <alignment horizontal="justify"/>
    </xf>
    <xf numFmtId="1" fontId="62" fillId="0" borderId="81" xfId="0" applyNumberFormat="1" applyFont="1" applyFill="1" applyBorder="1" applyAlignment="1"/>
    <xf numFmtId="1" fontId="59" fillId="12" borderId="19" xfId="0" applyNumberFormat="1" applyFont="1" applyFill="1" applyBorder="1" applyAlignment="1"/>
    <xf numFmtId="1" fontId="60" fillId="18" borderId="51" xfId="0" applyNumberFormat="1" applyFont="1" applyFill="1" applyBorder="1" applyAlignment="1">
      <alignment vertical="center"/>
    </xf>
    <xf numFmtId="1" fontId="62" fillId="0" borderId="65" xfId="0" applyNumberFormat="1" applyFont="1" applyFill="1" applyBorder="1" applyAlignment="1"/>
    <xf numFmtId="1" fontId="62" fillId="20" borderId="81" xfId="0" applyNumberFormat="1" applyFont="1" applyFill="1" applyBorder="1" applyAlignment="1">
      <alignment vertical="center"/>
    </xf>
    <xf numFmtId="1" fontId="62" fillId="0" borderId="81" xfId="0" applyNumberFormat="1" applyFont="1" applyFill="1" applyBorder="1" applyAlignment="1">
      <alignment vertical="center"/>
    </xf>
    <xf numFmtId="1" fontId="59" fillId="0" borderId="25" xfId="0" applyNumberFormat="1" applyFont="1" applyBorder="1" applyAlignment="1">
      <alignment wrapText="1"/>
    </xf>
    <xf numFmtId="1" fontId="62" fillId="0" borderId="168" xfId="0" applyNumberFormat="1" applyFont="1" applyFill="1" applyBorder="1" applyAlignment="1"/>
    <xf numFmtId="1" fontId="62" fillId="0" borderId="168" xfId="0" applyNumberFormat="1" applyFont="1" applyFill="1" applyBorder="1" applyAlignment="1">
      <alignment vertical="center" wrapText="1"/>
    </xf>
    <xf numFmtId="1" fontId="62" fillId="0" borderId="93" xfId="0" applyNumberFormat="1" applyFont="1" applyFill="1" applyBorder="1" applyAlignment="1">
      <alignment vertical="center"/>
    </xf>
    <xf numFmtId="1" fontId="60" fillId="18" borderId="155" xfId="0" applyNumberFormat="1" applyFont="1" applyFill="1" applyBorder="1" applyAlignment="1"/>
    <xf numFmtId="1" fontId="60" fillId="18" borderId="169" xfId="0" applyNumberFormat="1" applyFont="1" applyFill="1" applyBorder="1" applyAlignment="1"/>
    <xf numFmtId="1" fontId="60" fillId="18" borderId="101" xfId="0" applyNumberFormat="1" applyFont="1" applyFill="1" applyBorder="1" applyAlignment="1">
      <alignment vertical="center"/>
    </xf>
    <xf numFmtId="1" fontId="62" fillId="0" borderId="170" xfId="0" applyNumberFormat="1" applyFont="1" applyFill="1" applyBorder="1" applyAlignment="1"/>
    <xf numFmtId="1" fontId="59" fillId="12" borderId="16" xfId="0" applyNumberFormat="1" applyFont="1" applyFill="1" applyBorder="1" applyAlignment="1"/>
    <xf numFmtId="1" fontId="62" fillId="0" borderId="94" xfId="0" applyNumberFormat="1" applyFont="1" applyFill="1" applyBorder="1" applyAlignment="1"/>
    <xf numFmtId="1" fontId="66" fillId="0" borderId="48" xfId="0" applyNumberFormat="1" applyFont="1" applyFill="1" applyBorder="1" applyAlignment="1" applyProtection="1">
      <protection locked="0"/>
    </xf>
    <xf numFmtId="1" fontId="66" fillId="0" borderId="61" xfId="0" applyNumberFormat="1" applyFont="1" applyFill="1" applyBorder="1" applyAlignment="1" applyProtection="1">
      <protection locked="0"/>
    </xf>
    <xf numFmtId="1" fontId="62" fillId="20" borderId="46" xfId="0" applyNumberFormat="1" applyFont="1" applyFill="1" applyBorder="1" applyAlignment="1">
      <alignment vertical="center"/>
    </xf>
    <xf numFmtId="1" fontId="54" fillId="12" borderId="104" xfId="0" applyNumberFormat="1" applyFont="1" applyFill="1" applyBorder="1" applyAlignment="1"/>
    <xf numFmtId="1" fontId="54" fillId="12" borderId="105" xfId="0" applyNumberFormat="1" applyFont="1" applyFill="1" applyBorder="1" applyAlignment="1"/>
    <xf numFmtId="1" fontId="69" fillId="0" borderId="171" xfId="0" applyNumberFormat="1" applyFont="1" applyFill="1" applyBorder="1" applyAlignment="1">
      <alignment horizontal="center"/>
    </xf>
    <xf numFmtId="1" fontId="59" fillId="12" borderId="57" xfId="0" applyNumberFormat="1" applyFont="1" applyFill="1" applyBorder="1" applyAlignment="1">
      <alignment horizontal="center" vertical="center" wrapText="1"/>
    </xf>
    <xf numFmtId="1" fontId="11" fillId="21" borderId="35" xfId="0" applyNumberFormat="1" applyFont="1" applyFill="1" applyBorder="1" applyAlignment="1">
      <alignment horizontal="center" vertical="center"/>
    </xf>
    <xf numFmtId="1" fontId="59" fillId="0" borderId="44" xfId="0" applyNumberFormat="1" applyFont="1" applyFill="1" applyBorder="1" applyAlignment="1" applyProtection="1">
      <alignment horizontal="center" vertical="center"/>
      <protection locked="0"/>
    </xf>
    <xf numFmtId="1" fontId="59" fillId="0" borderId="46" xfId="0" applyNumberFormat="1" applyFont="1" applyFill="1" applyBorder="1" applyAlignment="1" applyProtection="1">
      <alignment horizontal="center" vertical="center"/>
      <protection locked="0"/>
    </xf>
    <xf numFmtId="1" fontId="59" fillId="0" borderId="96" xfId="0" applyNumberFormat="1" applyFont="1" applyFill="1" applyBorder="1" applyAlignment="1" applyProtection="1">
      <alignment horizontal="center" vertical="center"/>
      <protection locked="0"/>
    </xf>
    <xf numFmtId="1" fontId="62" fillId="0" borderId="33" xfId="0" applyNumberFormat="1" applyFont="1" applyFill="1" applyBorder="1" applyAlignment="1" applyProtection="1">
      <alignment horizontal="center" vertical="center"/>
      <protection locked="0"/>
    </xf>
    <xf numFmtId="1" fontId="62" fillId="0" borderId="46" xfId="0" applyNumberFormat="1" applyFont="1" applyFill="1" applyBorder="1" applyAlignment="1" applyProtection="1">
      <alignment horizontal="center" vertical="center"/>
      <protection locked="0"/>
    </xf>
    <xf numFmtId="1" fontId="59" fillId="0" borderId="172" xfId="0" applyNumberFormat="1" applyFont="1" applyFill="1" applyBorder="1" applyAlignment="1" applyProtection="1">
      <alignment horizontal="center" vertical="center"/>
      <protection locked="0"/>
    </xf>
    <xf numFmtId="1" fontId="59" fillId="0" borderId="54" xfId="0" applyNumberFormat="1" applyFont="1" applyFill="1" applyBorder="1" applyAlignment="1" applyProtection="1">
      <alignment horizontal="center" vertical="center"/>
      <protection locked="0"/>
    </xf>
    <xf numFmtId="1" fontId="59" fillId="0" borderId="84" xfId="0" applyNumberFormat="1" applyFont="1" applyFill="1" applyBorder="1" applyAlignment="1" applyProtection="1">
      <alignment horizontal="center" vertical="center"/>
      <protection locked="0"/>
    </xf>
    <xf numFmtId="1" fontId="59" fillId="0" borderId="100" xfId="0" applyNumberFormat="1" applyFont="1" applyFill="1" applyBorder="1" applyAlignment="1" applyProtection="1">
      <alignment horizontal="center" vertical="center"/>
      <protection locked="0"/>
    </xf>
    <xf numFmtId="1" fontId="59" fillId="0" borderId="40" xfId="0" applyNumberFormat="1" applyFont="1" applyFill="1" applyBorder="1" applyAlignment="1" applyProtection="1">
      <alignment horizontal="center" vertical="center"/>
      <protection locked="0"/>
    </xf>
    <xf numFmtId="1" fontId="59" fillId="12" borderId="173" xfId="0" applyNumberFormat="1" applyFont="1" applyFill="1" applyBorder="1" applyAlignment="1">
      <alignment horizontal="center" vertical="center" wrapText="1"/>
    </xf>
    <xf numFmtId="1" fontId="59" fillId="12" borderId="174" xfId="0" applyNumberFormat="1" applyFont="1" applyFill="1" applyBorder="1" applyAlignment="1">
      <alignment horizontal="center" vertical="center" wrapText="1"/>
    </xf>
    <xf numFmtId="1" fontId="11" fillId="17" borderId="32" xfId="0" applyNumberFormat="1" applyFont="1" applyFill="1" applyBorder="1" applyAlignment="1">
      <alignment horizontal="center" vertical="center"/>
    </xf>
    <xf numFmtId="1" fontId="59" fillId="0" borderId="175" xfId="0" applyNumberFormat="1" applyFont="1" applyFill="1" applyBorder="1" applyAlignment="1" applyProtection="1">
      <alignment horizontal="center" vertical="center"/>
      <protection locked="0"/>
    </xf>
    <xf numFmtId="1" fontId="59" fillId="19" borderId="57" xfId="0" applyNumberFormat="1" applyFont="1" applyFill="1" applyBorder="1" applyAlignment="1" applyProtection="1">
      <alignment horizontal="center" vertical="center"/>
      <protection locked="0"/>
    </xf>
    <xf numFmtId="170" fontId="8" fillId="0" borderId="145" xfId="2" applyNumberFormat="1" applyFont="1" applyBorder="1" applyAlignment="1">
      <alignment horizontal="center"/>
    </xf>
    <xf numFmtId="170" fontId="8" fillId="0" borderId="146" xfId="2" applyNumberFormat="1" applyFont="1" applyBorder="1" applyAlignment="1">
      <alignment horizontal="center"/>
    </xf>
    <xf numFmtId="170" fontId="15" fillId="0" borderId="145" xfId="2" applyNumberFormat="1" applyFont="1" applyBorder="1" applyAlignment="1">
      <alignment horizontal="center"/>
    </xf>
    <xf numFmtId="174" fontId="8" fillId="0" borderId="143" xfId="2" applyNumberFormat="1" applyFont="1" applyBorder="1" applyAlignment="1">
      <alignment horizontal="center"/>
    </xf>
    <xf numFmtId="174" fontId="8" fillId="0" borderId="148" xfId="2" applyNumberFormat="1" applyFont="1" applyBorder="1" applyAlignment="1">
      <alignment horizontal="center"/>
    </xf>
    <xf numFmtId="174" fontId="15" fillId="0" borderId="143" xfId="2" applyNumberFormat="1" applyFont="1" applyBorder="1" applyAlignment="1">
      <alignment horizontal="center"/>
    </xf>
    <xf numFmtId="170" fontId="6" fillId="2" borderId="0" xfId="2" applyNumberFormat="1" applyFill="1" applyBorder="1" applyAlignment="1">
      <alignment horizontal="center"/>
    </xf>
    <xf numFmtId="170" fontId="8" fillId="0" borderId="9" xfId="2" applyNumberFormat="1" applyFont="1" applyBorder="1" applyAlignment="1">
      <alignment horizontal="center"/>
    </xf>
    <xf numFmtId="170" fontId="16" fillId="2" borderId="0" xfId="2" applyNumberFormat="1" applyFont="1" applyFill="1" applyBorder="1" applyAlignment="1">
      <alignment horizontal="center"/>
    </xf>
    <xf numFmtId="170" fontId="6" fillId="2" borderId="121" xfId="2" applyNumberFormat="1" applyFill="1" applyBorder="1" applyAlignment="1">
      <alignment horizontal="center"/>
    </xf>
    <xf numFmtId="170" fontId="8" fillId="0" borderId="150" xfId="2" applyNumberFormat="1" applyFont="1" applyBorder="1" applyAlignment="1">
      <alignment horizontal="center"/>
    </xf>
    <xf numFmtId="170" fontId="16" fillId="2" borderId="121" xfId="2" applyNumberFormat="1" applyFont="1" applyFill="1" applyBorder="1" applyAlignment="1">
      <alignment horizontal="center"/>
    </xf>
    <xf numFmtId="170" fontId="8" fillId="0" borderId="143" xfId="2" applyNumberFormat="1" applyFont="1" applyBorder="1" applyAlignment="1">
      <alignment horizontal="center"/>
    </xf>
    <xf numFmtId="170" fontId="8" fillId="0" borderId="148" xfId="2" applyNumberFormat="1" applyFont="1" applyBorder="1" applyAlignment="1">
      <alignment horizontal="center"/>
    </xf>
    <xf numFmtId="170" fontId="15" fillId="0" borderId="143" xfId="2" applyNumberFormat="1" applyFont="1" applyBorder="1" applyAlignment="1">
      <alignment horizontal="center"/>
    </xf>
    <xf numFmtId="170" fontId="0" fillId="2" borderId="0" xfId="2" applyNumberFormat="1" applyFont="1" applyFill="1" applyBorder="1" applyAlignment="1">
      <alignment horizontal="center"/>
    </xf>
    <xf numFmtId="170" fontId="0" fillId="0" borderId="9" xfId="2" applyNumberFormat="1" applyFont="1" applyBorder="1" applyAlignment="1">
      <alignment horizontal="center"/>
    </xf>
    <xf numFmtId="170" fontId="8" fillId="0" borderId="0" xfId="2" applyNumberFormat="1" applyFont="1" applyBorder="1" applyAlignment="1">
      <alignment horizontal="center"/>
    </xf>
    <xf numFmtId="174" fontId="8" fillId="0" borderId="0" xfId="2" applyNumberFormat="1" applyFont="1" applyBorder="1" applyAlignment="1">
      <alignment horizontal="center"/>
    </xf>
    <xf numFmtId="170" fontId="15" fillId="0" borderId="0" xfId="2" applyNumberFormat="1" applyFont="1" applyBorder="1" applyAlignment="1">
      <alignment horizontal="center"/>
    </xf>
    <xf numFmtId="174" fontId="8" fillId="0" borderId="9" xfId="2" applyNumberFormat="1" applyFont="1" applyBorder="1" applyAlignment="1">
      <alignment horizontal="center"/>
    </xf>
    <xf numFmtId="174" fontId="8" fillId="0" borderId="0" xfId="2" applyNumberFormat="1" applyFont="1" applyFill="1" applyBorder="1" applyAlignment="1">
      <alignment horizontal="center"/>
    </xf>
    <xf numFmtId="170" fontId="97" fillId="0" borderId="0" xfId="2" applyNumberFormat="1" applyFont="1" applyBorder="1" applyAlignment="1">
      <alignment horizontal="center"/>
    </xf>
    <xf numFmtId="170" fontId="8" fillId="0" borderId="13" xfId="2" applyNumberFormat="1" applyFont="1" applyBorder="1" applyAlignment="1">
      <alignment horizontal="center"/>
    </xf>
    <xf numFmtId="170" fontId="6" fillId="2" borderId="12" xfId="2" applyNumberFormat="1" applyFill="1" applyBorder="1" applyAlignment="1">
      <alignment horizontal="center"/>
    </xf>
    <xf numFmtId="170" fontId="16" fillId="2" borderId="12" xfId="2" applyNumberFormat="1" applyFont="1" applyFill="1" applyBorder="1" applyAlignment="1">
      <alignment horizontal="center"/>
    </xf>
    <xf numFmtId="1" fontId="0" fillId="0" borderId="121" xfId="0" applyNumberFormat="1" applyFont="1" applyFill="1" applyBorder="1" applyAlignment="1">
      <alignment horizontal="center" vertical="center"/>
    </xf>
    <xf numFmtId="172" fontId="0" fillId="0" borderId="0" xfId="0"/>
    <xf numFmtId="172" fontId="0" fillId="0" borderId="0" xfId="0" applyFill="1"/>
    <xf numFmtId="9" fontId="0" fillId="0" borderId="8" xfId="0" applyNumberFormat="1" applyFont="1" applyFill="1" applyBorder="1"/>
    <xf numFmtId="176" fontId="25" fillId="3" borderId="0" xfId="0" applyNumberFormat="1" applyFont="1" applyFill="1" applyBorder="1"/>
    <xf numFmtId="176" fontId="25" fillId="3" borderId="12" xfId="0" applyNumberFormat="1" applyFont="1" applyFill="1" applyBorder="1"/>
    <xf numFmtId="3" fontId="0" fillId="0" borderId="0" xfId="0" applyNumberFormat="1" applyFont="1" applyBorder="1" applyAlignment="1">
      <alignment horizontal="left"/>
    </xf>
    <xf numFmtId="17" fontId="0" fillId="24" borderId="0" xfId="0" quotePrefix="1" applyNumberFormat="1" applyFill="1"/>
    <xf numFmtId="172" fontId="0" fillId="0" borderId="0" xfId="0" applyFont="1"/>
    <xf numFmtId="0" fontId="25" fillId="4" borderId="0" xfId="0" applyNumberFormat="1" applyFont="1" applyFill="1"/>
    <xf numFmtId="0" fontId="103" fillId="4" borderId="0" xfId="148" applyNumberFormat="1" applyFont="1" applyFill="1" applyAlignment="1" applyProtection="1"/>
    <xf numFmtId="0" fontId="0" fillId="24" borderId="0" xfId="0" applyNumberFormat="1" applyFont="1" applyFill="1"/>
    <xf numFmtId="0" fontId="0" fillId="24" borderId="0" xfId="0" quotePrefix="1" applyNumberFormat="1" applyFont="1" applyFill="1"/>
    <xf numFmtId="0" fontId="0" fillId="24" borderId="0" xfId="0" applyNumberFormat="1" applyFont="1" applyFill="1" applyAlignment="1"/>
    <xf numFmtId="0" fontId="0" fillId="25" borderId="0" xfId="0" applyNumberFormat="1" applyFont="1" applyFill="1"/>
    <xf numFmtId="0" fontId="0" fillId="4" borderId="0" xfId="0" applyNumberFormat="1" applyFont="1" applyFill="1"/>
    <xf numFmtId="172" fontId="8" fillId="0" borderId="0" xfId="0" applyFont="1" applyAlignment="1">
      <alignment horizontal="left"/>
    </xf>
    <xf numFmtId="2" fontId="23" fillId="0" borderId="0" xfId="0" applyNumberFormat="1" applyFont="1" applyBorder="1"/>
    <xf numFmtId="2" fontId="24" fillId="0" borderId="0" xfId="0" applyNumberFormat="1" applyFont="1" applyBorder="1"/>
    <xf numFmtId="2" fontId="7" fillId="0" borderId="0" xfId="0" applyNumberFormat="1" applyFont="1"/>
    <xf numFmtId="2" fontId="25" fillId="0" borderId="0" xfId="0" applyNumberFormat="1" applyFont="1"/>
    <xf numFmtId="2" fontId="7" fillId="0" borderId="0" xfId="0" applyNumberFormat="1" applyFont="1" applyBorder="1"/>
    <xf numFmtId="2" fontId="81" fillId="0" borderId="0" xfId="0" applyNumberFormat="1" applyFont="1" applyFill="1"/>
    <xf numFmtId="2" fontId="27" fillId="0" borderId="0" xfId="0" applyNumberFormat="1" applyFont="1" applyBorder="1"/>
    <xf numFmtId="2" fontId="0" fillId="0" borderId="0" xfId="0" applyNumberFormat="1" applyFill="1"/>
    <xf numFmtId="14" fontId="0" fillId="0" borderId="0" xfId="0" applyNumberFormat="1" applyFill="1"/>
    <xf numFmtId="172" fontId="73" fillId="0" borderId="0" xfId="148" quotePrefix="1" applyFill="1" applyAlignment="1" applyProtection="1"/>
    <xf numFmtId="179" fontId="24" fillId="0" borderId="0" xfId="0" applyNumberFormat="1" applyFont="1" applyBorder="1"/>
    <xf numFmtId="179" fontId="7" fillId="0" borderId="0" xfId="0" applyNumberFormat="1" applyFont="1"/>
    <xf numFmtId="179" fontId="0" fillId="0" borderId="0" xfId="0" applyNumberFormat="1"/>
    <xf numFmtId="179" fontId="25" fillId="0" borderId="0" xfId="0" applyNumberFormat="1" applyFont="1"/>
    <xf numFmtId="179" fontId="81" fillId="0" borderId="0" xfId="0" applyNumberFormat="1" applyFont="1" applyFill="1"/>
    <xf numFmtId="172" fontId="25" fillId="0" borderId="5" xfId="2" applyFont="1" applyFill="1" applyBorder="1" applyAlignment="1">
      <alignment horizontal="left" vertical="top" wrapText="1"/>
    </xf>
    <xf numFmtId="0" fontId="73" fillId="0" borderId="21" xfId="148" quotePrefix="1" applyNumberFormat="1" applyBorder="1" applyAlignment="1" applyProtection="1">
      <alignment vertical="top"/>
    </xf>
    <xf numFmtId="172" fontId="25" fillId="0" borderId="121" xfId="0" applyFont="1" applyFill="1" applyBorder="1"/>
    <xf numFmtId="172" fontId="0" fillId="0" borderId="121" xfId="0" applyFont="1" applyFill="1" applyBorder="1" applyAlignment="1">
      <alignment horizontal="right"/>
    </xf>
    <xf numFmtId="172" fontId="0" fillId="0" borderId="121" xfId="0" applyBorder="1" applyAlignment="1">
      <alignment horizontal="right"/>
    </xf>
    <xf numFmtId="14" fontId="73" fillId="0" borderId="0" xfId="148" quotePrefix="1" applyNumberFormat="1" applyFill="1" applyAlignment="1" applyProtection="1"/>
    <xf numFmtId="172" fontId="25" fillId="0" borderId="103" xfId="0" applyFont="1" applyFill="1" applyBorder="1"/>
    <xf numFmtId="17" fontId="25" fillId="24" borderId="0" xfId="0" quotePrefix="1" applyNumberFormat="1" applyFont="1" applyFill="1"/>
    <xf numFmtId="0" fontId="25" fillId="24" borderId="0" xfId="0" applyNumberFormat="1" applyFont="1" applyFill="1" applyAlignment="1"/>
    <xf numFmtId="14" fontId="0" fillId="0" borderId="0" xfId="0" applyNumberFormat="1"/>
    <xf numFmtId="172" fontId="73" fillId="0" borderId="0" xfId="148" applyAlignment="1" applyProtection="1"/>
    <xf numFmtId="172" fontId="25" fillId="0" borderId="0" xfId="0" applyFont="1" applyBorder="1"/>
    <xf numFmtId="177" fontId="0" fillId="0" borderId="0" xfId="0" applyNumberFormat="1" applyBorder="1"/>
    <xf numFmtId="172" fontId="73" fillId="0" borderId="0" xfId="148" quotePrefix="1" applyAlignment="1" applyProtection="1"/>
    <xf numFmtId="3" fontId="25" fillId="0" borderId="61" xfId="0" applyNumberFormat="1" applyFont="1" applyFill="1" applyBorder="1" applyAlignment="1">
      <alignment horizontal="left"/>
    </xf>
    <xf numFmtId="172" fontId="25" fillId="0" borderId="18" xfId="0" applyFont="1" applyFill="1" applyBorder="1" applyAlignment="1">
      <alignment horizontal="left"/>
    </xf>
    <xf numFmtId="172" fontId="25" fillId="0" borderId="153" xfId="0" applyFont="1" applyFill="1" applyBorder="1" applyAlignment="1">
      <alignment horizontal="left"/>
    </xf>
    <xf numFmtId="1" fontId="59" fillId="12" borderId="59"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59" fillId="12" borderId="72" xfId="0" applyNumberFormat="1" applyFont="1" applyFill="1" applyBorder="1" applyAlignment="1">
      <alignment horizontal="center" vertical="center" wrapText="1"/>
    </xf>
    <xf numFmtId="1" fontId="59" fillId="12" borderId="76"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72" fontId="40" fillId="0" borderId="0" xfId="0" applyFont="1" applyFill="1" applyBorder="1" applyAlignment="1" applyProtection="1">
      <alignment horizontal="right"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 fontId="62" fillId="0" borderId="21" xfId="0" applyNumberFormat="1" applyFont="1" applyFill="1" applyBorder="1" applyAlignment="1">
      <alignment vertical="center"/>
    </xf>
    <xf numFmtId="1" fontId="62" fillId="0" borderId="177" xfId="0" applyNumberFormat="1" applyFont="1" applyFill="1" applyBorder="1" applyAlignment="1">
      <alignment vertical="center"/>
    </xf>
    <xf numFmtId="1" fontId="62" fillId="0" borderId="8" xfId="0" applyNumberFormat="1" applyFont="1" applyFill="1" applyBorder="1" applyAlignment="1" applyProtection="1">
      <alignment horizontal="center" vertical="center"/>
      <protection locked="0"/>
    </xf>
    <xf numFmtId="1" fontId="62" fillId="0" borderId="0" xfId="0" applyNumberFormat="1" applyFont="1" applyFill="1" applyBorder="1" applyAlignment="1" applyProtection="1">
      <alignment horizontal="center" vertical="center"/>
      <protection locked="0"/>
    </xf>
    <xf numFmtId="1" fontId="62" fillId="0" borderId="80" xfId="0" applyNumberFormat="1" applyFont="1" applyFill="1" applyBorder="1" applyAlignment="1"/>
    <xf numFmtId="1" fontId="62" fillId="0" borderId="31" xfId="0" applyNumberFormat="1" applyFont="1" applyFill="1" applyBorder="1" applyAlignment="1" applyProtection="1">
      <alignment horizontal="center" vertical="center"/>
      <protection locked="0"/>
    </xf>
    <xf numFmtId="1" fontId="62" fillId="0" borderId="44" xfId="0" applyNumberFormat="1" applyFont="1" applyFill="1" applyBorder="1" applyAlignment="1" applyProtection="1">
      <alignment horizontal="center" vertical="center"/>
      <protection locked="0"/>
    </xf>
    <xf numFmtId="1" fontId="59" fillId="12" borderId="64" xfId="0" applyNumberFormat="1" applyFont="1" applyFill="1" applyBorder="1" applyAlignment="1">
      <alignment horizontal="center" vertical="center" wrapText="1"/>
    </xf>
    <xf numFmtId="1" fontId="59" fillId="12" borderId="9" xfId="0" applyNumberFormat="1" applyFont="1" applyFill="1" applyBorder="1" applyAlignment="1">
      <alignment horizontal="center" vertical="center" wrapText="1"/>
    </xf>
    <xf numFmtId="1" fontId="59" fillId="12" borderId="101" xfId="0" applyNumberFormat="1" applyFont="1" applyFill="1" applyBorder="1" applyAlignment="1">
      <alignment horizontal="center" vertical="center" wrapText="1"/>
    </xf>
    <xf numFmtId="1" fontId="62" fillId="0" borderId="178" xfId="0" applyNumberFormat="1" applyFont="1" applyFill="1" applyBorder="1" applyAlignment="1" applyProtection="1">
      <alignment horizontal="center" vertical="center"/>
      <protection locked="0"/>
    </xf>
    <xf numFmtId="1" fontId="62" fillId="0" borderId="13" xfId="0" applyNumberFormat="1" applyFont="1" applyFill="1" applyBorder="1" applyAlignment="1" applyProtection="1">
      <alignment horizontal="center" vertical="center"/>
      <protection locked="0"/>
    </xf>
    <xf numFmtId="1" fontId="11" fillId="21" borderId="61" xfId="0" applyNumberFormat="1" applyFont="1" applyFill="1" applyBorder="1" applyAlignment="1">
      <alignment horizontal="center" vertical="center"/>
    </xf>
    <xf numFmtId="2" fontId="44" fillId="21" borderId="34" xfId="0" applyNumberFormat="1" applyFont="1" applyFill="1" applyBorder="1" applyAlignment="1" applyProtection="1">
      <alignment horizontal="center" vertical="center"/>
    </xf>
    <xf numFmtId="2" fontId="44" fillId="21" borderId="33" xfId="0" applyNumberFormat="1" applyFont="1" applyFill="1" applyBorder="1" applyAlignment="1" applyProtection="1">
      <alignment horizontal="center" vertical="center"/>
    </xf>
    <xf numFmtId="1" fontId="59" fillId="12" borderId="45" xfId="0" applyNumberFormat="1" applyFont="1" applyFill="1" applyBorder="1" applyAlignment="1">
      <alignment vertical="center" wrapText="1"/>
    </xf>
    <xf numFmtId="1" fontId="59" fillId="12" borderId="34" xfId="0" applyNumberFormat="1" applyFont="1" applyFill="1" applyBorder="1" applyAlignment="1">
      <alignment vertical="center" wrapText="1"/>
    </xf>
    <xf numFmtId="1" fontId="59" fillId="12" borderId="41" xfId="0" applyNumberFormat="1" applyFont="1" applyFill="1" applyBorder="1" applyAlignment="1">
      <alignment vertical="center" wrapText="1"/>
    </xf>
    <xf numFmtId="1" fontId="11" fillId="17" borderId="173" xfId="0" applyNumberFormat="1" applyFont="1" applyFill="1" applyBorder="1" applyAlignment="1">
      <alignment horizontal="center" vertical="center"/>
    </xf>
    <xf numFmtId="1" fontId="11" fillId="17" borderId="178" xfId="0" applyNumberFormat="1" applyFont="1" applyFill="1" applyBorder="1" applyAlignment="1">
      <alignment horizontal="center" vertical="center"/>
    </xf>
    <xf numFmtId="1" fontId="11" fillId="21" borderId="99" xfId="0" applyNumberFormat="1" applyFont="1" applyFill="1" applyBorder="1" applyAlignment="1">
      <alignment horizontal="center" vertical="center"/>
    </xf>
    <xf numFmtId="1" fontId="62" fillId="0" borderId="88" xfId="0" applyNumberFormat="1" applyFont="1" applyFill="1" applyBorder="1" applyAlignment="1" applyProtection="1">
      <alignment horizontal="center" vertical="center"/>
      <protection locked="0"/>
    </xf>
    <xf numFmtId="3" fontId="44" fillId="0" borderId="179" xfId="0" applyNumberFormat="1" applyFont="1" applyFill="1" applyBorder="1" applyAlignment="1" applyProtection="1">
      <alignment horizontal="right" vertical="center"/>
    </xf>
    <xf numFmtId="3" fontId="40" fillId="19" borderId="26" xfId="0" applyNumberFormat="1" applyFont="1" applyFill="1" applyBorder="1" applyAlignment="1" applyProtection="1">
      <alignment horizontal="right" vertical="center"/>
    </xf>
    <xf numFmtId="3" fontId="44" fillId="0" borderId="33" xfId="0" applyNumberFormat="1" applyFont="1" applyFill="1" applyBorder="1" applyAlignment="1" applyProtection="1">
      <alignment horizontal="right" vertical="center"/>
    </xf>
    <xf numFmtId="3" fontId="44" fillId="0" borderId="12" xfId="0" applyNumberFormat="1" applyFont="1" applyFill="1" applyBorder="1" applyAlignment="1" applyProtection="1">
      <alignment horizontal="right" vertical="center"/>
    </xf>
    <xf numFmtId="172" fontId="87" fillId="0" borderId="103" xfId="0" applyFont="1" applyBorder="1"/>
    <xf numFmtId="171" fontId="62" fillId="19" borderId="55" xfId="0" applyNumberFormat="1" applyFont="1" applyFill="1" applyBorder="1" applyAlignment="1" applyProtection="1">
      <alignment horizontal="center" vertical="center"/>
      <protection locked="0"/>
    </xf>
    <xf numFmtId="3" fontId="107" fillId="12" borderId="184" xfId="0" applyNumberFormat="1" applyFont="1" applyFill="1" applyBorder="1" applyAlignment="1">
      <alignment horizontal="center" vertical="center" wrapText="1"/>
    </xf>
    <xf numFmtId="3" fontId="24" fillId="0" borderId="0" xfId="0" applyNumberFormat="1" applyFont="1"/>
    <xf numFmtId="3" fontId="107" fillId="12" borderId="182" xfId="0" applyNumberFormat="1" applyFont="1" applyFill="1" applyBorder="1" applyAlignment="1">
      <alignment horizontal="center" vertical="center" wrapText="1"/>
    </xf>
    <xf numFmtId="3" fontId="24" fillId="0" borderId="185" xfId="0" applyNumberFormat="1" applyFont="1" applyBorder="1" applyAlignment="1">
      <alignment horizontal="left" vertical="top"/>
    </xf>
    <xf numFmtId="3" fontId="25" fillId="28" borderId="186" xfId="0" applyNumberFormat="1" applyFont="1" applyFill="1" applyBorder="1" applyAlignment="1">
      <alignment horizontal="left" vertical="top" wrapText="1"/>
    </xf>
    <xf numFmtId="3" fontId="0" fillId="0" borderId="186" xfId="0" applyNumberFormat="1" applyFill="1" applyBorder="1" applyAlignment="1">
      <alignment horizontal="left" vertical="top" wrapText="1"/>
    </xf>
    <xf numFmtId="3" fontId="0" fillId="29" borderId="186" xfId="0" applyNumberFormat="1" applyFill="1" applyBorder="1" applyAlignment="1">
      <alignment horizontal="left" vertical="top" wrapText="1"/>
    </xf>
    <xf numFmtId="3" fontId="25" fillId="30" borderId="186" xfId="0" applyNumberFormat="1" applyFont="1" applyFill="1" applyBorder="1" applyAlignment="1">
      <alignment horizontal="left" vertical="top" wrapText="1"/>
    </xf>
    <xf numFmtId="3" fontId="25" fillId="0" borderId="186" xfId="0" applyNumberFormat="1" applyFont="1" applyFill="1" applyBorder="1" applyAlignment="1">
      <alignment horizontal="left" vertical="top" wrapText="1"/>
    </xf>
    <xf numFmtId="172" fontId="0" fillId="28" borderId="186" xfId="0" applyFill="1" applyBorder="1" applyAlignment="1">
      <alignment horizontal="left" vertical="top" wrapText="1"/>
    </xf>
    <xf numFmtId="172" fontId="0" fillId="28" borderId="187" xfId="0" applyFill="1" applyBorder="1" applyAlignment="1">
      <alignment horizontal="left" vertical="top" wrapText="1"/>
    </xf>
    <xf numFmtId="3" fontId="0" fillId="28" borderId="188" xfId="0" applyNumberFormat="1" applyFill="1" applyBorder="1" applyAlignment="1">
      <alignment horizontal="left" vertical="top" wrapText="1"/>
    </xf>
    <xf numFmtId="3" fontId="24" fillId="0" borderId="189" xfId="0" applyNumberFormat="1" applyFont="1" applyBorder="1" applyAlignment="1">
      <alignment horizontal="left" vertical="top"/>
    </xf>
    <xf numFmtId="3" fontId="25" fillId="28" borderId="190" xfId="0" applyNumberFormat="1" applyFont="1" applyFill="1" applyBorder="1" applyAlignment="1">
      <alignment horizontal="left" vertical="top" wrapText="1"/>
    </xf>
    <xf numFmtId="3" fontId="0" fillId="28" borderId="190" xfId="0" applyNumberFormat="1" applyFill="1" applyBorder="1" applyAlignment="1">
      <alignment horizontal="left" vertical="top" wrapText="1"/>
    </xf>
    <xf numFmtId="3" fontId="25" fillId="30" borderId="190" xfId="0" applyNumberFormat="1" applyFont="1" applyFill="1" applyBorder="1" applyAlignment="1">
      <alignment horizontal="left" vertical="top" wrapText="1"/>
    </xf>
    <xf numFmtId="3" fontId="25" fillId="0" borderId="190" xfId="0" applyNumberFormat="1" applyFont="1" applyFill="1" applyBorder="1" applyAlignment="1">
      <alignment horizontal="left" vertical="top" wrapText="1"/>
    </xf>
    <xf numFmtId="172" fontId="0" fillId="28" borderId="190" xfId="0" applyFill="1" applyBorder="1" applyAlignment="1">
      <alignment horizontal="left" vertical="top" wrapText="1"/>
    </xf>
    <xf numFmtId="172" fontId="0" fillId="28" borderId="191" xfId="0" applyFill="1" applyBorder="1" applyAlignment="1">
      <alignment horizontal="left" vertical="top" wrapText="1"/>
    </xf>
    <xf numFmtId="3" fontId="0" fillId="28" borderId="192" xfId="0" applyNumberFormat="1" applyFill="1" applyBorder="1" applyAlignment="1">
      <alignment horizontal="left" vertical="top" wrapText="1"/>
    </xf>
    <xf numFmtId="3" fontId="25" fillId="29" borderId="190" xfId="0" applyNumberFormat="1" applyFont="1" applyFill="1" applyBorder="1" applyAlignment="1">
      <alignment horizontal="left" vertical="top" wrapText="1"/>
    </xf>
    <xf numFmtId="3" fontId="0" fillId="0" borderId="190" xfId="0" applyNumberFormat="1" applyFill="1" applyBorder="1" applyAlignment="1">
      <alignment horizontal="left" vertical="top" wrapText="1"/>
    </xf>
    <xf numFmtId="3" fontId="25" fillId="0" borderId="190" xfId="0" applyNumberFormat="1" applyFont="1" applyBorder="1" applyAlignment="1">
      <alignment horizontal="left" vertical="top" wrapText="1"/>
    </xf>
    <xf numFmtId="3" fontId="25" fillId="0" borderId="191" xfId="0" applyNumberFormat="1" applyFont="1" applyBorder="1" applyAlignment="1">
      <alignment horizontal="left" vertical="top" wrapText="1"/>
    </xf>
    <xf numFmtId="3" fontId="0" fillId="29" borderId="192" xfId="0" applyNumberFormat="1" applyFill="1" applyBorder="1" applyAlignment="1">
      <alignment horizontal="left" vertical="top" wrapText="1"/>
    </xf>
    <xf numFmtId="3" fontId="0" fillId="0" borderId="190" xfId="0" applyNumberFormat="1" applyBorder="1" applyAlignment="1">
      <alignment horizontal="left" vertical="top" wrapText="1"/>
    </xf>
    <xf numFmtId="3" fontId="0" fillId="0" borderId="191" xfId="0" applyNumberFormat="1" applyFill="1" applyBorder="1" applyAlignment="1">
      <alignment horizontal="left" vertical="top" wrapText="1"/>
    </xf>
    <xf numFmtId="3" fontId="108" fillId="0" borderId="189" xfId="0" applyNumberFormat="1" applyFont="1" applyBorder="1" applyAlignment="1">
      <alignment horizontal="left" vertical="top"/>
    </xf>
    <xf numFmtId="3" fontId="25" fillId="0" borderId="191" xfId="0" applyNumberFormat="1" applyFont="1" applyFill="1" applyBorder="1" applyAlignment="1">
      <alignment horizontal="left" vertical="top" wrapText="1"/>
    </xf>
    <xf numFmtId="3" fontId="25" fillId="30" borderId="8" xfId="0" applyNumberFormat="1" applyFont="1" applyFill="1" applyBorder="1" applyAlignment="1">
      <alignment horizontal="left" vertical="top" wrapText="1"/>
    </xf>
    <xf numFmtId="3" fontId="0" fillId="0" borderId="190" xfId="0" applyNumberFormat="1" applyBorder="1"/>
    <xf numFmtId="3" fontId="0" fillId="0" borderId="193" xfId="0" applyNumberFormat="1" applyBorder="1"/>
    <xf numFmtId="3" fontId="0" fillId="0" borderId="194" xfId="0" applyNumberFormat="1" applyBorder="1"/>
    <xf numFmtId="3" fontId="0" fillId="0" borderId="191" xfId="0" applyNumberFormat="1" applyBorder="1"/>
    <xf numFmtId="3" fontId="24" fillId="0" borderId="10" xfId="0" applyNumberFormat="1" applyFont="1" applyBorder="1" applyAlignment="1">
      <alignment horizontal="left" vertical="top"/>
    </xf>
    <xf numFmtId="3" fontId="0" fillId="29" borderId="195" xfId="0" applyNumberFormat="1" applyFill="1" applyBorder="1" applyAlignment="1">
      <alignment horizontal="left" vertical="top" wrapText="1"/>
    </xf>
    <xf numFmtId="3" fontId="109" fillId="0" borderId="27" xfId="0" applyNumberFormat="1" applyFont="1" applyBorder="1"/>
    <xf numFmtId="3" fontId="8" fillId="0" borderId="196" xfId="0" applyNumberFormat="1" applyFont="1" applyBorder="1"/>
    <xf numFmtId="3" fontId="8" fillId="0" borderId="28" xfId="0" applyNumberFormat="1" applyFont="1" applyBorder="1"/>
    <xf numFmtId="3" fontId="8" fillId="0" borderId="15" xfId="0" applyNumberFormat="1" applyFont="1" applyBorder="1"/>
    <xf numFmtId="3" fontId="0" fillId="0" borderId="197" xfId="0" applyNumberFormat="1" applyBorder="1"/>
    <xf numFmtId="3" fontId="8" fillId="29" borderId="0" xfId="0" applyNumberFormat="1" applyFont="1" applyFill="1" applyAlignment="1">
      <alignment horizontal="left"/>
    </xf>
    <xf numFmtId="3" fontId="8" fillId="28" borderId="0" xfId="0" applyNumberFormat="1" applyFont="1" applyFill="1" applyAlignment="1">
      <alignment horizontal="left"/>
    </xf>
    <xf numFmtId="3" fontId="8" fillId="30" borderId="0" xfId="0" applyNumberFormat="1" applyFont="1" applyFill="1" applyAlignment="1">
      <alignment horizontal="left"/>
    </xf>
    <xf numFmtId="3" fontId="109" fillId="0" borderId="0" xfId="0" applyNumberFormat="1" applyFont="1" applyAlignment="1">
      <alignment vertical="top"/>
    </xf>
    <xf numFmtId="3" fontId="0" fillId="29" borderId="0" xfId="0" applyNumberFormat="1" applyFont="1" applyFill="1" applyAlignment="1">
      <alignment horizontal="left" vertical="top" wrapText="1"/>
    </xf>
    <xf numFmtId="3" fontId="110" fillId="28" borderId="0" xfId="0" applyNumberFormat="1" applyFont="1" applyFill="1" applyAlignment="1">
      <alignment horizontal="left" vertical="top" wrapText="1"/>
    </xf>
    <xf numFmtId="3" fontId="0" fillId="30" borderId="0" xfId="0" applyNumberFormat="1" applyFill="1" applyAlignment="1">
      <alignment vertical="top" wrapText="1"/>
    </xf>
    <xf numFmtId="0" fontId="0" fillId="0" borderId="0" xfId="173" applyNumberFormat="1" applyFont="1" applyFill="1"/>
    <xf numFmtId="172" fontId="73" fillId="0" borderId="0" xfId="148" applyFill="1" applyAlignment="1" applyProtection="1"/>
    <xf numFmtId="1" fontId="46" fillId="12" borderId="182" xfId="0" applyNumberFormat="1" applyFont="1" applyFill="1" applyBorder="1" applyAlignment="1">
      <alignment horizontal="center" vertical="center" wrapText="1"/>
    </xf>
    <xf numFmtId="1" fontId="113" fillId="0" borderId="182" xfId="0" applyNumberFormat="1" applyFont="1" applyFill="1" applyBorder="1" applyAlignment="1">
      <alignment horizontal="center"/>
    </xf>
    <xf numFmtId="1" fontId="25" fillId="0" borderId="182" xfId="0" applyNumberFormat="1" applyFont="1" applyFill="1" applyBorder="1" applyAlignment="1" applyProtection="1">
      <alignment horizontal="center" vertical="center"/>
      <protection locked="0"/>
    </xf>
    <xf numFmtId="1" fontId="46" fillId="0" borderId="182" xfId="0" applyNumberFormat="1" applyFont="1" applyFill="1" applyBorder="1" applyAlignment="1" applyProtection="1">
      <alignment horizontal="center" vertical="center"/>
      <protection locked="0"/>
    </xf>
    <xf numFmtId="1" fontId="25" fillId="0" borderId="182" xfId="0" applyNumberFormat="1" applyFont="1" applyBorder="1" applyAlignment="1" applyProtection="1">
      <alignment horizontal="center" vertical="center"/>
      <protection locked="0"/>
    </xf>
    <xf numFmtId="1" fontId="112" fillId="0" borderId="182" xfId="0" applyNumberFormat="1" applyFont="1" applyFill="1" applyBorder="1" applyAlignment="1">
      <alignment horizontal="left"/>
    </xf>
    <xf numFmtId="1" fontId="46" fillId="0" borderId="182" xfId="0" applyNumberFormat="1" applyFont="1" applyFill="1" applyBorder="1" applyAlignment="1">
      <alignment horizontal="left"/>
    </xf>
    <xf numFmtId="1" fontId="46" fillId="0" borderId="182" xfId="0" applyNumberFormat="1" applyFont="1" applyFill="1" applyBorder="1" applyAlignment="1" applyProtection="1">
      <alignment horizontal="left" wrapText="1"/>
      <protection locked="0"/>
    </xf>
    <xf numFmtId="1" fontId="112" fillId="0" borderId="182" xfId="0" applyNumberFormat="1" applyFont="1" applyBorder="1" applyAlignment="1">
      <alignment horizontal="left" vertical="center"/>
    </xf>
    <xf numFmtId="1" fontId="46" fillId="0" borderId="182" xfId="0" applyNumberFormat="1" applyFont="1" applyBorder="1" applyAlignment="1">
      <alignment horizontal="left" vertical="center"/>
    </xf>
    <xf numFmtId="1" fontId="46" fillId="0" borderId="182" xfId="0" applyNumberFormat="1" applyFont="1" applyFill="1" applyBorder="1" applyAlignment="1">
      <alignment horizontal="left" vertical="center"/>
    </xf>
    <xf numFmtId="1" fontId="25" fillId="15" borderId="182" xfId="0" applyNumberFormat="1" applyFont="1" applyFill="1" applyBorder="1" applyAlignment="1" applyProtection="1">
      <alignment horizontal="center" vertical="center"/>
      <protection locked="0"/>
    </xf>
    <xf numFmtId="1" fontId="113" fillId="15" borderId="182" xfId="0" applyNumberFormat="1" applyFont="1" applyFill="1" applyBorder="1" applyAlignment="1">
      <alignment horizontal="left" vertical="top" wrapText="1"/>
    </xf>
    <xf numFmtId="1" fontId="25" fillId="0" borderId="182" xfId="0" applyNumberFormat="1" applyFont="1" applyFill="1" applyBorder="1" applyAlignment="1" applyProtection="1">
      <alignment horizontal="left" vertical="top" wrapText="1"/>
      <protection locked="0"/>
    </xf>
    <xf numFmtId="1" fontId="112" fillId="0" borderId="182" xfId="0" applyNumberFormat="1" applyFont="1" applyFill="1" applyBorder="1" applyAlignment="1">
      <alignment horizontal="left" vertical="top"/>
    </xf>
    <xf numFmtId="1" fontId="46" fillId="0" borderId="182" xfId="0" applyNumberFormat="1" applyFont="1" applyFill="1" applyBorder="1" applyAlignment="1">
      <alignment horizontal="left" vertical="top"/>
    </xf>
    <xf numFmtId="1" fontId="46" fillId="0" borderId="182" xfId="0" applyNumberFormat="1" applyFont="1" applyFill="1" applyBorder="1" applyAlignment="1" applyProtection="1">
      <alignment horizontal="left" vertical="top" wrapText="1"/>
      <protection locked="0"/>
    </xf>
    <xf numFmtId="1" fontId="113" fillId="0" borderId="182" xfId="0" applyNumberFormat="1" applyFont="1" applyFill="1" applyBorder="1" applyAlignment="1">
      <alignment horizontal="left" vertical="top"/>
    </xf>
    <xf numFmtId="1" fontId="25" fillId="15" borderId="182" xfId="0" applyNumberFormat="1" applyFont="1" applyFill="1" applyBorder="1" applyAlignment="1" applyProtection="1">
      <alignment horizontal="left" vertical="top"/>
      <protection locked="0"/>
    </xf>
    <xf numFmtId="1" fontId="46" fillId="0" borderId="182" xfId="0" applyNumberFormat="1" applyFont="1" applyFill="1" applyBorder="1" applyAlignment="1" applyProtection="1">
      <alignment horizontal="left" vertical="top"/>
      <protection locked="0"/>
    </xf>
    <xf numFmtId="4" fontId="0" fillId="15" borderId="0" xfId="0" applyNumberFormat="1" applyFill="1" applyAlignment="1">
      <alignment horizontal="left" vertical="top" wrapText="1"/>
    </xf>
    <xf numFmtId="4" fontId="25" fillId="0" borderId="113" xfId="0" applyNumberFormat="1" applyFont="1" applyFill="1" applyBorder="1" applyAlignment="1">
      <alignment horizontal="right" vertical="top" wrapText="1"/>
    </xf>
    <xf numFmtId="4" fontId="25" fillId="0" borderId="80" xfId="0" applyNumberFormat="1" applyFont="1" applyFill="1" applyBorder="1" applyAlignment="1">
      <alignment horizontal="right" vertical="top" wrapText="1"/>
    </xf>
    <xf numFmtId="180" fontId="25" fillId="0" borderId="80" xfId="0" applyNumberFormat="1" applyFont="1" applyFill="1" applyBorder="1" applyAlignment="1">
      <alignment horizontal="right" vertical="top" wrapText="1"/>
    </xf>
    <xf numFmtId="4" fontId="0" fillId="0" borderId="80" xfId="0" applyNumberFormat="1" applyFill="1" applyBorder="1" applyAlignment="1">
      <alignment horizontal="right" vertical="top" wrapText="1"/>
    </xf>
    <xf numFmtId="4" fontId="0" fillId="0" borderId="18" xfId="0" applyNumberFormat="1" applyFill="1" applyBorder="1" applyAlignment="1">
      <alignment horizontal="right" vertical="top" wrapText="1"/>
    </xf>
    <xf numFmtId="170" fontId="8" fillId="0" borderId="198" xfId="2" applyNumberFormat="1" applyFont="1" applyBorder="1" applyAlignment="1">
      <alignment horizontal="center"/>
    </xf>
    <xf numFmtId="9" fontId="25" fillId="0" borderId="0" xfId="0" applyNumberFormat="1" applyFont="1" applyFill="1" applyBorder="1"/>
    <xf numFmtId="172" fontId="25" fillId="0" borderId="0" xfId="0" applyFont="1" applyFill="1" applyBorder="1" applyAlignment="1">
      <alignment horizontal="left" vertical="top" wrapText="1"/>
    </xf>
    <xf numFmtId="172" fontId="0" fillId="0" borderId="0" xfId="0"/>
    <xf numFmtId="172" fontId="73" fillId="0" borderId="0" xfId="148" quotePrefix="1" applyAlignment="1" applyProtection="1"/>
    <xf numFmtId="172" fontId="73" fillId="0" borderId="0" xfId="148" applyAlignment="1" applyProtection="1"/>
    <xf numFmtId="14" fontId="0" fillId="0" borderId="0" xfId="0" applyNumberFormat="1" applyFill="1"/>
    <xf numFmtId="10" fontId="25" fillId="3" borderId="0" xfId="0" applyNumberFormat="1" applyFont="1" applyFill="1" applyBorder="1"/>
    <xf numFmtId="181" fontId="0" fillId="0" borderId="0" xfId="52" applyNumberFormat="1" applyFont="1"/>
    <xf numFmtId="181" fontId="6" fillId="0" borderId="0" xfId="52" applyNumberFormat="1"/>
    <xf numFmtId="0" fontId="0" fillId="0" borderId="0" xfId="0" applyNumberFormat="1" applyFill="1"/>
    <xf numFmtId="11" fontId="0" fillId="0" borderId="0" xfId="0" applyNumberFormat="1"/>
    <xf numFmtId="0" fontId="25" fillId="0" borderId="0" xfId="0" applyNumberFormat="1" applyFont="1" applyFill="1" applyBorder="1" applyAlignment="1">
      <alignment vertical="top"/>
    </xf>
    <xf numFmtId="0" fontId="25" fillId="24" borderId="0" xfId="224" applyNumberFormat="1" applyFont="1" applyFill="1"/>
    <xf numFmtId="17" fontId="25" fillId="24" borderId="0" xfId="224" quotePrefix="1" applyNumberFormat="1" applyFont="1" applyFill="1"/>
    <xf numFmtId="0" fontId="25" fillId="24" borderId="0" xfId="224" applyNumberFormat="1" applyFont="1" applyFill="1" applyAlignment="1"/>
    <xf numFmtId="14" fontId="0" fillId="0" borderId="0" xfId="0" applyNumberFormat="1" applyFill="1"/>
    <xf numFmtId="172" fontId="73" fillId="0" borderId="0" xfId="148" applyAlignment="1" applyProtection="1"/>
    <xf numFmtId="0" fontId="25" fillId="24" borderId="0" xfId="224" applyNumberFormat="1" applyFont="1" applyFill="1"/>
    <xf numFmtId="0" fontId="25" fillId="24" borderId="0" xfId="224" quotePrefix="1" applyNumberFormat="1" applyFont="1" applyFill="1"/>
    <xf numFmtId="9" fontId="0" fillId="2" borderId="0" xfId="52" applyFont="1" applyFill="1" applyBorder="1" applyAlignment="1">
      <alignment horizontal="center"/>
    </xf>
    <xf numFmtId="172" fontId="0" fillId="0" borderId="152" xfId="0" applyFill="1" applyBorder="1"/>
    <xf numFmtId="172" fontId="0" fillId="0" borderId="0" xfId="0" applyAlignment="1">
      <alignment horizontal="left" vertical="top"/>
    </xf>
    <xf numFmtId="0" fontId="0" fillId="0" borderId="21" xfId="0" applyNumberFormat="1" applyBorder="1" applyAlignment="1">
      <alignment horizontal="left" vertical="top" wrapText="1"/>
    </xf>
    <xf numFmtId="0" fontId="0" fillId="0" borderId="0" xfId="0" applyNumberFormat="1" applyBorder="1" applyAlignment="1">
      <alignment horizontal="left" vertical="top" wrapText="1"/>
    </xf>
    <xf numFmtId="0" fontId="0" fillId="0" borderId="80" xfId="0" applyNumberFormat="1" applyBorder="1" applyAlignment="1">
      <alignment horizontal="left" vertical="top" wrapText="1"/>
    </xf>
    <xf numFmtId="0" fontId="76" fillId="12" borderId="86" xfId="0" applyNumberFormat="1" applyFont="1" applyFill="1" applyBorder="1" applyAlignment="1">
      <alignment horizontal="center" vertical="center" wrapText="1"/>
    </xf>
    <xf numFmtId="0" fontId="76" fillId="12" borderId="16" xfId="0" applyNumberFormat="1" applyFont="1" applyFill="1" applyBorder="1" applyAlignment="1">
      <alignment horizontal="center" vertical="center" wrapText="1"/>
    </xf>
    <xf numFmtId="1" fontId="62" fillId="21" borderId="65" xfId="0" applyNumberFormat="1" applyFont="1" applyFill="1" applyBorder="1" applyAlignment="1">
      <alignment horizontal="center" vertical="center"/>
    </xf>
    <xf numFmtId="1" fontId="62" fillId="21" borderId="5" xfId="0" applyNumberFormat="1" applyFont="1" applyFill="1" applyBorder="1" applyAlignment="1">
      <alignment horizontal="center" vertical="center"/>
    </xf>
    <xf numFmtId="1" fontId="62" fillId="21" borderId="66" xfId="0" applyNumberFormat="1" applyFont="1" applyFill="1" applyBorder="1" applyAlignment="1">
      <alignment horizontal="center" vertical="center"/>
    </xf>
    <xf numFmtId="1" fontId="62" fillId="21" borderId="0" xfId="0" applyNumberFormat="1" applyFont="1" applyFill="1" applyBorder="1" applyAlignment="1">
      <alignment horizontal="center" vertical="center"/>
    </xf>
    <xf numFmtId="1" fontId="58" fillId="0" borderId="0" xfId="0" applyNumberFormat="1" applyFont="1" applyFill="1" applyBorder="1" applyAlignment="1">
      <alignment horizontal="left" vertical="center" wrapText="1"/>
    </xf>
    <xf numFmtId="1" fontId="59" fillId="12" borderId="42" xfId="0" applyNumberFormat="1" applyFont="1" applyFill="1" applyBorder="1" applyAlignment="1">
      <alignment horizontal="center" vertical="center" wrapText="1"/>
    </xf>
    <xf numFmtId="1" fontId="59" fillId="12" borderId="31" xfId="0" applyNumberFormat="1" applyFont="1" applyFill="1" applyBorder="1" applyAlignment="1">
      <alignment horizontal="center" vertical="center" wrapText="1"/>
    </xf>
    <xf numFmtId="1" fontId="59" fillId="12" borderId="35" xfId="0" applyNumberFormat="1" applyFont="1" applyFill="1" applyBorder="1" applyAlignment="1">
      <alignment horizontal="center" vertical="center" wrapText="1"/>
    </xf>
    <xf numFmtId="3" fontId="54" fillId="0" borderId="0" xfId="0" applyNumberFormat="1" applyFont="1" applyAlignment="1">
      <alignment horizontal="justify" wrapText="1"/>
    </xf>
    <xf numFmtId="3" fontId="58" fillId="0" borderId="0" xfId="0" applyNumberFormat="1" applyFont="1" applyFill="1" applyBorder="1" applyAlignment="1">
      <alignment horizontal="left" vertical="center" wrapText="1"/>
    </xf>
    <xf numFmtId="3" fontId="54" fillId="12" borderId="102" xfId="0" applyNumberFormat="1" applyFont="1" applyFill="1" applyBorder="1" applyAlignment="1">
      <alignment horizontal="center" vertical="center" wrapText="1"/>
    </xf>
    <xf numFmtId="3" fontId="54" fillId="12" borderId="21" xfId="0" applyNumberFormat="1" applyFont="1" applyFill="1" applyBorder="1" applyAlignment="1">
      <alignment horizontal="center" vertical="center" wrapText="1"/>
    </xf>
    <xf numFmtId="3" fontId="54" fillId="12" borderId="167" xfId="0" applyNumberFormat="1" applyFont="1" applyFill="1" applyBorder="1" applyAlignment="1">
      <alignment horizontal="center" vertical="center" wrapText="1"/>
    </xf>
    <xf numFmtId="3" fontId="54" fillId="12" borderId="104" xfId="0" applyNumberFormat="1" applyFont="1" applyFill="1" applyBorder="1" applyAlignment="1">
      <alignment horizontal="center" vertical="top" wrapText="1"/>
    </xf>
    <xf numFmtId="3" fontId="54" fillId="12" borderId="105" xfId="0" applyNumberFormat="1" applyFont="1" applyFill="1" applyBorder="1" applyAlignment="1">
      <alignment horizontal="center" vertical="top" wrapText="1"/>
    </xf>
    <xf numFmtId="3" fontId="54" fillId="12" borderId="75" xfId="0" applyNumberFormat="1" applyFont="1" applyFill="1" applyBorder="1" applyAlignment="1">
      <alignment horizontal="center" vertical="top" wrapText="1"/>
    </xf>
    <xf numFmtId="3" fontId="59" fillId="12" borderId="32" xfId="0" applyNumberFormat="1" applyFont="1" applyFill="1" applyBorder="1" applyAlignment="1">
      <alignment horizontal="center" vertical="center" wrapText="1"/>
    </xf>
    <xf numFmtId="3" fontId="59" fillId="12" borderId="36" xfId="0" applyNumberFormat="1" applyFont="1" applyFill="1" applyBorder="1" applyAlignment="1">
      <alignment horizontal="center" vertical="center" wrapText="1"/>
    </xf>
    <xf numFmtId="3" fontId="59" fillId="12" borderId="7" xfId="0" applyNumberFormat="1" applyFont="1" applyFill="1" applyBorder="1" applyAlignment="1">
      <alignment horizontal="center" vertical="center" wrapText="1"/>
    </xf>
    <xf numFmtId="3" fontId="59" fillId="12" borderId="37" xfId="0" applyNumberFormat="1" applyFont="1" applyFill="1" applyBorder="1" applyAlignment="1">
      <alignment horizontal="center" vertical="center" wrapText="1"/>
    </xf>
    <xf numFmtId="3" fontId="59" fillId="12" borderId="10" xfId="0" applyNumberFormat="1" applyFont="1" applyFill="1" applyBorder="1" applyAlignment="1">
      <alignment horizontal="center" vertical="center" wrapText="1"/>
    </xf>
    <xf numFmtId="3" fontId="59" fillId="12" borderId="12" xfId="0" applyNumberFormat="1" applyFont="1" applyFill="1" applyBorder="1" applyAlignment="1">
      <alignment horizontal="center" vertical="center" wrapText="1"/>
    </xf>
    <xf numFmtId="3" fontId="59" fillId="12" borderId="11" xfId="0" applyNumberFormat="1" applyFont="1" applyFill="1" applyBorder="1" applyAlignment="1">
      <alignment horizontal="center" vertical="center" wrapText="1"/>
    </xf>
    <xf numFmtId="3" fontId="59" fillId="12" borderId="156" xfId="0" applyNumberFormat="1" applyFont="1" applyFill="1" applyBorder="1" applyAlignment="1">
      <alignment horizontal="center" vertical="center" wrapText="1"/>
    </xf>
    <xf numFmtId="3" fontId="59" fillId="12" borderId="157" xfId="0" applyNumberFormat="1" applyFont="1" applyFill="1" applyBorder="1" applyAlignment="1">
      <alignment horizontal="center" vertical="center" wrapText="1"/>
    </xf>
    <xf numFmtId="3" fontId="61" fillId="18" borderId="43" xfId="0" applyNumberFormat="1" applyFont="1" applyFill="1" applyBorder="1" applyAlignment="1">
      <alignment horizontal="center" vertical="center"/>
    </xf>
    <xf numFmtId="1" fontId="62" fillId="18" borderId="52" xfId="0" applyNumberFormat="1" applyFont="1" applyFill="1" applyBorder="1" applyAlignment="1">
      <alignment horizontal="center" vertical="center"/>
    </xf>
    <xf numFmtId="1" fontId="30" fillId="0" borderId="0" xfId="0" applyNumberFormat="1" applyFont="1" applyBorder="1" applyAlignment="1">
      <alignment horizontal="justify"/>
    </xf>
    <xf numFmtId="1" fontId="54" fillId="12" borderId="25" xfId="0" applyNumberFormat="1" applyFont="1" applyFill="1" applyBorder="1" applyAlignment="1">
      <alignment horizontal="center" vertical="top" wrapText="1"/>
    </xf>
    <xf numFmtId="1" fontId="54" fillId="12" borderId="26" xfId="0" applyNumberFormat="1" applyFont="1" applyFill="1" applyBorder="1" applyAlignment="1">
      <alignment horizontal="center" vertical="top" wrapText="1"/>
    </xf>
    <xf numFmtId="1" fontId="54" fillId="12" borderId="30" xfId="0" applyNumberFormat="1" applyFont="1" applyFill="1" applyBorder="1" applyAlignment="1">
      <alignment horizontal="center" vertical="top" wrapText="1"/>
    </xf>
    <xf numFmtId="1" fontId="59" fillId="12" borderId="32" xfId="0" applyNumberFormat="1" applyFont="1" applyFill="1" applyBorder="1" applyAlignment="1">
      <alignment horizontal="center" vertical="center" wrapText="1"/>
    </xf>
    <xf numFmtId="1" fontId="59" fillId="12" borderId="36" xfId="0" applyNumberFormat="1" applyFont="1" applyFill="1" applyBorder="1" applyAlignment="1">
      <alignment horizontal="center" vertical="center" wrapText="1"/>
    </xf>
    <xf numFmtId="1" fontId="59" fillId="12" borderId="7" xfId="0" applyNumberFormat="1" applyFont="1" applyFill="1" applyBorder="1" applyAlignment="1">
      <alignment horizontal="center" vertical="center" wrapText="1"/>
    </xf>
    <xf numFmtId="1" fontId="59" fillId="12" borderId="37" xfId="0" applyNumberFormat="1" applyFont="1" applyFill="1" applyBorder="1" applyAlignment="1">
      <alignment horizontal="center" vertical="center" wrapText="1"/>
    </xf>
    <xf numFmtId="1" fontId="59" fillId="12" borderId="10" xfId="0" applyNumberFormat="1" applyFont="1" applyFill="1" applyBorder="1" applyAlignment="1">
      <alignment horizontal="center" vertical="center" wrapText="1"/>
    </xf>
    <xf numFmtId="1" fontId="59" fillId="12" borderId="12" xfId="0" applyNumberFormat="1" applyFont="1" applyFill="1" applyBorder="1" applyAlignment="1">
      <alignment horizontal="center" vertical="center" wrapText="1"/>
    </xf>
    <xf numFmtId="1" fontId="59" fillId="12" borderId="11" xfId="0" applyNumberFormat="1" applyFont="1" applyFill="1" applyBorder="1" applyAlignment="1">
      <alignment horizontal="center" vertical="center" wrapText="1"/>
    </xf>
    <xf numFmtId="1" fontId="62" fillId="12" borderId="48" xfId="0" applyNumberFormat="1" applyFont="1" applyFill="1" applyBorder="1" applyAlignment="1">
      <alignment horizontal="center" vertical="center" wrapText="1"/>
    </xf>
    <xf numFmtId="1" fontId="62" fillId="12" borderId="61" xfId="0" applyNumberFormat="1" applyFont="1" applyFill="1" applyBorder="1" applyAlignment="1">
      <alignment horizontal="center" vertical="center" wrapText="1"/>
    </xf>
    <xf numFmtId="1" fontId="62" fillId="12" borderId="18" xfId="0" applyNumberFormat="1" applyFont="1" applyFill="1" applyBorder="1" applyAlignment="1">
      <alignment horizontal="center" vertical="center" wrapText="1"/>
    </xf>
    <xf numFmtId="1" fontId="59" fillId="12" borderId="29" xfId="0" applyNumberFormat="1" applyFont="1" applyFill="1" applyBorder="1" applyAlignment="1">
      <alignment horizontal="center" vertical="center" wrapText="1"/>
    </xf>
    <xf numFmtId="1" fontId="59" fillId="12" borderId="45" xfId="0" applyNumberFormat="1" applyFont="1" applyFill="1" applyBorder="1" applyAlignment="1">
      <alignment horizontal="center" vertical="center" wrapText="1"/>
    </xf>
    <xf numFmtId="1" fontId="59" fillId="12" borderId="72" xfId="0" applyNumberFormat="1" applyFont="1" applyFill="1" applyBorder="1" applyAlignment="1">
      <alignment horizontal="center" vertical="center" wrapText="1"/>
    </xf>
    <xf numFmtId="1" fontId="59" fillId="12" borderId="41" xfId="0" applyNumberFormat="1" applyFont="1" applyFill="1" applyBorder="1" applyAlignment="1">
      <alignment horizontal="center" vertical="center" wrapText="1"/>
    </xf>
    <xf numFmtId="1" fontId="59" fillId="12" borderId="38" xfId="0" applyNumberFormat="1" applyFont="1" applyFill="1" applyBorder="1" applyAlignment="1">
      <alignment horizontal="center" vertical="center" wrapText="1"/>
    </xf>
    <xf numFmtId="1" fontId="59" fillId="12" borderId="60" xfId="0" applyNumberFormat="1" applyFont="1" applyFill="1" applyBorder="1" applyAlignment="1">
      <alignment horizontal="center" vertical="center" wrapText="1"/>
    </xf>
    <xf numFmtId="1" fontId="59" fillId="12" borderId="63" xfId="0" applyNumberFormat="1" applyFont="1" applyFill="1" applyBorder="1" applyAlignment="1">
      <alignment horizontal="center" vertical="center" wrapText="1"/>
    </xf>
    <xf numFmtId="1" fontId="71" fillId="12" borderId="76" xfId="0" applyNumberFormat="1" applyFont="1" applyFill="1" applyBorder="1" applyAlignment="1">
      <alignment horizontal="center" vertical="center" wrapText="1"/>
    </xf>
    <xf numFmtId="1" fontId="59" fillId="12" borderId="180" xfId="0" applyNumberFormat="1" applyFont="1" applyFill="1" applyBorder="1" applyAlignment="1">
      <alignment horizontal="center" vertical="center" wrapText="1"/>
    </xf>
    <xf numFmtId="1" fontId="59" fillId="12" borderId="181" xfId="0" applyNumberFormat="1" applyFont="1" applyFill="1" applyBorder="1" applyAlignment="1">
      <alignment horizontal="center" vertical="center" wrapText="1"/>
    </xf>
    <xf numFmtId="1" fontId="54" fillId="12" borderId="19" xfId="0" applyNumberFormat="1" applyFont="1" applyFill="1" applyBorder="1" applyAlignment="1">
      <alignment horizontal="center" vertical="center"/>
    </xf>
    <xf numFmtId="1" fontId="54" fillId="12" borderId="86" xfId="0" applyNumberFormat="1" applyFont="1" applyFill="1" applyBorder="1" applyAlignment="1">
      <alignment horizontal="center" vertical="center"/>
    </xf>
    <xf numFmtId="1" fontId="54" fillId="12" borderId="16" xfId="0" applyNumberFormat="1" applyFont="1" applyFill="1" applyBorder="1" applyAlignment="1">
      <alignment horizontal="center" vertical="center"/>
    </xf>
    <xf numFmtId="1" fontId="62" fillId="12" borderId="49" xfId="0" applyNumberFormat="1" applyFont="1" applyFill="1" applyBorder="1" applyAlignment="1">
      <alignment horizontal="center" vertical="center" wrapText="1"/>
    </xf>
    <xf numFmtId="1" fontId="62" fillId="12" borderId="86" xfId="0" applyNumberFormat="1" applyFont="1" applyFill="1" applyBorder="1" applyAlignment="1">
      <alignment horizontal="center" vertical="center" wrapText="1"/>
    </xf>
    <xf numFmtId="1" fontId="62" fillId="12" borderId="16" xfId="0" applyNumberFormat="1" applyFont="1" applyFill="1" applyBorder="1" applyAlignment="1">
      <alignment horizontal="center" vertical="center" wrapText="1"/>
    </xf>
    <xf numFmtId="1" fontId="59" fillId="12" borderId="59" xfId="0" applyNumberFormat="1" applyFont="1" applyFill="1" applyBorder="1" applyAlignment="1">
      <alignment horizontal="center" vertical="center" wrapText="1"/>
    </xf>
    <xf numFmtId="1" fontId="59" fillId="12" borderId="68" xfId="0" applyNumberFormat="1" applyFont="1" applyFill="1" applyBorder="1" applyAlignment="1">
      <alignment horizontal="center" vertical="center" wrapText="1"/>
    </xf>
    <xf numFmtId="1" fontId="59" fillId="12" borderId="56" xfId="0" applyNumberFormat="1" applyFont="1" applyFill="1" applyBorder="1" applyAlignment="1">
      <alignment horizontal="center" vertical="center" wrapText="1"/>
    </xf>
    <xf numFmtId="1" fontId="59" fillId="12" borderId="66" xfId="0" applyNumberFormat="1" applyFont="1" applyFill="1" applyBorder="1" applyAlignment="1">
      <alignment horizontal="center" vertical="center" wrapText="1"/>
    </xf>
    <xf numFmtId="1" fontId="59" fillId="12" borderId="34" xfId="0" applyNumberFormat="1" applyFont="1" applyFill="1" applyBorder="1" applyAlignment="1">
      <alignment horizontal="center" vertical="center" wrapText="1"/>
    </xf>
    <xf numFmtId="1" fontId="11" fillId="21" borderId="102" xfId="0" applyNumberFormat="1" applyFont="1" applyFill="1" applyBorder="1" applyAlignment="1">
      <alignment horizontal="center" vertical="center"/>
    </xf>
    <xf numFmtId="1" fontId="11" fillId="21" borderId="21" xfId="0" applyNumberFormat="1" applyFont="1" applyFill="1" applyBorder="1" applyAlignment="1">
      <alignment horizontal="center" vertical="center"/>
    </xf>
    <xf numFmtId="1" fontId="11" fillId="21" borderId="103" xfId="0" applyNumberFormat="1" applyFont="1" applyFill="1" applyBorder="1" applyAlignment="1">
      <alignment horizontal="center" vertical="center"/>
    </xf>
    <xf numFmtId="1" fontId="54" fillId="12" borderId="29" xfId="0" applyNumberFormat="1" applyFont="1" applyFill="1" applyBorder="1" applyAlignment="1">
      <alignment horizontal="center" vertical="center" wrapText="1"/>
    </xf>
    <xf numFmtId="1" fontId="54" fillId="12" borderId="66" xfId="0" applyNumberFormat="1" applyFont="1" applyFill="1" applyBorder="1" applyAlignment="1">
      <alignment horizontal="center" vertical="center" wrapText="1"/>
    </xf>
    <xf numFmtId="1" fontId="11" fillId="21" borderId="42" xfId="0" applyNumberFormat="1" applyFont="1" applyFill="1" applyBorder="1" applyAlignment="1">
      <alignment horizontal="center" vertical="center"/>
    </xf>
    <xf numFmtId="1" fontId="11" fillId="21" borderId="31" xfId="0" applyNumberFormat="1" applyFont="1" applyFill="1" applyBorder="1" applyAlignment="1">
      <alignment horizontal="center" vertical="center"/>
    </xf>
    <xf numFmtId="1" fontId="11" fillId="21" borderId="35" xfId="0" applyNumberFormat="1" applyFont="1" applyFill="1" applyBorder="1" applyAlignment="1">
      <alignment horizontal="center" vertical="center"/>
    </xf>
    <xf numFmtId="1" fontId="59" fillId="12" borderId="25" xfId="0" applyNumberFormat="1" applyFont="1" applyFill="1" applyBorder="1" applyAlignment="1">
      <alignment horizontal="center" vertical="center" wrapText="1"/>
    </xf>
    <xf numFmtId="1" fontId="59" fillId="12" borderId="30" xfId="0" applyNumberFormat="1" applyFont="1" applyFill="1" applyBorder="1" applyAlignment="1">
      <alignment horizontal="center" vertical="center" wrapText="1"/>
    </xf>
    <xf numFmtId="1" fontId="11" fillId="21" borderId="79" xfId="0" applyNumberFormat="1" applyFont="1" applyFill="1" applyBorder="1" applyAlignment="1">
      <alignment horizontal="center" vertical="center"/>
    </xf>
    <xf numFmtId="1" fontId="54" fillId="12" borderId="69" xfId="0" applyNumberFormat="1" applyFont="1" applyFill="1" applyBorder="1" applyAlignment="1">
      <alignment horizontal="center" vertical="center"/>
    </xf>
    <xf numFmtId="1" fontId="54" fillId="12" borderId="70" xfId="0" applyNumberFormat="1" applyFont="1" applyFill="1" applyBorder="1" applyAlignment="1">
      <alignment horizontal="center" vertical="center"/>
    </xf>
    <xf numFmtId="1" fontId="54" fillId="12" borderId="71" xfId="0" applyNumberFormat="1" applyFont="1" applyFill="1" applyBorder="1" applyAlignment="1">
      <alignment horizontal="center" vertical="center"/>
    </xf>
    <xf numFmtId="1" fontId="11" fillId="21" borderId="56" xfId="0" applyNumberFormat="1" applyFont="1" applyFill="1" applyBorder="1" applyAlignment="1">
      <alignment horizontal="center" vertical="center"/>
    </xf>
    <xf numFmtId="1" fontId="11" fillId="21" borderId="0" xfId="0" applyNumberFormat="1" applyFont="1" applyFill="1" applyBorder="1" applyAlignment="1">
      <alignment horizontal="center" vertical="center"/>
    </xf>
    <xf numFmtId="1" fontId="11" fillId="21" borderId="61" xfId="0" applyNumberFormat="1" applyFont="1" applyFill="1" applyBorder="1" applyAlignment="1">
      <alignment horizontal="center" vertical="center"/>
    </xf>
    <xf numFmtId="1" fontId="11" fillId="21" borderId="45" xfId="0" applyNumberFormat="1" applyFont="1" applyFill="1" applyBorder="1" applyAlignment="1">
      <alignment horizontal="center" vertical="center"/>
    </xf>
    <xf numFmtId="1" fontId="11" fillId="21" borderId="34" xfId="0" applyNumberFormat="1" applyFont="1" applyFill="1" applyBorder="1" applyAlignment="1">
      <alignment horizontal="center" vertical="center"/>
    </xf>
    <xf numFmtId="1" fontId="11" fillId="21" borderId="177" xfId="0" applyNumberFormat="1" applyFont="1" applyFill="1" applyBorder="1" applyAlignment="1">
      <alignment horizontal="center" vertical="center"/>
    </xf>
    <xf numFmtId="1" fontId="11" fillId="21" borderId="52" xfId="0" applyNumberFormat="1" applyFont="1" applyFill="1" applyBorder="1" applyAlignment="1">
      <alignment horizontal="center" vertical="center"/>
    </xf>
    <xf numFmtId="1" fontId="59" fillId="21" borderId="52" xfId="0" applyNumberFormat="1" applyFont="1" applyFill="1" applyBorder="1" applyAlignment="1">
      <alignment horizontal="center" vertical="center" wrapText="1"/>
    </xf>
    <xf numFmtId="1" fontId="59" fillId="21" borderId="0" xfId="0" applyNumberFormat="1" applyFont="1" applyFill="1" applyBorder="1" applyAlignment="1">
      <alignment horizontal="center" vertical="center" wrapText="1"/>
    </xf>
    <xf numFmtId="1" fontId="59" fillId="21" borderId="61" xfId="0" applyNumberFormat="1" applyFont="1" applyFill="1" applyBorder="1" applyAlignment="1">
      <alignment horizontal="center" vertical="center" wrapText="1"/>
    </xf>
    <xf numFmtId="1" fontId="11" fillId="21" borderId="101" xfId="0" applyNumberFormat="1" applyFont="1" applyFill="1" applyBorder="1" applyAlignment="1">
      <alignment horizontal="center" vertical="center"/>
    </xf>
    <xf numFmtId="1" fontId="11" fillId="21" borderId="80" xfId="0" applyNumberFormat="1" applyFont="1" applyFill="1" applyBorder="1" applyAlignment="1">
      <alignment horizontal="center" vertical="center"/>
    </xf>
    <xf numFmtId="1" fontId="11" fillId="21" borderId="18" xfId="0" applyNumberFormat="1" applyFont="1" applyFill="1" applyBorder="1" applyAlignment="1">
      <alignment horizontal="center" vertical="center"/>
    </xf>
    <xf numFmtId="3" fontId="39" fillId="12" borderId="15" xfId="0" applyNumberFormat="1" applyFont="1" applyFill="1" applyBorder="1" applyAlignment="1">
      <alignment horizontal="center" vertical="center" wrapText="1"/>
    </xf>
    <xf numFmtId="3" fontId="39" fillId="12" borderId="14" xfId="0" applyNumberFormat="1" applyFont="1" applyFill="1" applyBorder="1" applyAlignment="1">
      <alignment horizontal="center" vertical="top" wrapText="1"/>
    </xf>
    <xf numFmtId="3" fontId="39" fillId="12" borderId="28" xfId="0" applyNumberFormat="1" applyFont="1" applyFill="1" applyBorder="1" applyAlignment="1">
      <alignment horizontal="center" vertical="top" wrapText="1"/>
    </xf>
    <xf numFmtId="3" fontId="40" fillId="12" borderId="8" xfId="0" applyNumberFormat="1" applyFont="1" applyFill="1" applyBorder="1" applyAlignment="1">
      <alignment horizontal="center" vertical="center" wrapText="1"/>
    </xf>
    <xf numFmtId="3" fontId="40" fillId="12" borderId="11" xfId="0" applyNumberFormat="1" applyFont="1" applyFill="1" applyBorder="1" applyAlignment="1">
      <alignment horizontal="center" vertical="center" wrapText="1"/>
    </xf>
    <xf numFmtId="3" fontId="40" fillId="12" borderId="9" xfId="0" applyNumberFormat="1" applyFont="1" applyFill="1" applyBorder="1" applyAlignment="1">
      <alignment horizontal="center" vertical="center" wrapText="1"/>
    </xf>
    <xf numFmtId="3" fontId="40" fillId="12" borderId="13" xfId="0" applyNumberFormat="1" applyFont="1" applyFill="1" applyBorder="1" applyAlignment="1">
      <alignment horizontal="center" vertical="center" wrapText="1"/>
    </xf>
    <xf numFmtId="3" fontId="40" fillId="12" borderId="10" xfId="0" applyNumberFormat="1" applyFont="1" applyFill="1" applyBorder="1" applyAlignment="1">
      <alignment horizontal="center" vertical="center" wrapText="1"/>
    </xf>
    <xf numFmtId="3" fontId="40" fillId="12" borderId="12" xfId="0" applyNumberFormat="1" applyFont="1" applyFill="1" applyBorder="1" applyAlignment="1">
      <alignment horizontal="center" vertical="center" wrapText="1"/>
    </xf>
    <xf numFmtId="3" fontId="107" fillId="12" borderId="182" xfId="0" applyNumberFormat="1" applyFont="1" applyFill="1" applyBorder="1" applyAlignment="1">
      <alignment horizontal="center" vertical="center" wrapText="1"/>
    </xf>
    <xf numFmtId="3" fontId="107" fillId="12" borderId="183" xfId="0" applyNumberFormat="1" applyFont="1" applyFill="1" applyBorder="1" applyAlignment="1">
      <alignment horizontal="center" vertical="top" wrapText="1"/>
    </xf>
    <xf numFmtId="3" fontId="107" fillId="12" borderId="184" xfId="0" applyNumberFormat="1" applyFont="1" applyFill="1" applyBorder="1" applyAlignment="1">
      <alignment horizontal="center" vertical="top" wrapText="1"/>
    </xf>
    <xf numFmtId="3" fontId="107" fillId="12" borderId="8" xfId="0" applyNumberFormat="1" applyFont="1" applyFill="1" applyBorder="1" applyAlignment="1">
      <alignment horizontal="center" vertical="center" wrapText="1"/>
    </xf>
    <xf numFmtId="3" fontId="107" fillId="12" borderId="11" xfId="0" applyNumberFormat="1" applyFont="1" applyFill="1" applyBorder="1" applyAlignment="1">
      <alignment horizontal="center" vertical="center" wrapText="1"/>
    </xf>
    <xf numFmtId="3" fontId="107" fillId="12" borderId="9" xfId="0" applyNumberFormat="1" applyFont="1" applyFill="1" applyBorder="1" applyAlignment="1">
      <alignment horizontal="center" vertical="center" wrapText="1"/>
    </xf>
    <xf numFmtId="3" fontId="107" fillId="12" borderId="13" xfId="0" applyNumberFormat="1" applyFont="1" applyFill="1" applyBorder="1" applyAlignment="1">
      <alignment horizontal="center" vertical="center" wrapText="1"/>
    </xf>
    <xf numFmtId="3" fontId="107" fillId="12" borderId="10" xfId="0" applyNumberFormat="1" applyFont="1" applyFill="1" applyBorder="1" applyAlignment="1">
      <alignment horizontal="center" vertical="center" wrapText="1"/>
    </xf>
    <xf numFmtId="3" fontId="107" fillId="12" borderId="12" xfId="0" applyNumberFormat="1" applyFont="1" applyFill="1" applyBorder="1" applyAlignment="1">
      <alignment horizontal="center" vertical="center" wrapText="1"/>
    </xf>
    <xf numFmtId="1" fontId="46" fillId="12" borderId="182" xfId="0" applyNumberFormat="1" applyFont="1" applyFill="1" applyBorder="1" applyAlignment="1">
      <alignment horizontal="center" vertical="center" wrapText="1"/>
    </xf>
    <xf numFmtId="1" fontId="46" fillId="12" borderId="182" xfId="0" applyNumberFormat="1" applyFont="1" applyFill="1" applyBorder="1" applyAlignment="1">
      <alignment horizontal="left" vertical="center" wrapText="1"/>
    </xf>
    <xf numFmtId="1" fontId="111" fillId="12" borderId="182" xfId="0" applyNumberFormat="1" applyFont="1" applyFill="1" applyBorder="1" applyAlignment="1">
      <alignment horizontal="center" vertical="center"/>
    </xf>
    <xf numFmtId="1" fontId="25" fillId="12" borderId="182" xfId="0" applyNumberFormat="1" applyFont="1" applyFill="1" applyBorder="1" applyAlignment="1">
      <alignment horizontal="center" vertical="center" wrapText="1"/>
    </xf>
    <xf numFmtId="1" fontId="115" fillId="12" borderId="182" xfId="0" applyNumberFormat="1" applyFont="1" applyFill="1" applyBorder="1" applyAlignment="1">
      <alignment horizontal="center" vertical="center" wrapText="1"/>
    </xf>
    <xf numFmtId="3" fontId="39" fillId="12" borderId="25" xfId="0" applyNumberFormat="1" applyFont="1" applyFill="1" applyBorder="1" applyAlignment="1">
      <alignment horizontal="center" vertical="top" wrapText="1"/>
    </xf>
    <xf numFmtId="3" fontId="39" fillId="12" borderId="26" xfId="0" applyNumberFormat="1" applyFont="1" applyFill="1" applyBorder="1" applyAlignment="1">
      <alignment horizontal="center" vertical="top" wrapText="1"/>
    </xf>
    <xf numFmtId="3" fontId="40" fillId="12" borderId="6" xfId="0" applyNumberFormat="1" applyFont="1" applyFill="1" applyBorder="1" applyAlignment="1">
      <alignment horizontal="center" vertical="center" wrapText="1"/>
    </xf>
    <xf numFmtId="3" fontId="40" fillId="12" borderId="27" xfId="0" applyNumberFormat="1" applyFont="1" applyFill="1" applyBorder="1" applyAlignment="1">
      <alignment horizontal="center" vertical="center" wrapText="1"/>
    </xf>
    <xf numFmtId="3" fontId="40" fillId="12" borderId="14" xfId="0" applyNumberFormat="1" applyFont="1" applyFill="1" applyBorder="1" applyAlignment="1">
      <alignment horizontal="center" vertical="center" wrapText="1"/>
    </xf>
    <xf numFmtId="3" fontId="40" fillId="12" borderId="28" xfId="0" applyNumberFormat="1" applyFont="1" applyFill="1" applyBorder="1" applyAlignment="1">
      <alignment horizontal="center" vertical="center" wrapText="1"/>
    </xf>
    <xf numFmtId="3" fontId="89" fillId="0" borderId="0" xfId="0" applyNumberFormat="1" applyFont="1" applyBorder="1" applyAlignment="1">
      <alignment horizontal="center" vertical="top"/>
    </xf>
    <xf numFmtId="3" fontId="62" fillId="0" borderId="0" xfId="0" applyNumberFormat="1" applyFont="1" applyFill="1" applyBorder="1" applyAlignment="1">
      <alignment horizontal="center" vertical="center" wrapText="1"/>
    </xf>
    <xf numFmtId="3" fontId="100" fillId="0" borderId="0" xfId="0" applyNumberFormat="1" applyFont="1" applyFill="1" applyBorder="1" applyAlignment="1">
      <alignment horizontal="center" vertical="center" wrapText="1"/>
    </xf>
    <xf numFmtId="0" fontId="9" fillId="23" borderId="3" xfId="2" applyNumberFormat="1" applyFont="1" applyFill="1" applyBorder="1" applyAlignment="1">
      <alignment horizontal="center" vertical="center"/>
    </xf>
    <xf numFmtId="0" fontId="10" fillId="23" borderId="5" xfId="2" applyNumberFormat="1" applyFont="1" applyFill="1" applyBorder="1" applyAlignment="1">
      <alignment horizontal="center" vertical="center"/>
    </xf>
    <xf numFmtId="0" fontId="10" fillId="23" borderId="7" xfId="2" applyNumberFormat="1" applyFont="1" applyFill="1" applyBorder="1" applyAlignment="1">
      <alignment horizontal="center" vertical="center"/>
    </xf>
    <xf numFmtId="0" fontId="10" fillId="23" borderId="0" xfId="2" applyNumberFormat="1" applyFont="1" applyFill="1" applyBorder="1" applyAlignment="1">
      <alignment horizontal="center" vertical="center"/>
    </xf>
    <xf numFmtId="0" fontId="10" fillId="23" borderId="10" xfId="2" applyNumberFormat="1" applyFont="1" applyFill="1" applyBorder="1" applyAlignment="1">
      <alignment horizontal="center" vertical="center"/>
    </xf>
    <xf numFmtId="0" fontId="10" fillId="23" borderId="12" xfId="2" applyNumberFormat="1" applyFont="1" applyFill="1" applyBorder="1" applyAlignment="1">
      <alignment horizontal="center" vertical="center"/>
    </xf>
    <xf numFmtId="172" fontId="54" fillId="12" borderId="19" xfId="0" applyFont="1" applyFill="1" applyBorder="1" applyAlignment="1">
      <alignment horizontal="left" vertical="center" wrapText="1"/>
    </xf>
    <xf numFmtId="172" fontId="54" fillId="12" borderId="86" xfId="0" applyFont="1" applyFill="1" applyBorder="1" applyAlignment="1">
      <alignment horizontal="left" vertical="center" wrapText="1"/>
    </xf>
    <xf numFmtId="0" fontId="39" fillId="12" borderId="15" xfId="0" applyNumberFormat="1" applyFont="1" applyFill="1" applyBorder="1" applyAlignment="1">
      <alignment horizontal="center" vertical="center" wrapText="1"/>
    </xf>
    <xf numFmtId="0" fontId="39" fillId="12" borderId="25" xfId="0" applyNumberFormat="1" applyFont="1" applyFill="1" applyBorder="1" applyAlignment="1">
      <alignment horizontal="center" vertical="top" wrapText="1"/>
    </xf>
    <xf numFmtId="0" fontId="39" fillId="12" borderId="26" xfId="0" applyNumberFormat="1" applyFont="1" applyFill="1" applyBorder="1" applyAlignment="1">
      <alignment horizontal="center" vertical="top" wrapText="1"/>
    </xf>
    <xf numFmtId="0" fontId="40" fillId="12" borderId="6" xfId="0" applyNumberFormat="1" applyFont="1" applyFill="1" applyBorder="1" applyAlignment="1">
      <alignment horizontal="center" vertical="center" wrapText="1"/>
    </xf>
    <xf numFmtId="0" fontId="40" fillId="12" borderId="13" xfId="0" applyNumberFormat="1" applyFont="1" applyFill="1" applyBorder="1" applyAlignment="1">
      <alignment horizontal="center" vertical="center" wrapText="1"/>
    </xf>
    <xf numFmtId="0" fontId="40" fillId="12" borderId="27" xfId="0" applyNumberFormat="1" applyFont="1" applyFill="1" applyBorder="1" applyAlignment="1">
      <alignment horizontal="center" vertical="center" wrapText="1"/>
    </xf>
    <xf numFmtId="0" fontId="40" fillId="12" borderId="14" xfId="0" applyNumberFormat="1" applyFont="1" applyFill="1" applyBorder="1" applyAlignment="1">
      <alignment horizontal="center" vertical="center" wrapText="1"/>
    </xf>
    <xf numFmtId="0" fontId="40" fillId="12" borderId="28" xfId="0" applyNumberFormat="1" applyFont="1" applyFill="1" applyBorder="1" applyAlignment="1">
      <alignment horizontal="center" vertical="center" wrapText="1"/>
    </xf>
    <xf numFmtId="172" fontId="39" fillId="12" borderId="89" xfId="0" applyFont="1" applyFill="1" applyBorder="1" applyAlignment="1">
      <alignment horizontal="center" vertical="center" wrapText="1"/>
    </xf>
    <xf numFmtId="172" fontId="39" fillId="12" borderId="91" xfId="0" applyFont="1" applyFill="1" applyBorder="1" applyAlignment="1">
      <alignment horizontal="center" vertical="center" wrapText="1"/>
    </xf>
    <xf numFmtId="172" fontId="39" fillId="12" borderId="93" xfId="0" applyFont="1" applyFill="1" applyBorder="1" applyAlignment="1">
      <alignment horizontal="center" vertical="center" wrapText="1"/>
    </xf>
    <xf numFmtId="172" fontId="39" fillId="12" borderId="90" xfId="0" applyFont="1" applyFill="1" applyBorder="1" applyAlignment="1">
      <alignment horizontal="center" vertical="center" wrapText="1"/>
    </xf>
    <xf numFmtId="172" fontId="39" fillId="12" borderId="92" xfId="0" applyFont="1" applyFill="1" applyBorder="1" applyAlignment="1">
      <alignment horizontal="center" vertical="center" wrapText="1"/>
    </xf>
    <xf numFmtId="172" fontId="39" fillId="12" borderId="17" xfId="0" applyFont="1" applyFill="1" applyBorder="1" applyAlignment="1">
      <alignment horizontal="center" vertical="center" wrapText="1"/>
    </xf>
    <xf numFmtId="172" fontId="39" fillId="12" borderId="15" xfId="0" applyFont="1" applyFill="1" applyBorder="1" applyAlignment="1">
      <alignment horizontal="center" vertical="center" wrapText="1"/>
    </xf>
    <xf numFmtId="172" fontId="39" fillId="12" borderId="25" xfId="0" applyFont="1" applyFill="1" applyBorder="1" applyAlignment="1">
      <alignment horizontal="center" vertical="top" wrapText="1"/>
    </xf>
    <xf numFmtId="172" fontId="39" fillId="12" borderId="26" xfId="0" applyFont="1" applyFill="1" applyBorder="1" applyAlignment="1">
      <alignment horizontal="center" vertical="top" wrapText="1"/>
    </xf>
    <xf numFmtId="172" fontId="40" fillId="12" borderId="6" xfId="0" applyFont="1" applyFill="1" applyBorder="1" applyAlignment="1">
      <alignment horizontal="center" vertical="center" wrapText="1"/>
    </xf>
    <xf numFmtId="172" fontId="40" fillId="12" borderId="13" xfId="0" applyFont="1" applyFill="1" applyBorder="1" applyAlignment="1">
      <alignment horizontal="center" vertical="center" wrapText="1"/>
    </xf>
    <xf numFmtId="172" fontId="40" fillId="12" borderId="27" xfId="0" applyFont="1" applyFill="1" applyBorder="1" applyAlignment="1">
      <alignment horizontal="center" vertical="center" wrapText="1"/>
    </xf>
    <xf numFmtId="172" fontId="40" fillId="12" borderId="14" xfId="0" applyFont="1" applyFill="1" applyBorder="1" applyAlignment="1">
      <alignment horizontal="center" vertical="center" wrapText="1"/>
    </xf>
    <xf numFmtId="172" fontId="40" fillId="12" borderId="28" xfId="0" applyFont="1" applyFill="1" applyBorder="1" applyAlignment="1">
      <alignment horizontal="center" vertical="center" wrapText="1"/>
    </xf>
    <xf numFmtId="2" fontId="44" fillId="21" borderId="79" xfId="0" applyNumberFormat="1" applyFont="1" applyFill="1" applyBorder="1" applyAlignment="1" applyProtection="1">
      <alignment horizontal="center" vertical="center"/>
    </xf>
    <xf numFmtId="2" fontId="44" fillId="21" borderId="21" xfId="0" applyNumberFormat="1" applyFont="1" applyFill="1" applyBorder="1" applyAlignment="1" applyProtection="1">
      <alignment horizontal="center" vertical="center"/>
    </xf>
    <xf numFmtId="2" fontId="44" fillId="21" borderId="83" xfId="0" applyNumberFormat="1" applyFont="1" applyFill="1" applyBorder="1" applyAlignment="1" applyProtection="1">
      <alignment horizontal="center" vertical="center"/>
    </xf>
    <xf numFmtId="2" fontId="44" fillId="21" borderId="29" xfId="0" applyNumberFormat="1" applyFont="1" applyFill="1" applyBorder="1" applyAlignment="1" applyProtection="1">
      <alignment horizontal="center" vertical="center"/>
    </xf>
    <xf numFmtId="2" fontId="44" fillId="21" borderId="66" xfId="0" applyNumberFormat="1" applyFont="1" applyFill="1" applyBorder="1" applyAlignment="1" applyProtection="1">
      <alignment horizontal="center" vertical="center"/>
    </xf>
    <xf numFmtId="2" fontId="44" fillId="21" borderId="67" xfId="0" applyNumberFormat="1" applyFont="1" applyFill="1" applyBorder="1" applyAlignment="1" applyProtection="1">
      <alignment horizontal="center" vertical="center"/>
    </xf>
    <xf numFmtId="2" fontId="44" fillId="21" borderId="56" xfId="0" applyNumberFormat="1" applyFont="1" applyFill="1" applyBorder="1" applyAlignment="1" applyProtection="1">
      <alignment horizontal="center" vertical="center"/>
    </xf>
    <xf numFmtId="2" fontId="44" fillId="21" borderId="0" xfId="0" applyNumberFormat="1" applyFont="1" applyFill="1" applyBorder="1" applyAlignment="1" applyProtection="1">
      <alignment horizontal="center" vertical="center"/>
    </xf>
    <xf numFmtId="2" fontId="44" fillId="21" borderId="12" xfId="0" applyNumberFormat="1" applyFont="1" applyFill="1" applyBorder="1" applyAlignment="1" applyProtection="1">
      <alignment horizontal="center" vertical="center"/>
    </xf>
    <xf numFmtId="2" fontId="40" fillId="21" borderId="56" xfId="0" applyNumberFormat="1" applyFont="1" applyFill="1" applyBorder="1" applyAlignment="1" applyProtection="1">
      <alignment horizontal="center" vertical="center" wrapText="1"/>
    </xf>
    <xf numFmtId="2" fontId="40" fillId="21" borderId="0" xfId="0" applyNumberFormat="1" applyFont="1" applyFill="1" applyBorder="1" applyAlignment="1" applyProtection="1">
      <alignment horizontal="center" vertical="center" wrapText="1"/>
    </xf>
    <xf numFmtId="2" fontId="40" fillId="21" borderId="12" xfId="0" applyNumberFormat="1" applyFont="1" applyFill="1" applyBorder="1" applyAlignment="1" applyProtection="1">
      <alignment horizontal="center" vertical="center" wrapText="1"/>
    </xf>
    <xf numFmtId="2" fontId="44" fillId="21" borderId="78" xfId="0" applyNumberFormat="1" applyFont="1" applyFill="1" applyBorder="1" applyAlignment="1" applyProtection="1">
      <alignment horizontal="center" vertical="center"/>
    </xf>
    <xf numFmtId="2" fontId="44" fillId="21" borderId="80" xfId="0" applyNumberFormat="1" applyFont="1" applyFill="1" applyBorder="1" applyAlignment="1" applyProtection="1">
      <alignment horizontal="center" vertical="center"/>
    </xf>
    <xf numFmtId="2" fontId="44" fillId="21" borderId="82" xfId="0" applyNumberFormat="1" applyFont="1" applyFill="1" applyBorder="1" applyAlignment="1" applyProtection="1">
      <alignment horizontal="center" vertical="center"/>
    </xf>
    <xf numFmtId="0" fontId="40" fillId="12" borderId="9" xfId="0" applyNumberFormat="1" applyFont="1" applyFill="1" applyBorder="1" applyAlignment="1" applyProtection="1">
      <alignment horizontal="center" vertical="center" wrapText="1"/>
    </xf>
    <xf numFmtId="0" fontId="40" fillId="12" borderId="37" xfId="0" applyNumberFormat="1" applyFont="1" applyFill="1" applyBorder="1" applyAlignment="1" applyProtection="1">
      <alignment horizontal="center" vertical="center" wrapText="1"/>
    </xf>
    <xf numFmtId="172" fontId="40" fillId="0" borderId="0" xfId="0" applyFont="1" applyFill="1" applyBorder="1" applyAlignment="1" applyProtection="1">
      <alignment horizontal="center" vertical="center" wrapText="1"/>
    </xf>
    <xf numFmtId="0" fontId="40" fillId="12" borderId="42" xfId="0" applyNumberFormat="1" applyFont="1" applyFill="1" applyBorder="1" applyAlignment="1" applyProtection="1">
      <alignment horizontal="center" vertical="center" wrapText="1"/>
    </xf>
    <xf numFmtId="0" fontId="40" fillId="12" borderId="31" xfId="0" applyNumberFormat="1" applyFont="1" applyFill="1" applyBorder="1" applyAlignment="1" applyProtection="1">
      <alignment horizontal="center" vertical="center" wrapText="1"/>
    </xf>
    <xf numFmtId="0" fontId="40" fillId="12" borderId="35" xfId="0" applyNumberFormat="1" applyFont="1" applyFill="1" applyBorder="1" applyAlignment="1" applyProtection="1">
      <alignment horizontal="center" vertical="center" wrapText="1"/>
    </xf>
    <xf numFmtId="0" fontId="40" fillId="12" borderId="29" xfId="0" applyNumberFormat="1" applyFont="1" applyFill="1" applyBorder="1" applyAlignment="1" applyProtection="1">
      <alignment horizontal="center" vertical="center" wrapText="1"/>
    </xf>
    <xf numFmtId="0" fontId="40" fillId="12" borderId="72" xfId="0" applyNumberFormat="1" applyFont="1" applyFill="1" applyBorder="1" applyAlignment="1" applyProtection="1">
      <alignment horizontal="center" vertical="center" wrapText="1"/>
    </xf>
    <xf numFmtId="0" fontId="40" fillId="12" borderId="45" xfId="0" applyNumberFormat="1" applyFont="1" applyFill="1" applyBorder="1" applyAlignment="1" applyProtection="1">
      <alignment horizontal="center" vertical="center" wrapText="1"/>
    </xf>
    <xf numFmtId="0" fontId="40" fillId="12" borderId="34" xfId="0" applyNumberFormat="1" applyFont="1" applyFill="1" applyBorder="1" applyAlignment="1" applyProtection="1">
      <alignment horizontal="center" vertical="center" wrapText="1"/>
    </xf>
    <xf numFmtId="0" fontId="40" fillId="12" borderId="41" xfId="0" applyNumberFormat="1" applyFont="1" applyFill="1" applyBorder="1" applyAlignment="1" applyProtection="1">
      <alignment horizontal="center" vertical="center" wrapText="1"/>
    </xf>
    <xf numFmtId="172" fontId="33" fillId="12" borderId="48" xfId="0" applyFont="1" applyFill="1" applyBorder="1" applyAlignment="1" applyProtection="1">
      <alignment horizontal="center" vertical="center" wrapText="1"/>
    </xf>
    <xf numFmtId="172" fontId="33" fillId="12" borderId="61" xfId="0" applyFont="1" applyFill="1" applyBorder="1" applyAlignment="1" applyProtection="1">
      <alignment horizontal="center" vertical="center" wrapText="1"/>
    </xf>
    <xf numFmtId="172" fontId="33" fillId="12" borderId="18" xfId="0" applyFont="1" applyFill="1" applyBorder="1" applyAlignment="1" applyProtection="1">
      <alignment horizontal="center" vertical="center" wrapText="1"/>
    </xf>
    <xf numFmtId="0" fontId="40" fillId="12" borderId="8" xfId="0" applyNumberFormat="1" applyFont="1" applyFill="1" applyBorder="1" applyAlignment="1" applyProtection="1">
      <alignment horizontal="center" vertical="center" wrapText="1"/>
    </xf>
    <xf numFmtId="0" fontId="40" fillId="12" borderId="68" xfId="0" applyNumberFormat="1" applyFont="1" applyFill="1" applyBorder="1" applyAlignment="1" applyProtection="1">
      <alignment horizontal="center" vertical="center" wrapText="1"/>
    </xf>
    <xf numFmtId="0" fontId="39" fillId="12" borderId="19" xfId="0" applyNumberFormat="1" applyFont="1" applyFill="1" applyBorder="1" applyAlignment="1" applyProtection="1">
      <alignment horizontal="center" vertical="center"/>
    </xf>
    <xf numFmtId="0" fontId="39" fillId="12" borderId="86" xfId="0" applyNumberFormat="1" applyFont="1" applyFill="1" applyBorder="1" applyAlignment="1" applyProtection="1">
      <alignment horizontal="center" vertical="center"/>
    </xf>
    <xf numFmtId="0" fontId="39" fillId="12" borderId="16" xfId="0" applyNumberFormat="1" applyFont="1" applyFill="1" applyBorder="1" applyAlignment="1" applyProtection="1">
      <alignment horizontal="center" vertical="center"/>
    </xf>
    <xf numFmtId="0" fontId="40" fillId="12" borderId="63" xfId="0" applyNumberFormat="1" applyFont="1" applyFill="1" applyBorder="1" applyAlignment="1" applyProtection="1">
      <alignment horizontal="center" vertical="center" wrapText="1"/>
    </xf>
    <xf numFmtId="0" fontId="40" fillId="12" borderId="76" xfId="0" applyNumberFormat="1" applyFont="1" applyFill="1" applyBorder="1" applyAlignment="1" applyProtection="1">
      <alignment horizontal="center" vertical="center" wrapText="1"/>
    </xf>
    <xf numFmtId="0" fontId="40" fillId="12" borderId="66" xfId="0" applyNumberFormat="1" applyFont="1" applyFill="1" applyBorder="1" applyAlignment="1" applyProtection="1">
      <alignment horizontal="center" vertical="center" wrapText="1"/>
    </xf>
    <xf numFmtId="0" fontId="33" fillId="12" borderId="49" xfId="0" applyNumberFormat="1" applyFont="1" applyFill="1" applyBorder="1" applyAlignment="1" applyProtection="1">
      <alignment horizontal="center" vertical="center" wrapText="1"/>
    </xf>
    <xf numFmtId="0" fontId="33" fillId="12" borderId="86" xfId="0" applyNumberFormat="1" applyFont="1" applyFill="1" applyBorder="1" applyAlignment="1" applyProtection="1">
      <alignment horizontal="center" vertical="center" wrapText="1"/>
    </xf>
    <xf numFmtId="0" fontId="33" fillId="12" borderId="16" xfId="0" applyNumberFormat="1" applyFont="1" applyFill="1" applyBorder="1" applyAlignment="1" applyProtection="1">
      <alignment horizontal="center" vertical="center" wrapText="1"/>
    </xf>
    <xf numFmtId="0" fontId="40" fillId="12" borderId="59" xfId="0" applyNumberFormat="1" applyFont="1" applyFill="1" applyBorder="1" applyAlignment="1" applyProtection="1">
      <alignment horizontal="center" vertical="center" wrapText="1"/>
    </xf>
    <xf numFmtId="0" fontId="39" fillId="12" borderId="29" xfId="0" applyNumberFormat="1" applyFont="1" applyFill="1" applyBorder="1" applyAlignment="1" applyProtection="1">
      <alignment horizontal="center" vertical="center"/>
    </xf>
    <xf numFmtId="0" fontId="39" fillId="12" borderId="56" xfId="0" applyNumberFormat="1" applyFont="1" applyFill="1" applyBorder="1" applyAlignment="1" applyProtection="1">
      <alignment horizontal="center" vertical="center"/>
    </xf>
    <xf numFmtId="0" fontId="39" fillId="12" borderId="45" xfId="0" applyNumberFormat="1" applyFont="1" applyFill="1" applyBorder="1" applyAlignment="1" applyProtection="1">
      <alignment horizontal="center" vertical="center"/>
    </xf>
    <xf numFmtId="172" fontId="40" fillId="0" borderId="0" xfId="0" applyFont="1" applyFill="1" applyBorder="1" applyAlignment="1" applyProtection="1">
      <alignment horizontal="right" vertical="center"/>
    </xf>
    <xf numFmtId="172" fontId="40" fillId="19" borderId="155" xfId="0" applyFont="1" applyFill="1" applyBorder="1" applyAlignment="1" applyProtection="1">
      <alignment horizontal="center" vertical="center"/>
    </xf>
    <xf numFmtId="172" fontId="40" fillId="19" borderId="44" xfId="0" applyFont="1" applyFill="1" applyBorder="1" applyAlignment="1" applyProtection="1">
      <alignment horizontal="center" vertical="center"/>
    </xf>
    <xf numFmtId="172" fontId="40" fillId="19" borderId="81" xfId="0" applyFont="1" applyFill="1" applyBorder="1" applyAlignment="1" applyProtection="1">
      <alignment horizontal="center" vertical="center"/>
    </xf>
    <xf numFmtId="172" fontId="40" fillId="19" borderId="46" xfId="0" applyFont="1" applyFill="1" applyBorder="1" applyAlignment="1" applyProtection="1">
      <alignment horizontal="center" vertical="center"/>
    </xf>
    <xf numFmtId="172" fontId="40" fillId="19" borderId="97" xfId="0" applyFont="1" applyFill="1" applyBorder="1" applyAlignment="1" applyProtection="1">
      <alignment horizontal="center" vertical="center"/>
    </xf>
    <xf numFmtId="172" fontId="40" fillId="19" borderId="96" xfId="0" applyFont="1" applyFill="1" applyBorder="1" applyAlignment="1" applyProtection="1">
      <alignment horizontal="center" vertical="center"/>
    </xf>
    <xf numFmtId="172" fontId="44" fillId="0" borderId="66" xfId="0" applyFont="1" applyBorder="1" applyAlignment="1" applyProtection="1">
      <alignment horizontal="right" vertical="center"/>
    </xf>
    <xf numFmtId="172" fontId="44" fillId="0" borderId="0" xfId="0" applyFont="1" applyBorder="1" applyAlignment="1" applyProtection="1">
      <alignment horizontal="right" vertical="center"/>
    </xf>
    <xf numFmtId="172" fontId="44" fillId="0" borderId="0" xfId="0" applyFont="1" applyFill="1" applyBorder="1" applyAlignment="1" applyProtection="1">
      <alignment horizontal="right" vertical="center"/>
    </xf>
    <xf numFmtId="172" fontId="40" fillId="19" borderId="11" xfId="0" applyFont="1" applyFill="1" applyBorder="1" applyAlignment="1" applyProtection="1">
      <alignment horizontal="center" vertical="center"/>
    </xf>
    <xf numFmtId="172" fontId="40" fillId="19" borderId="88" xfId="0" applyFont="1" applyFill="1" applyBorder="1" applyAlignment="1" applyProtection="1">
      <alignment horizontal="center" vertical="center"/>
    </xf>
    <xf numFmtId="172" fontId="40" fillId="0" borderId="0" xfId="0" applyFont="1" applyFill="1" applyBorder="1" applyAlignment="1" applyProtection="1">
      <alignment horizontal="center" vertical="center"/>
    </xf>
    <xf numFmtId="172" fontId="40" fillId="19" borderId="28" xfId="0" applyFont="1" applyFill="1" applyBorder="1" applyAlignment="1" applyProtection="1">
      <alignment horizontal="right" vertical="center"/>
    </xf>
    <xf numFmtId="172" fontId="40" fillId="19" borderId="54" xfId="0" applyFont="1" applyFill="1" applyBorder="1" applyAlignment="1" applyProtection="1">
      <alignment horizontal="right" vertical="center"/>
    </xf>
    <xf numFmtId="172" fontId="40" fillId="19" borderId="100" xfId="0" applyFont="1" applyFill="1" applyBorder="1" applyAlignment="1" applyProtection="1">
      <alignment horizontal="right" vertical="center"/>
    </xf>
    <xf numFmtId="172" fontId="40" fillId="19" borderId="40" xfId="0" applyFont="1" applyFill="1" applyBorder="1" applyAlignment="1" applyProtection="1">
      <alignment horizontal="right" vertical="center"/>
    </xf>
    <xf numFmtId="0" fontId="90" fillId="23" borderId="123" xfId="238" applyFont="1" applyFill="1" applyBorder="1"/>
    <xf numFmtId="0" fontId="46" fillId="23" borderId="123" xfId="238" applyFont="1" applyFill="1" applyBorder="1"/>
    <xf numFmtId="0" fontId="46" fillId="23" borderId="131" xfId="238" applyFont="1" applyFill="1" applyBorder="1"/>
    <xf numFmtId="0" fontId="85" fillId="0" borderId="0" xfId="237" applyFont="1" applyBorder="1"/>
    <xf numFmtId="0" fontId="86" fillId="0" borderId="0" xfId="160" applyFont="1"/>
    <xf numFmtId="0" fontId="91" fillId="23" borderId="102" xfId="237" applyFont="1" applyFill="1" applyBorder="1"/>
    <xf numFmtId="0" fontId="46" fillId="23" borderId="122" xfId="238" applyFont="1" applyFill="1" applyBorder="1"/>
    <xf numFmtId="0" fontId="46" fillId="23" borderId="123" xfId="238" applyFont="1" applyFill="1" applyBorder="1" applyAlignment="1">
      <alignment horizontal="left"/>
    </xf>
    <xf numFmtId="0" fontId="25" fillId="0" borderId="111" xfId="239" applyFont="1" applyBorder="1"/>
    <xf numFmtId="182" fontId="0" fillId="0" borderId="111" xfId="173" applyNumberFormat="1" applyFont="1" applyBorder="1"/>
    <xf numFmtId="0" fontId="46" fillId="23" borderId="124" xfId="238" applyFont="1" applyFill="1" applyBorder="1"/>
    <xf numFmtId="0" fontId="46" fillId="23" borderId="125" xfId="238" applyFont="1" applyFill="1" applyBorder="1"/>
    <xf numFmtId="0" fontId="46" fillId="23" borderId="126" xfId="238" applyFont="1" applyFill="1" applyBorder="1"/>
    <xf numFmtId="0" fontId="25" fillId="0" borderId="0" xfId="239" applyFont="1"/>
    <xf numFmtId="182" fontId="0" fillId="0" borderId="0" xfId="173" applyNumberFormat="1" applyFont="1"/>
    <xf numFmtId="182" fontId="25" fillId="0" borderId="0" xfId="173" applyNumberFormat="1" applyFont="1"/>
    <xf numFmtId="182" fontId="25" fillId="0" borderId="111" xfId="173" applyNumberFormat="1" applyFont="1" applyBorder="1"/>
    <xf numFmtId="0" fontId="46" fillId="23" borderId="127" xfId="239" applyFont="1" applyFill="1" applyBorder="1"/>
    <xf numFmtId="0" fontId="46" fillId="23" borderId="117" xfId="239" applyFont="1" applyFill="1" applyBorder="1"/>
    <xf numFmtId="0" fontId="46" fillId="23" borderId="128" xfId="239" applyFont="1" applyFill="1" applyBorder="1"/>
    <xf numFmtId="0" fontId="46" fillId="23" borderId="124" xfId="239" applyFont="1" applyFill="1" applyBorder="1"/>
    <xf numFmtId="0" fontId="46" fillId="23" borderId="125" xfId="239" applyFont="1" applyFill="1" applyBorder="1"/>
    <xf numFmtId="0" fontId="46" fillId="23" borderId="126" xfId="239" applyFont="1" applyFill="1" applyBorder="1"/>
    <xf numFmtId="0" fontId="91" fillId="23" borderId="21" xfId="237" applyFont="1" applyFill="1" applyBorder="1"/>
    <xf numFmtId="0" fontId="46" fillId="23" borderId="125" xfId="20783" applyNumberFormat="1" applyFont="1" applyFill="1" applyBorder="1" applyAlignment="1">
      <alignment horizontal="left"/>
    </xf>
    <xf numFmtId="0" fontId="46" fillId="23" borderId="125" xfId="238" applyFont="1" applyFill="1" applyBorder="1" applyAlignment="1">
      <alignment horizontal="left"/>
    </xf>
    <xf numFmtId="0" fontId="6" fillId="0" borderId="0" xfId="234" applyNumberFormat="1"/>
    <xf numFmtId="3" fontId="25" fillId="0" borderId="111" xfId="239" applyNumberFormat="1" applyFont="1" applyBorder="1"/>
    <xf numFmtId="0" fontId="82" fillId="0" borderId="0" xfId="239" applyFont="1"/>
    <xf numFmtId="0" fontId="25" fillId="23" borderId="52" xfId="239" applyFont="1" applyFill="1" applyBorder="1"/>
    <xf numFmtId="0" fontId="5" fillId="0" borderId="0" xfId="239"/>
    <xf numFmtId="0" fontId="25" fillId="0" borderId="216" xfId="239" applyFont="1" applyBorder="1"/>
    <xf numFmtId="182" fontId="0" fillId="0" borderId="216" xfId="173" applyNumberFormat="1" applyFont="1" applyBorder="1"/>
    <xf numFmtId="0" fontId="25" fillId="23" borderId="0" xfId="0" applyNumberFormat="1" applyFont="1" applyFill="1"/>
    <xf numFmtId="0" fontId="46" fillId="23" borderId="0" xfId="0" applyNumberFormat="1" applyFont="1" applyFill="1"/>
    <xf numFmtId="0" fontId="0" fillId="0" borderId="216" xfId="0" applyNumberFormat="1" applyBorder="1"/>
  </cellXfs>
  <cellStyles count="20784">
    <cellStyle name="20% - Accent1" xfId="187" builtinId="30" customBuiltin="1"/>
    <cellStyle name="20% - Accent1 2" xfId="163" xr:uid="{00000000-0005-0000-0000-000000000000}"/>
    <cellStyle name="20% - Accent2" xfId="190" builtinId="34" customBuiltin="1"/>
    <cellStyle name="20% - Accent3" xfId="193" builtinId="38" customBuiltin="1"/>
    <cellStyle name="20% - Accent4" xfId="196" builtinId="42" customBuiltin="1"/>
    <cellStyle name="20% - Accent5" xfId="199" builtinId="46" customBuiltin="1"/>
    <cellStyle name="20% - Accent6" xfId="202" builtinId="50" customBuiltin="1"/>
    <cellStyle name="2x indented GHG Textfiels" xfId="240" xr:uid="{00000000-0005-0000-0000-000007000000}"/>
    <cellStyle name="2x indented GHG Textfiels 10" xfId="670" xr:uid="{00000000-0005-0000-0000-000007000000}"/>
    <cellStyle name="2x indented GHG Textfiels 10 2" xfId="6364" xr:uid="{00000000-0005-0000-0000-000007000000}"/>
    <cellStyle name="2x indented GHG Textfiels 10 2 2" xfId="16909" xr:uid="{00000000-0005-0000-0000-000007000000}"/>
    <cellStyle name="2x indented GHG Textfiels 10 3" xfId="12073" xr:uid="{00000000-0005-0000-0000-000007000000}"/>
    <cellStyle name="2x indented GHG Textfiels 11" xfId="309" xr:uid="{00000000-0005-0000-0000-000007000000}"/>
    <cellStyle name="2x indented GHG Textfiels 11 2" xfId="6139" xr:uid="{00000000-0005-0000-0000-000007000000}"/>
    <cellStyle name="2x indented GHG Textfiels 11 2 2" xfId="16673" xr:uid="{00000000-0005-0000-0000-000007000000}"/>
    <cellStyle name="2x indented GHG Textfiels 11 3" xfId="11936" xr:uid="{00000000-0005-0000-0000-000007000000}"/>
    <cellStyle name="2x indented GHG Textfiels 12" xfId="4740" xr:uid="{00000000-0005-0000-0000-000007000000}"/>
    <cellStyle name="2x indented GHG Textfiels 12 2" xfId="11853" xr:uid="{00000000-0005-0000-0000-000007000000}"/>
    <cellStyle name="2x indented GHG Textfiels 13" xfId="11232" xr:uid="{00000000-0005-0000-0000-000007000000}"/>
    <cellStyle name="2x indented GHG Textfiels 2" xfId="287" xr:uid="{00000000-0005-0000-0000-000007000000}"/>
    <cellStyle name="2x indented GHG Textfiels 2 10" xfId="485" xr:uid="{00000000-0005-0000-0000-000007000000}"/>
    <cellStyle name="2x indented GHG Textfiels 2 10 2" xfId="6223" xr:uid="{00000000-0005-0000-0000-000007000000}"/>
    <cellStyle name="2x indented GHG Textfiels 2 10 2 2" xfId="16769" xr:uid="{00000000-0005-0000-0000-000007000000}"/>
    <cellStyle name="2x indented GHG Textfiels 2 10 3" xfId="15270" xr:uid="{00000000-0005-0000-0000-000007000000}"/>
    <cellStyle name="2x indented GHG Textfiels 2 11" xfId="3414" xr:uid="{00000000-0005-0000-0000-000007000000}"/>
    <cellStyle name="2x indented GHG Textfiels 2 11 2" xfId="8980" xr:uid="{00000000-0005-0000-0000-000007000000}"/>
    <cellStyle name="2x indented GHG Textfiels 2 11 2 2" xfId="19526" xr:uid="{00000000-0005-0000-0000-000007000000}"/>
    <cellStyle name="2x indented GHG Textfiels 2 12" xfId="4846" xr:uid="{00000000-0005-0000-0000-000007000000}"/>
    <cellStyle name="2x indented GHG Textfiels 2 12 2" xfId="15594" xr:uid="{00000000-0005-0000-0000-000007000000}"/>
    <cellStyle name="2x indented GHG Textfiels 2 13" xfId="14987" xr:uid="{00000000-0005-0000-0000-000007000000}"/>
    <cellStyle name="2x indented GHG Textfiels 2 2" xfId="539" xr:uid="{00000000-0005-0000-0000-000007000000}"/>
    <cellStyle name="2x indented GHG Textfiels 2 2 10" xfId="11911" xr:uid="{00000000-0005-0000-0000-000007000000}"/>
    <cellStyle name="2x indented GHG Textfiels 2 2 2" xfId="636" xr:uid="{00000000-0005-0000-0000-000007000000}"/>
    <cellStyle name="2x indented GHG Textfiels 2 2 2 2" xfId="1878" xr:uid="{00000000-0005-0000-0000-000007000000}"/>
    <cellStyle name="2x indented GHG Textfiels 2 2 2 2 2" xfId="3117" xr:uid="{00000000-0005-0000-0000-000007000000}"/>
    <cellStyle name="2x indented GHG Textfiels 2 2 2 2 2 2" xfId="8687" xr:uid="{00000000-0005-0000-0000-000007000000}"/>
    <cellStyle name="2x indented GHG Textfiels 2 2 2 2 2 2 2" xfId="19232" xr:uid="{00000000-0005-0000-0000-000007000000}"/>
    <cellStyle name="2x indented GHG Textfiels 2 2 2 2 2 3" xfId="12940" xr:uid="{00000000-0005-0000-0000-000007000000}"/>
    <cellStyle name="2x indented GHG Textfiels 2 2 2 2 3" xfId="4529" xr:uid="{00000000-0005-0000-0000-000007000000}"/>
    <cellStyle name="2x indented GHG Textfiels 2 2 2 2 3 2" xfId="10031" xr:uid="{00000000-0005-0000-0000-000007000000}"/>
    <cellStyle name="2x indented GHG Textfiels 2 2 2 2 3 2 2" xfId="20586" xr:uid="{00000000-0005-0000-0000-000007000000}"/>
    <cellStyle name="2x indented GHG Textfiels 2 2 2 2 3 3" xfId="13058" xr:uid="{00000000-0005-0000-0000-000007000000}"/>
    <cellStyle name="2x indented GHG Textfiels 2 2 2 2 4" xfId="7458" xr:uid="{00000000-0005-0000-0000-000007000000}"/>
    <cellStyle name="2x indented GHG Textfiels 2 2 2 2 4 2" xfId="18003" xr:uid="{00000000-0005-0000-0000-000007000000}"/>
    <cellStyle name="2x indented GHG Textfiels 2 2 2 2 5" xfId="5915" xr:uid="{00000000-0005-0000-0000-000007000000}"/>
    <cellStyle name="2x indented GHG Textfiels 2 2 2 2 5 2" xfId="16437" xr:uid="{00000000-0005-0000-0000-000007000000}"/>
    <cellStyle name="2x indented GHG Textfiels 2 2 2 2 6" xfId="15549" xr:uid="{00000000-0005-0000-0000-000007000000}"/>
    <cellStyle name="2x indented GHG Textfiels 2 2 2 3" xfId="1558" xr:uid="{00000000-0005-0000-0000-000007000000}"/>
    <cellStyle name="2x indented GHG Textfiels 2 2 2 3 2" xfId="7168" xr:uid="{00000000-0005-0000-0000-000007000000}"/>
    <cellStyle name="2x indented GHG Textfiels 2 2 2 3 2 2" xfId="17713" xr:uid="{00000000-0005-0000-0000-000007000000}"/>
    <cellStyle name="2x indented GHG Textfiels 2 2 2 3 3" xfId="11368" xr:uid="{00000000-0005-0000-0000-000007000000}"/>
    <cellStyle name="2x indented GHG Textfiels 2 2 2 4" xfId="2798" xr:uid="{00000000-0005-0000-0000-000007000000}"/>
    <cellStyle name="2x indented GHG Textfiels 2 2 2 4 2" xfId="8368" xr:uid="{00000000-0005-0000-0000-000007000000}"/>
    <cellStyle name="2x indented GHG Textfiels 2 2 2 4 2 2" xfId="18913" xr:uid="{00000000-0005-0000-0000-000007000000}"/>
    <cellStyle name="2x indented GHG Textfiels 2 2 2 4 3" xfId="12437" xr:uid="{00000000-0005-0000-0000-000007000000}"/>
    <cellStyle name="2x indented GHG Textfiels 2 2 2 5" xfId="4212" xr:uid="{00000000-0005-0000-0000-000007000000}"/>
    <cellStyle name="2x indented GHG Textfiels 2 2 2 5 2" xfId="9733" xr:uid="{00000000-0005-0000-0000-000007000000}"/>
    <cellStyle name="2x indented GHG Textfiels 2 2 2 5 2 2" xfId="20287" xr:uid="{00000000-0005-0000-0000-000007000000}"/>
    <cellStyle name="2x indented GHG Textfiels 2 2 2 5 3" xfId="11316" xr:uid="{00000000-0005-0000-0000-000007000000}"/>
    <cellStyle name="2x indented GHG Textfiels 2 2 2 6" xfId="6331" xr:uid="{00000000-0005-0000-0000-000007000000}"/>
    <cellStyle name="2x indented GHG Textfiels 2 2 2 6 2" xfId="15040" xr:uid="{00000000-0005-0000-0000-000007000000}"/>
    <cellStyle name="2x indented GHG Textfiels 2 2 2 6 2 2" xfId="16876" xr:uid="{00000000-0005-0000-0000-000007000000}"/>
    <cellStyle name="2x indented GHG Textfiels 2 2 2 6 3" xfId="14008" xr:uid="{00000000-0005-0000-0000-000007000000}"/>
    <cellStyle name="2x indented GHG Textfiels 2 2 2 7" xfId="5617" xr:uid="{00000000-0005-0000-0000-000007000000}"/>
    <cellStyle name="2x indented GHG Textfiels 2 2 2 7 2" xfId="13554" xr:uid="{00000000-0005-0000-0000-000007000000}"/>
    <cellStyle name="2x indented GHG Textfiels 2 2 2 8" xfId="13133" xr:uid="{00000000-0005-0000-0000-000007000000}"/>
    <cellStyle name="2x indented GHG Textfiels 2 2 3" xfId="1475" xr:uid="{00000000-0005-0000-0000-000007000000}"/>
    <cellStyle name="2x indented GHG Textfiels 2 2 3 2" xfId="2715" xr:uid="{00000000-0005-0000-0000-000007000000}"/>
    <cellStyle name="2x indented GHG Textfiels 2 2 3 2 2" xfId="8285" xr:uid="{00000000-0005-0000-0000-000007000000}"/>
    <cellStyle name="2x indented GHG Textfiels 2 2 3 2 2 2" xfId="18830" xr:uid="{00000000-0005-0000-0000-000007000000}"/>
    <cellStyle name="2x indented GHG Textfiels 2 2 3 2 3" xfId="11900" xr:uid="{00000000-0005-0000-0000-000007000000}"/>
    <cellStyle name="2x indented GHG Textfiels 2 2 3 3" xfId="4131" xr:uid="{00000000-0005-0000-0000-000007000000}"/>
    <cellStyle name="2x indented GHG Textfiels 2 2 3 3 2" xfId="9658" xr:uid="{00000000-0005-0000-0000-000007000000}"/>
    <cellStyle name="2x indented GHG Textfiels 2 2 3 3 2 2" xfId="20212" xr:uid="{00000000-0005-0000-0000-000007000000}"/>
    <cellStyle name="2x indented GHG Textfiels 2 2 3 3 3" xfId="12293" xr:uid="{00000000-0005-0000-0000-000007000000}"/>
    <cellStyle name="2x indented GHG Textfiels 2 2 3 4" xfId="7100" xr:uid="{00000000-0005-0000-0000-000007000000}"/>
    <cellStyle name="2x indented GHG Textfiels 2 2 3 4 2" xfId="17645" xr:uid="{00000000-0005-0000-0000-000007000000}"/>
    <cellStyle name="2x indented GHG Textfiels 2 2 3 5" xfId="5542" xr:uid="{00000000-0005-0000-0000-000007000000}"/>
    <cellStyle name="2x indented GHG Textfiels 2 2 3 5 2" xfId="14440" xr:uid="{00000000-0005-0000-0000-000007000000}"/>
    <cellStyle name="2x indented GHG Textfiels 2 2 3 6" xfId="11407" xr:uid="{00000000-0005-0000-0000-000007000000}"/>
    <cellStyle name="2x indented GHG Textfiels 2 2 4" xfId="1260" xr:uid="{00000000-0005-0000-0000-000007000000}"/>
    <cellStyle name="2x indented GHG Textfiels 2 2 4 2" xfId="2501" xr:uid="{00000000-0005-0000-0000-000007000000}"/>
    <cellStyle name="2x indented GHG Textfiels 2 2 4 2 2" xfId="8071" xr:uid="{00000000-0005-0000-0000-000007000000}"/>
    <cellStyle name="2x indented GHG Textfiels 2 2 4 2 2 2" xfId="18616" xr:uid="{00000000-0005-0000-0000-000007000000}"/>
    <cellStyle name="2x indented GHG Textfiels 2 2 4 2 3" xfId="14365" xr:uid="{00000000-0005-0000-0000-000007000000}"/>
    <cellStyle name="2x indented GHG Textfiels 2 2 4 3" xfId="3924" xr:uid="{00000000-0005-0000-0000-000007000000}"/>
    <cellStyle name="2x indented GHG Textfiels 2 2 4 3 2" xfId="9468" xr:uid="{00000000-0005-0000-0000-000007000000}"/>
    <cellStyle name="2x indented GHG Textfiels 2 2 4 3 2 2" xfId="20021" xr:uid="{00000000-0005-0000-0000-000007000000}"/>
    <cellStyle name="2x indented GHG Textfiels 2 2 4 3 3" xfId="10728" xr:uid="{00000000-0005-0000-0000-000007000000}"/>
    <cellStyle name="2x indented GHG Textfiels 2 2 4 4" xfId="6907" xr:uid="{00000000-0005-0000-0000-000007000000}"/>
    <cellStyle name="2x indented GHG Textfiels 2 2 4 4 2" xfId="17452" xr:uid="{00000000-0005-0000-0000-000007000000}"/>
    <cellStyle name="2x indented GHG Textfiels 2 2 4 5" xfId="5352" xr:uid="{00000000-0005-0000-0000-000007000000}"/>
    <cellStyle name="2x indented GHG Textfiels 2 2 4 5 2" xfId="14776" xr:uid="{00000000-0005-0000-0000-000007000000}"/>
    <cellStyle name="2x indented GHG Textfiels 2 2 4 6" xfId="10521" xr:uid="{00000000-0005-0000-0000-000007000000}"/>
    <cellStyle name="2x indented GHG Textfiels 2 2 5" xfId="1297" xr:uid="{00000000-0005-0000-0000-000007000000}"/>
    <cellStyle name="2x indented GHG Textfiels 2 2 5 2" xfId="2538" xr:uid="{00000000-0005-0000-0000-000007000000}"/>
    <cellStyle name="2x indented GHG Textfiels 2 2 5 2 2" xfId="8108" xr:uid="{00000000-0005-0000-0000-000007000000}"/>
    <cellStyle name="2x indented GHG Textfiels 2 2 5 2 2 2" xfId="18653" xr:uid="{00000000-0005-0000-0000-000007000000}"/>
    <cellStyle name="2x indented GHG Textfiels 2 2 5 2 3" xfId="12411" xr:uid="{00000000-0005-0000-0000-000007000000}"/>
    <cellStyle name="2x indented GHG Textfiels 2 2 5 3" xfId="3958" xr:uid="{00000000-0005-0000-0000-000007000000}"/>
    <cellStyle name="2x indented GHG Textfiels 2 2 5 3 2" xfId="9498" xr:uid="{00000000-0005-0000-0000-000007000000}"/>
    <cellStyle name="2x indented GHG Textfiels 2 2 5 3 2 2" xfId="20051" xr:uid="{00000000-0005-0000-0000-000007000000}"/>
    <cellStyle name="2x indented GHG Textfiels 2 2 5 3 3" xfId="13099" xr:uid="{00000000-0005-0000-0000-000007000000}"/>
    <cellStyle name="2x indented GHG Textfiels 2 2 5 4" xfId="6940" xr:uid="{00000000-0005-0000-0000-000007000000}"/>
    <cellStyle name="2x indented GHG Textfiels 2 2 5 4 2" xfId="17485" xr:uid="{00000000-0005-0000-0000-000007000000}"/>
    <cellStyle name="2x indented GHG Textfiels 2 2 5 5" xfId="5382" xr:uid="{00000000-0005-0000-0000-000007000000}"/>
    <cellStyle name="2x indented GHG Textfiels 2 2 5 5 2" xfId="10993" xr:uid="{00000000-0005-0000-0000-000007000000}"/>
    <cellStyle name="2x indented GHG Textfiels 2 2 5 6" xfId="13941" xr:uid="{00000000-0005-0000-0000-000007000000}"/>
    <cellStyle name="2x indented GHG Textfiels 2 2 6" xfId="937" xr:uid="{00000000-0005-0000-0000-000007000000}"/>
    <cellStyle name="2x indented GHG Textfiels 2 2 6 2" xfId="3605" xr:uid="{00000000-0005-0000-0000-000007000000}"/>
    <cellStyle name="2x indented GHG Textfiels 2 2 6 2 2" xfId="9166" xr:uid="{00000000-0005-0000-0000-000007000000}"/>
    <cellStyle name="2x indented GHG Textfiels 2 2 6 2 2 2" xfId="19713" xr:uid="{00000000-0005-0000-0000-000007000000}"/>
    <cellStyle name="2x indented GHG Textfiels 2 2 6 2 3" xfId="12498" xr:uid="{00000000-0005-0000-0000-000007000000}"/>
    <cellStyle name="2x indented GHG Textfiels 2 2 6 3" xfId="6597" xr:uid="{00000000-0005-0000-0000-000007000000}"/>
    <cellStyle name="2x indented GHG Textfiels 2 2 6 3 2" xfId="17142" xr:uid="{00000000-0005-0000-0000-000007000000}"/>
    <cellStyle name="2x indented GHG Textfiels 2 2 6 4" xfId="5050" xr:uid="{00000000-0005-0000-0000-000007000000}"/>
    <cellStyle name="2x indented GHG Textfiels 2 2 6 4 2" xfId="14202" xr:uid="{00000000-0005-0000-0000-000007000000}"/>
    <cellStyle name="2x indented GHG Textfiels 2 2 6 5" xfId="10692" xr:uid="{00000000-0005-0000-0000-000007000000}"/>
    <cellStyle name="2x indented GHG Textfiels 2 2 7" xfId="2180" xr:uid="{00000000-0005-0000-0000-000007000000}"/>
    <cellStyle name="2x indented GHG Textfiels 2 2 7 2" xfId="7750" xr:uid="{00000000-0005-0000-0000-000007000000}"/>
    <cellStyle name="2x indented GHG Textfiels 2 2 7 2 2" xfId="18295" xr:uid="{00000000-0005-0000-0000-000007000000}"/>
    <cellStyle name="2x indented GHG Textfiels 2 2 7 3" xfId="11356" xr:uid="{00000000-0005-0000-0000-000007000000}"/>
    <cellStyle name="2x indented GHG Textfiels 2 2 8" xfId="3490" xr:uid="{00000000-0005-0000-0000-000007000000}"/>
    <cellStyle name="2x indented GHG Textfiels 2 2 8 2" xfId="9054" xr:uid="{00000000-0005-0000-0000-000007000000}"/>
    <cellStyle name="2x indented GHG Textfiels 2 2 8 2 2" xfId="19600" xr:uid="{00000000-0005-0000-0000-000007000000}"/>
    <cellStyle name="2x indented GHG Textfiels 2 2 8 3" xfId="11367" xr:uid="{00000000-0005-0000-0000-000007000000}"/>
    <cellStyle name="2x indented GHG Textfiels 2 2 9" xfId="4937" xr:uid="{00000000-0005-0000-0000-000007000000}"/>
    <cellStyle name="2x indented GHG Textfiels 2 2 9 2" xfId="12076" xr:uid="{00000000-0005-0000-0000-000007000000}"/>
    <cellStyle name="2x indented GHG Textfiels 2 3" xfId="685" xr:uid="{00000000-0005-0000-0000-000007000000}"/>
    <cellStyle name="2x indented GHG Textfiels 2 3 2" xfId="1911" xr:uid="{00000000-0005-0000-0000-000007000000}"/>
    <cellStyle name="2x indented GHG Textfiels 2 3 2 2" xfId="3150" xr:uid="{00000000-0005-0000-0000-000007000000}"/>
    <cellStyle name="2x indented GHG Textfiels 2 3 2 2 2" xfId="8720" xr:uid="{00000000-0005-0000-0000-000007000000}"/>
    <cellStyle name="2x indented GHG Textfiels 2 3 2 2 2 2" xfId="19265" xr:uid="{00000000-0005-0000-0000-000007000000}"/>
    <cellStyle name="2x indented GHG Textfiels 2 3 2 2 3" xfId="13839" xr:uid="{00000000-0005-0000-0000-000007000000}"/>
    <cellStyle name="2x indented GHG Textfiels 2 3 2 3" xfId="4562" xr:uid="{00000000-0005-0000-0000-000007000000}"/>
    <cellStyle name="2x indented GHG Textfiels 2 3 2 3 2" xfId="10062" xr:uid="{00000000-0005-0000-0000-000007000000}"/>
    <cellStyle name="2x indented GHG Textfiels 2 3 2 3 2 2" xfId="20617" xr:uid="{00000000-0005-0000-0000-000007000000}"/>
    <cellStyle name="2x indented GHG Textfiels 2 3 2 3 3" xfId="10737" xr:uid="{00000000-0005-0000-0000-000007000000}"/>
    <cellStyle name="2x indented GHG Textfiels 2 3 2 4" xfId="7489" xr:uid="{00000000-0005-0000-0000-000007000000}"/>
    <cellStyle name="2x indented GHG Textfiels 2 3 2 4 2" xfId="18034" xr:uid="{00000000-0005-0000-0000-000007000000}"/>
    <cellStyle name="2x indented GHG Textfiels 2 3 2 5" xfId="5946" xr:uid="{00000000-0005-0000-0000-000007000000}"/>
    <cellStyle name="2x indented GHG Textfiels 2 3 2 5 2" xfId="16468" xr:uid="{00000000-0005-0000-0000-000007000000}"/>
    <cellStyle name="2x indented GHG Textfiels 2 3 2 6" xfId="11961" xr:uid="{00000000-0005-0000-0000-000007000000}"/>
    <cellStyle name="2x indented GHG Textfiels 2 3 3" xfId="1359" xr:uid="{00000000-0005-0000-0000-000007000000}"/>
    <cellStyle name="2x indented GHG Textfiels 2 3 3 2" xfId="2600" xr:uid="{00000000-0005-0000-0000-000007000000}"/>
    <cellStyle name="2x indented GHG Textfiels 2 3 3 2 2" xfId="8170" xr:uid="{00000000-0005-0000-0000-000007000000}"/>
    <cellStyle name="2x indented GHG Textfiels 2 3 3 2 2 2" xfId="18715" xr:uid="{00000000-0005-0000-0000-000007000000}"/>
    <cellStyle name="2x indented GHG Textfiels 2 3 3 2 3" xfId="15363" xr:uid="{00000000-0005-0000-0000-000007000000}"/>
    <cellStyle name="2x indented GHG Textfiels 2 3 3 3" xfId="4020" xr:uid="{00000000-0005-0000-0000-000007000000}"/>
    <cellStyle name="2x indented GHG Textfiels 2 3 3 3 2" xfId="9555" xr:uid="{00000000-0005-0000-0000-000007000000}"/>
    <cellStyle name="2x indented GHG Textfiels 2 3 3 3 2 2" xfId="20108" xr:uid="{00000000-0005-0000-0000-000007000000}"/>
    <cellStyle name="2x indented GHG Textfiels 2 3 3 3 3" xfId="11958" xr:uid="{00000000-0005-0000-0000-000007000000}"/>
    <cellStyle name="2x indented GHG Textfiels 2 3 3 4" xfId="6996" xr:uid="{00000000-0005-0000-0000-000007000000}"/>
    <cellStyle name="2x indented GHG Textfiels 2 3 3 4 2" xfId="17541" xr:uid="{00000000-0005-0000-0000-000007000000}"/>
    <cellStyle name="2x indented GHG Textfiels 2 3 3 5" xfId="5439" xr:uid="{00000000-0005-0000-0000-000007000000}"/>
    <cellStyle name="2x indented GHG Textfiels 2 3 3 5 2" xfId="10420" xr:uid="{00000000-0005-0000-0000-000007000000}"/>
    <cellStyle name="2x indented GHG Textfiels 2 3 3 6" xfId="12794" xr:uid="{00000000-0005-0000-0000-000007000000}"/>
    <cellStyle name="2x indented GHG Textfiels 2 3 4" xfId="985" xr:uid="{00000000-0005-0000-0000-000007000000}"/>
    <cellStyle name="2x indented GHG Textfiels 2 3 4 2" xfId="6645" xr:uid="{00000000-0005-0000-0000-000007000000}"/>
    <cellStyle name="2x indented GHG Textfiels 2 3 4 2 2" xfId="17190" xr:uid="{00000000-0005-0000-0000-000007000000}"/>
    <cellStyle name="2x indented GHG Textfiels 2 3 4 3" xfId="11996" xr:uid="{00000000-0005-0000-0000-000007000000}"/>
    <cellStyle name="2x indented GHG Textfiels 2 3 5" xfId="2228" xr:uid="{00000000-0005-0000-0000-000007000000}"/>
    <cellStyle name="2x indented GHG Textfiels 2 3 5 2" xfId="7798" xr:uid="{00000000-0005-0000-0000-000007000000}"/>
    <cellStyle name="2x indented GHG Textfiels 2 3 5 2 2" xfId="18343" xr:uid="{00000000-0005-0000-0000-000007000000}"/>
    <cellStyle name="2x indented GHG Textfiels 2 3 5 3" xfId="15938" xr:uid="{00000000-0005-0000-0000-000007000000}"/>
    <cellStyle name="2x indented GHG Textfiels 2 3 6" xfId="3653" xr:uid="{00000000-0005-0000-0000-000007000000}"/>
    <cellStyle name="2x indented GHG Textfiels 2 3 6 2" xfId="9213" xr:uid="{00000000-0005-0000-0000-000007000000}"/>
    <cellStyle name="2x indented GHG Textfiels 2 3 6 2 2" xfId="19761" xr:uid="{00000000-0005-0000-0000-000007000000}"/>
    <cellStyle name="2x indented GHG Textfiels 2 3 6 3" xfId="14558" xr:uid="{00000000-0005-0000-0000-000007000000}"/>
    <cellStyle name="2x indented GHG Textfiels 2 3 7" xfId="6379" xr:uid="{00000000-0005-0000-0000-000007000000}"/>
    <cellStyle name="2x indented GHG Textfiels 2 3 7 2" xfId="15087" xr:uid="{00000000-0005-0000-0000-000007000000}"/>
    <cellStyle name="2x indented GHG Textfiels 2 3 7 2 2" xfId="16924" xr:uid="{00000000-0005-0000-0000-000007000000}"/>
    <cellStyle name="2x indented GHG Textfiels 2 3 7 3" xfId="11768" xr:uid="{00000000-0005-0000-0000-000007000000}"/>
    <cellStyle name="2x indented GHG Textfiels 2 3 8" xfId="5097" xr:uid="{00000000-0005-0000-0000-000007000000}"/>
    <cellStyle name="2x indented GHG Textfiels 2 3 8 2" xfId="12908" xr:uid="{00000000-0005-0000-0000-000007000000}"/>
    <cellStyle name="2x indented GHG Textfiels 2 3 9" xfId="10367" xr:uid="{00000000-0005-0000-0000-000007000000}"/>
    <cellStyle name="2x indented GHG Textfiels 2 4" xfId="749" xr:uid="{00000000-0005-0000-0000-000007000000}"/>
    <cellStyle name="2x indented GHG Textfiels 2 4 2" xfId="1975" xr:uid="{00000000-0005-0000-0000-000007000000}"/>
    <cellStyle name="2x indented GHG Textfiels 2 4 2 2" xfId="3214" xr:uid="{00000000-0005-0000-0000-000007000000}"/>
    <cellStyle name="2x indented GHG Textfiels 2 4 2 2 2" xfId="8784" xr:uid="{00000000-0005-0000-0000-000007000000}"/>
    <cellStyle name="2x indented GHG Textfiels 2 4 2 2 2 2" xfId="19329" xr:uid="{00000000-0005-0000-0000-000007000000}"/>
    <cellStyle name="2x indented GHG Textfiels 2 4 2 2 3" xfId="12109" xr:uid="{00000000-0005-0000-0000-000007000000}"/>
    <cellStyle name="2x indented GHG Textfiels 2 4 2 3" xfId="4626" xr:uid="{00000000-0005-0000-0000-000007000000}"/>
    <cellStyle name="2x indented GHG Textfiels 2 4 2 3 2" xfId="10122" xr:uid="{00000000-0005-0000-0000-000007000000}"/>
    <cellStyle name="2x indented GHG Textfiels 2 4 2 3 2 2" xfId="20677" xr:uid="{00000000-0005-0000-0000-000007000000}"/>
    <cellStyle name="2x indented GHG Textfiels 2 4 2 3 3" xfId="12371" xr:uid="{00000000-0005-0000-0000-000007000000}"/>
    <cellStyle name="2x indented GHG Textfiels 2 4 2 4" xfId="7549" xr:uid="{00000000-0005-0000-0000-000007000000}"/>
    <cellStyle name="2x indented GHG Textfiels 2 4 2 4 2" xfId="18094" xr:uid="{00000000-0005-0000-0000-000007000000}"/>
    <cellStyle name="2x indented GHG Textfiels 2 4 2 5" xfId="6006" xr:uid="{00000000-0005-0000-0000-000007000000}"/>
    <cellStyle name="2x indented GHG Textfiels 2 4 2 5 2" xfId="16528" xr:uid="{00000000-0005-0000-0000-000007000000}"/>
    <cellStyle name="2x indented GHG Textfiels 2 4 2 6" xfId="11097" xr:uid="{00000000-0005-0000-0000-000007000000}"/>
    <cellStyle name="2x indented GHG Textfiels 2 4 3" xfId="1657" xr:uid="{00000000-0005-0000-0000-000007000000}"/>
    <cellStyle name="2x indented GHG Textfiels 2 4 3 2" xfId="2897" xr:uid="{00000000-0005-0000-0000-000007000000}"/>
    <cellStyle name="2x indented GHG Textfiels 2 4 3 2 2" xfId="8467" xr:uid="{00000000-0005-0000-0000-000007000000}"/>
    <cellStyle name="2x indented GHG Textfiels 2 4 3 2 2 2" xfId="19012" xr:uid="{00000000-0005-0000-0000-000007000000}"/>
    <cellStyle name="2x indented GHG Textfiels 2 4 3 2 3" xfId="11137" xr:uid="{00000000-0005-0000-0000-000007000000}"/>
    <cellStyle name="2x indented GHG Textfiels 2 4 3 3" xfId="4310" xr:uid="{00000000-0005-0000-0000-000007000000}"/>
    <cellStyle name="2x indented GHG Textfiels 2 4 3 3 2" xfId="9825" xr:uid="{00000000-0005-0000-0000-000007000000}"/>
    <cellStyle name="2x indented GHG Textfiels 2 4 3 3 2 2" xfId="20381" xr:uid="{00000000-0005-0000-0000-000007000000}"/>
    <cellStyle name="2x indented GHG Textfiels 2 4 3 3 3" xfId="12098" xr:uid="{00000000-0005-0000-0000-000007000000}"/>
    <cellStyle name="2x indented GHG Textfiels 2 4 3 4" xfId="7265" xr:uid="{00000000-0005-0000-0000-000007000000}"/>
    <cellStyle name="2x indented GHG Textfiels 2 4 3 4 2" xfId="17810" xr:uid="{00000000-0005-0000-0000-000007000000}"/>
    <cellStyle name="2x indented GHG Textfiels 2 4 3 5" xfId="5709" xr:uid="{00000000-0005-0000-0000-000007000000}"/>
    <cellStyle name="2x indented GHG Textfiels 2 4 3 5 2" xfId="16232" xr:uid="{00000000-0005-0000-0000-000007000000}"/>
    <cellStyle name="2x indented GHG Textfiels 2 4 3 6" xfId="13525" xr:uid="{00000000-0005-0000-0000-000007000000}"/>
    <cellStyle name="2x indented GHG Textfiels 2 4 4" xfId="1049" xr:uid="{00000000-0005-0000-0000-000007000000}"/>
    <cellStyle name="2x indented GHG Textfiels 2 4 4 2" xfId="6706" xr:uid="{00000000-0005-0000-0000-000007000000}"/>
    <cellStyle name="2x indented GHG Textfiels 2 4 4 2 2" xfId="17251" xr:uid="{00000000-0005-0000-0000-000007000000}"/>
    <cellStyle name="2x indented GHG Textfiels 2 4 4 3" xfId="13323" xr:uid="{00000000-0005-0000-0000-000007000000}"/>
    <cellStyle name="2x indented GHG Textfiels 2 4 5" xfId="2292" xr:uid="{00000000-0005-0000-0000-000007000000}"/>
    <cellStyle name="2x indented GHG Textfiels 2 4 5 2" xfId="7862" xr:uid="{00000000-0005-0000-0000-000007000000}"/>
    <cellStyle name="2x indented GHG Textfiels 2 4 5 2 2" xfId="18407" xr:uid="{00000000-0005-0000-0000-000007000000}"/>
    <cellStyle name="2x indented GHG Textfiels 2 4 5 3" xfId="12559" xr:uid="{00000000-0005-0000-0000-000007000000}"/>
    <cellStyle name="2x indented GHG Textfiels 2 4 6" xfId="3717" xr:uid="{00000000-0005-0000-0000-000007000000}"/>
    <cellStyle name="2x indented GHG Textfiels 2 4 6 2" xfId="9273" xr:uid="{00000000-0005-0000-0000-000007000000}"/>
    <cellStyle name="2x indented GHG Textfiels 2 4 6 2 2" xfId="19822" xr:uid="{00000000-0005-0000-0000-000007000000}"/>
    <cellStyle name="2x indented GHG Textfiels 2 4 6 3" xfId="11476" xr:uid="{00000000-0005-0000-0000-000007000000}"/>
    <cellStyle name="2x indented GHG Textfiels 2 4 7" xfId="6413" xr:uid="{00000000-0005-0000-0000-000007000000}"/>
    <cellStyle name="2x indented GHG Textfiels 2 4 7 2" xfId="15121" xr:uid="{00000000-0005-0000-0000-000007000000}"/>
    <cellStyle name="2x indented GHG Textfiels 2 4 7 2 2" xfId="16958" xr:uid="{00000000-0005-0000-0000-000007000000}"/>
    <cellStyle name="2x indented GHG Textfiels 2 4 7 3" xfId="13699" xr:uid="{00000000-0005-0000-0000-000007000000}"/>
    <cellStyle name="2x indented GHG Textfiels 2 4 8" xfId="5157" xr:uid="{00000000-0005-0000-0000-000007000000}"/>
    <cellStyle name="2x indented GHG Textfiels 2 4 8 2" xfId="15348" xr:uid="{00000000-0005-0000-0000-000007000000}"/>
    <cellStyle name="2x indented GHG Textfiels 2 4 9" xfId="12284" xr:uid="{00000000-0005-0000-0000-000007000000}"/>
    <cellStyle name="2x indented GHG Textfiels 2 5" xfId="811" xr:uid="{00000000-0005-0000-0000-000007000000}"/>
    <cellStyle name="2x indented GHG Textfiels 2 5 2" xfId="2037" xr:uid="{00000000-0005-0000-0000-000007000000}"/>
    <cellStyle name="2x indented GHG Textfiels 2 5 2 2" xfId="3276" xr:uid="{00000000-0005-0000-0000-000007000000}"/>
    <cellStyle name="2x indented GHG Textfiels 2 5 2 2 2" xfId="8846" xr:uid="{00000000-0005-0000-0000-000007000000}"/>
    <cellStyle name="2x indented GHG Textfiels 2 5 2 2 2 2" xfId="19391" xr:uid="{00000000-0005-0000-0000-000007000000}"/>
    <cellStyle name="2x indented GHG Textfiels 2 5 2 2 3" xfId="10542" xr:uid="{00000000-0005-0000-0000-000007000000}"/>
    <cellStyle name="2x indented GHG Textfiels 2 5 2 3" xfId="4688" xr:uid="{00000000-0005-0000-0000-000007000000}"/>
    <cellStyle name="2x indented GHG Textfiels 2 5 2 3 2" xfId="10181" xr:uid="{00000000-0005-0000-0000-000007000000}"/>
    <cellStyle name="2x indented GHG Textfiels 2 5 2 3 2 2" xfId="20736" xr:uid="{00000000-0005-0000-0000-000007000000}"/>
    <cellStyle name="2x indented GHG Textfiels 2 5 2 3 3" xfId="11542" xr:uid="{00000000-0005-0000-0000-000007000000}"/>
    <cellStyle name="2x indented GHG Textfiels 2 5 2 4" xfId="7608" xr:uid="{00000000-0005-0000-0000-000007000000}"/>
    <cellStyle name="2x indented GHG Textfiels 2 5 2 4 2" xfId="18153" xr:uid="{00000000-0005-0000-0000-000007000000}"/>
    <cellStyle name="2x indented GHG Textfiels 2 5 2 5" xfId="6065" xr:uid="{00000000-0005-0000-0000-000007000000}"/>
    <cellStyle name="2x indented GHG Textfiels 2 5 2 5 2" xfId="16587" xr:uid="{00000000-0005-0000-0000-000007000000}"/>
    <cellStyle name="2x indented GHG Textfiels 2 5 2 6" xfId="14038" xr:uid="{00000000-0005-0000-0000-000007000000}"/>
    <cellStyle name="2x indented GHG Textfiels 2 5 3" xfId="1715" xr:uid="{00000000-0005-0000-0000-000007000000}"/>
    <cellStyle name="2x indented GHG Textfiels 2 5 3 2" xfId="2954" xr:uid="{00000000-0005-0000-0000-000007000000}"/>
    <cellStyle name="2x indented GHG Textfiels 2 5 3 2 2" xfId="8524" xr:uid="{00000000-0005-0000-0000-000007000000}"/>
    <cellStyle name="2x indented GHG Textfiels 2 5 3 2 2 2" xfId="19069" xr:uid="{00000000-0005-0000-0000-000007000000}"/>
    <cellStyle name="2x indented GHG Textfiels 2 5 3 2 3" xfId="14584" xr:uid="{00000000-0005-0000-0000-000007000000}"/>
    <cellStyle name="2x indented GHG Textfiels 2 5 3 3" xfId="4366" xr:uid="{00000000-0005-0000-0000-000007000000}"/>
    <cellStyle name="2x indented GHG Textfiels 2 5 3 3 2" xfId="9878" xr:uid="{00000000-0005-0000-0000-000007000000}"/>
    <cellStyle name="2x indented GHG Textfiels 2 5 3 3 2 2" xfId="20434" xr:uid="{00000000-0005-0000-0000-000007000000}"/>
    <cellStyle name="2x indented GHG Textfiels 2 5 3 3 3" xfId="12249" xr:uid="{00000000-0005-0000-0000-000007000000}"/>
    <cellStyle name="2x indented GHG Textfiels 2 5 3 4" xfId="7319" xr:uid="{00000000-0005-0000-0000-000007000000}"/>
    <cellStyle name="2x indented GHG Textfiels 2 5 3 4 2" xfId="17864" xr:uid="{00000000-0005-0000-0000-000007000000}"/>
    <cellStyle name="2x indented GHG Textfiels 2 5 3 5" xfId="5762" xr:uid="{00000000-0005-0000-0000-000007000000}"/>
    <cellStyle name="2x indented GHG Textfiels 2 5 3 5 2" xfId="16285" xr:uid="{00000000-0005-0000-0000-000007000000}"/>
    <cellStyle name="2x indented GHG Textfiels 2 5 3 6" xfId="13851" xr:uid="{00000000-0005-0000-0000-000007000000}"/>
    <cellStyle name="2x indented GHG Textfiels 2 5 4" xfId="1111" xr:uid="{00000000-0005-0000-0000-000007000000}"/>
    <cellStyle name="2x indented GHG Textfiels 2 5 4 2" xfId="6768" xr:uid="{00000000-0005-0000-0000-000007000000}"/>
    <cellStyle name="2x indented GHG Textfiels 2 5 4 2 2" xfId="17313" xr:uid="{00000000-0005-0000-0000-000007000000}"/>
    <cellStyle name="2x indented GHG Textfiels 2 5 4 3" xfId="12281" xr:uid="{00000000-0005-0000-0000-000007000000}"/>
    <cellStyle name="2x indented GHG Textfiels 2 5 5" xfId="2354" xr:uid="{00000000-0005-0000-0000-000007000000}"/>
    <cellStyle name="2x indented GHG Textfiels 2 5 5 2" xfId="7924" xr:uid="{00000000-0005-0000-0000-000007000000}"/>
    <cellStyle name="2x indented GHG Textfiels 2 5 5 2 2" xfId="18469" xr:uid="{00000000-0005-0000-0000-000007000000}"/>
    <cellStyle name="2x indented GHG Textfiels 2 5 5 3" xfId="13171" xr:uid="{00000000-0005-0000-0000-000007000000}"/>
    <cellStyle name="2x indented GHG Textfiels 2 5 6" xfId="3779" xr:uid="{00000000-0005-0000-0000-000007000000}"/>
    <cellStyle name="2x indented GHG Textfiels 2 5 6 2" xfId="9332" xr:uid="{00000000-0005-0000-0000-000007000000}"/>
    <cellStyle name="2x indented GHG Textfiels 2 5 6 2 2" xfId="19884" xr:uid="{00000000-0005-0000-0000-000007000000}"/>
    <cellStyle name="2x indented GHG Textfiels 2 5 6 3" xfId="15612" xr:uid="{00000000-0005-0000-0000-000007000000}"/>
    <cellStyle name="2x indented GHG Textfiels 2 5 7" xfId="6472" xr:uid="{00000000-0005-0000-0000-000007000000}"/>
    <cellStyle name="2x indented GHG Textfiels 2 5 7 2" xfId="15180" xr:uid="{00000000-0005-0000-0000-000007000000}"/>
    <cellStyle name="2x indented GHG Textfiels 2 5 7 2 2" xfId="17017" xr:uid="{00000000-0005-0000-0000-000007000000}"/>
    <cellStyle name="2x indented GHG Textfiels 2 5 7 3" xfId="14377" xr:uid="{00000000-0005-0000-0000-000007000000}"/>
    <cellStyle name="2x indented GHG Textfiels 2 5 8" xfId="5216" xr:uid="{00000000-0005-0000-0000-000007000000}"/>
    <cellStyle name="2x indented GHG Textfiels 2 5 8 2" xfId="15974" xr:uid="{00000000-0005-0000-0000-000007000000}"/>
    <cellStyle name="2x indented GHG Textfiels 2 5 9" xfId="11323" xr:uid="{00000000-0005-0000-0000-000007000000}"/>
    <cellStyle name="2x indented GHG Textfiels 2 6" xfId="616" xr:uid="{00000000-0005-0000-0000-000007000000}"/>
    <cellStyle name="2x indented GHG Textfiels 2 6 2" xfId="1539" xr:uid="{00000000-0005-0000-0000-000007000000}"/>
    <cellStyle name="2x indented GHG Textfiels 2 6 2 2" xfId="7149" xr:uid="{00000000-0005-0000-0000-000007000000}"/>
    <cellStyle name="2x indented GHG Textfiels 2 6 2 2 2" xfId="17694" xr:uid="{00000000-0005-0000-0000-000007000000}"/>
    <cellStyle name="2x indented GHG Textfiels 2 6 2 3" xfId="12580" xr:uid="{00000000-0005-0000-0000-000007000000}"/>
    <cellStyle name="2x indented GHG Textfiels 2 6 3" xfId="2779" xr:uid="{00000000-0005-0000-0000-000007000000}"/>
    <cellStyle name="2x indented GHG Textfiels 2 6 3 2" xfId="8349" xr:uid="{00000000-0005-0000-0000-000007000000}"/>
    <cellStyle name="2x indented GHG Textfiels 2 6 3 2 2" xfId="18894" xr:uid="{00000000-0005-0000-0000-000007000000}"/>
    <cellStyle name="2x indented GHG Textfiels 2 6 3 3" xfId="14020" xr:uid="{00000000-0005-0000-0000-000007000000}"/>
    <cellStyle name="2x indented GHG Textfiels 2 6 4" xfId="4193" xr:uid="{00000000-0005-0000-0000-000007000000}"/>
    <cellStyle name="2x indented GHG Textfiels 2 6 4 2" xfId="9714" xr:uid="{00000000-0005-0000-0000-000007000000}"/>
    <cellStyle name="2x indented GHG Textfiels 2 6 4 2 2" xfId="20268" xr:uid="{00000000-0005-0000-0000-000007000000}"/>
    <cellStyle name="2x indented GHG Textfiels 2 6 4 3" xfId="12181" xr:uid="{00000000-0005-0000-0000-000007000000}"/>
    <cellStyle name="2x indented GHG Textfiels 2 6 5" xfId="6312" xr:uid="{00000000-0005-0000-0000-000007000000}"/>
    <cellStyle name="2x indented GHG Textfiels 2 6 5 2" xfId="16857" xr:uid="{00000000-0005-0000-0000-000007000000}"/>
    <cellStyle name="2x indented GHG Textfiels 2 6 6" xfId="5598" xr:uid="{00000000-0005-0000-0000-000007000000}"/>
    <cellStyle name="2x indented GHG Textfiels 2 6 6 2" xfId="15416" xr:uid="{00000000-0005-0000-0000-000007000000}"/>
    <cellStyle name="2x indented GHG Textfiels 2 6 7" xfId="15397" xr:uid="{00000000-0005-0000-0000-000007000000}"/>
    <cellStyle name="2x indented GHG Textfiels 2 7" xfId="1218" xr:uid="{00000000-0005-0000-0000-000007000000}"/>
    <cellStyle name="2x indented GHG Textfiels 2 7 2" xfId="2460" xr:uid="{00000000-0005-0000-0000-000007000000}"/>
    <cellStyle name="2x indented GHG Textfiels 2 7 2 2" xfId="8030" xr:uid="{00000000-0005-0000-0000-000007000000}"/>
    <cellStyle name="2x indented GHG Textfiels 2 7 2 2 2" xfId="18575" xr:uid="{00000000-0005-0000-0000-000007000000}"/>
    <cellStyle name="2x indented GHG Textfiels 2 7 2 3" xfId="11519" xr:uid="{00000000-0005-0000-0000-000007000000}"/>
    <cellStyle name="2x indented GHG Textfiels 2 7 3" xfId="3884" xr:uid="{00000000-0005-0000-0000-000007000000}"/>
    <cellStyle name="2x indented GHG Textfiels 2 7 3 2" xfId="9433" xr:uid="{00000000-0005-0000-0000-000007000000}"/>
    <cellStyle name="2x indented GHG Textfiels 2 7 3 2 2" xfId="19986" xr:uid="{00000000-0005-0000-0000-000007000000}"/>
    <cellStyle name="2x indented GHG Textfiels 2 7 3 3" xfId="13294" xr:uid="{00000000-0005-0000-0000-000007000000}"/>
    <cellStyle name="2x indented GHG Textfiels 2 7 4" xfId="6871" xr:uid="{00000000-0005-0000-0000-000007000000}"/>
    <cellStyle name="2x indented GHG Textfiels 2 7 4 2" xfId="17416" xr:uid="{00000000-0005-0000-0000-000007000000}"/>
    <cellStyle name="2x indented GHG Textfiels 2 7 5" xfId="5317" xr:uid="{00000000-0005-0000-0000-000007000000}"/>
    <cellStyle name="2x indented GHG Textfiels 2 7 5 2" xfId="14545" xr:uid="{00000000-0005-0000-0000-000007000000}"/>
    <cellStyle name="2x indented GHG Textfiels 2 7 6" xfId="10497" xr:uid="{00000000-0005-0000-0000-000007000000}"/>
    <cellStyle name="2x indented GHG Textfiels 2 8" xfId="914" xr:uid="{00000000-0005-0000-0000-000007000000}"/>
    <cellStyle name="2x indented GHG Textfiels 2 8 2" xfId="3406" xr:uid="{00000000-0005-0000-0000-000007000000}"/>
    <cellStyle name="2x indented GHG Textfiels 2 8 2 2" xfId="8973" xr:uid="{00000000-0005-0000-0000-000007000000}"/>
    <cellStyle name="2x indented GHG Textfiels 2 8 2 2 2" xfId="19518" xr:uid="{00000000-0005-0000-0000-000007000000}"/>
    <cellStyle name="2x indented GHG Textfiels 2 8 2 3" xfId="14027" xr:uid="{00000000-0005-0000-0000-000007000000}"/>
    <cellStyle name="2x indented GHG Textfiels 2 8 3" xfId="6574" xr:uid="{00000000-0005-0000-0000-000007000000}"/>
    <cellStyle name="2x indented GHG Textfiels 2 8 3 2" xfId="17119" xr:uid="{00000000-0005-0000-0000-000007000000}"/>
    <cellStyle name="2x indented GHG Textfiels 2 8 4" xfId="4838" xr:uid="{00000000-0005-0000-0000-000007000000}"/>
    <cellStyle name="2x indented GHG Textfiels 2 8 4 2" xfId="15625" xr:uid="{00000000-0005-0000-0000-000007000000}"/>
    <cellStyle name="2x indented GHG Textfiels 2 8 5" xfId="12770" xr:uid="{00000000-0005-0000-0000-000007000000}"/>
    <cellStyle name="2x indented GHG Textfiels 2 9" xfId="2157" xr:uid="{00000000-0005-0000-0000-000007000000}"/>
    <cellStyle name="2x indented GHG Textfiels 2 9 2" xfId="7727" xr:uid="{00000000-0005-0000-0000-000007000000}"/>
    <cellStyle name="2x indented GHG Textfiels 2 9 2 2" xfId="18272" xr:uid="{00000000-0005-0000-0000-000007000000}"/>
    <cellStyle name="2x indented GHG Textfiels 2 9 3" xfId="12919" xr:uid="{00000000-0005-0000-0000-000007000000}"/>
    <cellStyle name="2x indented GHG Textfiels 3" xfId="367" xr:uid="{00000000-0005-0000-0000-000007000000}"/>
    <cellStyle name="2x indented GHG Textfiels 3 10" xfId="2119" xr:uid="{00000000-0005-0000-0000-000007000000}"/>
    <cellStyle name="2x indented GHG Textfiels 3 10 2" xfId="7689" xr:uid="{00000000-0005-0000-0000-000007000000}"/>
    <cellStyle name="2x indented GHG Textfiels 3 10 2 2" xfId="18234" xr:uid="{00000000-0005-0000-0000-000007000000}"/>
    <cellStyle name="2x indented GHG Textfiels 3 10 3" xfId="10852" xr:uid="{00000000-0005-0000-0000-000007000000}"/>
    <cellStyle name="2x indented GHG Textfiels 3 11" xfId="446" xr:uid="{00000000-0005-0000-0000-000007000000}"/>
    <cellStyle name="2x indented GHG Textfiels 3 11 2" xfId="6189" xr:uid="{00000000-0005-0000-0000-000007000000}"/>
    <cellStyle name="2x indented GHG Textfiels 3 11 2 2" xfId="16734" xr:uid="{00000000-0005-0000-0000-000007000000}"/>
    <cellStyle name="2x indented GHG Textfiels 3 11 3" xfId="14739" xr:uid="{00000000-0005-0000-0000-000007000000}"/>
    <cellStyle name="2x indented GHG Textfiels 3 12" xfId="3454" xr:uid="{00000000-0005-0000-0000-000007000000}"/>
    <cellStyle name="2x indented GHG Textfiels 3 12 2" xfId="9018" xr:uid="{00000000-0005-0000-0000-000007000000}"/>
    <cellStyle name="2x indented GHG Textfiels 3 12 2 2" xfId="19564" xr:uid="{00000000-0005-0000-0000-000007000000}"/>
    <cellStyle name="2x indented GHG Textfiels 3 13" xfId="4897" xr:uid="{00000000-0005-0000-0000-000007000000}"/>
    <cellStyle name="2x indented GHG Textfiels 3 13 2" xfId="13387" xr:uid="{00000000-0005-0000-0000-000007000000}"/>
    <cellStyle name="2x indented GHG Textfiels 3 14" xfId="10286" xr:uid="{00000000-0005-0000-0000-000007000000}"/>
    <cellStyle name="2x indented GHG Textfiels 3 2" xfId="519" xr:uid="{00000000-0005-0000-0000-000007000000}"/>
    <cellStyle name="2x indented GHG Textfiels 3 2 2" xfId="664" xr:uid="{00000000-0005-0000-0000-000007000000}"/>
    <cellStyle name="2x indented GHG Textfiels 3 2 2 2" xfId="1586" xr:uid="{00000000-0005-0000-0000-000007000000}"/>
    <cellStyle name="2x indented GHG Textfiels 3 2 2 2 2" xfId="7196" xr:uid="{00000000-0005-0000-0000-000007000000}"/>
    <cellStyle name="2x indented GHG Textfiels 3 2 2 2 2 2" xfId="17741" xr:uid="{00000000-0005-0000-0000-000007000000}"/>
    <cellStyle name="2x indented GHG Textfiels 3 2 2 2 3" xfId="12475" xr:uid="{00000000-0005-0000-0000-000007000000}"/>
    <cellStyle name="2x indented GHG Textfiels 3 2 2 3" xfId="2826" xr:uid="{00000000-0005-0000-0000-000007000000}"/>
    <cellStyle name="2x indented GHG Textfiels 3 2 2 3 2" xfId="8396" xr:uid="{00000000-0005-0000-0000-000007000000}"/>
    <cellStyle name="2x indented GHG Textfiels 3 2 2 3 2 2" xfId="18941" xr:uid="{00000000-0005-0000-0000-000007000000}"/>
    <cellStyle name="2x indented GHG Textfiels 3 2 2 3 3" xfId="14397" xr:uid="{00000000-0005-0000-0000-000007000000}"/>
    <cellStyle name="2x indented GHG Textfiels 3 2 2 4" xfId="4240" xr:uid="{00000000-0005-0000-0000-000007000000}"/>
    <cellStyle name="2x indented GHG Textfiels 3 2 2 4 2" xfId="9760" xr:uid="{00000000-0005-0000-0000-000007000000}"/>
    <cellStyle name="2x indented GHG Textfiels 3 2 2 4 2 2" xfId="20314" xr:uid="{00000000-0005-0000-0000-000007000000}"/>
    <cellStyle name="2x indented GHG Textfiels 3 2 2 4 3" xfId="12078" xr:uid="{00000000-0005-0000-0000-000007000000}"/>
    <cellStyle name="2x indented GHG Textfiels 3 2 2 5" xfId="6358" xr:uid="{00000000-0005-0000-0000-000007000000}"/>
    <cellStyle name="2x indented GHG Textfiels 3 2 2 5 2" xfId="16903" xr:uid="{00000000-0005-0000-0000-000007000000}"/>
    <cellStyle name="2x indented GHG Textfiels 3 2 2 6" xfId="5644" xr:uid="{00000000-0005-0000-0000-000007000000}"/>
    <cellStyle name="2x indented GHG Textfiels 3 2 2 6 2" xfId="12276" xr:uid="{00000000-0005-0000-0000-000007000000}"/>
    <cellStyle name="2x indented GHG Textfiels 3 2 2 7" xfId="11219" xr:uid="{00000000-0005-0000-0000-000007000000}"/>
    <cellStyle name="2x indented GHG Textfiels 3 2 3" xfId="1790" xr:uid="{00000000-0005-0000-0000-000007000000}"/>
    <cellStyle name="2x indented GHG Textfiels 3 2 3 2" xfId="3029" xr:uid="{00000000-0005-0000-0000-000007000000}"/>
    <cellStyle name="2x indented GHG Textfiels 3 2 3 2 2" xfId="8599" xr:uid="{00000000-0005-0000-0000-000007000000}"/>
    <cellStyle name="2x indented GHG Textfiels 3 2 3 2 2 2" xfId="19144" xr:uid="{00000000-0005-0000-0000-000007000000}"/>
    <cellStyle name="2x indented GHG Textfiels 3 2 3 2 3" xfId="14553" xr:uid="{00000000-0005-0000-0000-000007000000}"/>
    <cellStyle name="2x indented GHG Textfiels 3 2 3 3" xfId="4441" xr:uid="{00000000-0005-0000-0000-000007000000}"/>
    <cellStyle name="2x indented GHG Textfiels 3 2 3 3 2" xfId="9950" xr:uid="{00000000-0005-0000-0000-000007000000}"/>
    <cellStyle name="2x indented GHG Textfiels 3 2 3 3 2 2" xfId="20506" xr:uid="{00000000-0005-0000-0000-000007000000}"/>
    <cellStyle name="2x indented GHG Textfiels 3 2 3 3 3" xfId="13698" xr:uid="{00000000-0005-0000-0000-000007000000}"/>
    <cellStyle name="2x indented GHG Textfiels 3 2 3 4" xfId="7391" xr:uid="{00000000-0005-0000-0000-000007000000}"/>
    <cellStyle name="2x indented GHG Textfiels 3 2 3 4 2" xfId="17936" xr:uid="{00000000-0005-0000-0000-000007000000}"/>
    <cellStyle name="2x indented GHG Textfiels 3 2 3 5" xfId="5834" xr:uid="{00000000-0005-0000-0000-000007000000}"/>
    <cellStyle name="2x indented GHG Textfiels 3 2 3 5 2" xfId="16357" xr:uid="{00000000-0005-0000-0000-000007000000}"/>
    <cellStyle name="2x indented GHG Textfiels 3 2 3 6" xfId="10793" xr:uid="{00000000-0005-0000-0000-000007000000}"/>
    <cellStyle name="2x indented GHG Textfiels 3 2 4" xfId="1339" xr:uid="{00000000-0005-0000-0000-000007000000}"/>
    <cellStyle name="2x indented GHG Textfiels 3 2 4 2" xfId="2580" xr:uid="{00000000-0005-0000-0000-000007000000}"/>
    <cellStyle name="2x indented GHG Textfiels 3 2 4 2 2" xfId="8150" xr:uid="{00000000-0005-0000-0000-000007000000}"/>
    <cellStyle name="2x indented GHG Textfiels 3 2 4 2 2 2" xfId="18695" xr:uid="{00000000-0005-0000-0000-000007000000}"/>
    <cellStyle name="2x indented GHG Textfiels 3 2 4 2 3" xfId="14534" xr:uid="{00000000-0005-0000-0000-000007000000}"/>
    <cellStyle name="2x indented GHG Textfiels 3 2 4 3" xfId="4000" xr:uid="{00000000-0005-0000-0000-000007000000}"/>
    <cellStyle name="2x indented GHG Textfiels 3 2 4 3 2" xfId="9536" xr:uid="{00000000-0005-0000-0000-000007000000}"/>
    <cellStyle name="2x indented GHG Textfiels 3 2 4 3 2 2" xfId="20089" xr:uid="{00000000-0005-0000-0000-000007000000}"/>
    <cellStyle name="2x indented GHG Textfiels 3 2 4 3 3" xfId="10995" xr:uid="{00000000-0005-0000-0000-000007000000}"/>
    <cellStyle name="2x indented GHG Textfiels 3 2 4 4" xfId="6977" xr:uid="{00000000-0005-0000-0000-000007000000}"/>
    <cellStyle name="2x indented GHG Textfiels 3 2 4 4 2" xfId="17522" xr:uid="{00000000-0005-0000-0000-000007000000}"/>
    <cellStyle name="2x indented GHG Textfiels 3 2 4 5" xfId="5420" xr:uid="{00000000-0005-0000-0000-000007000000}"/>
    <cellStyle name="2x indented GHG Textfiels 3 2 4 5 2" xfId="10404" xr:uid="{00000000-0005-0000-0000-000007000000}"/>
    <cellStyle name="2x indented GHG Textfiels 3 2 4 6" xfId="15949" xr:uid="{00000000-0005-0000-0000-000007000000}"/>
    <cellStyle name="2x indented GHG Textfiels 3 2 5" xfId="965" xr:uid="{00000000-0005-0000-0000-000007000000}"/>
    <cellStyle name="2x indented GHG Textfiels 3 2 5 2" xfId="3633" xr:uid="{00000000-0005-0000-0000-000007000000}"/>
    <cellStyle name="2x indented GHG Textfiels 3 2 5 2 2" xfId="9193" xr:uid="{00000000-0005-0000-0000-000007000000}"/>
    <cellStyle name="2x indented GHG Textfiels 3 2 5 2 2 2" xfId="19741" xr:uid="{00000000-0005-0000-0000-000007000000}"/>
    <cellStyle name="2x indented GHG Textfiels 3 2 5 2 3" xfId="13860" xr:uid="{00000000-0005-0000-0000-000007000000}"/>
    <cellStyle name="2x indented GHG Textfiels 3 2 5 3" xfId="6625" xr:uid="{00000000-0005-0000-0000-000007000000}"/>
    <cellStyle name="2x indented GHG Textfiels 3 2 5 3 2" xfId="17170" xr:uid="{00000000-0005-0000-0000-000007000000}"/>
    <cellStyle name="2x indented GHG Textfiels 3 2 5 4" xfId="5077" xr:uid="{00000000-0005-0000-0000-000007000000}"/>
    <cellStyle name="2x indented GHG Textfiels 3 2 5 4 2" xfId="14049" xr:uid="{00000000-0005-0000-0000-000007000000}"/>
    <cellStyle name="2x indented GHG Textfiels 3 2 5 5" xfId="13707" xr:uid="{00000000-0005-0000-0000-000007000000}"/>
    <cellStyle name="2x indented GHG Textfiels 3 2 6" xfId="2208" xr:uid="{00000000-0005-0000-0000-000007000000}"/>
    <cellStyle name="2x indented GHG Textfiels 3 2 6 2" xfId="7778" xr:uid="{00000000-0005-0000-0000-000007000000}"/>
    <cellStyle name="2x indented GHG Textfiels 3 2 6 2 2" xfId="18323" xr:uid="{00000000-0005-0000-0000-000007000000}"/>
    <cellStyle name="2x indented GHG Textfiels 3 2 6 3" xfId="14426" xr:uid="{00000000-0005-0000-0000-000007000000}"/>
    <cellStyle name="2x indented GHG Textfiels 3 2 7" xfId="3543" xr:uid="{00000000-0005-0000-0000-000007000000}"/>
    <cellStyle name="2x indented GHG Textfiels 3 2 7 2" xfId="9107" xr:uid="{00000000-0005-0000-0000-000007000000}"/>
    <cellStyle name="2x indented GHG Textfiels 3 2 7 2 2" xfId="19653" xr:uid="{00000000-0005-0000-0000-000007000000}"/>
    <cellStyle name="2x indented GHG Textfiels 3 2 7 3" xfId="13496" xr:uid="{00000000-0005-0000-0000-000007000000}"/>
    <cellStyle name="2x indented GHG Textfiels 3 2 8" xfId="4990" xr:uid="{00000000-0005-0000-0000-000007000000}"/>
    <cellStyle name="2x indented GHG Textfiels 3 2 8 2" xfId="11350" xr:uid="{00000000-0005-0000-0000-000007000000}"/>
    <cellStyle name="2x indented GHG Textfiels 3 2 9" xfId="10354" xr:uid="{00000000-0005-0000-0000-000007000000}"/>
    <cellStyle name="2x indented GHG Textfiels 3 3" xfId="713" xr:uid="{00000000-0005-0000-0000-000007000000}"/>
    <cellStyle name="2x indented GHG Textfiels 3 3 10" xfId="14473" xr:uid="{00000000-0005-0000-0000-000007000000}"/>
    <cellStyle name="2x indented GHG Textfiels 3 3 2" xfId="1624" xr:uid="{00000000-0005-0000-0000-000007000000}"/>
    <cellStyle name="2x indented GHG Textfiels 3 3 2 2" xfId="1939" xr:uid="{00000000-0005-0000-0000-000007000000}"/>
    <cellStyle name="2x indented GHG Textfiels 3 3 2 2 2" xfId="3178" xr:uid="{00000000-0005-0000-0000-000007000000}"/>
    <cellStyle name="2x indented GHG Textfiels 3 3 2 2 2 2" xfId="8748" xr:uid="{00000000-0005-0000-0000-000007000000}"/>
    <cellStyle name="2x indented GHG Textfiels 3 3 2 2 2 2 2" xfId="19293" xr:uid="{00000000-0005-0000-0000-000007000000}"/>
    <cellStyle name="2x indented GHG Textfiels 3 3 2 2 2 3" xfId="13356" xr:uid="{00000000-0005-0000-0000-000007000000}"/>
    <cellStyle name="2x indented GHG Textfiels 3 3 2 2 3" xfId="4590" xr:uid="{00000000-0005-0000-0000-000007000000}"/>
    <cellStyle name="2x indented GHG Textfiels 3 3 2 2 3 2" xfId="10089" xr:uid="{00000000-0005-0000-0000-000007000000}"/>
    <cellStyle name="2x indented GHG Textfiels 3 3 2 2 3 2 2" xfId="20644" xr:uid="{00000000-0005-0000-0000-000007000000}"/>
    <cellStyle name="2x indented GHG Textfiels 3 3 2 2 3 3" xfId="13975" xr:uid="{00000000-0005-0000-0000-000007000000}"/>
    <cellStyle name="2x indented GHG Textfiels 3 3 2 2 4" xfId="7516" xr:uid="{00000000-0005-0000-0000-000007000000}"/>
    <cellStyle name="2x indented GHG Textfiels 3 3 2 2 4 2" xfId="18061" xr:uid="{00000000-0005-0000-0000-000007000000}"/>
    <cellStyle name="2x indented GHG Textfiels 3 3 2 2 5" xfId="5973" xr:uid="{00000000-0005-0000-0000-000007000000}"/>
    <cellStyle name="2x indented GHG Textfiels 3 3 2 2 5 2" xfId="16495" xr:uid="{00000000-0005-0000-0000-000007000000}"/>
    <cellStyle name="2x indented GHG Textfiels 3 3 2 2 6" xfId="10716" xr:uid="{00000000-0005-0000-0000-000007000000}"/>
    <cellStyle name="2x indented GHG Textfiels 3 3 2 3" xfId="2864" xr:uid="{00000000-0005-0000-0000-000007000000}"/>
    <cellStyle name="2x indented GHG Textfiels 3 3 2 3 2" xfId="8434" xr:uid="{00000000-0005-0000-0000-000007000000}"/>
    <cellStyle name="2x indented GHG Textfiels 3 3 2 3 2 2" xfId="18979" xr:uid="{00000000-0005-0000-0000-000007000000}"/>
    <cellStyle name="2x indented GHG Textfiels 3 3 2 3 3" xfId="11610" xr:uid="{00000000-0005-0000-0000-000007000000}"/>
    <cellStyle name="2x indented GHG Textfiels 3 3 2 4" xfId="4277" xr:uid="{00000000-0005-0000-0000-000007000000}"/>
    <cellStyle name="2x indented GHG Textfiels 3 3 2 4 2" xfId="9795" xr:uid="{00000000-0005-0000-0000-000007000000}"/>
    <cellStyle name="2x indented GHG Textfiels 3 3 2 4 2 2" xfId="20349" xr:uid="{00000000-0005-0000-0000-000007000000}"/>
    <cellStyle name="2x indented GHG Textfiels 3 3 2 4 3" xfId="14548" xr:uid="{00000000-0005-0000-0000-000007000000}"/>
    <cellStyle name="2x indented GHG Textfiels 3 3 2 5" xfId="7232" xr:uid="{00000000-0005-0000-0000-000007000000}"/>
    <cellStyle name="2x indented GHG Textfiels 3 3 2 5 2" xfId="17777" xr:uid="{00000000-0005-0000-0000-000007000000}"/>
    <cellStyle name="2x indented GHG Textfiels 3 3 2 6" xfId="5679" xr:uid="{00000000-0005-0000-0000-000007000000}"/>
    <cellStyle name="2x indented GHG Textfiels 3 3 2 6 2" xfId="10428" xr:uid="{00000000-0005-0000-0000-000007000000}"/>
    <cellStyle name="2x indented GHG Textfiels 3 3 2 7" xfId="11621" xr:uid="{00000000-0005-0000-0000-000007000000}"/>
    <cellStyle name="2x indented GHG Textfiels 3 3 3" xfId="1276" xr:uid="{00000000-0005-0000-0000-000007000000}"/>
    <cellStyle name="2x indented GHG Textfiels 3 3 3 2" xfId="2517" xr:uid="{00000000-0005-0000-0000-000007000000}"/>
    <cellStyle name="2x indented GHG Textfiels 3 3 3 2 2" xfId="8087" xr:uid="{00000000-0005-0000-0000-000007000000}"/>
    <cellStyle name="2x indented GHG Textfiels 3 3 3 2 2 2" xfId="18632" xr:uid="{00000000-0005-0000-0000-000007000000}"/>
    <cellStyle name="2x indented GHG Textfiels 3 3 3 2 3" xfId="11359" xr:uid="{00000000-0005-0000-0000-000007000000}"/>
    <cellStyle name="2x indented GHG Textfiels 3 3 3 3" xfId="3938" xr:uid="{00000000-0005-0000-0000-000007000000}"/>
    <cellStyle name="2x indented GHG Textfiels 3 3 3 3 2" xfId="9481" xr:uid="{00000000-0005-0000-0000-000007000000}"/>
    <cellStyle name="2x indented GHG Textfiels 3 3 3 3 2 2" xfId="20034" xr:uid="{00000000-0005-0000-0000-000007000000}"/>
    <cellStyle name="2x indented GHG Textfiels 3 3 3 3 3" xfId="15080" xr:uid="{00000000-0005-0000-0000-000007000000}"/>
    <cellStyle name="2x indented GHG Textfiels 3 3 3 4" xfId="6922" xr:uid="{00000000-0005-0000-0000-000007000000}"/>
    <cellStyle name="2x indented GHG Textfiels 3 3 3 4 2" xfId="17467" xr:uid="{00000000-0005-0000-0000-000007000000}"/>
    <cellStyle name="2x indented GHG Textfiels 3 3 3 5" xfId="5365" xr:uid="{00000000-0005-0000-0000-000007000000}"/>
    <cellStyle name="2x indented GHG Textfiels 3 3 3 5 2" xfId="14717" xr:uid="{00000000-0005-0000-0000-000007000000}"/>
    <cellStyle name="2x indented GHG Textfiels 3 3 3 6" xfId="12555" xr:uid="{00000000-0005-0000-0000-000007000000}"/>
    <cellStyle name="2x indented GHG Textfiels 3 3 4" xfId="1397" xr:uid="{00000000-0005-0000-0000-000007000000}"/>
    <cellStyle name="2x indented GHG Textfiels 3 3 4 2" xfId="2638" xr:uid="{00000000-0005-0000-0000-000007000000}"/>
    <cellStyle name="2x indented GHG Textfiels 3 3 4 2 2" xfId="8208" xr:uid="{00000000-0005-0000-0000-000007000000}"/>
    <cellStyle name="2x indented GHG Textfiels 3 3 4 2 2 2" xfId="18753" xr:uid="{00000000-0005-0000-0000-000007000000}"/>
    <cellStyle name="2x indented GHG Textfiels 3 3 4 2 3" xfId="11386" xr:uid="{00000000-0005-0000-0000-000007000000}"/>
    <cellStyle name="2x indented GHG Textfiels 3 3 4 3" xfId="4058" xr:uid="{00000000-0005-0000-0000-000007000000}"/>
    <cellStyle name="2x indented GHG Textfiels 3 3 4 3 2" xfId="9591" xr:uid="{00000000-0005-0000-0000-000007000000}"/>
    <cellStyle name="2x indented GHG Textfiels 3 3 4 3 2 2" xfId="20144" xr:uid="{00000000-0005-0000-0000-000007000000}"/>
    <cellStyle name="2x indented GHG Textfiels 3 3 4 3 3" xfId="11830" xr:uid="{00000000-0005-0000-0000-000007000000}"/>
    <cellStyle name="2x indented GHG Textfiels 3 3 4 4" xfId="7032" xr:uid="{00000000-0005-0000-0000-000007000000}"/>
    <cellStyle name="2x indented GHG Textfiels 3 3 4 4 2" xfId="17577" xr:uid="{00000000-0005-0000-0000-000007000000}"/>
    <cellStyle name="2x indented GHG Textfiels 3 3 4 5" xfId="5475" xr:uid="{00000000-0005-0000-0000-000007000000}"/>
    <cellStyle name="2x indented GHG Textfiels 3 3 4 5 2" xfId="10910" xr:uid="{00000000-0005-0000-0000-000007000000}"/>
    <cellStyle name="2x indented GHG Textfiels 3 3 4 6" xfId="11035" xr:uid="{00000000-0005-0000-0000-000007000000}"/>
    <cellStyle name="2x indented GHG Textfiels 3 3 5" xfId="1013" xr:uid="{00000000-0005-0000-0000-000007000000}"/>
    <cellStyle name="2x indented GHG Textfiels 3 3 5 2" xfId="6673" xr:uid="{00000000-0005-0000-0000-000007000000}"/>
    <cellStyle name="2x indented GHG Textfiels 3 3 5 2 2" xfId="17218" xr:uid="{00000000-0005-0000-0000-000007000000}"/>
    <cellStyle name="2x indented GHG Textfiels 3 3 5 3" xfId="14733" xr:uid="{00000000-0005-0000-0000-000007000000}"/>
    <cellStyle name="2x indented GHG Textfiels 3 3 6" xfId="2256" xr:uid="{00000000-0005-0000-0000-000007000000}"/>
    <cellStyle name="2x indented GHG Textfiels 3 3 6 2" xfId="7826" xr:uid="{00000000-0005-0000-0000-000007000000}"/>
    <cellStyle name="2x indented GHG Textfiels 3 3 6 2 2" xfId="18371" xr:uid="{00000000-0005-0000-0000-000007000000}"/>
    <cellStyle name="2x indented GHG Textfiels 3 3 6 3" xfId="16150" xr:uid="{00000000-0005-0000-0000-000007000000}"/>
    <cellStyle name="2x indented GHG Textfiels 3 3 7" xfId="3681" xr:uid="{00000000-0005-0000-0000-000007000000}"/>
    <cellStyle name="2x indented GHG Textfiels 3 3 7 2" xfId="9240" xr:uid="{00000000-0005-0000-0000-000007000000}"/>
    <cellStyle name="2x indented GHG Textfiels 3 3 7 2 2" xfId="19789" xr:uid="{00000000-0005-0000-0000-000007000000}"/>
    <cellStyle name="2x indented GHG Textfiels 3 3 7 3" xfId="11981" xr:uid="{00000000-0005-0000-0000-000007000000}"/>
    <cellStyle name="2x indented GHG Textfiels 3 3 8" xfId="6398" xr:uid="{00000000-0005-0000-0000-000007000000}"/>
    <cellStyle name="2x indented GHG Textfiels 3 3 8 2" xfId="15106" xr:uid="{00000000-0005-0000-0000-000007000000}"/>
    <cellStyle name="2x indented GHG Textfiels 3 3 8 2 2" xfId="16943" xr:uid="{00000000-0005-0000-0000-000007000000}"/>
    <cellStyle name="2x indented GHG Textfiels 3 3 8 3" xfId="14622" xr:uid="{00000000-0005-0000-0000-000007000000}"/>
    <cellStyle name="2x indented GHG Textfiels 3 3 9" xfId="5124" xr:uid="{00000000-0005-0000-0000-000007000000}"/>
    <cellStyle name="2x indented GHG Textfiels 3 3 9 2" xfId="15918" xr:uid="{00000000-0005-0000-0000-000007000000}"/>
    <cellStyle name="2x indented GHG Textfiels 3 4" xfId="777" xr:uid="{00000000-0005-0000-0000-000007000000}"/>
    <cellStyle name="2x indented GHG Textfiels 3 4 2" xfId="2003" xr:uid="{00000000-0005-0000-0000-000007000000}"/>
    <cellStyle name="2x indented GHG Textfiels 3 4 2 2" xfId="3242" xr:uid="{00000000-0005-0000-0000-000007000000}"/>
    <cellStyle name="2x indented GHG Textfiels 3 4 2 2 2" xfId="8812" xr:uid="{00000000-0005-0000-0000-000007000000}"/>
    <cellStyle name="2x indented GHG Textfiels 3 4 2 2 2 2" xfId="19357" xr:uid="{00000000-0005-0000-0000-000007000000}"/>
    <cellStyle name="2x indented GHG Textfiels 3 4 2 2 3" xfId="14117" xr:uid="{00000000-0005-0000-0000-000007000000}"/>
    <cellStyle name="2x indented GHG Textfiels 3 4 2 3" xfId="4654" xr:uid="{00000000-0005-0000-0000-000007000000}"/>
    <cellStyle name="2x indented GHG Textfiels 3 4 2 3 2" xfId="10149" xr:uid="{00000000-0005-0000-0000-000007000000}"/>
    <cellStyle name="2x indented GHG Textfiels 3 4 2 3 2 2" xfId="20704" xr:uid="{00000000-0005-0000-0000-000007000000}"/>
    <cellStyle name="2x indented GHG Textfiels 3 4 2 3 3" xfId="15523" xr:uid="{00000000-0005-0000-0000-000007000000}"/>
    <cellStyle name="2x indented GHG Textfiels 3 4 2 4" xfId="7576" xr:uid="{00000000-0005-0000-0000-000007000000}"/>
    <cellStyle name="2x indented GHG Textfiels 3 4 2 4 2" xfId="18121" xr:uid="{00000000-0005-0000-0000-000007000000}"/>
    <cellStyle name="2x indented GHG Textfiels 3 4 2 5" xfId="6033" xr:uid="{00000000-0005-0000-0000-000007000000}"/>
    <cellStyle name="2x indented GHG Textfiels 3 4 2 5 2" xfId="16555" xr:uid="{00000000-0005-0000-0000-000007000000}"/>
    <cellStyle name="2x indented GHG Textfiels 3 4 2 6" xfId="12597" xr:uid="{00000000-0005-0000-0000-000007000000}"/>
    <cellStyle name="2x indented GHG Textfiels 3 4 3" xfId="1685" xr:uid="{00000000-0005-0000-0000-000007000000}"/>
    <cellStyle name="2x indented GHG Textfiels 3 4 3 2" xfId="2925" xr:uid="{00000000-0005-0000-0000-000007000000}"/>
    <cellStyle name="2x indented GHG Textfiels 3 4 3 2 2" xfId="8495" xr:uid="{00000000-0005-0000-0000-000007000000}"/>
    <cellStyle name="2x indented GHG Textfiels 3 4 3 2 2 2" xfId="19040" xr:uid="{00000000-0005-0000-0000-000007000000}"/>
    <cellStyle name="2x indented GHG Textfiels 3 4 3 2 3" xfId="12159" xr:uid="{00000000-0005-0000-0000-000007000000}"/>
    <cellStyle name="2x indented GHG Textfiels 3 4 3 3" xfId="4338" xr:uid="{00000000-0005-0000-0000-000007000000}"/>
    <cellStyle name="2x indented GHG Textfiels 3 4 3 3 2" xfId="9852" xr:uid="{00000000-0005-0000-0000-000007000000}"/>
    <cellStyle name="2x indented GHG Textfiels 3 4 3 3 2 2" xfId="20408" xr:uid="{00000000-0005-0000-0000-000007000000}"/>
    <cellStyle name="2x indented GHG Textfiels 3 4 3 3 3" xfId="14652" xr:uid="{00000000-0005-0000-0000-000007000000}"/>
    <cellStyle name="2x indented GHG Textfiels 3 4 3 4" xfId="7292" xr:uid="{00000000-0005-0000-0000-000007000000}"/>
    <cellStyle name="2x indented GHG Textfiels 3 4 3 4 2" xfId="17837" xr:uid="{00000000-0005-0000-0000-000007000000}"/>
    <cellStyle name="2x indented GHG Textfiels 3 4 3 5" xfId="5736" xr:uid="{00000000-0005-0000-0000-000007000000}"/>
    <cellStyle name="2x indented GHG Textfiels 3 4 3 5 2" xfId="16259" xr:uid="{00000000-0005-0000-0000-000007000000}"/>
    <cellStyle name="2x indented GHG Textfiels 3 4 3 6" xfId="10455" xr:uid="{00000000-0005-0000-0000-000007000000}"/>
    <cellStyle name="2x indented GHG Textfiels 3 4 4" xfId="1077" xr:uid="{00000000-0005-0000-0000-000007000000}"/>
    <cellStyle name="2x indented GHG Textfiels 3 4 4 2" xfId="6734" xr:uid="{00000000-0005-0000-0000-000007000000}"/>
    <cellStyle name="2x indented GHG Textfiels 3 4 4 2 2" xfId="17279" xr:uid="{00000000-0005-0000-0000-000007000000}"/>
    <cellStyle name="2x indented GHG Textfiels 3 4 4 3" xfId="11537" xr:uid="{00000000-0005-0000-0000-000007000000}"/>
    <cellStyle name="2x indented GHG Textfiels 3 4 5" xfId="2320" xr:uid="{00000000-0005-0000-0000-000007000000}"/>
    <cellStyle name="2x indented GHG Textfiels 3 4 5 2" xfId="7890" xr:uid="{00000000-0005-0000-0000-000007000000}"/>
    <cellStyle name="2x indented GHG Textfiels 3 4 5 2 2" xfId="18435" xr:uid="{00000000-0005-0000-0000-000007000000}"/>
    <cellStyle name="2x indented GHG Textfiels 3 4 5 3" xfId="12122" xr:uid="{00000000-0005-0000-0000-000007000000}"/>
    <cellStyle name="2x indented GHG Textfiels 3 4 6" xfId="3745" xr:uid="{00000000-0005-0000-0000-000007000000}"/>
    <cellStyle name="2x indented GHG Textfiels 3 4 6 2" xfId="9300" xr:uid="{00000000-0005-0000-0000-000007000000}"/>
    <cellStyle name="2x indented GHG Textfiels 3 4 6 2 2" xfId="19850" xr:uid="{00000000-0005-0000-0000-000007000000}"/>
    <cellStyle name="2x indented GHG Textfiels 3 4 6 3" xfId="15482" xr:uid="{00000000-0005-0000-0000-000007000000}"/>
    <cellStyle name="2x indented GHG Textfiels 3 4 7" xfId="6440" xr:uid="{00000000-0005-0000-0000-000007000000}"/>
    <cellStyle name="2x indented GHG Textfiels 3 4 7 2" xfId="15148" xr:uid="{00000000-0005-0000-0000-000007000000}"/>
    <cellStyle name="2x indented GHG Textfiels 3 4 7 2 2" xfId="16985" xr:uid="{00000000-0005-0000-0000-000007000000}"/>
    <cellStyle name="2x indented GHG Textfiels 3 4 7 3" xfId="12263" xr:uid="{00000000-0005-0000-0000-000007000000}"/>
    <cellStyle name="2x indented GHG Textfiels 3 4 8" xfId="5184" xr:uid="{00000000-0005-0000-0000-000007000000}"/>
    <cellStyle name="2x indented GHG Textfiels 3 4 8 2" xfId="12032" xr:uid="{00000000-0005-0000-0000-000007000000}"/>
    <cellStyle name="2x indented GHG Textfiels 3 4 9" xfId="10628" xr:uid="{00000000-0005-0000-0000-000007000000}"/>
    <cellStyle name="2x indented GHG Textfiels 3 5" xfId="839" xr:uid="{00000000-0005-0000-0000-000007000000}"/>
    <cellStyle name="2x indented GHG Textfiels 3 5 2" xfId="2065" xr:uid="{00000000-0005-0000-0000-000007000000}"/>
    <cellStyle name="2x indented GHG Textfiels 3 5 2 2" xfId="3304" xr:uid="{00000000-0005-0000-0000-000007000000}"/>
    <cellStyle name="2x indented GHG Textfiels 3 5 2 2 2" xfId="8874" xr:uid="{00000000-0005-0000-0000-000007000000}"/>
    <cellStyle name="2x indented GHG Textfiels 3 5 2 2 2 2" xfId="19419" xr:uid="{00000000-0005-0000-0000-000007000000}"/>
    <cellStyle name="2x indented GHG Textfiels 3 5 2 2 3" xfId="12799" xr:uid="{00000000-0005-0000-0000-000007000000}"/>
    <cellStyle name="2x indented GHG Textfiels 3 5 2 3" xfId="4716" xr:uid="{00000000-0005-0000-0000-000007000000}"/>
    <cellStyle name="2x indented GHG Textfiels 3 5 2 3 2" xfId="10208" xr:uid="{00000000-0005-0000-0000-000007000000}"/>
    <cellStyle name="2x indented GHG Textfiels 3 5 2 3 2 2" xfId="20763" xr:uid="{00000000-0005-0000-0000-000007000000}"/>
    <cellStyle name="2x indented GHG Textfiels 3 5 2 3 3" xfId="14149" xr:uid="{00000000-0005-0000-0000-000007000000}"/>
    <cellStyle name="2x indented GHG Textfiels 3 5 2 4" xfId="7635" xr:uid="{00000000-0005-0000-0000-000007000000}"/>
    <cellStyle name="2x indented GHG Textfiels 3 5 2 4 2" xfId="18180" xr:uid="{00000000-0005-0000-0000-000007000000}"/>
    <cellStyle name="2x indented GHG Textfiels 3 5 2 5" xfId="6092" xr:uid="{00000000-0005-0000-0000-000007000000}"/>
    <cellStyle name="2x indented GHG Textfiels 3 5 2 5 2" xfId="16614" xr:uid="{00000000-0005-0000-0000-000007000000}"/>
    <cellStyle name="2x indented GHG Textfiels 3 5 2 6" xfId="12795" xr:uid="{00000000-0005-0000-0000-000007000000}"/>
    <cellStyle name="2x indented GHG Textfiels 3 5 3" xfId="1743" xr:uid="{00000000-0005-0000-0000-000007000000}"/>
    <cellStyle name="2x indented GHG Textfiels 3 5 3 2" xfId="2982" xr:uid="{00000000-0005-0000-0000-000007000000}"/>
    <cellStyle name="2x indented GHG Textfiels 3 5 3 2 2" xfId="8552" xr:uid="{00000000-0005-0000-0000-000007000000}"/>
    <cellStyle name="2x indented GHG Textfiels 3 5 3 2 2 2" xfId="19097" xr:uid="{00000000-0005-0000-0000-000007000000}"/>
    <cellStyle name="2x indented GHG Textfiels 3 5 3 2 3" xfId="13157" xr:uid="{00000000-0005-0000-0000-000007000000}"/>
    <cellStyle name="2x indented GHG Textfiels 3 5 3 3" xfId="4394" xr:uid="{00000000-0005-0000-0000-000007000000}"/>
    <cellStyle name="2x indented GHG Textfiels 3 5 3 3 2" xfId="9905" xr:uid="{00000000-0005-0000-0000-000007000000}"/>
    <cellStyle name="2x indented GHG Textfiels 3 5 3 3 2 2" xfId="20461" xr:uid="{00000000-0005-0000-0000-000007000000}"/>
    <cellStyle name="2x indented GHG Textfiels 3 5 3 3 3" xfId="10384" xr:uid="{00000000-0005-0000-0000-000007000000}"/>
    <cellStyle name="2x indented GHG Textfiels 3 5 3 4" xfId="7346" xr:uid="{00000000-0005-0000-0000-000007000000}"/>
    <cellStyle name="2x indented GHG Textfiels 3 5 3 4 2" xfId="17891" xr:uid="{00000000-0005-0000-0000-000007000000}"/>
    <cellStyle name="2x indented GHG Textfiels 3 5 3 5" xfId="5789" xr:uid="{00000000-0005-0000-0000-000007000000}"/>
    <cellStyle name="2x indented GHG Textfiels 3 5 3 5 2" xfId="16312" xr:uid="{00000000-0005-0000-0000-000007000000}"/>
    <cellStyle name="2x indented GHG Textfiels 3 5 3 6" xfId="13703" xr:uid="{00000000-0005-0000-0000-000007000000}"/>
    <cellStyle name="2x indented GHG Textfiels 3 5 4" xfId="1139" xr:uid="{00000000-0005-0000-0000-000007000000}"/>
    <cellStyle name="2x indented GHG Textfiels 3 5 4 2" xfId="6796" xr:uid="{00000000-0005-0000-0000-000007000000}"/>
    <cellStyle name="2x indented GHG Textfiels 3 5 4 2 2" xfId="17341" xr:uid="{00000000-0005-0000-0000-000007000000}"/>
    <cellStyle name="2x indented GHG Textfiels 3 5 4 3" xfId="10625" xr:uid="{00000000-0005-0000-0000-000007000000}"/>
    <cellStyle name="2x indented GHG Textfiels 3 5 5" xfId="2382" xr:uid="{00000000-0005-0000-0000-000007000000}"/>
    <cellStyle name="2x indented GHG Textfiels 3 5 5 2" xfId="7952" xr:uid="{00000000-0005-0000-0000-000007000000}"/>
    <cellStyle name="2x indented GHG Textfiels 3 5 5 2 2" xfId="18497" xr:uid="{00000000-0005-0000-0000-000007000000}"/>
    <cellStyle name="2x indented GHG Textfiels 3 5 5 3" xfId="15510" xr:uid="{00000000-0005-0000-0000-000007000000}"/>
    <cellStyle name="2x indented GHG Textfiels 3 5 6" xfId="3807" xr:uid="{00000000-0005-0000-0000-000007000000}"/>
    <cellStyle name="2x indented GHG Textfiels 3 5 6 2" xfId="9359" xr:uid="{00000000-0005-0000-0000-000007000000}"/>
    <cellStyle name="2x indented GHG Textfiels 3 5 6 2 2" xfId="19912" xr:uid="{00000000-0005-0000-0000-000007000000}"/>
    <cellStyle name="2x indented GHG Textfiels 3 5 6 3" xfId="15562" xr:uid="{00000000-0005-0000-0000-000007000000}"/>
    <cellStyle name="2x indented GHG Textfiels 3 5 7" xfId="6499" xr:uid="{00000000-0005-0000-0000-000007000000}"/>
    <cellStyle name="2x indented GHG Textfiels 3 5 7 2" xfId="15207" xr:uid="{00000000-0005-0000-0000-000007000000}"/>
    <cellStyle name="2x indented GHG Textfiels 3 5 7 2 2" xfId="17044" xr:uid="{00000000-0005-0000-0000-000007000000}"/>
    <cellStyle name="2x indented GHG Textfiels 3 5 7 3" xfId="15420" xr:uid="{00000000-0005-0000-0000-000007000000}"/>
    <cellStyle name="2x indented GHG Textfiels 3 5 8" xfId="5243" xr:uid="{00000000-0005-0000-0000-000007000000}"/>
    <cellStyle name="2x indented GHG Textfiels 3 5 8 2" xfId="10514" xr:uid="{00000000-0005-0000-0000-000007000000}"/>
    <cellStyle name="2x indented GHG Textfiels 3 5 9" xfId="10895" xr:uid="{00000000-0005-0000-0000-000007000000}"/>
    <cellStyle name="2x indented GHG Textfiels 3 6" xfId="583" xr:uid="{00000000-0005-0000-0000-000007000000}"/>
    <cellStyle name="2x indented GHG Textfiels 3 6 2" xfId="1511" xr:uid="{00000000-0005-0000-0000-000007000000}"/>
    <cellStyle name="2x indented GHG Textfiels 3 6 2 2" xfId="7132" xr:uid="{00000000-0005-0000-0000-000007000000}"/>
    <cellStyle name="2x indented GHG Textfiels 3 6 2 2 2" xfId="17677" xr:uid="{00000000-0005-0000-0000-000007000000}"/>
    <cellStyle name="2x indented GHG Textfiels 3 6 2 3" xfId="13918" xr:uid="{00000000-0005-0000-0000-000007000000}"/>
    <cellStyle name="2x indented GHG Textfiels 3 6 3" xfId="2751" xr:uid="{00000000-0005-0000-0000-000007000000}"/>
    <cellStyle name="2x indented GHG Textfiels 3 6 3 2" xfId="8321" xr:uid="{00000000-0005-0000-0000-000007000000}"/>
    <cellStyle name="2x indented GHG Textfiels 3 6 3 2 2" xfId="18866" xr:uid="{00000000-0005-0000-0000-000007000000}"/>
    <cellStyle name="2x indented GHG Textfiels 3 6 3 3" xfId="14703" xr:uid="{00000000-0005-0000-0000-000007000000}"/>
    <cellStyle name="2x indented GHG Textfiels 3 6 4" xfId="4165" xr:uid="{00000000-0005-0000-0000-000007000000}"/>
    <cellStyle name="2x indented GHG Textfiels 3 6 4 2" xfId="9688" xr:uid="{00000000-0005-0000-0000-000007000000}"/>
    <cellStyle name="2x indented GHG Textfiels 3 6 4 2 2" xfId="20242" xr:uid="{00000000-0005-0000-0000-000007000000}"/>
    <cellStyle name="2x indented GHG Textfiels 3 6 4 3" xfId="12387" xr:uid="{00000000-0005-0000-0000-000007000000}"/>
    <cellStyle name="2x indented GHG Textfiels 3 6 5" xfId="6281" xr:uid="{00000000-0005-0000-0000-000007000000}"/>
    <cellStyle name="2x indented GHG Textfiels 3 6 5 2" xfId="16826" xr:uid="{00000000-0005-0000-0000-000007000000}"/>
    <cellStyle name="2x indented GHG Textfiels 3 6 6" xfId="5572" xr:uid="{00000000-0005-0000-0000-000007000000}"/>
    <cellStyle name="2x indented GHG Textfiels 3 6 6 2" xfId="12558" xr:uid="{00000000-0005-0000-0000-000007000000}"/>
    <cellStyle name="2x indented GHG Textfiels 3 6 7" xfId="10894" xr:uid="{00000000-0005-0000-0000-000007000000}"/>
    <cellStyle name="2x indented GHG Textfiels 3 7" xfId="1444" xr:uid="{00000000-0005-0000-0000-000007000000}"/>
    <cellStyle name="2x indented GHG Textfiels 3 7 2" xfId="2685" xr:uid="{00000000-0005-0000-0000-000007000000}"/>
    <cellStyle name="2x indented GHG Textfiels 3 7 2 2" xfId="8255" xr:uid="{00000000-0005-0000-0000-000007000000}"/>
    <cellStyle name="2x indented GHG Textfiels 3 7 2 2 2" xfId="18800" xr:uid="{00000000-0005-0000-0000-000007000000}"/>
    <cellStyle name="2x indented GHG Textfiels 3 7 2 3" xfId="13814" xr:uid="{00000000-0005-0000-0000-000007000000}"/>
    <cellStyle name="2x indented GHG Textfiels 3 7 3" xfId="4105" xr:uid="{00000000-0005-0000-0000-000007000000}"/>
    <cellStyle name="2x indented GHG Textfiels 3 7 3 2" xfId="9635" xr:uid="{00000000-0005-0000-0000-000007000000}"/>
    <cellStyle name="2x indented GHG Textfiels 3 7 3 2 2" xfId="20188" xr:uid="{00000000-0005-0000-0000-000007000000}"/>
    <cellStyle name="2x indented GHG Textfiels 3 7 3 3" xfId="11490" xr:uid="{00000000-0005-0000-0000-000007000000}"/>
    <cellStyle name="2x indented GHG Textfiels 3 7 4" xfId="7075" xr:uid="{00000000-0005-0000-0000-000007000000}"/>
    <cellStyle name="2x indented GHG Textfiels 3 7 4 2" xfId="17620" xr:uid="{00000000-0005-0000-0000-000007000000}"/>
    <cellStyle name="2x indented GHG Textfiels 3 7 5" xfId="5519" xr:uid="{00000000-0005-0000-0000-000007000000}"/>
    <cellStyle name="2x indented GHG Textfiels 3 7 5 2" xfId="15005" xr:uid="{00000000-0005-0000-0000-000007000000}"/>
    <cellStyle name="2x indented GHG Textfiels 3 7 6" xfId="11514" xr:uid="{00000000-0005-0000-0000-000007000000}"/>
    <cellStyle name="2x indented GHG Textfiels 3 8" xfId="1166" xr:uid="{00000000-0005-0000-0000-000007000000}"/>
    <cellStyle name="2x indented GHG Textfiels 3 8 2" xfId="2409" xr:uid="{00000000-0005-0000-0000-000007000000}"/>
    <cellStyle name="2x indented GHG Textfiels 3 8 2 2" xfId="7979" xr:uid="{00000000-0005-0000-0000-000007000000}"/>
    <cellStyle name="2x indented GHG Textfiels 3 8 2 2 2" xfId="18524" xr:uid="{00000000-0005-0000-0000-000007000000}"/>
    <cellStyle name="2x indented GHG Textfiels 3 8 2 3" xfId="13494" xr:uid="{00000000-0005-0000-0000-000007000000}"/>
    <cellStyle name="2x indented GHG Textfiels 3 8 3" xfId="3834" xr:uid="{00000000-0005-0000-0000-000007000000}"/>
    <cellStyle name="2x indented GHG Textfiels 3 8 3 2" xfId="9385" xr:uid="{00000000-0005-0000-0000-000007000000}"/>
    <cellStyle name="2x indented GHG Textfiels 3 8 3 2 2" xfId="19938" xr:uid="{00000000-0005-0000-0000-000007000000}"/>
    <cellStyle name="2x indented GHG Textfiels 3 8 3 3" xfId="15978" xr:uid="{00000000-0005-0000-0000-000007000000}"/>
    <cellStyle name="2x indented GHG Textfiels 3 8 4" xfId="6822" xr:uid="{00000000-0005-0000-0000-000007000000}"/>
    <cellStyle name="2x indented GHG Textfiels 3 8 4 2" xfId="17367" xr:uid="{00000000-0005-0000-0000-000007000000}"/>
    <cellStyle name="2x indented GHG Textfiels 3 8 5" xfId="5269" xr:uid="{00000000-0005-0000-0000-000007000000}"/>
    <cellStyle name="2x indented GHG Textfiels 3 8 5 2" xfId="14803" xr:uid="{00000000-0005-0000-0000-000007000000}"/>
    <cellStyle name="2x indented GHG Textfiels 3 8 6" xfId="10322" xr:uid="{00000000-0005-0000-0000-000007000000}"/>
    <cellStyle name="2x indented GHG Textfiels 3 9" xfId="875" xr:uid="{00000000-0005-0000-0000-000007000000}"/>
    <cellStyle name="2x indented GHG Textfiels 3 9 2" xfId="3584" xr:uid="{00000000-0005-0000-0000-000007000000}"/>
    <cellStyle name="2x indented GHG Textfiels 3 9 2 2" xfId="9145" xr:uid="{00000000-0005-0000-0000-000007000000}"/>
    <cellStyle name="2x indented GHG Textfiels 3 9 2 2 2" xfId="19692" xr:uid="{00000000-0005-0000-0000-000007000000}"/>
    <cellStyle name="2x indented GHG Textfiels 3 9 2 3" xfId="10975" xr:uid="{00000000-0005-0000-0000-000007000000}"/>
    <cellStyle name="2x indented GHG Textfiels 3 9 3" xfId="6535" xr:uid="{00000000-0005-0000-0000-000007000000}"/>
    <cellStyle name="2x indented GHG Textfiels 3 9 3 2" xfId="17080" xr:uid="{00000000-0005-0000-0000-000007000000}"/>
    <cellStyle name="2x indented GHG Textfiels 3 9 4" xfId="5029" xr:uid="{00000000-0005-0000-0000-000007000000}"/>
    <cellStyle name="2x indented GHG Textfiels 3 9 4 2" xfId="12585" xr:uid="{00000000-0005-0000-0000-000007000000}"/>
    <cellStyle name="2x indented GHG Textfiels 3 9 5" xfId="12656" xr:uid="{00000000-0005-0000-0000-000007000000}"/>
    <cellStyle name="2x indented GHG Textfiels 4" xfId="306" xr:uid="{00000000-0005-0000-0000-000007000000}"/>
    <cellStyle name="2x indented GHG Textfiels 4 10" xfId="14519" xr:uid="{00000000-0005-0000-0000-000007000000}"/>
    <cellStyle name="2x indented GHG Textfiels 4 2" xfId="1464" xr:uid="{00000000-0005-0000-0000-000007000000}"/>
    <cellStyle name="2x indented GHG Textfiels 4 2 2" xfId="1841" xr:uid="{00000000-0005-0000-0000-000007000000}"/>
    <cellStyle name="2x indented GHG Textfiels 4 2 2 2" xfId="3080" xr:uid="{00000000-0005-0000-0000-000007000000}"/>
    <cellStyle name="2x indented GHG Textfiels 4 2 2 2 2" xfId="8650" xr:uid="{00000000-0005-0000-0000-000007000000}"/>
    <cellStyle name="2x indented GHG Textfiels 4 2 2 2 2 2" xfId="19195" xr:uid="{00000000-0005-0000-0000-000007000000}"/>
    <cellStyle name="2x indented GHG Textfiels 4 2 2 2 3" xfId="15578" xr:uid="{00000000-0005-0000-0000-000007000000}"/>
    <cellStyle name="2x indented GHG Textfiels 4 2 2 3" xfId="4492" xr:uid="{00000000-0005-0000-0000-000007000000}"/>
    <cellStyle name="2x indented GHG Textfiels 4 2 2 3 2" xfId="9995" xr:uid="{00000000-0005-0000-0000-000007000000}"/>
    <cellStyle name="2x indented GHG Textfiels 4 2 2 3 2 2" xfId="20551" xr:uid="{00000000-0005-0000-0000-000007000000}"/>
    <cellStyle name="2x indented GHG Textfiels 4 2 2 3 3" xfId="16006" xr:uid="{00000000-0005-0000-0000-000007000000}"/>
    <cellStyle name="2x indented GHG Textfiels 4 2 2 4" xfId="7433" xr:uid="{00000000-0005-0000-0000-000007000000}"/>
    <cellStyle name="2x indented GHG Textfiels 4 2 2 4 2" xfId="17978" xr:uid="{00000000-0005-0000-0000-000007000000}"/>
    <cellStyle name="2x indented GHG Textfiels 4 2 2 5" xfId="5879" xr:uid="{00000000-0005-0000-0000-000007000000}"/>
    <cellStyle name="2x indented GHG Textfiels 4 2 2 5 2" xfId="16402" xr:uid="{00000000-0005-0000-0000-000007000000}"/>
    <cellStyle name="2x indented GHG Textfiels 4 2 2 6" xfId="12839" xr:uid="{00000000-0005-0000-0000-000007000000}"/>
    <cellStyle name="2x indented GHG Textfiels 4 2 3" xfId="2705" xr:uid="{00000000-0005-0000-0000-000007000000}"/>
    <cellStyle name="2x indented GHG Textfiels 4 2 3 2" xfId="4122" xr:uid="{00000000-0005-0000-0000-000007000000}"/>
    <cellStyle name="2x indented GHG Textfiels 4 2 3 2 2" xfId="9650" xr:uid="{00000000-0005-0000-0000-000007000000}"/>
    <cellStyle name="2x indented GHG Textfiels 4 2 3 2 2 2" xfId="20204" xr:uid="{00000000-0005-0000-0000-000007000000}"/>
    <cellStyle name="2x indented GHG Textfiels 4 2 3 2 3" xfId="13160" xr:uid="{00000000-0005-0000-0000-000007000000}"/>
    <cellStyle name="2x indented GHG Textfiels 4 2 3 3" xfId="8275" xr:uid="{00000000-0005-0000-0000-000007000000}"/>
    <cellStyle name="2x indented GHG Textfiels 4 2 3 3 2" xfId="18820" xr:uid="{00000000-0005-0000-0000-000007000000}"/>
    <cellStyle name="2x indented GHG Textfiels 4 2 3 4" xfId="5534" xr:uid="{00000000-0005-0000-0000-000007000000}"/>
    <cellStyle name="2x indented GHG Textfiels 4 2 3 4 2" xfId="13581" xr:uid="{00000000-0005-0000-0000-000007000000}"/>
    <cellStyle name="2x indented GHG Textfiels 4 2 3 5" xfId="11008" xr:uid="{00000000-0005-0000-0000-000007000000}"/>
    <cellStyle name="2x indented GHG Textfiels 4 2 4" xfId="3497" xr:uid="{00000000-0005-0000-0000-000007000000}"/>
    <cellStyle name="2x indented GHG Textfiels 4 2 4 2" xfId="9061" xr:uid="{00000000-0005-0000-0000-000007000000}"/>
    <cellStyle name="2x indented GHG Textfiels 4 2 4 2 2" xfId="19607" xr:uid="{00000000-0005-0000-0000-000007000000}"/>
    <cellStyle name="2x indented GHG Textfiels 4 2 4 3" xfId="12791" xr:uid="{00000000-0005-0000-0000-000007000000}"/>
    <cellStyle name="2x indented GHG Textfiels 4 2 5" xfId="4944" xr:uid="{00000000-0005-0000-0000-000007000000}"/>
    <cellStyle name="2x indented GHG Textfiels 4 2 5 2" xfId="11162" xr:uid="{00000000-0005-0000-0000-000007000000}"/>
    <cellStyle name="2x indented GHG Textfiels 4 2 6" xfId="13476" xr:uid="{00000000-0005-0000-0000-000007000000}"/>
    <cellStyle name="2x indented GHG Textfiels 4 3" xfId="1772" xr:uid="{00000000-0005-0000-0000-000007000000}"/>
    <cellStyle name="2x indented GHG Textfiels 4 3 2" xfId="3011" xr:uid="{00000000-0005-0000-0000-000007000000}"/>
    <cellStyle name="2x indented GHG Textfiels 4 3 2 2" xfId="8581" xr:uid="{00000000-0005-0000-0000-000007000000}"/>
    <cellStyle name="2x indented GHG Textfiels 4 3 2 2 2" xfId="19126" xr:uid="{00000000-0005-0000-0000-000007000000}"/>
    <cellStyle name="2x indented GHG Textfiels 4 3 2 3" xfId="14442" xr:uid="{00000000-0005-0000-0000-000007000000}"/>
    <cellStyle name="2x indented GHG Textfiels 4 3 3" xfId="4423" xr:uid="{00000000-0005-0000-0000-000007000000}"/>
    <cellStyle name="2x indented GHG Textfiels 4 3 3 2" xfId="9933" xr:uid="{00000000-0005-0000-0000-000007000000}"/>
    <cellStyle name="2x indented GHG Textfiels 4 3 3 2 2" xfId="20489" xr:uid="{00000000-0005-0000-0000-000007000000}"/>
    <cellStyle name="2x indented GHG Textfiels 4 3 3 3" xfId="13603" xr:uid="{00000000-0005-0000-0000-000007000000}"/>
    <cellStyle name="2x indented GHG Textfiels 4 3 4" xfId="7374" xr:uid="{00000000-0005-0000-0000-000007000000}"/>
    <cellStyle name="2x indented GHG Textfiels 4 3 4 2" xfId="17919" xr:uid="{00000000-0005-0000-0000-000007000000}"/>
    <cellStyle name="2x indented GHG Textfiels 4 3 5" xfId="5817" xr:uid="{00000000-0005-0000-0000-000007000000}"/>
    <cellStyle name="2x indented GHG Textfiels 4 3 5 2" xfId="16340" xr:uid="{00000000-0005-0000-0000-000007000000}"/>
    <cellStyle name="2x indented GHG Textfiels 4 3 6" xfId="12138" xr:uid="{00000000-0005-0000-0000-000007000000}"/>
    <cellStyle name="2x indented GHG Textfiels 4 4" xfId="1252" xr:uid="{00000000-0005-0000-0000-000007000000}"/>
    <cellStyle name="2x indented GHG Textfiels 4 4 2" xfId="2494" xr:uid="{00000000-0005-0000-0000-000007000000}"/>
    <cellStyle name="2x indented GHG Textfiels 4 4 2 2" xfId="8064" xr:uid="{00000000-0005-0000-0000-000007000000}"/>
    <cellStyle name="2x indented GHG Textfiels 4 4 2 2 2" xfId="18609" xr:uid="{00000000-0005-0000-0000-000007000000}"/>
    <cellStyle name="2x indented GHG Textfiels 4 4 2 3" xfId="12922" xr:uid="{00000000-0005-0000-0000-000007000000}"/>
    <cellStyle name="2x indented GHG Textfiels 4 4 3" xfId="3917" xr:uid="{00000000-0005-0000-0000-000007000000}"/>
    <cellStyle name="2x indented GHG Textfiels 4 4 3 2" xfId="9461" xr:uid="{00000000-0005-0000-0000-000007000000}"/>
    <cellStyle name="2x indented GHG Textfiels 4 4 3 2 2" xfId="20014" xr:uid="{00000000-0005-0000-0000-000007000000}"/>
    <cellStyle name="2x indented GHG Textfiels 4 4 3 3" xfId="14395" xr:uid="{00000000-0005-0000-0000-000007000000}"/>
    <cellStyle name="2x indented GHG Textfiels 4 4 4" xfId="6900" xr:uid="{00000000-0005-0000-0000-000007000000}"/>
    <cellStyle name="2x indented GHG Textfiels 4 4 4 2" xfId="17445" xr:uid="{00000000-0005-0000-0000-000007000000}"/>
    <cellStyle name="2x indented GHG Textfiels 4 4 5" xfId="5345" xr:uid="{00000000-0005-0000-0000-000007000000}"/>
    <cellStyle name="2x indented GHG Textfiels 4 4 5 2" xfId="12706" xr:uid="{00000000-0005-0000-0000-000007000000}"/>
    <cellStyle name="2x indented GHG Textfiels 4 4 6" xfId="13602" xr:uid="{00000000-0005-0000-0000-000007000000}"/>
    <cellStyle name="2x indented GHG Textfiels 4 5" xfId="860" xr:uid="{00000000-0005-0000-0000-000007000000}"/>
    <cellStyle name="2x indented GHG Textfiels 4 5 2" xfId="3382" xr:uid="{00000000-0005-0000-0000-000007000000}"/>
    <cellStyle name="2x indented GHG Textfiels 4 5 2 2" xfId="8950" xr:uid="{00000000-0005-0000-0000-000007000000}"/>
    <cellStyle name="2x indented GHG Textfiels 4 5 2 2 2" xfId="19494" xr:uid="{00000000-0005-0000-0000-000007000000}"/>
    <cellStyle name="2x indented GHG Textfiels 4 5 2 3" xfId="14669" xr:uid="{00000000-0005-0000-0000-000007000000}"/>
    <cellStyle name="2x indented GHG Textfiels 4 5 3" xfId="6520" xr:uid="{00000000-0005-0000-0000-000007000000}"/>
    <cellStyle name="2x indented GHG Textfiels 4 5 3 2" xfId="17065" xr:uid="{00000000-0005-0000-0000-000007000000}"/>
    <cellStyle name="2x indented GHG Textfiels 4 5 4" xfId="4815" xr:uid="{00000000-0005-0000-0000-000007000000}"/>
    <cellStyle name="2x indented GHG Textfiels 4 5 4 2" xfId="13826" xr:uid="{00000000-0005-0000-0000-000007000000}"/>
    <cellStyle name="2x indented GHG Textfiels 4 5 5" xfId="13935" xr:uid="{00000000-0005-0000-0000-000007000000}"/>
    <cellStyle name="2x indented GHG Textfiels 4 6" xfId="2104" xr:uid="{00000000-0005-0000-0000-000007000000}"/>
    <cellStyle name="2x indented GHG Textfiels 4 6 2" xfId="7674" xr:uid="{00000000-0005-0000-0000-000007000000}"/>
    <cellStyle name="2x indented GHG Textfiels 4 6 2 2" xfId="18219" xr:uid="{00000000-0005-0000-0000-000007000000}"/>
    <cellStyle name="2x indented GHG Textfiels 4 6 3" xfId="13083" xr:uid="{00000000-0005-0000-0000-000007000000}"/>
    <cellStyle name="2x indented GHG Textfiels 4 7" xfId="515" xr:uid="{00000000-0005-0000-0000-000007000000}"/>
    <cellStyle name="2x indented GHG Textfiels 4 7 2" xfId="6250" xr:uid="{00000000-0005-0000-0000-000007000000}"/>
    <cellStyle name="2x indented GHG Textfiels 4 7 2 2" xfId="16797" xr:uid="{00000000-0005-0000-0000-000007000000}"/>
    <cellStyle name="2x indented GHG Textfiels 4 7 3" xfId="13201" xr:uid="{00000000-0005-0000-0000-000007000000}"/>
    <cellStyle name="2x indented GHG Textfiels 4 8" xfId="4853" xr:uid="{00000000-0005-0000-0000-000007000000}"/>
    <cellStyle name="2x indented GHG Textfiels 4 8 2" xfId="10800" xr:uid="{00000000-0005-0000-0000-000007000000}"/>
    <cellStyle name="2x indented GHG Textfiels 4 9" xfId="14856" xr:uid="{00000000-0005-0000-0000-000007000000}"/>
    <cellStyle name="2x indented GHG Textfiels 4 9 2" xfId="12687" xr:uid="{00000000-0005-0000-0000-000007000000}"/>
    <cellStyle name="2x indented GHG Textfiels 5" xfId="411" xr:uid="{00000000-0005-0000-0000-000007000000}"/>
    <cellStyle name="2x indented GHG Textfiels 5 2" xfId="1833" xr:uid="{00000000-0005-0000-0000-000007000000}"/>
    <cellStyle name="2x indented GHG Textfiels 5 2 2" xfId="3072" xr:uid="{00000000-0005-0000-0000-000007000000}"/>
    <cellStyle name="2x indented GHG Textfiels 5 2 2 2" xfId="8642" xr:uid="{00000000-0005-0000-0000-000007000000}"/>
    <cellStyle name="2x indented GHG Textfiels 5 2 2 2 2" xfId="19187" xr:uid="{00000000-0005-0000-0000-000007000000}"/>
    <cellStyle name="2x indented GHG Textfiels 5 2 2 3" xfId="12636" xr:uid="{00000000-0005-0000-0000-000007000000}"/>
    <cellStyle name="2x indented GHG Textfiels 5 2 3" xfId="4484" xr:uid="{00000000-0005-0000-0000-000007000000}"/>
    <cellStyle name="2x indented GHG Textfiels 5 2 3 2" xfId="9989" xr:uid="{00000000-0005-0000-0000-000007000000}"/>
    <cellStyle name="2x indented GHG Textfiels 5 2 3 2 2" xfId="20545" xr:uid="{00000000-0005-0000-0000-000007000000}"/>
    <cellStyle name="2x indented GHG Textfiels 5 2 3 3" xfId="13877" xr:uid="{00000000-0005-0000-0000-000007000000}"/>
    <cellStyle name="2x indented GHG Textfiels 5 2 4" xfId="7428" xr:uid="{00000000-0005-0000-0000-000007000000}"/>
    <cellStyle name="2x indented GHG Textfiels 5 2 4 2" xfId="17973" xr:uid="{00000000-0005-0000-0000-000007000000}"/>
    <cellStyle name="2x indented GHG Textfiels 5 2 5" xfId="5873" xr:uid="{00000000-0005-0000-0000-000007000000}"/>
    <cellStyle name="2x indented GHG Textfiels 5 2 5 2" xfId="16396" xr:uid="{00000000-0005-0000-0000-000007000000}"/>
    <cellStyle name="2x indented GHG Textfiels 5 2 6" xfId="12504" xr:uid="{00000000-0005-0000-0000-000007000000}"/>
    <cellStyle name="2x indented GHG Textfiels 5 3" xfId="1242" xr:uid="{00000000-0005-0000-0000-000007000000}"/>
    <cellStyle name="2x indented GHG Textfiels 5 3 2" xfId="2484" xr:uid="{00000000-0005-0000-0000-000007000000}"/>
    <cellStyle name="2x indented GHG Textfiels 5 3 2 2" xfId="8054" xr:uid="{00000000-0005-0000-0000-000007000000}"/>
    <cellStyle name="2x indented GHG Textfiels 5 3 2 2 2" xfId="18599" xr:uid="{00000000-0005-0000-0000-000007000000}"/>
    <cellStyle name="2x indented GHG Textfiels 5 3 2 3" xfId="13189" xr:uid="{00000000-0005-0000-0000-000007000000}"/>
    <cellStyle name="2x indented GHG Textfiels 5 3 3" xfId="3908" xr:uid="{00000000-0005-0000-0000-000007000000}"/>
    <cellStyle name="2x indented GHG Textfiels 5 3 3 2" xfId="9455" xr:uid="{00000000-0005-0000-0000-000007000000}"/>
    <cellStyle name="2x indented GHG Textfiels 5 3 3 2 2" xfId="20008" xr:uid="{00000000-0005-0000-0000-000007000000}"/>
    <cellStyle name="2x indented GHG Textfiels 5 3 3 3" xfId="15586" xr:uid="{00000000-0005-0000-0000-000007000000}"/>
    <cellStyle name="2x indented GHG Textfiels 5 3 4" xfId="6892" xr:uid="{00000000-0005-0000-0000-000007000000}"/>
    <cellStyle name="2x indented GHG Textfiels 5 3 4 2" xfId="17437" xr:uid="{00000000-0005-0000-0000-000007000000}"/>
    <cellStyle name="2x indented GHG Textfiels 5 3 5" xfId="5339" xr:uid="{00000000-0005-0000-0000-000007000000}"/>
    <cellStyle name="2x indented GHG Textfiels 5 3 5 2" xfId="14309" xr:uid="{00000000-0005-0000-0000-000007000000}"/>
    <cellStyle name="2x indented GHG Textfiels 5 3 6" xfId="13964" xr:uid="{00000000-0005-0000-0000-000007000000}"/>
    <cellStyle name="2x indented GHG Textfiels 5 4" xfId="466" xr:uid="{00000000-0005-0000-0000-000007000000}"/>
    <cellStyle name="2x indented GHG Textfiels 5 4 2" xfId="3405" xr:uid="{00000000-0005-0000-0000-000007000000}"/>
    <cellStyle name="2x indented GHG Textfiels 5 4 2 2" xfId="8972" xr:uid="{00000000-0005-0000-0000-000007000000}"/>
    <cellStyle name="2x indented GHG Textfiels 5 4 2 2 2" xfId="19517" xr:uid="{00000000-0005-0000-0000-000007000000}"/>
    <cellStyle name="2x indented GHG Textfiels 5 4 2 3" xfId="15421" xr:uid="{00000000-0005-0000-0000-000007000000}"/>
    <cellStyle name="2x indented GHG Textfiels 5 4 3" xfId="6205" xr:uid="{00000000-0005-0000-0000-000007000000}"/>
    <cellStyle name="2x indented GHG Textfiels 5 4 3 2" xfId="16751" xr:uid="{00000000-0005-0000-0000-000007000000}"/>
    <cellStyle name="2x indented GHG Textfiels 5 4 4" xfId="4837" xr:uid="{00000000-0005-0000-0000-000007000000}"/>
    <cellStyle name="2x indented GHG Textfiels 5 4 4 2" xfId="10883" xr:uid="{00000000-0005-0000-0000-000007000000}"/>
    <cellStyle name="2x indented GHG Textfiels 5 4 5" xfId="10968" xr:uid="{00000000-0005-0000-0000-000007000000}"/>
    <cellStyle name="2x indented GHG Textfiels 5 5" xfId="2094" xr:uid="{00000000-0005-0000-0000-000007000000}"/>
    <cellStyle name="2x indented GHG Textfiels 5 5 2" xfId="7664" xr:uid="{00000000-0005-0000-0000-000007000000}"/>
    <cellStyle name="2x indented GHG Textfiels 5 5 2 2" xfId="18209" xr:uid="{00000000-0005-0000-0000-000007000000}"/>
    <cellStyle name="2x indented GHG Textfiels 5 5 3" xfId="15381" xr:uid="{00000000-0005-0000-0000-000007000000}"/>
    <cellStyle name="2x indented GHG Textfiels 5 6" xfId="3384" xr:uid="{00000000-0005-0000-0000-000007000000}"/>
    <cellStyle name="2x indented GHG Textfiels 5 6 2" xfId="8952" xr:uid="{00000000-0005-0000-0000-000007000000}"/>
    <cellStyle name="2x indented GHG Textfiels 5 6 2 2" xfId="19496" xr:uid="{00000000-0005-0000-0000-000007000000}"/>
    <cellStyle name="2x indented GHG Textfiels 5 6 3" xfId="12664" xr:uid="{00000000-0005-0000-0000-000007000000}"/>
    <cellStyle name="2x indented GHG Textfiels 5 7" xfId="4817" xr:uid="{00000000-0005-0000-0000-000007000000}"/>
    <cellStyle name="2x indented GHG Textfiels 5 7 2" xfId="12297" xr:uid="{00000000-0005-0000-0000-000007000000}"/>
    <cellStyle name="2x indented GHG Textfiels 5 8" xfId="14848" xr:uid="{00000000-0005-0000-0000-000007000000}"/>
    <cellStyle name="2x indented GHG Textfiels 5 8 2" xfId="15677" xr:uid="{00000000-0005-0000-0000-000007000000}"/>
    <cellStyle name="2x indented GHG Textfiels 5 9" xfId="14674" xr:uid="{00000000-0005-0000-0000-000007000000}"/>
    <cellStyle name="2x indented GHG Textfiels 6" xfId="415" xr:uid="{00000000-0005-0000-0000-000007000000}"/>
    <cellStyle name="2x indented GHG Textfiels 6 2" xfId="1831" xr:uid="{00000000-0005-0000-0000-000007000000}"/>
    <cellStyle name="2x indented GHG Textfiels 6 2 2" xfId="3070" xr:uid="{00000000-0005-0000-0000-000007000000}"/>
    <cellStyle name="2x indented GHG Textfiels 6 2 2 2" xfId="8640" xr:uid="{00000000-0005-0000-0000-000007000000}"/>
    <cellStyle name="2x indented GHG Textfiels 6 2 2 2 2" xfId="19185" xr:uid="{00000000-0005-0000-0000-000007000000}"/>
    <cellStyle name="2x indented GHG Textfiels 6 2 2 3" xfId="10807" xr:uid="{00000000-0005-0000-0000-000007000000}"/>
    <cellStyle name="2x indented GHG Textfiels 6 2 3" xfId="4482" xr:uid="{00000000-0005-0000-0000-000007000000}"/>
    <cellStyle name="2x indented GHG Textfiels 6 2 3 2" xfId="9988" xr:uid="{00000000-0005-0000-0000-000007000000}"/>
    <cellStyle name="2x indented GHG Textfiels 6 2 3 2 2" xfId="20544" xr:uid="{00000000-0005-0000-0000-000007000000}"/>
    <cellStyle name="2x indented GHG Textfiels 6 2 3 3" xfId="12417" xr:uid="{00000000-0005-0000-0000-000007000000}"/>
    <cellStyle name="2x indented GHG Textfiels 6 2 4" xfId="7427" xr:uid="{00000000-0005-0000-0000-000007000000}"/>
    <cellStyle name="2x indented GHG Textfiels 6 2 4 2" xfId="17972" xr:uid="{00000000-0005-0000-0000-000007000000}"/>
    <cellStyle name="2x indented GHG Textfiels 6 2 5" xfId="5872" xr:uid="{00000000-0005-0000-0000-000007000000}"/>
    <cellStyle name="2x indented GHG Textfiels 6 2 5 2" xfId="16395" xr:uid="{00000000-0005-0000-0000-000007000000}"/>
    <cellStyle name="2x indented GHG Textfiels 6 2 6" xfId="16181" xr:uid="{00000000-0005-0000-0000-000007000000}"/>
    <cellStyle name="2x indented GHG Textfiels 6 3" xfId="1221" xr:uid="{00000000-0005-0000-0000-000007000000}"/>
    <cellStyle name="2x indented GHG Textfiels 6 3 2" xfId="2463" xr:uid="{00000000-0005-0000-0000-000007000000}"/>
    <cellStyle name="2x indented GHG Textfiels 6 3 2 2" xfId="8033" xr:uid="{00000000-0005-0000-0000-000007000000}"/>
    <cellStyle name="2x indented GHG Textfiels 6 3 2 2 2" xfId="18578" xr:uid="{00000000-0005-0000-0000-000007000000}"/>
    <cellStyle name="2x indented GHG Textfiels 6 3 2 3" xfId="13246" xr:uid="{00000000-0005-0000-0000-000007000000}"/>
    <cellStyle name="2x indented GHG Textfiels 6 3 3" xfId="3887" xr:uid="{00000000-0005-0000-0000-000007000000}"/>
    <cellStyle name="2x indented GHG Textfiels 6 3 3 2" xfId="9436" xr:uid="{00000000-0005-0000-0000-000007000000}"/>
    <cellStyle name="2x indented GHG Textfiels 6 3 3 2 2" xfId="19989" xr:uid="{00000000-0005-0000-0000-000007000000}"/>
    <cellStyle name="2x indented GHG Textfiels 6 3 3 3" xfId="14807" xr:uid="{00000000-0005-0000-0000-000007000000}"/>
    <cellStyle name="2x indented GHG Textfiels 6 3 4" xfId="6874" xr:uid="{00000000-0005-0000-0000-000007000000}"/>
    <cellStyle name="2x indented GHG Textfiels 6 3 4 2" xfId="17419" xr:uid="{00000000-0005-0000-0000-000007000000}"/>
    <cellStyle name="2x indented GHG Textfiels 6 3 5" xfId="5320" xr:uid="{00000000-0005-0000-0000-000007000000}"/>
    <cellStyle name="2x indented GHG Textfiels 6 3 5 2" xfId="15076" xr:uid="{00000000-0005-0000-0000-000007000000}"/>
    <cellStyle name="2x indented GHG Textfiels 6 3 6" xfId="11868" xr:uid="{00000000-0005-0000-0000-000007000000}"/>
    <cellStyle name="2x indented GHG Textfiels 6 4" xfId="413" xr:uid="{00000000-0005-0000-0000-000007000000}"/>
    <cellStyle name="2x indented GHG Textfiels 6 4 2" xfId="6160" xr:uid="{00000000-0005-0000-0000-000007000000}"/>
    <cellStyle name="2x indented GHG Textfiels 6 4 2 2" xfId="16705" xr:uid="{00000000-0005-0000-0000-000007000000}"/>
    <cellStyle name="2x indented GHG Textfiels 6 4 3" xfId="13973" xr:uid="{00000000-0005-0000-0000-000007000000}"/>
    <cellStyle name="2x indented GHG Textfiels 6 5" xfId="2092" xr:uid="{00000000-0005-0000-0000-000007000000}"/>
    <cellStyle name="2x indented GHG Textfiels 6 5 2" xfId="7662" xr:uid="{00000000-0005-0000-0000-000007000000}"/>
    <cellStyle name="2x indented GHG Textfiels 6 5 2 2" xfId="18207" xr:uid="{00000000-0005-0000-0000-000007000000}"/>
    <cellStyle name="2x indented GHG Textfiels 6 5 3" xfId="13668" xr:uid="{00000000-0005-0000-0000-000007000000}"/>
    <cellStyle name="2x indented GHG Textfiels 6 6" xfId="3383" xr:uid="{00000000-0005-0000-0000-000007000000}"/>
    <cellStyle name="2x indented GHG Textfiels 6 6 2" xfId="8951" xr:uid="{00000000-0005-0000-0000-000007000000}"/>
    <cellStyle name="2x indented GHG Textfiels 6 6 2 2" xfId="19495" xr:uid="{00000000-0005-0000-0000-000007000000}"/>
    <cellStyle name="2x indented GHG Textfiels 6 6 3" xfId="11588" xr:uid="{00000000-0005-0000-0000-000007000000}"/>
    <cellStyle name="2x indented GHG Textfiels 6 7" xfId="6162" xr:uid="{00000000-0005-0000-0000-000007000000}"/>
    <cellStyle name="2x indented GHG Textfiels 6 7 2" xfId="14959" xr:uid="{00000000-0005-0000-0000-000007000000}"/>
    <cellStyle name="2x indented GHG Textfiels 6 7 2 2" xfId="16707" xr:uid="{00000000-0005-0000-0000-000007000000}"/>
    <cellStyle name="2x indented GHG Textfiels 6 7 3" xfId="13456" xr:uid="{00000000-0005-0000-0000-000007000000}"/>
    <cellStyle name="2x indented GHG Textfiels 6 8" xfId="4816" xr:uid="{00000000-0005-0000-0000-000007000000}"/>
    <cellStyle name="2x indented GHG Textfiels 6 8 2" xfId="11445" xr:uid="{00000000-0005-0000-0000-000007000000}"/>
    <cellStyle name="2x indented GHG Textfiels 6 9" xfId="13169" xr:uid="{00000000-0005-0000-0000-000007000000}"/>
    <cellStyle name="2x indented GHG Textfiels 7" xfId="451" xr:uid="{00000000-0005-0000-0000-000007000000}"/>
    <cellStyle name="2x indented GHG Textfiels 7 2" xfId="1844" xr:uid="{00000000-0005-0000-0000-000007000000}"/>
    <cellStyle name="2x indented GHG Textfiels 7 2 2" xfId="3083" xr:uid="{00000000-0005-0000-0000-000007000000}"/>
    <cellStyle name="2x indented GHG Textfiels 7 2 2 2" xfId="8653" xr:uid="{00000000-0005-0000-0000-000007000000}"/>
    <cellStyle name="2x indented GHG Textfiels 7 2 2 2 2" xfId="19198" xr:uid="{00000000-0005-0000-0000-000007000000}"/>
    <cellStyle name="2x indented GHG Textfiels 7 2 2 3" xfId="11805" xr:uid="{00000000-0005-0000-0000-000007000000}"/>
    <cellStyle name="2x indented GHG Textfiels 7 2 3" xfId="4495" xr:uid="{00000000-0005-0000-0000-000007000000}"/>
    <cellStyle name="2x indented GHG Textfiels 7 2 3 2" xfId="9998" xr:uid="{00000000-0005-0000-0000-000007000000}"/>
    <cellStyle name="2x indented GHG Textfiels 7 2 3 2 2" xfId="20554" xr:uid="{00000000-0005-0000-0000-000007000000}"/>
    <cellStyle name="2x indented GHG Textfiels 7 2 3 3" xfId="12358" xr:uid="{00000000-0005-0000-0000-000007000000}"/>
    <cellStyle name="2x indented GHG Textfiels 7 2 4" xfId="7435" xr:uid="{00000000-0005-0000-0000-000007000000}"/>
    <cellStyle name="2x indented GHG Textfiels 7 2 4 2" xfId="17980" xr:uid="{00000000-0005-0000-0000-000007000000}"/>
    <cellStyle name="2x indented GHG Textfiels 7 2 5" xfId="5882" xr:uid="{00000000-0005-0000-0000-000007000000}"/>
    <cellStyle name="2x indented GHG Textfiels 7 2 5 2" xfId="16405" xr:uid="{00000000-0005-0000-0000-000007000000}"/>
    <cellStyle name="2x indented GHG Textfiels 7 2 6" xfId="14314" xr:uid="{00000000-0005-0000-0000-000007000000}"/>
    <cellStyle name="2x indented GHG Textfiels 7 3" xfId="1420" xr:uid="{00000000-0005-0000-0000-000007000000}"/>
    <cellStyle name="2x indented GHG Textfiels 7 3 2" xfId="7055" xr:uid="{00000000-0005-0000-0000-000007000000}"/>
    <cellStyle name="2x indented GHG Textfiels 7 3 2 2" xfId="17600" xr:uid="{00000000-0005-0000-0000-000007000000}"/>
    <cellStyle name="2x indented GHG Textfiels 7 3 3" xfId="14068" xr:uid="{00000000-0005-0000-0000-000007000000}"/>
    <cellStyle name="2x indented GHG Textfiels 7 4" xfId="2661" xr:uid="{00000000-0005-0000-0000-000007000000}"/>
    <cellStyle name="2x indented GHG Textfiels 7 4 2" xfId="8231" xr:uid="{00000000-0005-0000-0000-000007000000}"/>
    <cellStyle name="2x indented GHG Textfiels 7 4 2 2" xfId="18776" xr:uid="{00000000-0005-0000-0000-000007000000}"/>
    <cellStyle name="2x indented GHG Textfiels 7 4 3" xfId="14485" xr:uid="{00000000-0005-0000-0000-000007000000}"/>
    <cellStyle name="2x indented GHG Textfiels 7 5" xfId="4081" xr:uid="{00000000-0005-0000-0000-000007000000}"/>
    <cellStyle name="2x indented GHG Textfiels 7 5 2" xfId="9614" xr:uid="{00000000-0005-0000-0000-000007000000}"/>
    <cellStyle name="2x indented GHG Textfiels 7 5 2 2" xfId="20167" xr:uid="{00000000-0005-0000-0000-000007000000}"/>
    <cellStyle name="2x indented GHG Textfiels 7 5 3" xfId="14336" xr:uid="{00000000-0005-0000-0000-000007000000}"/>
    <cellStyle name="2x indented GHG Textfiels 7 6" xfId="6193" xr:uid="{00000000-0005-0000-0000-000007000000}"/>
    <cellStyle name="2x indented GHG Textfiels 7 6 2" xfId="16738" xr:uid="{00000000-0005-0000-0000-000007000000}"/>
    <cellStyle name="2x indented GHG Textfiels 7 7" xfId="5498" xr:uid="{00000000-0005-0000-0000-000007000000}"/>
    <cellStyle name="2x indented GHG Textfiels 7 7 2" xfId="13684" xr:uid="{00000000-0005-0000-0000-000007000000}"/>
    <cellStyle name="2x indented GHG Textfiels 7 8" xfId="12609" xr:uid="{00000000-0005-0000-0000-000007000000}"/>
    <cellStyle name="2x indented GHG Textfiels 8" xfId="1503" xr:uid="{00000000-0005-0000-0000-000007000000}"/>
    <cellStyle name="2x indented GHG Textfiels 8 2" xfId="2743" xr:uid="{00000000-0005-0000-0000-000007000000}"/>
    <cellStyle name="2x indented GHG Textfiels 8 2 2" xfId="8313" xr:uid="{00000000-0005-0000-0000-000007000000}"/>
    <cellStyle name="2x indented GHG Textfiels 8 2 2 2" xfId="18858" xr:uid="{00000000-0005-0000-0000-000007000000}"/>
    <cellStyle name="2x indented GHG Textfiels 8 2 3" xfId="15455" xr:uid="{00000000-0005-0000-0000-000007000000}"/>
    <cellStyle name="2x indented GHG Textfiels 8 3" xfId="4157" xr:uid="{00000000-0005-0000-0000-000007000000}"/>
    <cellStyle name="2x indented GHG Textfiels 8 3 2" xfId="9682" xr:uid="{00000000-0005-0000-0000-000007000000}"/>
    <cellStyle name="2x indented GHG Textfiels 8 3 2 2" xfId="20236" xr:uid="{00000000-0005-0000-0000-000007000000}"/>
    <cellStyle name="2x indented GHG Textfiels 8 3 3" xfId="11524" xr:uid="{00000000-0005-0000-0000-000007000000}"/>
    <cellStyle name="2x indented GHG Textfiels 8 4" xfId="7126" xr:uid="{00000000-0005-0000-0000-000007000000}"/>
    <cellStyle name="2x indented GHG Textfiels 8 4 2" xfId="17671" xr:uid="{00000000-0005-0000-0000-000007000000}"/>
    <cellStyle name="2x indented GHG Textfiels 8 5" xfId="5566" xr:uid="{00000000-0005-0000-0000-000007000000}"/>
    <cellStyle name="2x indented GHG Textfiels 8 5 2" xfId="14675" xr:uid="{00000000-0005-0000-0000-000007000000}"/>
    <cellStyle name="2x indented GHG Textfiels 8 6" xfId="14051" xr:uid="{00000000-0005-0000-0000-000007000000}"/>
    <cellStyle name="2x indented GHG Textfiels 9" xfId="559" xr:uid="{00000000-0005-0000-0000-000007000000}"/>
    <cellStyle name="2x indented GHG Textfiels 9 2" xfId="3582" xr:uid="{00000000-0005-0000-0000-000007000000}"/>
    <cellStyle name="2x indented GHG Textfiels 9 2 2" xfId="9143" xr:uid="{00000000-0005-0000-0000-000007000000}"/>
    <cellStyle name="2x indented GHG Textfiels 9 2 2 2" xfId="19690" xr:uid="{00000000-0005-0000-0000-000007000000}"/>
    <cellStyle name="2x indented GHG Textfiels 9 2 3" xfId="12021" xr:uid="{00000000-0005-0000-0000-000007000000}"/>
    <cellStyle name="2x indented GHG Textfiels 9 3" xfId="6260" xr:uid="{00000000-0005-0000-0000-000007000000}"/>
    <cellStyle name="2x indented GHG Textfiels 9 3 2" xfId="16805" xr:uid="{00000000-0005-0000-0000-000007000000}"/>
    <cellStyle name="2x indented GHG Textfiels 9 4" xfId="5027" xr:uid="{00000000-0005-0000-0000-000007000000}"/>
    <cellStyle name="2x indented GHG Textfiels 9 4 2" xfId="13800" xr:uid="{00000000-0005-0000-0000-000007000000}"/>
    <cellStyle name="2x indented GHG Textfiels 9 5" xfId="12247" xr:uid="{00000000-0005-0000-0000-000007000000}"/>
    <cellStyle name="40% - Accent1" xfId="188" builtinId="31" customBuiltin="1"/>
    <cellStyle name="40% - Accent2" xfId="191" builtinId="35" customBuiltin="1"/>
    <cellStyle name="40% - Accent3" xfId="194" builtinId="39" customBuiltin="1"/>
    <cellStyle name="40% - Accent4" xfId="197" builtinId="43" customBuiltin="1"/>
    <cellStyle name="40% - Accent5" xfId="200" builtinId="47" customBuiltin="1"/>
    <cellStyle name="40% - Accent6" xfId="203" builtinId="51" customBuiltin="1"/>
    <cellStyle name="5x indented GHG Textfiels" xfId="241" xr:uid="{00000000-0005-0000-0000-00000E000000}"/>
    <cellStyle name="60% - Accent1 2" xfId="217" xr:uid="{00000000-0005-0000-0000-0000DC000000}"/>
    <cellStyle name="60% - Accent2 2" xfId="218" xr:uid="{00000000-0005-0000-0000-0000DD000000}"/>
    <cellStyle name="60% - Accent3 2" xfId="219" xr:uid="{00000000-0005-0000-0000-0000DE000000}"/>
    <cellStyle name="60% - Accent4 2" xfId="220" xr:uid="{00000000-0005-0000-0000-0000DF000000}"/>
    <cellStyle name="60% - Accent5 2" xfId="221" xr:uid="{00000000-0005-0000-0000-0000E0000000}"/>
    <cellStyle name="60% - Accent6 2" xfId="222" xr:uid="{00000000-0005-0000-0000-0000E1000000}"/>
    <cellStyle name="Accent1" xfId="186" builtinId="29" customBuiltin="1"/>
    <cellStyle name="Accent2" xfId="189" builtinId="33" customBuiltin="1"/>
    <cellStyle name="Accent3" xfId="192" builtinId="37" customBuiltin="1"/>
    <cellStyle name="Accent4" xfId="195" builtinId="41" customBuiltin="1"/>
    <cellStyle name="Accent5" xfId="198" builtinId="45" customBuiltin="1"/>
    <cellStyle name="Accent6" xfId="201" builtinId="49" customBuiltin="1"/>
    <cellStyle name="AggCels_T(2)" xfId="6" xr:uid="{00000000-0005-0000-0000-000001000000}"/>
    <cellStyle name="Background table" xfId="7" xr:uid="{00000000-0005-0000-0000-000002000000}"/>
    <cellStyle name="Bad" xfId="176" builtinId="27" customBuiltin="1"/>
    <cellStyle name="Bad 3" xfId="8" xr:uid="{00000000-0005-0000-0000-000003000000}"/>
    <cellStyle name="Bold GHG Numbers (0.00)" xfId="242" xr:uid="{00000000-0005-0000-0000-00001F000000}"/>
    <cellStyle name="Bron" xfId="9" xr:uid="{00000000-0005-0000-0000-000004000000}"/>
    <cellStyle name="Calc cel" xfId="10" xr:uid="{00000000-0005-0000-0000-000005000000}"/>
    <cellStyle name="Calc cel 2" xfId="11" xr:uid="{00000000-0005-0000-0000-000006000000}"/>
    <cellStyle name="Calc cel 2 2" xfId="267" xr:uid="{00000000-0005-0000-0000-000023000000}"/>
    <cellStyle name="Calc cel 2 2 10" xfId="601" xr:uid="{00000000-0005-0000-0000-000023000000}"/>
    <cellStyle name="Calc cel 2 2 10 2" xfId="6297" xr:uid="{00000000-0005-0000-0000-000023000000}"/>
    <cellStyle name="Calc cel 2 2 10 2 2" xfId="16842" xr:uid="{00000000-0005-0000-0000-000023000000}"/>
    <cellStyle name="Calc cel 2 2 10 3" xfId="10953" xr:uid="{00000000-0005-0000-0000-000023000000}"/>
    <cellStyle name="Calc cel 2 2 11" xfId="399" xr:uid="{00000000-0005-0000-0000-000023000000}"/>
    <cellStyle name="Calc cel 2 2 11 2" xfId="6148" xr:uid="{00000000-0005-0000-0000-000023000000}"/>
    <cellStyle name="Calc cel 2 2 11 2 2" xfId="16692" xr:uid="{00000000-0005-0000-0000-000023000000}"/>
    <cellStyle name="Calc cel 2 2 11 3" xfId="12903" xr:uid="{00000000-0005-0000-0000-000023000000}"/>
    <cellStyle name="Calc cel 2 2 12" xfId="4746" xr:uid="{00000000-0005-0000-0000-000023000000}"/>
    <cellStyle name="Calc cel 2 2 12 2" xfId="10527" xr:uid="{00000000-0005-0000-0000-000023000000}"/>
    <cellStyle name="Calc cel 2 2 13" xfId="10671" xr:uid="{00000000-0005-0000-0000-000023000000}"/>
    <cellStyle name="Calc cel 2 2 2" xfId="326" xr:uid="{00000000-0005-0000-0000-000023000000}"/>
    <cellStyle name="Calc cel 2 2 2 10" xfId="494" xr:uid="{00000000-0005-0000-0000-000023000000}"/>
    <cellStyle name="Calc cel 2 2 2 10 2" xfId="6232" xr:uid="{00000000-0005-0000-0000-000023000000}"/>
    <cellStyle name="Calc cel 2 2 2 10 2 2" xfId="16778" xr:uid="{00000000-0005-0000-0000-000023000000}"/>
    <cellStyle name="Calc cel 2 2 2 10 3" xfId="13089" xr:uid="{00000000-0005-0000-0000-000023000000}"/>
    <cellStyle name="Calc cel 2 2 2 11" xfId="3431" xr:uid="{00000000-0005-0000-0000-000023000000}"/>
    <cellStyle name="Calc cel 2 2 2 11 2" xfId="8996" xr:uid="{00000000-0005-0000-0000-000023000000}"/>
    <cellStyle name="Calc cel 2 2 2 11 2 2" xfId="19542" xr:uid="{00000000-0005-0000-0000-000023000000}"/>
    <cellStyle name="Calc cel 2 2 2 12" xfId="4867" xr:uid="{00000000-0005-0000-0000-000023000000}"/>
    <cellStyle name="Calc cel 2 2 2 12 2" xfId="13844" xr:uid="{00000000-0005-0000-0000-000023000000}"/>
    <cellStyle name="Calc cel 2 2 2 13" xfId="15596" xr:uid="{00000000-0005-0000-0000-000023000000}"/>
    <cellStyle name="Calc cel 2 2 2 2" xfId="548" xr:uid="{00000000-0005-0000-0000-000023000000}"/>
    <cellStyle name="Calc cel 2 2 2 2 10" xfId="15395" xr:uid="{00000000-0005-0000-0000-000023000000}"/>
    <cellStyle name="Calc cel 2 2 2 2 2" xfId="645" xr:uid="{00000000-0005-0000-0000-000023000000}"/>
    <cellStyle name="Calc cel 2 2 2 2 2 2" xfId="1886" xr:uid="{00000000-0005-0000-0000-000023000000}"/>
    <cellStyle name="Calc cel 2 2 2 2 2 2 2" xfId="3125" xr:uid="{00000000-0005-0000-0000-000023000000}"/>
    <cellStyle name="Calc cel 2 2 2 2 2 2 2 2" xfId="8695" xr:uid="{00000000-0005-0000-0000-000023000000}"/>
    <cellStyle name="Calc cel 2 2 2 2 2 2 2 2 2" xfId="19240" xr:uid="{00000000-0005-0000-0000-000023000000}"/>
    <cellStyle name="Calc cel 2 2 2 2 2 2 2 3" xfId="11289" xr:uid="{00000000-0005-0000-0000-000023000000}"/>
    <cellStyle name="Calc cel 2 2 2 2 2 2 3" xfId="4537" xr:uid="{00000000-0005-0000-0000-000023000000}"/>
    <cellStyle name="Calc cel 2 2 2 2 2 2 3 2" xfId="10039" xr:uid="{00000000-0005-0000-0000-000023000000}"/>
    <cellStyle name="Calc cel 2 2 2 2 2 2 3 2 2" xfId="20594" xr:uid="{00000000-0005-0000-0000-000023000000}"/>
    <cellStyle name="Calc cel 2 2 2 2 2 2 3 3" xfId="11233" xr:uid="{00000000-0005-0000-0000-000023000000}"/>
    <cellStyle name="Calc cel 2 2 2 2 2 2 4" xfId="7466" xr:uid="{00000000-0005-0000-0000-000023000000}"/>
    <cellStyle name="Calc cel 2 2 2 2 2 2 4 2" xfId="18011" xr:uid="{00000000-0005-0000-0000-000023000000}"/>
    <cellStyle name="Calc cel 2 2 2 2 2 2 5" xfId="5923" xr:uid="{00000000-0005-0000-0000-000023000000}"/>
    <cellStyle name="Calc cel 2 2 2 2 2 2 5 2" xfId="16445" xr:uid="{00000000-0005-0000-0000-000023000000}"/>
    <cellStyle name="Calc cel 2 2 2 2 2 2 6" xfId="15939" xr:uid="{00000000-0005-0000-0000-000023000000}"/>
    <cellStyle name="Calc cel 2 2 2 2 2 3" xfId="1567" xr:uid="{00000000-0005-0000-0000-000023000000}"/>
    <cellStyle name="Calc cel 2 2 2 2 2 3 2" xfId="7177" xr:uid="{00000000-0005-0000-0000-000023000000}"/>
    <cellStyle name="Calc cel 2 2 2 2 2 3 2 2" xfId="17722" xr:uid="{00000000-0005-0000-0000-000023000000}"/>
    <cellStyle name="Calc cel 2 2 2 2 2 3 3" xfId="15629" xr:uid="{00000000-0005-0000-0000-000023000000}"/>
    <cellStyle name="Calc cel 2 2 2 2 2 4" xfId="2807" xr:uid="{00000000-0005-0000-0000-000023000000}"/>
    <cellStyle name="Calc cel 2 2 2 2 2 4 2" xfId="8377" xr:uid="{00000000-0005-0000-0000-000023000000}"/>
    <cellStyle name="Calc cel 2 2 2 2 2 4 2 2" xfId="18922" xr:uid="{00000000-0005-0000-0000-000023000000}"/>
    <cellStyle name="Calc cel 2 2 2 2 2 4 3" xfId="12081" xr:uid="{00000000-0005-0000-0000-000023000000}"/>
    <cellStyle name="Calc cel 2 2 2 2 2 5" xfId="4221" xr:uid="{00000000-0005-0000-0000-000023000000}"/>
    <cellStyle name="Calc cel 2 2 2 2 2 5 2" xfId="9742" xr:uid="{00000000-0005-0000-0000-000023000000}"/>
    <cellStyle name="Calc cel 2 2 2 2 2 5 2 2" xfId="20296" xr:uid="{00000000-0005-0000-0000-000023000000}"/>
    <cellStyle name="Calc cel 2 2 2 2 2 5 3" xfId="15007" xr:uid="{00000000-0005-0000-0000-000023000000}"/>
    <cellStyle name="Calc cel 2 2 2 2 2 6" xfId="6340" xr:uid="{00000000-0005-0000-0000-000023000000}"/>
    <cellStyle name="Calc cel 2 2 2 2 2 6 2" xfId="15049" xr:uid="{00000000-0005-0000-0000-000023000000}"/>
    <cellStyle name="Calc cel 2 2 2 2 2 6 2 2" xfId="16885" xr:uid="{00000000-0005-0000-0000-000023000000}"/>
    <cellStyle name="Calc cel 2 2 2 2 2 6 3" xfId="11283" xr:uid="{00000000-0005-0000-0000-000023000000}"/>
    <cellStyle name="Calc cel 2 2 2 2 2 7" xfId="5626" xr:uid="{00000000-0005-0000-0000-000023000000}"/>
    <cellStyle name="Calc cel 2 2 2 2 2 7 2" xfId="13200" xr:uid="{00000000-0005-0000-0000-000023000000}"/>
    <cellStyle name="Calc cel 2 2 2 2 2 8" xfId="15277" xr:uid="{00000000-0005-0000-0000-000023000000}"/>
    <cellStyle name="Calc cel 2 2 2 2 3" xfId="1484" xr:uid="{00000000-0005-0000-0000-000023000000}"/>
    <cellStyle name="Calc cel 2 2 2 2 3 2" xfId="2724" xr:uid="{00000000-0005-0000-0000-000023000000}"/>
    <cellStyle name="Calc cel 2 2 2 2 3 2 2" xfId="8294" xr:uid="{00000000-0005-0000-0000-000023000000}"/>
    <cellStyle name="Calc cel 2 2 2 2 3 2 2 2" xfId="18839" xr:uid="{00000000-0005-0000-0000-000023000000}"/>
    <cellStyle name="Calc cel 2 2 2 2 3 2 3" xfId="11527" xr:uid="{00000000-0005-0000-0000-000023000000}"/>
    <cellStyle name="Calc cel 2 2 2 2 3 3" xfId="4140" xr:uid="{00000000-0005-0000-0000-000023000000}"/>
    <cellStyle name="Calc cel 2 2 2 2 3 3 2" xfId="9667" xr:uid="{00000000-0005-0000-0000-000023000000}"/>
    <cellStyle name="Calc cel 2 2 2 2 3 3 2 2" xfId="20221" xr:uid="{00000000-0005-0000-0000-000023000000}"/>
    <cellStyle name="Calc cel 2 2 2 2 3 3 3" xfId="10866" xr:uid="{00000000-0005-0000-0000-000023000000}"/>
    <cellStyle name="Calc cel 2 2 2 2 3 4" xfId="7109" xr:uid="{00000000-0005-0000-0000-000023000000}"/>
    <cellStyle name="Calc cel 2 2 2 2 3 4 2" xfId="17654" xr:uid="{00000000-0005-0000-0000-000023000000}"/>
    <cellStyle name="Calc cel 2 2 2 2 3 5" xfId="5551" xr:uid="{00000000-0005-0000-0000-000023000000}"/>
    <cellStyle name="Calc cel 2 2 2 2 3 5 2" xfId="11152" xr:uid="{00000000-0005-0000-0000-000023000000}"/>
    <cellStyle name="Calc cel 2 2 2 2 3 6" xfId="15081" xr:uid="{00000000-0005-0000-0000-000023000000}"/>
    <cellStyle name="Calc cel 2 2 2 2 4" xfId="1274" xr:uid="{00000000-0005-0000-0000-000023000000}"/>
    <cellStyle name="Calc cel 2 2 2 2 4 2" xfId="2515" xr:uid="{00000000-0005-0000-0000-000023000000}"/>
    <cellStyle name="Calc cel 2 2 2 2 4 2 2" xfId="8085" xr:uid="{00000000-0005-0000-0000-000023000000}"/>
    <cellStyle name="Calc cel 2 2 2 2 4 2 2 2" xfId="18630" xr:uid="{00000000-0005-0000-0000-000023000000}"/>
    <cellStyle name="Calc cel 2 2 2 2 4 2 3" xfId="15285" xr:uid="{00000000-0005-0000-0000-000023000000}"/>
    <cellStyle name="Calc cel 2 2 2 2 4 3" xfId="3936" xr:uid="{00000000-0005-0000-0000-000023000000}"/>
    <cellStyle name="Calc cel 2 2 2 2 4 3 2" xfId="9479" xr:uid="{00000000-0005-0000-0000-000023000000}"/>
    <cellStyle name="Calc cel 2 2 2 2 4 3 2 2" xfId="20032" xr:uid="{00000000-0005-0000-0000-000023000000}"/>
    <cellStyle name="Calc cel 2 2 2 2 4 3 3" xfId="13336" xr:uid="{00000000-0005-0000-0000-000023000000}"/>
    <cellStyle name="Calc cel 2 2 2 2 4 4" xfId="6920" xr:uid="{00000000-0005-0000-0000-000023000000}"/>
    <cellStyle name="Calc cel 2 2 2 2 4 4 2" xfId="17465" xr:uid="{00000000-0005-0000-0000-000023000000}"/>
    <cellStyle name="Calc cel 2 2 2 2 4 5" xfId="5363" xr:uid="{00000000-0005-0000-0000-000023000000}"/>
    <cellStyle name="Calc cel 2 2 2 2 4 5 2" xfId="12048" xr:uid="{00000000-0005-0000-0000-000023000000}"/>
    <cellStyle name="Calc cel 2 2 2 2 4 6" xfId="12241" xr:uid="{00000000-0005-0000-0000-000023000000}"/>
    <cellStyle name="Calc cel 2 2 2 2 5" xfId="1306" xr:uid="{00000000-0005-0000-0000-000023000000}"/>
    <cellStyle name="Calc cel 2 2 2 2 5 2" xfId="2547" xr:uid="{00000000-0005-0000-0000-000023000000}"/>
    <cellStyle name="Calc cel 2 2 2 2 5 2 2" xfId="8117" xr:uid="{00000000-0005-0000-0000-000023000000}"/>
    <cellStyle name="Calc cel 2 2 2 2 5 2 2 2" xfId="18662" xr:uid="{00000000-0005-0000-0000-000023000000}"/>
    <cellStyle name="Calc cel 2 2 2 2 5 2 3" xfId="12055" xr:uid="{00000000-0005-0000-0000-000023000000}"/>
    <cellStyle name="Calc cel 2 2 2 2 5 3" xfId="3967" xr:uid="{00000000-0005-0000-0000-000023000000}"/>
    <cellStyle name="Calc cel 2 2 2 2 5 3 2" xfId="9507" xr:uid="{00000000-0005-0000-0000-000023000000}"/>
    <cellStyle name="Calc cel 2 2 2 2 5 3 2 2" xfId="20060" xr:uid="{00000000-0005-0000-0000-000023000000}"/>
    <cellStyle name="Calc cel 2 2 2 2 5 3 3" xfId="13265" xr:uid="{00000000-0005-0000-0000-000023000000}"/>
    <cellStyle name="Calc cel 2 2 2 2 5 4" xfId="6949" xr:uid="{00000000-0005-0000-0000-000023000000}"/>
    <cellStyle name="Calc cel 2 2 2 2 5 4 2" xfId="17494" xr:uid="{00000000-0005-0000-0000-000023000000}"/>
    <cellStyle name="Calc cel 2 2 2 2 5 5" xfId="5391" xr:uid="{00000000-0005-0000-0000-000023000000}"/>
    <cellStyle name="Calc cel 2 2 2 2 5 5 2" xfId="15461" xr:uid="{00000000-0005-0000-0000-000023000000}"/>
    <cellStyle name="Calc cel 2 2 2 2 5 6" xfId="14791" xr:uid="{00000000-0005-0000-0000-000023000000}"/>
    <cellStyle name="Calc cel 2 2 2 2 6" xfId="946" xr:uid="{00000000-0005-0000-0000-000023000000}"/>
    <cellStyle name="Calc cel 2 2 2 2 6 2" xfId="3614" xr:uid="{00000000-0005-0000-0000-000023000000}"/>
    <cellStyle name="Calc cel 2 2 2 2 6 2 2" xfId="9175" xr:uid="{00000000-0005-0000-0000-000023000000}"/>
    <cellStyle name="Calc cel 2 2 2 2 6 2 2 2" xfId="19722" xr:uid="{00000000-0005-0000-0000-000023000000}"/>
    <cellStyle name="Calc cel 2 2 2 2 6 2 3" xfId="11831" xr:uid="{00000000-0005-0000-0000-000023000000}"/>
    <cellStyle name="Calc cel 2 2 2 2 6 3" xfId="6606" xr:uid="{00000000-0005-0000-0000-000023000000}"/>
    <cellStyle name="Calc cel 2 2 2 2 6 3 2" xfId="17151" xr:uid="{00000000-0005-0000-0000-000023000000}"/>
    <cellStyle name="Calc cel 2 2 2 2 6 4" xfId="5059" xr:uid="{00000000-0005-0000-0000-000023000000}"/>
    <cellStyle name="Calc cel 2 2 2 2 6 4 2" xfId="13114" xr:uid="{00000000-0005-0000-0000-000023000000}"/>
    <cellStyle name="Calc cel 2 2 2 2 6 5" xfId="11678" xr:uid="{00000000-0005-0000-0000-000023000000}"/>
    <cellStyle name="Calc cel 2 2 2 2 7" xfId="2189" xr:uid="{00000000-0005-0000-0000-000023000000}"/>
    <cellStyle name="Calc cel 2 2 2 2 7 2" xfId="7759" xr:uid="{00000000-0005-0000-0000-000023000000}"/>
    <cellStyle name="Calc cel 2 2 2 2 7 2 2" xfId="18304" xr:uid="{00000000-0005-0000-0000-000023000000}"/>
    <cellStyle name="Calc cel 2 2 2 2 7 3" xfId="11071" xr:uid="{00000000-0005-0000-0000-000023000000}"/>
    <cellStyle name="Calc cel 2 2 2 2 8" xfId="3511" xr:uid="{00000000-0005-0000-0000-000023000000}"/>
    <cellStyle name="Calc cel 2 2 2 2 8 2" xfId="9075" xr:uid="{00000000-0005-0000-0000-000023000000}"/>
    <cellStyle name="Calc cel 2 2 2 2 8 2 2" xfId="19621" xr:uid="{00000000-0005-0000-0000-000023000000}"/>
    <cellStyle name="Calc cel 2 2 2 2 8 3" xfId="15628" xr:uid="{00000000-0005-0000-0000-000023000000}"/>
    <cellStyle name="Calc cel 2 2 2 2 9" xfId="4958" xr:uid="{00000000-0005-0000-0000-000023000000}"/>
    <cellStyle name="Calc cel 2 2 2 2 9 2" xfId="15962" xr:uid="{00000000-0005-0000-0000-000023000000}"/>
    <cellStyle name="Calc cel 2 2 2 3" xfId="694" xr:uid="{00000000-0005-0000-0000-000023000000}"/>
    <cellStyle name="Calc cel 2 2 2 3 2" xfId="1920" xr:uid="{00000000-0005-0000-0000-000023000000}"/>
    <cellStyle name="Calc cel 2 2 2 3 2 2" xfId="3159" xr:uid="{00000000-0005-0000-0000-000023000000}"/>
    <cellStyle name="Calc cel 2 2 2 3 2 2 2" xfId="8729" xr:uid="{00000000-0005-0000-0000-000023000000}"/>
    <cellStyle name="Calc cel 2 2 2 3 2 2 2 2" xfId="19274" xr:uid="{00000000-0005-0000-0000-000023000000}"/>
    <cellStyle name="Calc cel 2 2 2 3 2 2 3" xfId="14693" xr:uid="{00000000-0005-0000-0000-000023000000}"/>
    <cellStyle name="Calc cel 2 2 2 3 2 3" xfId="4571" xr:uid="{00000000-0005-0000-0000-000023000000}"/>
    <cellStyle name="Calc cel 2 2 2 3 2 3 2" xfId="10071" xr:uid="{00000000-0005-0000-0000-000023000000}"/>
    <cellStyle name="Calc cel 2 2 2 3 2 3 2 2" xfId="20626" xr:uid="{00000000-0005-0000-0000-000023000000}"/>
    <cellStyle name="Calc cel 2 2 2 3 2 3 3" xfId="11615" xr:uid="{00000000-0005-0000-0000-000023000000}"/>
    <cellStyle name="Calc cel 2 2 2 3 2 4" xfId="7498" xr:uid="{00000000-0005-0000-0000-000023000000}"/>
    <cellStyle name="Calc cel 2 2 2 3 2 4 2" xfId="18043" xr:uid="{00000000-0005-0000-0000-000023000000}"/>
    <cellStyle name="Calc cel 2 2 2 3 2 5" xfId="5955" xr:uid="{00000000-0005-0000-0000-000023000000}"/>
    <cellStyle name="Calc cel 2 2 2 3 2 5 2" xfId="16477" xr:uid="{00000000-0005-0000-0000-000023000000}"/>
    <cellStyle name="Calc cel 2 2 2 3 2 6" xfId="15364" xr:uid="{00000000-0005-0000-0000-000023000000}"/>
    <cellStyle name="Calc cel 2 2 2 3 3" xfId="1368" xr:uid="{00000000-0005-0000-0000-000023000000}"/>
    <cellStyle name="Calc cel 2 2 2 3 3 2" xfId="2609" xr:uid="{00000000-0005-0000-0000-000023000000}"/>
    <cellStyle name="Calc cel 2 2 2 3 3 2 2" xfId="8179" xr:uid="{00000000-0005-0000-0000-000023000000}"/>
    <cellStyle name="Calc cel 2 2 2 3 3 2 2 2" xfId="18724" xr:uid="{00000000-0005-0000-0000-000023000000}"/>
    <cellStyle name="Calc cel 2 2 2 3 3 2 3" xfId="11023" xr:uid="{00000000-0005-0000-0000-000023000000}"/>
    <cellStyle name="Calc cel 2 2 2 3 3 3" xfId="4029" xr:uid="{00000000-0005-0000-0000-000023000000}"/>
    <cellStyle name="Calc cel 2 2 2 3 3 3 2" xfId="9564" xr:uid="{00000000-0005-0000-0000-000023000000}"/>
    <cellStyle name="Calc cel 2 2 2 3 3 3 2 2" xfId="20117" xr:uid="{00000000-0005-0000-0000-000023000000}"/>
    <cellStyle name="Calc cel 2 2 2 3 3 3 3" xfId="10580" xr:uid="{00000000-0005-0000-0000-000023000000}"/>
    <cellStyle name="Calc cel 2 2 2 3 3 4" xfId="7005" xr:uid="{00000000-0005-0000-0000-000023000000}"/>
    <cellStyle name="Calc cel 2 2 2 3 3 4 2" xfId="17550" xr:uid="{00000000-0005-0000-0000-000023000000}"/>
    <cellStyle name="Calc cel 2 2 2 3 3 5" xfId="5448" xr:uid="{00000000-0005-0000-0000-000023000000}"/>
    <cellStyle name="Calc cel 2 2 2 3 3 5 2" xfId="11896" xr:uid="{00000000-0005-0000-0000-000023000000}"/>
    <cellStyle name="Calc cel 2 2 2 3 3 6" xfId="12892" xr:uid="{00000000-0005-0000-0000-000023000000}"/>
    <cellStyle name="Calc cel 2 2 2 3 4" xfId="994" xr:uid="{00000000-0005-0000-0000-000023000000}"/>
    <cellStyle name="Calc cel 2 2 2 3 4 2" xfId="6654" xr:uid="{00000000-0005-0000-0000-000023000000}"/>
    <cellStyle name="Calc cel 2 2 2 3 4 2 2" xfId="17199" xr:uid="{00000000-0005-0000-0000-000023000000}"/>
    <cellStyle name="Calc cel 2 2 2 3 4 3" xfId="11557" xr:uid="{00000000-0005-0000-0000-000023000000}"/>
    <cellStyle name="Calc cel 2 2 2 3 5" xfId="2237" xr:uid="{00000000-0005-0000-0000-000023000000}"/>
    <cellStyle name="Calc cel 2 2 2 3 5 2" xfId="7807" xr:uid="{00000000-0005-0000-0000-000023000000}"/>
    <cellStyle name="Calc cel 2 2 2 3 5 2 2" xfId="18352" xr:uid="{00000000-0005-0000-0000-000023000000}"/>
    <cellStyle name="Calc cel 2 2 2 3 5 3" xfId="11379" xr:uid="{00000000-0005-0000-0000-000023000000}"/>
    <cellStyle name="Calc cel 2 2 2 3 6" xfId="3662" xr:uid="{00000000-0005-0000-0000-000023000000}"/>
    <cellStyle name="Calc cel 2 2 2 3 6 2" xfId="9222" xr:uid="{00000000-0005-0000-0000-000023000000}"/>
    <cellStyle name="Calc cel 2 2 2 3 6 2 2" xfId="19770" xr:uid="{00000000-0005-0000-0000-000023000000}"/>
    <cellStyle name="Calc cel 2 2 2 3 6 3" xfId="12310" xr:uid="{00000000-0005-0000-0000-000023000000}"/>
    <cellStyle name="Calc cel 2 2 2 3 7" xfId="6388" xr:uid="{00000000-0005-0000-0000-000023000000}"/>
    <cellStyle name="Calc cel 2 2 2 3 7 2" xfId="15096" xr:uid="{00000000-0005-0000-0000-000023000000}"/>
    <cellStyle name="Calc cel 2 2 2 3 7 2 2" xfId="16933" xr:uid="{00000000-0005-0000-0000-000023000000}"/>
    <cellStyle name="Calc cel 2 2 2 3 7 3" xfId="13751" xr:uid="{00000000-0005-0000-0000-000023000000}"/>
    <cellStyle name="Calc cel 2 2 2 3 8" xfId="5106" xr:uid="{00000000-0005-0000-0000-000023000000}"/>
    <cellStyle name="Calc cel 2 2 2 3 8 2" xfId="13779" xr:uid="{00000000-0005-0000-0000-000023000000}"/>
    <cellStyle name="Calc cel 2 2 2 3 9" xfId="15882" xr:uid="{00000000-0005-0000-0000-000023000000}"/>
    <cellStyle name="Calc cel 2 2 2 4" xfId="758" xr:uid="{00000000-0005-0000-0000-000023000000}"/>
    <cellStyle name="Calc cel 2 2 2 4 2" xfId="1984" xr:uid="{00000000-0005-0000-0000-000023000000}"/>
    <cellStyle name="Calc cel 2 2 2 4 2 2" xfId="3223" xr:uid="{00000000-0005-0000-0000-000023000000}"/>
    <cellStyle name="Calc cel 2 2 2 4 2 2 2" xfId="8793" xr:uid="{00000000-0005-0000-0000-000023000000}"/>
    <cellStyle name="Calc cel 2 2 2 4 2 2 2 2" xfId="19338" xr:uid="{00000000-0005-0000-0000-000023000000}"/>
    <cellStyle name="Calc cel 2 2 2 4 2 2 3" xfId="11488" xr:uid="{00000000-0005-0000-0000-000023000000}"/>
    <cellStyle name="Calc cel 2 2 2 4 2 3" xfId="4635" xr:uid="{00000000-0005-0000-0000-000023000000}"/>
    <cellStyle name="Calc cel 2 2 2 4 2 3 2" xfId="10131" xr:uid="{00000000-0005-0000-0000-000023000000}"/>
    <cellStyle name="Calc cel 2 2 2 4 2 3 2 2" xfId="20686" xr:uid="{00000000-0005-0000-0000-000023000000}"/>
    <cellStyle name="Calc cel 2 2 2 4 2 3 3" xfId="11808" xr:uid="{00000000-0005-0000-0000-000023000000}"/>
    <cellStyle name="Calc cel 2 2 2 4 2 4" xfId="7558" xr:uid="{00000000-0005-0000-0000-000023000000}"/>
    <cellStyle name="Calc cel 2 2 2 4 2 4 2" xfId="18103" xr:uid="{00000000-0005-0000-0000-000023000000}"/>
    <cellStyle name="Calc cel 2 2 2 4 2 5" xfId="6015" xr:uid="{00000000-0005-0000-0000-000023000000}"/>
    <cellStyle name="Calc cel 2 2 2 4 2 5 2" xfId="16537" xr:uid="{00000000-0005-0000-0000-000023000000}"/>
    <cellStyle name="Calc cel 2 2 2 4 2 6" xfId="16062" xr:uid="{00000000-0005-0000-0000-000023000000}"/>
    <cellStyle name="Calc cel 2 2 2 4 3" xfId="1666" xr:uid="{00000000-0005-0000-0000-000023000000}"/>
    <cellStyle name="Calc cel 2 2 2 4 3 2" xfId="2906" xr:uid="{00000000-0005-0000-0000-000023000000}"/>
    <cellStyle name="Calc cel 2 2 2 4 3 2 2" xfId="8476" xr:uid="{00000000-0005-0000-0000-000023000000}"/>
    <cellStyle name="Calc cel 2 2 2 4 3 2 2 2" xfId="19021" xr:uid="{00000000-0005-0000-0000-000023000000}"/>
    <cellStyle name="Calc cel 2 2 2 4 3 2 3" xfId="13011" xr:uid="{00000000-0005-0000-0000-000023000000}"/>
    <cellStyle name="Calc cel 2 2 2 4 3 3" xfId="4319" xr:uid="{00000000-0005-0000-0000-000023000000}"/>
    <cellStyle name="Calc cel 2 2 2 4 3 3 2" xfId="9834" xr:uid="{00000000-0005-0000-0000-000023000000}"/>
    <cellStyle name="Calc cel 2 2 2 4 3 3 2 2" xfId="20390" xr:uid="{00000000-0005-0000-0000-000023000000}"/>
    <cellStyle name="Calc cel 2 2 2 4 3 3 3" xfId="11477" xr:uid="{00000000-0005-0000-0000-000023000000}"/>
    <cellStyle name="Calc cel 2 2 2 4 3 4" xfId="7274" xr:uid="{00000000-0005-0000-0000-000023000000}"/>
    <cellStyle name="Calc cel 2 2 2 4 3 4 2" xfId="17819" xr:uid="{00000000-0005-0000-0000-000023000000}"/>
    <cellStyle name="Calc cel 2 2 2 4 3 5" xfId="5718" xr:uid="{00000000-0005-0000-0000-000023000000}"/>
    <cellStyle name="Calc cel 2 2 2 4 3 5 2" xfId="16241" xr:uid="{00000000-0005-0000-0000-000023000000}"/>
    <cellStyle name="Calc cel 2 2 2 4 3 6" xfId="14178" xr:uid="{00000000-0005-0000-0000-000023000000}"/>
    <cellStyle name="Calc cel 2 2 2 4 4" xfId="1058" xr:uid="{00000000-0005-0000-0000-000023000000}"/>
    <cellStyle name="Calc cel 2 2 2 4 4 2" xfId="6715" xr:uid="{00000000-0005-0000-0000-000023000000}"/>
    <cellStyle name="Calc cel 2 2 2 4 4 2 2" xfId="17260" xr:uid="{00000000-0005-0000-0000-000023000000}"/>
    <cellStyle name="Calc cel 2 2 2 4 4 3" xfId="10884" xr:uid="{00000000-0005-0000-0000-000023000000}"/>
    <cellStyle name="Calc cel 2 2 2 4 5" xfId="2301" xr:uid="{00000000-0005-0000-0000-000023000000}"/>
    <cellStyle name="Calc cel 2 2 2 4 5 2" xfId="7871" xr:uid="{00000000-0005-0000-0000-000023000000}"/>
    <cellStyle name="Calc cel 2 2 2 4 5 2 2" xfId="18416" xr:uid="{00000000-0005-0000-0000-000023000000}"/>
    <cellStyle name="Calc cel 2 2 2 4 5 3" xfId="14226" xr:uid="{00000000-0005-0000-0000-000023000000}"/>
    <cellStyle name="Calc cel 2 2 2 4 6" xfId="3726" xr:uid="{00000000-0005-0000-0000-000023000000}"/>
    <cellStyle name="Calc cel 2 2 2 4 6 2" xfId="9282" xr:uid="{00000000-0005-0000-0000-000023000000}"/>
    <cellStyle name="Calc cel 2 2 2 4 6 2 2" xfId="19831" xr:uid="{00000000-0005-0000-0000-000023000000}"/>
    <cellStyle name="Calc cel 2 2 2 4 6 3" xfId="10752" xr:uid="{00000000-0005-0000-0000-000023000000}"/>
    <cellStyle name="Calc cel 2 2 2 4 7" xfId="6422" xr:uid="{00000000-0005-0000-0000-000023000000}"/>
    <cellStyle name="Calc cel 2 2 2 4 7 2" xfId="15130" xr:uid="{00000000-0005-0000-0000-000023000000}"/>
    <cellStyle name="Calc cel 2 2 2 4 7 2 2" xfId="16967" xr:uid="{00000000-0005-0000-0000-000023000000}"/>
    <cellStyle name="Calc cel 2 2 2 4 7 3" xfId="15567" xr:uid="{00000000-0005-0000-0000-000023000000}"/>
    <cellStyle name="Calc cel 2 2 2 4 8" xfId="5166" xr:uid="{00000000-0005-0000-0000-000023000000}"/>
    <cellStyle name="Calc cel 2 2 2 4 8 2" xfId="13344" xr:uid="{00000000-0005-0000-0000-000023000000}"/>
    <cellStyle name="Calc cel 2 2 2 4 9" xfId="12874" xr:uid="{00000000-0005-0000-0000-000023000000}"/>
    <cellStyle name="Calc cel 2 2 2 5" xfId="820" xr:uid="{00000000-0005-0000-0000-000023000000}"/>
    <cellStyle name="Calc cel 2 2 2 5 2" xfId="2046" xr:uid="{00000000-0005-0000-0000-000023000000}"/>
    <cellStyle name="Calc cel 2 2 2 5 2 2" xfId="3285" xr:uid="{00000000-0005-0000-0000-000023000000}"/>
    <cellStyle name="Calc cel 2 2 2 5 2 2 2" xfId="8855" xr:uid="{00000000-0005-0000-0000-000023000000}"/>
    <cellStyle name="Calc cel 2 2 2 5 2 2 2 2" xfId="19400" xr:uid="{00000000-0005-0000-0000-000023000000}"/>
    <cellStyle name="Calc cel 2 2 2 5 2 2 3" xfId="12768" xr:uid="{00000000-0005-0000-0000-000023000000}"/>
    <cellStyle name="Calc cel 2 2 2 5 2 3" xfId="4697" xr:uid="{00000000-0005-0000-0000-000023000000}"/>
    <cellStyle name="Calc cel 2 2 2 5 2 3 2" xfId="10190" xr:uid="{00000000-0005-0000-0000-000023000000}"/>
    <cellStyle name="Calc cel 2 2 2 5 2 3 2 2" xfId="20745" xr:uid="{00000000-0005-0000-0000-000023000000}"/>
    <cellStyle name="Calc cel 2 2 2 5 2 3 3" xfId="10819" xr:uid="{00000000-0005-0000-0000-000023000000}"/>
    <cellStyle name="Calc cel 2 2 2 5 2 4" xfId="7617" xr:uid="{00000000-0005-0000-0000-000023000000}"/>
    <cellStyle name="Calc cel 2 2 2 5 2 4 2" xfId="18162" xr:uid="{00000000-0005-0000-0000-000023000000}"/>
    <cellStyle name="Calc cel 2 2 2 5 2 5" xfId="6074" xr:uid="{00000000-0005-0000-0000-000023000000}"/>
    <cellStyle name="Calc cel 2 2 2 5 2 5 2" xfId="16596" xr:uid="{00000000-0005-0000-0000-000023000000}"/>
    <cellStyle name="Calc cel 2 2 2 5 2 6" xfId="14111" xr:uid="{00000000-0005-0000-0000-000023000000}"/>
    <cellStyle name="Calc cel 2 2 2 5 3" xfId="1724" xr:uid="{00000000-0005-0000-0000-000023000000}"/>
    <cellStyle name="Calc cel 2 2 2 5 3 2" xfId="2963" xr:uid="{00000000-0005-0000-0000-000023000000}"/>
    <cellStyle name="Calc cel 2 2 2 5 3 2 2" xfId="8533" xr:uid="{00000000-0005-0000-0000-000023000000}"/>
    <cellStyle name="Calc cel 2 2 2 5 3 2 2 2" xfId="19078" xr:uid="{00000000-0005-0000-0000-000023000000}"/>
    <cellStyle name="Calc cel 2 2 2 5 3 2 3" xfId="14217" xr:uid="{00000000-0005-0000-0000-000023000000}"/>
    <cellStyle name="Calc cel 2 2 2 5 3 3" xfId="4375" xr:uid="{00000000-0005-0000-0000-000023000000}"/>
    <cellStyle name="Calc cel 2 2 2 5 3 3 2" xfId="9887" xr:uid="{00000000-0005-0000-0000-000023000000}"/>
    <cellStyle name="Calc cel 2 2 2 5 3 3 2 2" xfId="20443" xr:uid="{00000000-0005-0000-0000-000023000000}"/>
    <cellStyle name="Calc cel 2 2 2 5 3 3 3" xfId="10268" xr:uid="{00000000-0005-0000-0000-000023000000}"/>
    <cellStyle name="Calc cel 2 2 2 5 3 4" xfId="7328" xr:uid="{00000000-0005-0000-0000-000023000000}"/>
    <cellStyle name="Calc cel 2 2 2 5 3 4 2" xfId="17873" xr:uid="{00000000-0005-0000-0000-000023000000}"/>
    <cellStyle name="Calc cel 2 2 2 5 3 5" xfId="5771" xr:uid="{00000000-0005-0000-0000-000023000000}"/>
    <cellStyle name="Calc cel 2 2 2 5 3 5 2" xfId="16294" xr:uid="{00000000-0005-0000-0000-000023000000}"/>
    <cellStyle name="Calc cel 2 2 2 5 3 6" xfId="11820" xr:uid="{00000000-0005-0000-0000-000023000000}"/>
    <cellStyle name="Calc cel 2 2 2 5 4" xfId="1120" xr:uid="{00000000-0005-0000-0000-000023000000}"/>
    <cellStyle name="Calc cel 2 2 2 5 4 2" xfId="6777" xr:uid="{00000000-0005-0000-0000-000023000000}"/>
    <cellStyle name="Calc cel 2 2 2 5 4 2 2" xfId="17322" xr:uid="{00000000-0005-0000-0000-000023000000}"/>
    <cellStyle name="Calc cel 2 2 2 5 4 3" xfId="12871" xr:uid="{00000000-0005-0000-0000-000023000000}"/>
    <cellStyle name="Calc cel 2 2 2 5 5" xfId="2363" xr:uid="{00000000-0005-0000-0000-000023000000}"/>
    <cellStyle name="Calc cel 2 2 2 5 5 2" xfId="7933" xr:uid="{00000000-0005-0000-0000-000023000000}"/>
    <cellStyle name="Calc cel 2 2 2 5 5 2 2" xfId="18478" xr:uid="{00000000-0005-0000-0000-000023000000}"/>
    <cellStyle name="Calc cel 2 2 2 5 5 3" xfId="10564" xr:uid="{00000000-0005-0000-0000-000023000000}"/>
    <cellStyle name="Calc cel 2 2 2 5 6" xfId="3788" xr:uid="{00000000-0005-0000-0000-000023000000}"/>
    <cellStyle name="Calc cel 2 2 2 5 6 2" xfId="9341" xr:uid="{00000000-0005-0000-0000-000023000000}"/>
    <cellStyle name="Calc cel 2 2 2 5 6 2 2" xfId="19893" xr:uid="{00000000-0005-0000-0000-000023000000}"/>
    <cellStyle name="Calc cel 2 2 2 5 6 3" xfId="10711" xr:uid="{00000000-0005-0000-0000-000023000000}"/>
    <cellStyle name="Calc cel 2 2 2 5 7" xfId="6481" xr:uid="{00000000-0005-0000-0000-000023000000}"/>
    <cellStyle name="Calc cel 2 2 2 5 7 2" xfId="15189" xr:uid="{00000000-0005-0000-0000-000023000000}"/>
    <cellStyle name="Calc cel 2 2 2 5 7 2 2" xfId="17026" xr:uid="{00000000-0005-0000-0000-000023000000}"/>
    <cellStyle name="Calc cel 2 2 2 5 7 3" xfId="13458" xr:uid="{00000000-0005-0000-0000-000023000000}"/>
    <cellStyle name="Calc cel 2 2 2 5 8" xfId="5225" xr:uid="{00000000-0005-0000-0000-000023000000}"/>
    <cellStyle name="Calc cel 2 2 2 5 8 2" xfId="10909" xr:uid="{00000000-0005-0000-0000-000023000000}"/>
    <cellStyle name="Calc cel 2 2 2 5 9" xfId="10686" xr:uid="{00000000-0005-0000-0000-000023000000}"/>
    <cellStyle name="Calc cel 2 2 2 6" xfId="625" xr:uid="{00000000-0005-0000-0000-000023000000}"/>
    <cellStyle name="Calc cel 2 2 2 6 2" xfId="1548" xr:uid="{00000000-0005-0000-0000-000023000000}"/>
    <cellStyle name="Calc cel 2 2 2 6 2 2" xfId="7158" xr:uid="{00000000-0005-0000-0000-000023000000}"/>
    <cellStyle name="Calc cel 2 2 2 6 2 2 2" xfId="17703" xr:uid="{00000000-0005-0000-0000-000023000000}"/>
    <cellStyle name="Calc cel 2 2 2 6 2 3" xfId="12171" xr:uid="{00000000-0005-0000-0000-000023000000}"/>
    <cellStyle name="Calc cel 2 2 2 6 3" xfId="2788" xr:uid="{00000000-0005-0000-0000-000023000000}"/>
    <cellStyle name="Calc cel 2 2 2 6 3 2" xfId="8358" xr:uid="{00000000-0005-0000-0000-000023000000}"/>
    <cellStyle name="Calc cel 2 2 2 6 3 2 2" xfId="18903" xr:uid="{00000000-0005-0000-0000-000023000000}"/>
    <cellStyle name="Calc cel 2 2 2 6 3 3" xfId="11286" xr:uid="{00000000-0005-0000-0000-000023000000}"/>
    <cellStyle name="Calc cel 2 2 2 6 4" xfId="4202" xr:uid="{00000000-0005-0000-0000-000023000000}"/>
    <cellStyle name="Calc cel 2 2 2 6 4 2" xfId="9723" xr:uid="{00000000-0005-0000-0000-000023000000}"/>
    <cellStyle name="Calc cel 2 2 2 6 4 2 2" xfId="20277" xr:uid="{00000000-0005-0000-0000-000023000000}"/>
    <cellStyle name="Calc cel 2 2 2 6 4 3" xfId="11914" xr:uid="{00000000-0005-0000-0000-000023000000}"/>
    <cellStyle name="Calc cel 2 2 2 6 5" xfId="6321" xr:uid="{00000000-0005-0000-0000-000023000000}"/>
    <cellStyle name="Calc cel 2 2 2 6 5 2" xfId="16866" xr:uid="{00000000-0005-0000-0000-000023000000}"/>
    <cellStyle name="Calc cel 2 2 2 6 6" xfId="5607" xr:uid="{00000000-0005-0000-0000-000023000000}"/>
    <cellStyle name="Calc cel 2 2 2 6 6 2" xfId="13916" xr:uid="{00000000-0005-0000-0000-000023000000}"/>
    <cellStyle name="Calc cel 2 2 2 6 7" xfId="16104" xr:uid="{00000000-0005-0000-0000-000023000000}"/>
    <cellStyle name="Calc cel 2 2 2 7" xfId="1434" xr:uid="{00000000-0005-0000-0000-000023000000}"/>
    <cellStyle name="Calc cel 2 2 2 7 2" xfId="2675" xr:uid="{00000000-0005-0000-0000-000023000000}"/>
    <cellStyle name="Calc cel 2 2 2 7 2 2" xfId="8245" xr:uid="{00000000-0005-0000-0000-000023000000}"/>
    <cellStyle name="Calc cel 2 2 2 7 2 2 2" xfId="18790" xr:uid="{00000000-0005-0000-0000-000023000000}"/>
    <cellStyle name="Calc cel 2 2 2 7 2 3" xfId="13220" xr:uid="{00000000-0005-0000-0000-000023000000}"/>
    <cellStyle name="Calc cel 2 2 2 7 3" xfId="4095" xr:uid="{00000000-0005-0000-0000-000023000000}"/>
    <cellStyle name="Calc cel 2 2 2 7 3 2" xfId="9626" xr:uid="{00000000-0005-0000-0000-000023000000}"/>
    <cellStyle name="Calc cel 2 2 2 7 3 2 2" xfId="20179" xr:uid="{00000000-0005-0000-0000-000023000000}"/>
    <cellStyle name="Calc cel 2 2 2 7 3 3" xfId="13271" xr:uid="{00000000-0005-0000-0000-000023000000}"/>
    <cellStyle name="Calc cel 2 2 2 7 4" xfId="7067" xr:uid="{00000000-0005-0000-0000-000023000000}"/>
    <cellStyle name="Calc cel 2 2 2 7 4 2" xfId="17612" xr:uid="{00000000-0005-0000-0000-000023000000}"/>
    <cellStyle name="Calc cel 2 2 2 7 5" xfId="5510" xr:uid="{00000000-0005-0000-0000-000023000000}"/>
    <cellStyle name="Calc cel 2 2 2 7 5 2" xfId="11307" xr:uid="{00000000-0005-0000-0000-000023000000}"/>
    <cellStyle name="Calc cel 2 2 2 7 6" xfId="13295" xr:uid="{00000000-0005-0000-0000-000023000000}"/>
    <cellStyle name="Calc cel 2 2 2 8" xfId="923" xr:uid="{00000000-0005-0000-0000-000023000000}"/>
    <cellStyle name="Calc cel 2 2 2 8 2" xfId="3357" xr:uid="{00000000-0005-0000-0000-000023000000}"/>
    <cellStyle name="Calc cel 2 2 2 8 2 2" xfId="8925" xr:uid="{00000000-0005-0000-0000-000023000000}"/>
    <cellStyle name="Calc cel 2 2 2 8 2 2 2" xfId="19469" xr:uid="{00000000-0005-0000-0000-000023000000}"/>
    <cellStyle name="Calc cel 2 2 2 8 2 3" xfId="10770" xr:uid="{00000000-0005-0000-0000-000023000000}"/>
    <cellStyle name="Calc cel 2 2 2 8 3" xfId="6583" xr:uid="{00000000-0005-0000-0000-000023000000}"/>
    <cellStyle name="Calc cel 2 2 2 8 3 2" xfId="17128" xr:uid="{00000000-0005-0000-0000-000023000000}"/>
    <cellStyle name="Calc cel 2 2 2 8 4" xfId="4790" xr:uid="{00000000-0005-0000-0000-000023000000}"/>
    <cellStyle name="Calc cel 2 2 2 8 4 2" xfId="15788" xr:uid="{00000000-0005-0000-0000-000023000000}"/>
    <cellStyle name="Calc cel 2 2 2 8 5" xfId="12157" xr:uid="{00000000-0005-0000-0000-000023000000}"/>
    <cellStyle name="Calc cel 2 2 2 9" xfId="2166" xr:uid="{00000000-0005-0000-0000-000023000000}"/>
    <cellStyle name="Calc cel 2 2 2 9 2" xfId="7736" xr:uid="{00000000-0005-0000-0000-000023000000}"/>
    <cellStyle name="Calc cel 2 2 2 9 2 2" xfId="18281" xr:uid="{00000000-0005-0000-0000-000023000000}"/>
    <cellStyle name="Calc cel 2 2 2 9 3" xfId="11990" xr:uid="{00000000-0005-0000-0000-000023000000}"/>
    <cellStyle name="Calc cel 2 2 3" xfId="381" xr:uid="{00000000-0005-0000-0000-000023000000}"/>
    <cellStyle name="Calc cel 2 2 3 10" xfId="2145" xr:uid="{00000000-0005-0000-0000-000023000000}"/>
    <cellStyle name="Calc cel 2 2 3 10 2" xfId="7715" xr:uid="{00000000-0005-0000-0000-000023000000}"/>
    <cellStyle name="Calc cel 2 2 3 10 2 2" xfId="18260" xr:uid="{00000000-0005-0000-0000-000023000000}"/>
    <cellStyle name="Calc cel 2 2 3 10 3" xfId="15688" xr:uid="{00000000-0005-0000-0000-000023000000}"/>
    <cellStyle name="Calc cel 2 2 3 11" xfId="473" xr:uid="{00000000-0005-0000-0000-000023000000}"/>
    <cellStyle name="Calc cel 2 2 3 11 2" xfId="6211" xr:uid="{00000000-0005-0000-0000-000023000000}"/>
    <cellStyle name="Calc cel 2 2 3 11 2 2" xfId="16757" xr:uid="{00000000-0005-0000-0000-000023000000}"/>
    <cellStyle name="Calc cel 2 2 3 11 3" xfId="12167" xr:uid="{00000000-0005-0000-0000-000023000000}"/>
    <cellStyle name="Calc cel 2 2 3 12" xfId="3463" xr:uid="{00000000-0005-0000-0000-000023000000}"/>
    <cellStyle name="Calc cel 2 2 3 12 2" xfId="9027" xr:uid="{00000000-0005-0000-0000-000023000000}"/>
    <cellStyle name="Calc cel 2 2 3 12 2 2" xfId="19573" xr:uid="{00000000-0005-0000-0000-000023000000}"/>
    <cellStyle name="Calc cel 2 2 3 13" xfId="4909" xr:uid="{00000000-0005-0000-0000-000023000000}"/>
    <cellStyle name="Calc cel 2 2 3 13 2" xfId="14162" xr:uid="{00000000-0005-0000-0000-000023000000}"/>
    <cellStyle name="Calc cel 2 2 3 14" xfId="10736" xr:uid="{00000000-0005-0000-0000-000023000000}"/>
    <cellStyle name="Calc cel 2 2 3 2" xfId="528" xr:uid="{00000000-0005-0000-0000-000023000000}"/>
    <cellStyle name="Calc cel 2 2 3 2 2" xfId="674" xr:uid="{00000000-0005-0000-0000-000023000000}"/>
    <cellStyle name="Calc cel 2 2 3 2 2 2" xfId="1595" xr:uid="{00000000-0005-0000-0000-000023000000}"/>
    <cellStyle name="Calc cel 2 2 3 2 2 2 2" xfId="7205" xr:uid="{00000000-0005-0000-0000-000023000000}"/>
    <cellStyle name="Calc cel 2 2 3 2 2 2 2 2" xfId="17750" xr:uid="{00000000-0005-0000-0000-000023000000}"/>
    <cellStyle name="Calc cel 2 2 3 2 2 2 3" xfId="14590" xr:uid="{00000000-0005-0000-0000-000023000000}"/>
    <cellStyle name="Calc cel 2 2 3 2 2 3" xfId="2835" xr:uid="{00000000-0005-0000-0000-000023000000}"/>
    <cellStyle name="Calc cel 2 2 3 2 2 3 2" xfId="8405" xr:uid="{00000000-0005-0000-0000-000023000000}"/>
    <cellStyle name="Calc cel 2 2 3 2 2 3 2 2" xfId="18950" xr:uid="{00000000-0005-0000-0000-000023000000}"/>
    <cellStyle name="Calc cel 2 2 3 2 2 3 3" xfId="15530" xr:uid="{00000000-0005-0000-0000-000023000000}"/>
    <cellStyle name="Calc cel 2 2 3 2 2 4" xfId="4249" xr:uid="{00000000-0005-0000-0000-000023000000}"/>
    <cellStyle name="Calc cel 2 2 3 2 2 4 2" xfId="9769" xr:uid="{00000000-0005-0000-0000-000023000000}"/>
    <cellStyle name="Calc cel 2 2 3 2 2 4 2 2" xfId="20323" xr:uid="{00000000-0005-0000-0000-000023000000}"/>
    <cellStyle name="Calc cel 2 2 3 2 2 4 3" xfId="11452" xr:uid="{00000000-0005-0000-0000-000023000000}"/>
    <cellStyle name="Calc cel 2 2 3 2 2 5" xfId="6368" xr:uid="{00000000-0005-0000-0000-000023000000}"/>
    <cellStyle name="Calc cel 2 2 3 2 2 5 2" xfId="16913" xr:uid="{00000000-0005-0000-0000-000023000000}"/>
    <cellStyle name="Calc cel 2 2 3 2 2 6" xfId="5653" xr:uid="{00000000-0005-0000-0000-000023000000}"/>
    <cellStyle name="Calc cel 2 2 3 2 2 6 2" xfId="12866" xr:uid="{00000000-0005-0000-0000-000023000000}"/>
    <cellStyle name="Calc cel 2 2 3 2 2 7" xfId="12370" xr:uid="{00000000-0005-0000-0000-000023000000}"/>
    <cellStyle name="Calc cel 2 2 3 2 3" xfId="1799" xr:uid="{00000000-0005-0000-0000-000023000000}"/>
    <cellStyle name="Calc cel 2 2 3 2 3 2" xfId="3038" xr:uid="{00000000-0005-0000-0000-000023000000}"/>
    <cellStyle name="Calc cel 2 2 3 2 3 2 2" xfId="8608" xr:uid="{00000000-0005-0000-0000-000023000000}"/>
    <cellStyle name="Calc cel 2 2 3 2 3 2 2 2" xfId="19153" xr:uid="{00000000-0005-0000-0000-000023000000}"/>
    <cellStyle name="Calc cel 2 2 3 2 3 2 3" xfId="12305" xr:uid="{00000000-0005-0000-0000-000023000000}"/>
    <cellStyle name="Calc cel 2 2 3 2 3 3" xfId="4450" xr:uid="{00000000-0005-0000-0000-000023000000}"/>
    <cellStyle name="Calc cel 2 2 3 2 3 3 2" xfId="9958" xr:uid="{00000000-0005-0000-0000-000023000000}"/>
    <cellStyle name="Calc cel 2 2 3 2 3 3 2 2" xfId="20514" xr:uid="{00000000-0005-0000-0000-000023000000}"/>
    <cellStyle name="Calc cel 2 2 3 2 3 3 3" xfId="15566" xr:uid="{00000000-0005-0000-0000-000023000000}"/>
    <cellStyle name="Calc cel 2 2 3 2 3 4" xfId="7399" xr:uid="{00000000-0005-0000-0000-000023000000}"/>
    <cellStyle name="Calc cel 2 2 3 2 3 4 2" xfId="17944" xr:uid="{00000000-0005-0000-0000-000023000000}"/>
    <cellStyle name="Calc cel 2 2 3 2 3 5" xfId="5842" xr:uid="{00000000-0005-0000-0000-000023000000}"/>
    <cellStyle name="Calc cel 2 2 3 2 3 5 2" xfId="16365" xr:uid="{00000000-0005-0000-0000-000023000000}"/>
    <cellStyle name="Calc cel 2 2 3 2 3 6" xfId="15969" xr:uid="{00000000-0005-0000-0000-000023000000}"/>
    <cellStyle name="Calc cel 2 2 3 2 4" xfId="1348" xr:uid="{00000000-0005-0000-0000-000023000000}"/>
    <cellStyle name="Calc cel 2 2 3 2 4 2" xfId="2589" xr:uid="{00000000-0005-0000-0000-000023000000}"/>
    <cellStyle name="Calc cel 2 2 3 2 4 2 2" xfId="8159" xr:uid="{00000000-0005-0000-0000-000023000000}"/>
    <cellStyle name="Calc cel 2 2 3 2 4 2 2 2" xfId="18704" xr:uid="{00000000-0005-0000-0000-000023000000}"/>
    <cellStyle name="Calc cel 2 2 3 2 4 2 3" xfId="13123" xr:uid="{00000000-0005-0000-0000-000023000000}"/>
    <cellStyle name="Calc cel 2 2 3 2 4 3" xfId="4009" xr:uid="{00000000-0005-0000-0000-000023000000}"/>
    <cellStyle name="Calc cel 2 2 3 2 4 3 2" xfId="9544" xr:uid="{00000000-0005-0000-0000-000023000000}"/>
    <cellStyle name="Calc cel 2 2 3 2 4 3 2 2" xfId="20097" xr:uid="{00000000-0005-0000-0000-000023000000}"/>
    <cellStyle name="Calc cel 2 2 3 2 4 3 3" xfId="15517" xr:uid="{00000000-0005-0000-0000-000023000000}"/>
    <cellStyle name="Calc cel 2 2 3 2 4 4" xfId="6985" xr:uid="{00000000-0005-0000-0000-000023000000}"/>
    <cellStyle name="Calc cel 2 2 3 2 4 4 2" xfId="17530" xr:uid="{00000000-0005-0000-0000-000023000000}"/>
    <cellStyle name="Calc cel 2 2 3 2 4 5" xfId="5428" xr:uid="{00000000-0005-0000-0000-000023000000}"/>
    <cellStyle name="Calc cel 2 2 3 2 4 5 2" xfId="10412" xr:uid="{00000000-0005-0000-0000-000023000000}"/>
    <cellStyle name="Calc cel 2 2 3 2 4 6" xfId="10436" xr:uid="{00000000-0005-0000-0000-000023000000}"/>
    <cellStyle name="Calc cel 2 2 3 2 5" xfId="974" xr:uid="{00000000-0005-0000-0000-000023000000}"/>
    <cellStyle name="Calc cel 2 2 3 2 5 2" xfId="3642" xr:uid="{00000000-0005-0000-0000-000023000000}"/>
    <cellStyle name="Calc cel 2 2 3 2 5 2 2" xfId="9202" xr:uid="{00000000-0005-0000-0000-000023000000}"/>
    <cellStyle name="Calc cel 2 2 3 2 5 2 2 2" xfId="19750" xr:uid="{00000000-0005-0000-0000-000023000000}"/>
    <cellStyle name="Calc cel 2 2 3 2 5 2 3" xfId="14714" xr:uid="{00000000-0005-0000-0000-000023000000}"/>
    <cellStyle name="Calc cel 2 2 3 2 5 3" xfId="6634" xr:uid="{00000000-0005-0000-0000-000023000000}"/>
    <cellStyle name="Calc cel 2 2 3 2 5 3 2" xfId="17179" xr:uid="{00000000-0005-0000-0000-000023000000}"/>
    <cellStyle name="Calc cel 2 2 3 2 5 4" xfId="5086" xr:uid="{00000000-0005-0000-0000-000023000000}"/>
    <cellStyle name="Calc cel 2 2 3 2 5 4 2" xfId="16120" xr:uid="{00000000-0005-0000-0000-000023000000}"/>
    <cellStyle name="Calc cel 2 2 3 2 5 5" xfId="10525" xr:uid="{00000000-0005-0000-0000-000023000000}"/>
    <cellStyle name="Calc cel 2 2 3 2 6" xfId="2217" xr:uid="{00000000-0005-0000-0000-000023000000}"/>
    <cellStyle name="Calc cel 2 2 3 2 6 2" xfId="7787" xr:uid="{00000000-0005-0000-0000-000023000000}"/>
    <cellStyle name="Calc cel 2 2 3 2 6 2 2" xfId="18332" xr:uid="{00000000-0005-0000-0000-000023000000}"/>
    <cellStyle name="Calc cel 2 2 3 2 6 3" xfId="11138" xr:uid="{00000000-0005-0000-0000-000023000000}"/>
    <cellStyle name="Calc cel 2 2 3 2 7" xfId="3555" xr:uid="{00000000-0005-0000-0000-000023000000}"/>
    <cellStyle name="Calc cel 2 2 3 2 7 2" xfId="9118" xr:uid="{00000000-0005-0000-0000-000023000000}"/>
    <cellStyle name="Calc cel 2 2 3 2 7 2 2" xfId="19664" xr:uid="{00000000-0005-0000-0000-000023000000}"/>
    <cellStyle name="Calc cel 2 2 3 2 7 3" xfId="12924" xr:uid="{00000000-0005-0000-0000-000023000000}"/>
    <cellStyle name="Calc cel 2 2 3 2 8" xfId="5001" xr:uid="{00000000-0005-0000-0000-000023000000}"/>
    <cellStyle name="Calc cel 2 2 3 2 8 2" xfId="11252" xr:uid="{00000000-0005-0000-0000-000023000000}"/>
    <cellStyle name="Calc cel 2 2 3 2 9" xfId="12767" xr:uid="{00000000-0005-0000-0000-000023000000}"/>
    <cellStyle name="Calc cel 2 2 3 3" xfId="723" xr:uid="{00000000-0005-0000-0000-000023000000}"/>
    <cellStyle name="Calc cel 2 2 3 3 10" xfId="12403" xr:uid="{00000000-0005-0000-0000-000023000000}"/>
    <cellStyle name="Calc cel 2 2 3 3 2" xfId="1634" xr:uid="{00000000-0005-0000-0000-000023000000}"/>
    <cellStyle name="Calc cel 2 2 3 3 2 2" xfId="1949" xr:uid="{00000000-0005-0000-0000-000023000000}"/>
    <cellStyle name="Calc cel 2 2 3 3 2 2 2" xfId="3188" xr:uid="{00000000-0005-0000-0000-000023000000}"/>
    <cellStyle name="Calc cel 2 2 3 3 2 2 2 2" xfId="8758" xr:uid="{00000000-0005-0000-0000-000023000000}"/>
    <cellStyle name="Calc cel 2 2 3 3 2 2 2 2 2" xfId="19303" xr:uid="{00000000-0005-0000-0000-000023000000}"/>
    <cellStyle name="Calc cel 2 2 3 3 2 2 2 3" xfId="11124" xr:uid="{00000000-0005-0000-0000-000023000000}"/>
    <cellStyle name="Calc cel 2 2 3 3 2 2 3" xfId="4600" xr:uid="{00000000-0005-0000-0000-000023000000}"/>
    <cellStyle name="Calc cel 2 2 3 3 2 2 3 2" xfId="10098" xr:uid="{00000000-0005-0000-0000-000023000000}"/>
    <cellStyle name="Calc cel 2 2 3 3 2 2 3 2 2" xfId="20653" xr:uid="{00000000-0005-0000-0000-000023000000}"/>
    <cellStyle name="Calc cel 2 2 3 3 2 2 3 3" xfId="11915" xr:uid="{00000000-0005-0000-0000-000023000000}"/>
    <cellStyle name="Calc cel 2 2 3 3 2 2 4" xfId="7525" xr:uid="{00000000-0005-0000-0000-000023000000}"/>
    <cellStyle name="Calc cel 2 2 3 3 2 2 4 2" xfId="18070" xr:uid="{00000000-0005-0000-0000-000023000000}"/>
    <cellStyle name="Calc cel 2 2 3 3 2 2 5" xfId="5982" xr:uid="{00000000-0005-0000-0000-000023000000}"/>
    <cellStyle name="Calc cel 2 2 3 3 2 2 5 2" xfId="16504" xr:uid="{00000000-0005-0000-0000-000023000000}"/>
    <cellStyle name="Calc cel 2 2 3 3 2 2 6" xfId="13678" xr:uid="{00000000-0005-0000-0000-000023000000}"/>
    <cellStyle name="Calc cel 2 2 3 3 2 3" xfId="2874" xr:uid="{00000000-0005-0000-0000-000023000000}"/>
    <cellStyle name="Calc cel 2 2 3 3 2 3 2" xfId="8444" xr:uid="{00000000-0005-0000-0000-000023000000}"/>
    <cellStyle name="Calc cel 2 2 3 3 2 3 2 2" xfId="18989" xr:uid="{00000000-0005-0000-0000-000023000000}"/>
    <cellStyle name="Calc cel 2 2 3 3 2 3 3" xfId="15768" xr:uid="{00000000-0005-0000-0000-000023000000}"/>
    <cellStyle name="Calc cel 2 2 3 3 2 4" xfId="4287" xr:uid="{00000000-0005-0000-0000-000023000000}"/>
    <cellStyle name="Calc cel 2 2 3 3 2 4 2" xfId="9804" xr:uid="{00000000-0005-0000-0000-000023000000}"/>
    <cellStyle name="Calc cel 2 2 3 3 2 4 2 2" xfId="20359" xr:uid="{00000000-0005-0000-0000-000023000000}"/>
    <cellStyle name="Calc cel 2 2 3 3 2 4 3" xfId="10924" xr:uid="{00000000-0005-0000-0000-000023000000}"/>
    <cellStyle name="Calc cel 2 2 3 3 2 5" xfId="7242" xr:uid="{00000000-0005-0000-0000-000023000000}"/>
    <cellStyle name="Calc cel 2 2 3 3 2 5 2" xfId="17787" xr:uid="{00000000-0005-0000-0000-000023000000}"/>
    <cellStyle name="Calc cel 2 2 3 3 2 6" xfId="5688" xr:uid="{00000000-0005-0000-0000-000023000000}"/>
    <cellStyle name="Calc cel 2 2 3 3 2 6 2" xfId="16211" xr:uid="{00000000-0005-0000-0000-000023000000}"/>
    <cellStyle name="Calc cel 2 2 3 3 2 7" xfId="13947" xr:uid="{00000000-0005-0000-0000-000023000000}"/>
    <cellStyle name="Calc cel 2 2 3 3 3" xfId="1815" xr:uid="{00000000-0005-0000-0000-000023000000}"/>
    <cellStyle name="Calc cel 2 2 3 3 3 2" xfId="3054" xr:uid="{00000000-0005-0000-0000-000023000000}"/>
    <cellStyle name="Calc cel 2 2 3 3 3 2 2" xfId="8624" xr:uid="{00000000-0005-0000-0000-000023000000}"/>
    <cellStyle name="Calc cel 2 2 3 3 3 2 2 2" xfId="19169" xr:uid="{00000000-0005-0000-0000-000023000000}"/>
    <cellStyle name="Calc cel 2 2 3 3 3 2 3" xfId="14517" xr:uid="{00000000-0005-0000-0000-000023000000}"/>
    <cellStyle name="Calc cel 2 2 3 3 3 3" xfId="4466" xr:uid="{00000000-0005-0000-0000-000023000000}"/>
    <cellStyle name="Calc cel 2 2 3 3 3 3 2" xfId="9973" xr:uid="{00000000-0005-0000-0000-000023000000}"/>
    <cellStyle name="Calc cel 2 2 3 3 3 3 2 2" xfId="20529" xr:uid="{00000000-0005-0000-0000-000023000000}"/>
    <cellStyle name="Calc cel 2 2 3 3 3 3 3" xfId="15911" xr:uid="{00000000-0005-0000-0000-000023000000}"/>
    <cellStyle name="Calc cel 2 2 3 3 3 4" xfId="7414" xr:uid="{00000000-0005-0000-0000-000023000000}"/>
    <cellStyle name="Calc cel 2 2 3 3 3 4 2" xfId="17959" xr:uid="{00000000-0005-0000-0000-000023000000}"/>
    <cellStyle name="Calc cel 2 2 3 3 3 5" xfId="5857" xr:uid="{00000000-0005-0000-0000-000023000000}"/>
    <cellStyle name="Calc cel 2 2 3 3 3 5 2" xfId="16380" xr:uid="{00000000-0005-0000-0000-000023000000}"/>
    <cellStyle name="Calc cel 2 2 3 3 3 6" xfId="12920" xr:uid="{00000000-0005-0000-0000-000023000000}"/>
    <cellStyle name="Calc cel 2 2 3 3 4" xfId="1408" xr:uid="{00000000-0005-0000-0000-000023000000}"/>
    <cellStyle name="Calc cel 2 2 3 3 4 2" xfId="2649" xr:uid="{00000000-0005-0000-0000-000023000000}"/>
    <cellStyle name="Calc cel 2 2 3 3 4 2 2" xfId="8219" xr:uid="{00000000-0005-0000-0000-000023000000}"/>
    <cellStyle name="Calc cel 2 2 3 3 4 2 2 2" xfId="18764" xr:uid="{00000000-0005-0000-0000-000023000000}"/>
    <cellStyle name="Calc cel 2 2 3 3 4 2 3" xfId="13127" xr:uid="{00000000-0005-0000-0000-000023000000}"/>
    <cellStyle name="Calc cel 2 2 3 3 4 3" xfId="4069" xr:uid="{00000000-0005-0000-0000-000023000000}"/>
    <cellStyle name="Calc cel 2 2 3 3 4 3 2" xfId="9602" xr:uid="{00000000-0005-0000-0000-000023000000}"/>
    <cellStyle name="Calc cel 2 2 3 3 4 3 2 2" xfId="20155" xr:uid="{00000000-0005-0000-0000-000023000000}"/>
    <cellStyle name="Calc cel 2 2 3 3 4 3 3" xfId="14165" xr:uid="{00000000-0005-0000-0000-000023000000}"/>
    <cellStyle name="Calc cel 2 2 3 3 4 4" xfId="7043" xr:uid="{00000000-0005-0000-0000-000023000000}"/>
    <cellStyle name="Calc cel 2 2 3 3 4 4 2" xfId="17588" xr:uid="{00000000-0005-0000-0000-000023000000}"/>
    <cellStyle name="Calc cel 2 2 3 3 4 5" xfId="5486" xr:uid="{00000000-0005-0000-0000-000023000000}"/>
    <cellStyle name="Calc cel 2 2 3 3 4 5 2" xfId="12457" xr:uid="{00000000-0005-0000-0000-000023000000}"/>
    <cellStyle name="Calc cel 2 2 3 3 4 6" xfId="14281" xr:uid="{00000000-0005-0000-0000-000023000000}"/>
    <cellStyle name="Calc cel 2 2 3 3 5" xfId="1023" xr:uid="{00000000-0005-0000-0000-000023000000}"/>
    <cellStyle name="Calc cel 2 2 3 3 5 2" xfId="6682" xr:uid="{00000000-0005-0000-0000-000023000000}"/>
    <cellStyle name="Calc cel 2 2 3 3 5 2 2" xfId="17227" xr:uid="{00000000-0005-0000-0000-000023000000}"/>
    <cellStyle name="Calc cel 2 2 3 3 5 3" xfId="12957" xr:uid="{00000000-0005-0000-0000-000023000000}"/>
    <cellStyle name="Calc cel 2 2 3 3 6" xfId="2266" xr:uid="{00000000-0005-0000-0000-000023000000}"/>
    <cellStyle name="Calc cel 2 2 3 3 6 2" xfId="7836" xr:uid="{00000000-0005-0000-0000-000023000000}"/>
    <cellStyle name="Calc cel 2 2 3 3 6 2 2" xfId="18381" xr:uid="{00000000-0005-0000-0000-000023000000}"/>
    <cellStyle name="Calc cel 2 2 3 3 6 3" xfId="11308" xr:uid="{00000000-0005-0000-0000-000023000000}"/>
    <cellStyle name="Calc cel 2 2 3 3 7" xfId="3691" xr:uid="{00000000-0005-0000-0000-000023000000}"/>
    <cellStyle name="Calc cel 2 2 3 3 7 2" xfId="9249" xr:uid="{00000000-0005-0000-0000-000023000000}"/>
    <cellStyle name="Calc cel 2 2 3 3 7 2 2" xfId="19798" xr:uid="{00000000-0005-0000-0000-000023000000}"/>
    <cellStyle name="Calc cel 2 2 3 3 7 3" xfId="11346" xr:uid="{00000000-0005-0000-0000-000023000000}"/>
    <cellStyle name="Calc cel 2 2 3 3 8" xfId="6402" xr:uid="{00000000-0005-0000-0000-000023000000}"/>
    <cellStyle name="Calc cel 2 2 3 3 8 2" xfId="15110" xr:uid="{00000000-0005-0000-0000-000023000000}"/>
    <cellStyle name="Calc cel 2 2 3 3 8 2 2" xfId="16947" xr:uid="{00000000-0005-0000-0000-000023000000}"/>
    <cellStyle name="Calc cel 2 2 3 3 8 3" xfId="10488" xr:uid="{00000000-0005-0000-0000-000023000000}"/>
    <cellStyle name="Calc cel 2 2 3 3 9" xfId="5133" xr:uid="{00000000-0005-0000-0000-000023000000}"/>
    <cellStyle name="Calc cel 2 2 3 3 9 2" xfId="15789" xr:uid="{00000000-0005-0000-0000-000023000000}"/>
    <cellStyle name="Calc cel 2 2 3 4" xfId="787" xr:uid="{00000000-0005-0000-0000-000023000000}"/>
    <cellStyle name="Calc cel 2 2 3 4 2" xfId="2013" xr:uid="{00000000-0005-0000-0000-000023000000}"/>
    <cellStyle name="Calc cel 2 2 3 4 2 2" xfId="3252" xr:uid="{00000000-0005-0000-0000-000023000000}"/>
    <cellStyle name="Calc cel 2 2 3 4 2 2 2" xfId="8822" xr:uid="{00000000-0005-0000-0000-000023000000}"/>
    <cellStyle name="Calc cel 2 2 3 4 2 2 2 2" xfId="19367" xr:uid="{00000000-0005-0000-0000-000023000000}"/>
    <cellStyle name="Calc cel 2 2 3 4 2 2 3" xfId="15305" xr:uid="{00000000-0005-0000-0000-000023000000}"/>
    <cellStyle name="Calc cel 2 2 3 4 2 3" xfId="4664" xr:uid="{00000000-0005-0000-0000-000023000000}"/>
    <cellStyle name="Calc cel 2 2 3 4 2 3 2" xfId="10158" xr:uid="{00000000-0005-0000-0000-000023000000}"/>
    <cellStyle name="Calc cel 2 2 3 4 2 3 2 2" xfId="20713" xr:uid="{00000000-0005-0000-0000-000023000000}"/>
    <cellStyle name="Calc cel 2 2 3 4 2 3 3" xfId="13142" xr:uid="{00000000-0005-0000-0000-000023000000}"/>
    <cellStyle name="Calc cel 2 2 3 4 2 4" xfId="7585" xr:uid="{00000000-0005-0000-0000-000023000000}"/>
    <cellStyle name="Calc cel 2 2 3 4 2 4 2" xfId="18130" xr:uid="{00000000-0005-0000-0000-000023000000}"/>
    <cellStyle name="Calc cel 2 2 3 4 2 5" xfId="6042" xr:uid="{00000000-0005-0000-0000-000023000000}"/>
    <cellStyle name="Calc cel 2 2 3 4 2 5 2" xfId="16564" xr:uid="{00000000-0005-0000-0000-000023000000}"/>
    <cellStyle name="Calc cel 2 2 3 4 2 6" xfId="13154" xr:uid="{00000000-0005-0000-0000-000023000000}"/>
    <cellStyle name="Calc cel 2 2 3 4 3" xfId="1695" xr:uid="{00000000-0005-0000-0000-000023000000}"/>
    <cellStyle name="Calc cel 2 2 3 4 3 2" xfId="2935" xr:uid="{00000000-0005-0000-0000-000023000000}"/>
    <cellStyle name="Calc cel 2 2 3 4 3 2 2" xfId="8505" xr:uid="{00000000-0005-0000-0000-000023000000}"/>
    <cellStyle name="Calc cel 2 2 3 4 3 2 2 2" xfId="19050" xr:uid="{00000000-0005-0000-0000-000023000000}"/>
    <cellStyle name="Calc cel 2 2 3 4 3 2 3" xfId="10632" xr:uid="{00000000-0005-0000-0000-000023000000}"/>
    <cellStyle name="Calc cel 2 2 3 4 3 3" xfId="4348" xr:uid="{00000000-0005-0000-0000-000023000000}"/>
    <cellStyle name="Calc cel 2 2 3 4 3 3 2" xfId="9861" xr:uid="{00000000-0005-0000-0000-000023000000}"/>
    <cellStyle name="Calc cel 2 2 3 4 3 3 2 2" xfId="20417" xr:uid="{00000000-0005-0000-0000-000023000000}"/>
    <cellStyle name="Calc cel 2 2 3 4 3 3 3" xfId="14087" xr:uid="{00000000-0005-0000-0000-000023000000}"/>
    <cellStyle name="Calc cel 2 2 3 4 3 4" xfId="7301" xr:uid="{00000000-0005-0000-0000-000023000000}"/>
    <cellStyle name="Calc cel 2 2 3 4 3 4 2" xfId="17846" xr:uid="{00000000-0005-0000-0000-000023000000}"/>
    <cellStyle name="Calc cel 2 2 3 4 3 5" xfId="5745" xr:uid="{00000000-0005-0000-0000-000023000000}"/>
    <cellStyle name="Calc cel 2 2 3 4 3 5 2" xfId="16268" xr:uid="{00000000-0005-0000-0000-000023000000}"/>
    <cellStyle name="Calc cel 2 2 3 4 3 6" xfId="14158" xr:uid="{00000000-0005-0000-0000-000023000000}"/>
    <cellStyle name="Calc cel 2 2 3 4 4" xfId="1087" xr:uid="{00000000-0005-0000-0000-000023000000}"/>
    <cellStyle name="Calc cel 2 2 3 4 4 2" xfId="6744" xr:uid="{00000000-0005-0000-0000-000023000000}"/>
    <cellStyle name="Calc cel 2 2 3 4 4 2 2" xfId="17289" xr:uid="{00000000-0005-0000-0000-000023000000}"/>
    <cellStyle name="Calc cel 2 2 3 4 4 3" xfId="13859" xr:uid="{00000000-0005-0000-0000-000023000000}"/>
    <cellStyle name="Calc cel 2 2 3 4 5" xfId="2330" xr:uid="{00000000-0005-0000-0000-000023000000}"/>
    <cellStyle name="Calc cel 2 2 3 4 5 2" xfId="7900" xr:uid="{00000000-0005-0000-0000-000023000000}"/>
    <cellStyle name="Calc cel 2 2 3 4 5 2 2" xfId="18445" xr:uid="{00000000-0005-0000-0000-000023000000}"/>
    <cellStyle name="Calc cel 2 2 3 4 5 3" xfId="15730" xr:uid="{00000000-0005-0000-0000-000023000000}"/>
    <cellStyle name="Calc cel 2 2 3 4 6" xfId="3755" xr:uid="{00000000-0005-0000-0000-000023000000}"/>
    <cellStyle name="Calc cel 2 2 3 4 6 2" xfId="9309" xr:uid="{00000000-0005-0000-0000-000023000000}"/>
    <cellStyle name="Calc cel 2 2 3 4 6 2 2" xfId="19860" xr:uid="{00000000-0005-0000-0000-000023000000}"/>
    <cellStyle name="Calc cel 2 2 3 4 6 3" xfId="13033" xr:uid="{00000000-0005-0000-0000-000023000000}"/>
    <cellStyle name="Calc cel 2 2 3 4 7" xfId="6449" xr:uid="{00000000-0005-0000-0000-000023000000}"/>
    <cellStyle name="Calc cel 2 2 3 4 7 2" xfId="15157" xr:uid="{00000000-0005-0000-0000-000023000000}"/>
    <cellStyle name="Calc cel 2 2 3 4 7 2 2" xfId="16994" xr:uid="{00000000-0005-0000-0000-000023000000}"/>
    <cellStyle name="Calc cel 2 2 3 4 7 3" xfId="16066" xr:uid="{00000000-0005-0000-0000-000023000000}"/>
    <cellStyle name="Calc cel 2 2 3 4 8" xfId="5193" xr:uid="{00000000-0005-0000-0000-000023000000}"/>
    <cellStyle name="Calc cel 2 2 3 4 8 2" xfId="10911" xr:uid="{00000000-0005-0000-0000-000023000000}"/>
    <cellStyle name="Calc cel 2 2 3 4 9" xfId="10281" xr:uid="{00000000-0005-0000-0000-000023000000}"/>
    <cellStyle name="Calc cel 2 2 3 5" xfId="848" xr:uid="{00000000-0005-0000-0000-000023000000}"/>
    <cellStyle name="Calc cel 2 2 3 5 2" xfId="2074" xr:uid="{00000000-0005-0000-0000-000023000000}"/>
    <cellStyle name="Calc cel 2 2 3 5 2 2" xfId="3313" xr:uid="{00000000-0005-0000-0000-000023000000}"/>
    <cellStyle name="Calc cel 2 2 3 5 2 2 2" xfId="8883" xr:uid="{00000000-0005-0000-0000-000023000000}"/>
    <cellStyle name="Calc cel 2 2 3 5 2 2 2 2" xfId="19428" xr:uid="{00000000-0005-0000-0000-000023000000}"/>
    <cellStyle name="Calc cel 2 2 3 5 2 2 3" xfId="13767" xr:uid="{00000000-0005-0000-0000-000023000000}"/>
    <cellStyle name="Calc cel 2 2 3 5 2 3" xfId="4725" xr:uid="{00000000-0005-0000-0000-000023000000}"/>
    <cellStyle name="Calc cel 2 2 3 5 2 3 2" xfId="10217" xr:uid="{00000000-0005-0000-0000-000023000000}"/>
    <cellStyle name="Calc cel 2 2 3 5 2 3 2 2" xfId="20772" xr:uid="{00000000-0005-0000-0000-000023000000}"/>
    <cellStyle name="Calc cel 2 2 3 5 2 3 3" xfId="12541" xr:uid="{00000000-0005-0000-0000-000023000000}"/>
    <cellStyle name="Calc cel 2 2 3 5 2 4" xfId="7644" xr:uid="{00000000-0005-0000-0000-000023000000}"/>
    <cellStyle name="Calc cel 2 2 3 5 2 4 2" xfId="18189" xr:uid="{00000000-0005-0000-0000-000023000000}"/>
    <cellStyle name="Calc cel 2 2 3 5 2 5" xfId="6101" xr:uid="{00000000-0005-0000-0000-000023000000}"/>
    <cellStyle name="Calc cel 2 2 3 5 2 5 2" xfId="16623" xr:uid="{00000000-0005-0000-0000-000023000000}"/>
    <cellStyle name="Calc cel 2 2 3 5 2 6" xfId="12035" xr:uid="{00000000-0005-0000-0000-000023000000}"/>
    <cellStyle name="Calc cel 2 2 3 5 3" xfId="1752" xr:uid="{00000000-0005-0000-0000-000023000000}"/>
    <cellStyle name="Calc cel 2 2 3 5 3 2" xfId="2991" xr:uid="{00000000-0005-0000-0000-000023000000}"/>
    <cellStyle name="Calc cel 2 2 3 5 3 2 2" xfId="8561" xr:uid="{00000000-0005-0000-0000-000023000000}"/>
    <cellStyle name="Calc cel 2 2 3 5 3 2 2 2" xfId="19106" xr:uid="{00000000-0005-0000-0000-000023000000}"/>
    <cellStyle name="Calc cel 2 2 3 5 3 2 3" xfId="12266" xr:uid="{00000000-0005-0000-0000-000023000000}"/>
    <cellStyle name="Calc cel 2 2 3 5 3 3" xfId="4403" xr:uid="{00000000-0005-0000-0000-000023000000}"/>
    <cellStyle name="Calc cel 2 2 3 5 3 3 2" xfId="9914" xr:uid="{00000000-0005-0000-0000-000023000000}"/>
    <cellStyle name="Calc cel 2 2 3 5 3 3 2 2" xfId="20470" xr:uid="{00000000-0005-0000-0000-000023000000}"/>
    <cellStyle name="Calc cel 2 2 3 5 3 3 3" xfId="10560" xr:uid="{00000000-0005-0000-0000-000023000000}"/>
    <cellStyle name="Calc cel 2 2 3 5 3 4" xfId="7355" xr:uid="{00000000-0005-0000-0000-000023000000}"/>
    <cellStyle name="Calc cel 2 2 3 5 3 4 2" xfId="17900" xr:uid="{00000000-0005-0000-0000-000023000000}"/>
    <cellStyle name="Calc cel 2 2 3 5 3 5" xfId="5798" xr:uid="{00000000-0005-0000-0000-000023000000}"/>
    <cellStyle name="Calc cel 2 2 3 5 3 5 2" xfId="16321" xr:uid="{00000000-0005-0000-0000-000023000000}"/>
    <cellStyle name="Calc cel 2 2 3 5 3 6" xfId="15382" xr:uid="{00000000-0005-0000-0000-000023000000}"/>
    <cellStyle name="Calc cel 2 2 3 5 4" xfId="1148" xr:uid="{00000000-0005-0000-0000-000023000000}"/>
    <cellStyle name="Calc cel 2 2 3 5 4 2" xfId="6805" xr:uid="{00000000-0005-0000-0000-000023000000}"/>
    <cellStyle name="Calc cel 2 2 3 5 4 2 2" xfId="17350" xr:uid="{00000000-0005-0000-0000-000023000000}"/>
    <cellStyle name="Calc cel 2 2 3 5 4 3" xfId="10395" xr:uid="{00000000-0005-0000-0000-000023000000}"/>
    <cellStyle name="Calc cel 2 2 3 5 5" xfId="2391" xr:uid="{00000000-0005-0000-0000-000023000000}"/>
    <cellStyle name="Calc cel 2 2 3 5 5 2" xfId="7961" xr:uid="{00000000-0005-0000-0000-000023000000}"/>
    <cellStyle name="Calc cel 2 2 3 5 5 2 2" xfId="18506" xr:uid="{00000000-0005-0000-0000-000023000000}"/>
    <cellStyle name="Calc cel 2 2 3 5 5 3" xfId="11184" xr:uid="{00000000-0005-0000-0000-000023000000}"/>
    <cellStyle name="Calc cel 2 2 3 5 6" xfId="3816" xr:uid="{00000000-0005-0000-0000-000023000000}"/>
    <cellStyle name="Calc cel 2 2 3 5 6 2" xfId="9368" xr:uid="{00000000-0005-0000-0000-000023000000}"/>
    <cellStyle name="Calc cel 2 2 3 5 6 2 2" xfId="19921" xr:uid="{00000000-0005-0000-0000-000023000000}"/>
    <cellStyle name="Calc cel 2 2 3 5 6 3" xfId="14263" xr:uid="{00000000-0005-0000-0000-000023000000}"/>
    <cellStyle name="Calc cel 2 2 3 5 7" xfId="6508" xr:uid="{00000000-0005-0000-0000-000023000000}"/>
    <cellStyle name="Calc cel 2 2 3 5 7 2" xfId="15216" xr:uid="{00000000-0005-0000-0000-000023000000}"/>
    <cellStyle name="Calc cel 2 2 3 5 7 2 2" xfId="17053" xr:uid="{00000000-0005-0000-0000-000023000000}"/>
    <cellStyle name="Calc cel 2 2 3 5 7 3" xfId="15754" xr:uid="{00000000-0005-0000-0000-000023000000}"/>
    <cellStyle name="Calc cel 2 2 3 5 8" xfId="5252" xr:uid="{00000000-0005-0000-0000-000023000000}"/>
    <cellStyle name="Calc cel 2 2 3 5 8 2" xfId="14052" xr:uid="{00000000-0005-0000-0000-000023000000}"/>
    <cellStyle name="Calc cel 2 2 3 5 9" xfId="13689" xr:uid="{00000000-0005-0000-0000-000023000000}"/>
    <cellStyle name="Calc cel 2 2 3 6" xfId="604" xr:uid="{00000000-0005-0000-0000-000023000000}"/>
    <cellStyle name="Calc cel 2 2 3 6 2" xfId="1527" xr:uid="{00000000-0005-0000-0000-000023000000}"/>
    <cellStyle name="Calc cel 2 2 3 6 2 2" xfId="7138" xr:uid="{00000000-0005-0000-0000-000023000000}"/>
    <cellStyle name="Calc cel 2 2 3 6 2 2 2" xfId="17683" xr:uid="{00000000-0005-0000-0000-000023000000}"/>
    <cellStyle name="Calc cel 2 2 3 6 2 3" xfId="11475" xr:uid="{00000000-0005-0000-0000-000023000000}"/>
    <cellStyle name="Calc cel 2 2 3 6 3" xfId="2767" xr:uid="{00000000-0005-0000-0000-000023000000}"/>
    <cellStyle name="Calc cel 2 2 3 6 3 2" xfId="8337" xr:uid="{00000000-0005-0000-0000-000023000000}"/>
    <cellStyle name="Calc cel 2 2 3 6 3 2 2" xfId="18882" xr:uid="{00000000-0005-0000-0000-000023000000}"/>
    <cellStyle name="Calc cel 2 2 3 6 3 3" xfId="14214" xr:uid="{00000000-0005-0000-0000-000023000000}"/>
    <cellStyle name="Calc cel 2 2 3 6 4" xfId="4181" xr:uid="{00000000-0005-0000-0000-000023000000}"/>
    <cellStyle name="Calc cel 2 2 3 6 4 2" xfId="9702" xr:uid="{00000000-0005-0000-0000-000023000000}"/>
    <cellStyle name="Calc cel 2 2 3 6 4 2 2" xfId="20256" xr:uid="{00000000-0005-0000-0000-000023000000}"/>
    <cellStyle name="Calc cel 2 2 3 6 4 3" xfId="11041" xr:uid="{00000000-0005-0000-0000-000023000000}"/>
    <cellStyle name="Calc cel 2 2 3 6 5" xfId="6300" xr:uid="{00000000-0005-0000-0000-000023000000}"/>
    <cellStyle name="Calc cel 2 2 3 6 5 2" xfId="16845" xr:uid="{00000000-0005-0000-0000-000023000000}"/>
    <cellStyle name="Calc cel 2 2 3 6 6" xfId="5586" xr:uid="{00000000-0005-0000-0000-000023000000}"/>
    <cellStyle name="Calc cel 2 2 3 6 6 2" xfId="13134" xr:uid="{00000000-0005-0000-0000-000023000000}"/>
    <cellStyle name="Calc cel 2 2 3 6 7" xfId="12849" xr:uid="{00000000-0005-0000-0000-000023000000}"/>
    <cellStyle name="Calc cel 2 2 3 7" xfId="1259" xr:uid="{00000000-0005-0000-0000-000023000000}"/>
    <cellStyle name="Calc cel 2 2 3 7 2" xfId="2500" xr:uid="{00000000-0005-0000-0000-000023000000}"/>
    <cellStyle name="Calc cel 2 2 3 7 2 2" xfId="8070" xr:uid="{00000000-0005-0000-0000-000023000000}"/>
    <cellStyle name="Calc cel 2 2 3 7 2 2 2" xfId="18615" xr:uid="{00000000-0005-0000-0000-000023000000}"/>
    <cellStyle name="Calc cel 2 2 3 7 2 3" xfId="15086" xr:uid="{00000000-0005-0000-0000-000023000000}"/>
    <cellStyle name="Calc cel 2 2 3 7 3" xfId="3923" xr:uid="{00000000-0005-0000-0000-000023000000}"/>
    <cellStyle name="Calc cel 2 2 3 7 3 2" xfId="9467" xr:uid="{00000000-0005-0000-0000-000023000000}"/>
    <cellStyle name="Calc cel 2 2 3 7 3 2 2" xfId="20020" xr:uid="{00000000-0005-0000-0000-000023000000}"/>
    <cellStyle name="Calc cel 2 2 3 7 3 3" xfId="12023" xr:uid="{00000000-0005-0000-0000-000023000000}"/>
    <cellStyle name="Calc cel 2 2 3 7 4" xfId="6906" xr:uid="{00000000-0005-0000-0000-000023000000}"/>
    <cellStyle name="Calc cel 2 2 3 7 4 2" xfId="17451" xr:uid="{00000000-0005-0000-0000-000023000000}"/>
    <cellStyle name="Calc cel 2 2 3 7 5" xfId="5351" xr:uid="{00000000-0005-0000-0000-000023000000}"/>
    <cellStyle name="Calc cel 2 2 3 7 5 2" xfId="16052" xr:uid="{00000000-0005-0000-0000-000023000000}"/>
    <cellStyle name="Calc cel 2 2 3 7 6" xfId="12909" xr:uid="{00000000-0005-0000-0000-000023000000}"/>
    <cellStyle name="Calc cel 2 2 3 8" xfId="1172" xr:uid="{00000000-0005-0000-0000-000023000000}"/>
    <cellStyle name="Calc cel 2 2 3 8 2" xfId="2415" xr:uid="{00000000-0005-0000-0000-000023000000}"/>
    <cellStyle name="Calc cel 2 2 3 8 2 2" xfId="7985" xr:uid="{00000000-0005-0000-0000-000023000000}"/>
    <cellStyle name="Calc cel 2 2 3 8 2 2 2" xfId="18530" xr:uid="{00000000-0005-0000-0000-000023000000}"/>
    <cellStyle name="Calc cel 2 2 3 8 2 3" xfId="15232" xr:uid="{00000000-0005-0000-0000-000023000000}"/>
    <cellStyle name="Calc cel 2 2 3 8 3" xfId="3840" xr:uid="{00000000-0005-0000-0000-000023000000}"/>
    <cellStyle name="Calc cel 2 2 3 8 3 2" xfId="9391" xr:uid="{00000000-0005-0000-0000-000023000000}"/>
    <cellStyle name="Calc cel 2 2 3 8 3 2 2" xfId="19944" xr:uid="{00000000-0005-0000-0000-000023000000}"/>
    <cellStyle name="Calc cel 2 2 3 8 3 3" xfId="12483" xr:uid="{00000000-0005-0000-0000-000023000000}"/>
    <cellStyle name="Calc cel 2 2 3 8 4" xfId="6828" xr:uid="{00000000-0005-0000-0000-000023000000}"/>
    <cellStyle name="Calc cel 2 2 3 8 4 2" xfId="17373" xr:uid="{00000000-0005-0000-0000-000023000000}"/>
    <cellStyle name="Calc cel 2 2 3 8 5" xfId="5275" xr:uid="{00000000-0005-0000-0000-000023000000}"/>
    <cellStyle name="Calc cel 2 2 3 8 5 2" xfId="12674" xr:uid="{00000000-0005-0000-0000-000023000000}"/>
    <cellStyle name="Calc cel 2 2 3 8 6" xfId="10316" xr:uid="{00000000-0005-0000-0000-000023000000}"/>
    <cellStyle name="Calc cel 2 2 3 9" xfId="902" xr:uid="{00000000-0005-0000-0000-000023000000}"/>
    <cellStyle name="Calc cel 2 2 3 9 2" xfId="3361" xr:uid="{00000000-0005-0000-0000-000023000000}"/>
    <cellStyle name="Calc cel 2 2 3 9 2 2" xfId="8929" xr:uid="{00000000-0005-0000-0000-000023000000}"/>
    <cellStyle name="Calc cel 2 2 3 9 2 2 2" xfId="19473" xr:uid="{00000000-0005-0000-0000-000023000000}"/>
    <cellStyle name="Calc cel 2 2 3 9 2 3" xfId="13815" xr:uid="{00000000-0005-0000-0000-000023000000}"/>
    <cellStyle name="Calc cel 2 2 3 9 3" xfId="6562" xr:uid="{00000000-0005-0000-0000-000023000000}"/>
    <cellStyle name="Calc cel 2 2 3 9 3 2" xfId="17107" xr:uid="{00000000-0005-0000-0000-000023000000}"/>
    <cellStyle name="Calc cel 2 2 3 9 4" xfId="4794" xr:uid="{00000000-0005-0000-0000-000023000000}"/>
    <cellStyle name="Calc cel 2 2 3 9 4 2" xfId="16075" xr:uid="{00000000-0005-0000-0000-000023000000}"/>
    <cellStyle name="Calc cel 2 2 3 9 5" xfId="12294" xr:uid="{00000000-0005-0000-0000-000023000000}"/>
    <cellStyle name="Calc cel 2 2 4" xfId="355" xr:uid="{00000000-0005-0000-0000-000023000000}"/>
    <cellStyle name="Calc cel 2 2 4 10" xfId="10368" xr:uid="{00000000-0005-0000-0000-000023000000}"/>
    <cellStyle name="Calc cel 2 2 4 2" xfId="1227" xr:uid="{00000000-0005-0000-0000-000023000000}"/>
    <cellStyle name="Calc cel 2 2 4 2 2" xfId="1834" xr:uid="{00000000-0005-0000-0000-000023000000}"/>
    <cellStyle name="Calc cel 2 2 4 2 2 2" xfId="3073" xr:uid="{00000000-0005-0000-0000-000023000000}"/>
    <cellStyle name="Calc cel 2 2 4 2 2 2 2" xfId="8643" xr:uid="{00000000-0005-0000-0000-000023000000}"/>
    <cellStyle name="Calc cel 2 2 4 2 2 2 2 2" xfId="19188" xr:uid="{00000000-0005-0000-0000-000023000000}"/>
    <cellStyle name="Calc cel 2 2 4 2 2 2 3" xfId="15360" xr:uid="{00000000-0005-0000-0000-000023000000}"/>
    <cellStyle name="Calc cel 2 2 4 2 2 3" xfId="4485" xr:uid="{00000000-0005-0000-0000-000023000000}"/>
    <cellStyle name="Calc cel 2 2 4 2 2 3 2" xfId="9990" xr:uid="{00000000-0005-0000-0000-000023000000}"/>
    <cellStyle name="Calc cel 2 2 4 2 2 3 2 2" xfId="20546" xr:uid="{00000000-0005-0000-0000-000023000000}"/>
    <cellStyle name="Calc cel 2 2 4 2 2 3 3" xfId="11207" xr:uid="{00000000-0005-0000-0000-000023000000}"/>
    <cellStyle name="Calc cel 2 2 4 2 2 4" xfId="7429" xr:uid="{00000000-0005-0000-0000-000023000000}"/>
    <cellStyle name="Calc cel 2 2 4 2 2 4 2" xfId="17974" xr:uid="{00000000-0005-0000-0000-000023000000}"/>
    <cellStyle name="Calc cel 2 2 4 2 2 5" xfId="5874" xr:uid="{00000000-0005-0000-0000-000023000000}"/>
    <cellStyle name="Calc cel 2 2 4 2 2 5 2" xfId="16397" xr:uid="{00000000-0005-0000-0000-000023000000}"/>
    <cellStyle name="Calc cel 2 2 4 2 2 6" xfId="10606" xr:uid="{00000000-0005-0000-0000-000023000000}"/>
    <cellStyle name="Calc cel 2 2 4 2 3" xfId="2469" xr:uid="{00000000-0005-0000-0000-000023000000}"/>
    <cellStyle name="Calc cel 2 2 4 2 3 2" xfId="3893" xr:uid="{00000000-0005-0000-0000-000023000000}"/>
    <cellStyle name="Calc cel 2 2 4 2 3 2 2" xfId="9440" xr:uid="{00000000-0005-0000-0000-000023000000}"/>
    <cellStyle name="Calc cel 2 2 4 2 3 2 2 2" xfId="19993" xr:uid="{00000000-0005-0000-0000-000023000000}"/>
    <cellStyle name="Calc cel 2 2 4 2 3 2 3" xfId="12678" xr:uid="{00000000-0005-0000-0000-000023000000}"/>
    <cellStyle name="Calc cel 2 2 4 2 3 3" xfId="8039" xr:uid="{00000000-0005-0000-0000-000023000000}"/>
    <cellStyle name="Calc cel 2 2 4 2 3 3 2" xfId="18584" xr:uid="{00000000-0005-0000-0000-000023000000}"/>
    <cellStyle name="Calc cel 2 2 4 2 3 4" xfId="5324" xr:uid="{00000000-0005-0000-0000-000023000000}"/>
    <cellStyle name="Calc cel 2 2 4 2 3 4 2" xfId="11115" xr:uid="{00000000-0005-0000-0000-000023000000}"/>
    <cellStyle name="Calc cel 2 2 4 2 3 5" xfId="10795" xr:uid="{00000000-0005-0000-0000-000023000000}"/>
    <cellStyle name="Calc cel 2 2 4 2 4" xfId="3531" xr:uid="{00000000-0005-0000-0000-000023000000}"/>
    <cellStyle name="Calc cel 2 2 4 2 4 2" xfId="9095" xr:uid="{00000000-0005-0000-0000-000023000000}"/>
    <cellStyle name="Calc cel 2 2 4 2 4 2 2" xfId="19641" xr:uid="{00000000-0005-0000-0000-000023000000}"/>
    <cellStyle name="Calc cel 2 2 4 2 4 3" xfId="12433" xr:uid="{00000000-0005-0000-0000-000023000000}"/>
    <cellStyle name="Calc cel 2 2 4 2 5" xfId="4978" xr:uid="{00000000-0005-0000-0000-000023000000}"/>
    <cellStyle name="Calc cel 2 2 4 2 5 2" xfId="14356" xr:uid="{00000000-0005-0000-0000-000023000000}"/>
    <cellStyle name="Calc cel 2 2 4 2 6" xfId="10440" xr:uid="{00000000-0005-0000-0000-000023000000}"/>
    <cellStyle name="Calc cel 2 2 4 3" xfId="1454" xr:uid="{00000000-0005-0000-0000-000023000000}"/>
    <cellStyle name="Calc cel 2 2 4 3 2" xfId="2695" xr:uid="{00000000-0005-0000-0000-000023000000}"/>
    <cellStyle name="Calc cel 2 2 4 3 2 2" xfId="8265" xr:uid="{00000000-0005-0000-0000-000023000000}"/>
    <cellStyle name="Calc cel 2 2 4 3 2 2 2" xfId="18810" xr:uid="{00000000-0005-0000-0000-000023000000}"/>
    <cellStyle name="Calc cel 2 2 4 3 2 3" xfId="15665" xr:uid="{00000000-0005-0000-0000-000023000000}"/>
    <cellStyle name="Calc cel 2 2 4 3 3" xfId="4113" xr:uid="{00000000-0005-0000-0000-000023000000}"/>
    <cellStyle name="Calc cel 2 2 4 3 3 2" xfId="9643" xr:uid="{00000000-0005-0000-0000-000023000000}"/>
    <cellStyle name="Calc cel 2 2 4 3 3 2 2" xfId="20196" xr:uid="{00000000-0005-0000-0000-000023000000}"/>
    <cellStyle name="Calc cel 2 2 4 3 3 3" xfId="12353" xr:uid="{00000000-0005-0000-0000-000023000000}"/>
    <cellStyle name="Calc cel 2 2 4 3 4" xfId="7085" xr:uid="{00000000-0005-0000-0000-000023000000}"/>
    <cellStyle name="Calc cel 2 2 4 3 4 2" xfId="17630" xr:uid="{00000000-0005-0000-0000-000023000000}"/>
    <cellStyle name="Calc cel 2 2 4 3 5" xfId="5527" xr:uid="{00000000-0005-0000-0000-000023000000}"/>
    <cellStyle name="Calc cel 2 2 4 3 5 2" xfId="11559" xr:uid="{00000000-0005-0000-0000-000023000000}"/>
    <cellStyle name="Calc cel 2 2 4 3 6" xfId="13835" xr:uid="{00000000-0005-0000-0000-000023000000}"/>
    <cellStyle name="Calc cel 2 2 4 4" xfId="1283" xr:uid="{00000000-0005-0000-0000-000023000000}"/>
    <cellStyle name="Calc cel 2 2 4 4 2" xfId="2524" xr:uid="{00000000-0005-0000-0000-000023000000}"/>
    <cellStyle name="Calc cel 2 2 4 4 2 2" xfId="8094" xr:uid="{00000000-0005-0000-0000-000023000000}"/>
    <cellStyle name="Calc cel 2 2 4 4 2 2 2" xfId="18639" xr:uid="{00000000-0005-0000-0000-000023000000}"/>
    <cellStyle name="Calc cel 2 2 4 4 2 3" xfId="13104" xr:uid="{00000000-0005-0000-0000-000023000000}"/>
    <cellStyle name="Calc cel 2 2 4 4 3" xfId="3945" xr:uid="{00000000-0005-0000-0000-000023000000}"/>
    <cellStyle name="Calc cel 2 2 4 4 3 2" xfId="9486" xr:uid="{00000000-0005-0000-0000-000023000000}"/>
    <cellStyle name="Calc cel 2 2 4 4 3 2 2" xfId="20039" xr:uid="{00000000-0005-0000-0000-000023000000}"/>
    <cellStyle name="Calc cel 2 2 4 4 3 3" xfId="10925" xr:uid="{00000000-0005-0000-0000-000023000000}"/>
    <cellStyle name="Calc cel 2 2 4 4 4" xfId="6926" xr:uid="{00000000-0005-0000-0000-000023000000}"/>
    <cellStyle name="Calc cel 2 2 4 4 4 2" xfId="17471" xr:uid="{00000000-0005-0000-0000-000023000000}"/>
    <cellStyle name="Calc cel 2 2 4 4 5" xfId="5370" xr:uid="{00000000-0005-0000-0000-000023000000}"/>
    <cellStyle name="Calc cel 2 2 4 4 5 2" xfId="11134" xr:uid="{00000000-0005-0000-0000-000023000000}"/>
    <cellStyle name="Calc cel 2 2 4 4 6" xfId="11665" xr:uid="{00000000-0005-0000-0000-000023000000}"/>
    <cellStyle name="Calc cel 2 2 4 5" xfId="465" xr:uid="{00000000-0005-0000-0000-000023000000}"/>
    <cellStyle name="Calc cel 2 2 4 5 2" xfId="3488" xr:uid="{00000000-0005-0000-0000-000023000000}"/>
    <cellStyle name="Calc cel 2 2 4 5 2 2" xfId="9052" xr:uid="{00000000-0005-0000-0000-000023000000}"/>
    <cellStyle name="Calc cel 2 2 4 5 2 2 2" xfId="19598" xr:uid="{00000000-0005-0000-0000-000023000000}"/>
    <cellStyle name="Calc cel 2 2 4 5 2 3" xfId="13673" xr:uid="{00000000-0005-0000-0000-000023000000}"/>
    <cellStyle name="Calc cel 2 2 4 5 3" xfId="6204" xr:uid="{00000000-0005-0000-0000-000023000000}"/>
    <cellStyle name="Calc cel 2 2 4 5 3 2" xfId="16750" xr:uid="{00000000-0005-0000-0000-000023000000}"/>
    <cellStyle name="Calc cel 2 2 4 5 4" xfId="4935" xr:uid="{00000000-0005-0000-0000-000023000000}"/>
    <cellStyle name="Calc cel 2 2 4 5 4 2" xfId="14450" xr:uid="{00000000-0005-0000-0000-000023000000}"/>
    <cellStyle name="Calc cel 2 2 4 5 5" xfId="10721" xr:uid="{00000000-0005-0000-0000-000023000000}"/>
    <cellStyle name="Calc cel 2 2 4 6" xfId="2095" xr:uid="{00000000-0005-0000-0000-000023000000}"/>
    <cellStyle name="Calc cel 2 2 4 6 2" xfId="7665" xr:uid="{00000000-0005-0000-0000-000023000000}"/>
    <cellStyle name="Calc cel 2 2 4 6 2 2" xfId="18210" xr:uid="{00000000-0005-0000-0000-000023000000}"/>
    <cellStyle name="Calc cel 2 2 4 6 3" xfId="13983" xr:uid="{00000000-0005-0000-0000-000023000000}"/>
    <cellStyle name="Calc cel 2 2 4 7" xfId="436" xr:uid="{00000000-0005-0000-0000-000023000000}"/>
    <cellStyle name="Calc cel 2 2 4 7 2" xfId="6181" xr:uid="{00000000-0005-0000-0000-000023000000}"/>
    <cellStyle name="Calc cel 2 2 4 7 2 2" xfId="16726" xr:uid="{00000000-0005-0000-0000-000023000000}"/>
    <cellStyle name="Calc cel 2 2 4 7 3" xfId="12426" xr:uid="{00000000-0005-0000-0000-000023000000}"/>
    <cellStyle name="Calc cel 2 2 4 8" xfId="4885" xr:uid="{00000000-0005-0000-0000-000023000000}"/>
    <cellStyle name="Calc cel 2 2 4 8 2" xfId="15241" xr:uid="{00000000-0005-0000-0000-000023000000}"/>
    <cellStyle name="Calc cel 2 2 4 9" xfId="14871" xr:uid="{00000000-0005-0000-0000-000023000000}"/>
    <cellStyle name="Calc cel 2 2 4 9 2" xfId="12854" xr:uid="{00000000-0005-0000-0000-000023000000}"/>
    <cellStyle name="Calc cel 2 2 5" xfId="737" xr:uid="{00000000-0005-0000-0000-000023000000}"/>
    <cellStyle name="Calc cel 2 2 5 2" xfId="1963" xr:uid="{00000000-0005-0000-0000-000023000000}"/>
    <cellStyle name="Calc cel 2 2 5 2 2" xfId="3202" xr:uid="{00000000-0005-0000-0000-000023000000}"/>
    <cellStyle name="Calc cel 2 2 5 2 2 2" xfId="8772" xr:uid="{00000000-0005-0000-0000-000023000000}"/>
    <cellStyle name="Calc cel 2 2 5 2 2 2 2" xfId="19317" xr:uid="{00000000-0005-0000-0000-000023000000}"/>
    <cellStyle name="Calc cel 2 2 5 2 2 3" xfId="15036" xr:uid="{00000000-0005-0000-0000-000023000000}"/>
    <cellStyle name="Calc cel 2 2 5 2 3" xfId="4614" xr:uid="{00000000-0005-0000-0000-000023000000}"/>
    <cellStyle name="Calc cel 2 2 5 2 3 2" xfId="10111" xr:uid="{00000000-0005-0000-0000-000023000000}"/>
    <cellStyle name="Calc cel 2 2 5 2 3 2 2" xfId="20666" xr:uid="{00000000-0005-0000-0000-000023000000}"/>
    <cellStyle name="Calc cel 2 2 5 2 3 3" xfId="10844" xr:uid="{00000000-0005-0000-0000-000023000000}"/>
    <cellStyle name="Calc cel 2 2 5 2 4" xfId="7538" xr:uid="{00000000-0005-0000-0000-000023000000}"/>
    <cellStyle name="Calc cel 2 2 5 2 4 2" xfId="18083" xr:uid="{00000000-0005-0000-0000-000023000000}"/>
    <cellStyle name="Calc cel 2 2 5 2 5" xfId="5995" xr:uid="{00000000-0005-0000-0000-000023000000}"/>
    <cellStyle name="Calc cel 2 2 5 2 5 2" xfId="16517" xr:uid="{00000000-0005-0000-0000-000023000000}"/>
    <cellStyle name="Calc cel 2 2 5 2 6" xfId="15433" xr:uid="{00000000-0005-0000-0000-000023000000}"/>
    <cellStyle name="Calc cel 2 2 5 3" xfId="1320" xr:uid="{00000000-0005-0000-0000-000023000000}"/>
    <cellStyle name="Calc cel 2 2 5 3 2" xfId="2561" xr:uid="{00000000-0005-0000-0000-000023000000}"/>
    <cellStyle name="Calc cel 2 2 5 3 2 2" xfId="8131" xr:uid="{00000000-0005-0000-0000-000023000000}"/>
    <cellStyle name="Calc cel 2 2 5 3 2 2 2" xfId="18676" xr:uid="{00000000-0005-0000-0000-000023000000}"/>
    <cellStyle name="Calc cel 2 2 5 3 2 3" xfId="15456" xr:uid="{00000000-0005-0000-0000-000023000000}"/>
    <cellStyle name="Calc cel 2 2 5 3 3" xfId="3981" xr:uid="{00000000-0005-0000-0000-000023000000}"/>
    <cellStyle name="Calc cel 2 2 5 3 3 2" xfId="9519" xr:uid="{00000000-0005-0000-0000-000023000000}"/>
    <cellStyle name="Calc cel 2 2 5 3 3 2 2" xfId="20072" xr:uid="{00000000-0005-0000-0000-000023000000}"/>
    <cellStyle name="Calc cel 2 2 5 3 3 3" xfId="12050" xr:uid="{00000000-0005-0000-0000-000023000000}"/>
    <cellStyle name="Calc cel 2 2 5 3 4" xfId="6961" xr:uid="{00000000-0005-0000-0000-000023000000}"/>
    <cellStyle name="Calc cel 2 2 5 3 4 2" xfId="17506" xr:uid="{00000000-0005-0000-0000-000023000000}"/>
    <cellStyle name="Calc cel 2 2 5 3 5" xfId="5403" xr:uid="{00000000-0005-0000-0000-000023000000}"/>
    <cellStyle name="Calc cel 2 2 5 3 5 2" xfId="15902" xr:uid="{00000000-0005-0000-0000-000023000000}"/>
    <cellStyle name="Calc cel 2 2 5 3 6" xfId="13519" xr:uid="{00000000-0005-0000-0000-000023000000}"/>
    <cellStyle name="Calc cel 2 2 5 4" xfId="1037" xr:uid="{00000000-0005-0000-0000-000023000000}"/>
    <cellStyle name="Calc cel 2 2 5 4 2" xfId="3705" xr:uid="{00000000-0005-0000-0000-000023000000}"/>
    <cellStyle name="Calc cel 2 2 5 4 2 2" xfId="9262" xr:uid="{00000000-0005-0000-0000-000023000000}"/>
    <cellStyle name="Calc cel 2 2 5 4 2 2 2" xfId="19811" xr:uid="{00000000-0005-0000-0000-000023000000}"/>
    <cellStyle name="Calc cel 2 2 5 4 2 3" xfId="14011" xr:uid="{00000000-0005-0000-0000-000023000000}"/>
    <cellStyle name="Calc cel 2 2 5 4 3" xfId="6695" xr:uid="{00000000-0005-0000-0000-000023000000}"/>
    <cellStyle name="Calc cel 2 2 5 4 3 2" xfId="17240" xr:uid="{00000000-0005-0000-0000-000023000000}"/>
    <cellStyle name="Calc cel 2 2 5 4 4" xfId="5146" xr:uid="{00000000-0005-0000-0000-000023000000}"/>
    <cellStyle name="Calc cel 2 2 5 4 4 2" xfId="15735" xr:uid="{00000000-0005-0000-0000-000023000000}"/>
    <cellStyle name="Calc cel 2 2 5 4 5" xfId="10717" xr:uid="{00000000-0005-0000-0000-000023000000}"/>
    <cellStyle name="Calc cel 2 2 5 5" xfId="2280" xr:uid="{00000000-0005-0000-0000-000023000000}"/>
    <cellStyle name="Calc cel 2 2 5 5 2" xfId="7850" xr:uid="{00000000-0005-0000-0000-000023000000}"/>
    <cellStyle name="Calc cel 2 2 5 5 2 2" xfId="18395" xr:uid="{00000000-0005-0000-0000-000023000000}"/>
    <cellStyle name="Calc cel 2 2 5 5 3" xfId="13608" xr:uid="{00000000-0005-0000-0000-000023000000}"/>
    <cellStyle name="Calc cel 2 2 5 6" xfId="3477" xr:uid="{00000000-0005-0000-0000-000023000000}"/>
    <cellStyle name="Calc cel 2 2 5 6 2" xfId="9041" xr:uid="{00000000-0005-0000-0000-000023000000}"/>
    <cellStyle name="Calc cel 2 2 5 6 2 2" xfId="19587" xr:uid="{00000000-0005-0000-0000-000023000000}"/>
    <cellStyle name="Calc cel 2 2 5 6 3" xfId="15759" xr:uid="{00000000-0005-0000-0000-000023000000}"/>
    <cellStyle name="Calc cel 2 2 5 7" xfId="4924" xr:uid="{00000000-0005-0000-0000-000023000000}"/>
    <cellStyle name="Calc cel 2 2 5 7 2" xfId="13705" xr:uid="{00000000-0005-0000-0000-000023000000}"/>
    <cellStyle name="Calc cel 2 2 5 8" xfId="14880" xr:uid="{00000000-0005-0000-0000-000023000000}"/>
    <cellStyle name="Calc cel 2 2 5 8 2" xfId="12131" xr:uid="{00000000-0005-0000-0000-000023000000}"/>
    <cellStyle name="Calc cel 2 2 5 9" xfId="10757" xr:uid="{00000000-0005-0000-0000-000023000000}"/>
    <cellStyle name="Calc cel 2 2 6" xfId="800" xr:uid="{00000000-0005-0000-0000-000023000000}"/>
    <cellStyle name="Calc cel 2 2 6 2" xfId="2026" xr:uid="{00000000-0005-0000-0000-000023000000}"/>
    <cellStyle name="Calc cel 2 2 6 2 2" xfId="3265" xr:uid="{00000000-0005-0000-0000-000023000000}"/>
    <cellStyle name="Calc cel 2 2 6 2 2 2" xfId="8835" xr:uid="{00000000-0005-0000-0000-000023000000}"/>
    <cellStyle name="Calc cel 2 2 6 2 2 2 2" xfId="19380" xr:uid="{00000000-0005-0000-0000-000023000000}"/>
    <cellStyle name="Calc cel 2 2 6 2 2 3" xfId="13045" xr:uid="{00000000-0005-0000-0000-000023000000}"/>
    <cellStyle name="Calc cel 2 2 6 2 3" xfId="4677" xr:uid="{00000000-0005-0000-0000-000023000000}"/>
    <cellStyle name="Calc cel 2 2 6 2 3 2" xfId="10170" xr:uid="{00000000-0005-0000-0000-000023000000}"/>
    <cellStyle name="Calc cel 2 2 6 2 3 2 2" xfId="20725" xr:uid="{00000000-0005-0000-0000-000023000000}"/>
    <cellStyle name="Calc cel 2 2 6 2 3 3" xfId="14042" xr:uid="{00000000-0005-0000-0000-000023000000}"/>
    <cellStyle name="Calc cel 2 2 6 2 4" xfId="7597" xr:uid="{00000000-0005-0000-0000-000023000000}"/>
    <cellStyle name="Calc cel 2 2 6 2 4 2" xfId="18142" xr:uid="{00000000-0005-0000-0000-000023000000}"/>
    <cellStyle name="Calc cel 2 2 6 2 5" xfId="6054" xr:uid="{00000000-0005-0000-0000-000023000000}"/>
    <cellStyle name="Calc cel 2 2 6 2 5 2" xfId="16576" xr:uid="{00000000-0005-0000-0000-000023000000}"/>
    <cellStyle name="Calc cel 2 2 6 2 6" xfId="10511" xr:uid="{00000000-0005-0000-0000-000023000000}"/>
    <cellStyle name="Calc cel 2 2 6 3" xfId="1708" xr:uid="{00000000-0005-0000-0000-000023000000}"/>
    <cellStyle name="Calc cel 2 2 6 3 2" xfId="2948" xr:uid="{00000000-0005-0000-0000-000023000000}"/>
    <cellStyle name="Calc cel 2 2 6 3 2 2" xfId="8518" xr:uid="{00000000-0005-0000-0000-000023000000}"/>
    <cellStyle name="Calc cel 2 2 6 3 2 2 2" xfId="19063" xr:uid="{00000000-0005-0000-0000-000023000000}"/>
    <cellStyle name="Calc cel 2 2 6 3 2 3" xfId="13604" xr:uid="{00000000-0005-0000-0000-000023000000}"/>
    <cellStyle name="Calc cel 2 2 6 3 3" xfId="4361" xr:uid="{00000000-0005-0000-0000-000023000000}"/>
    <cellStyle name="Calc cel 2 2 6 3 3 2" xfId="9873" xr:uid="{00000000-0005-0000-0000-000023000000}"/>
    <cellStyle name="Calc cel 2 2 6 3 3 2 2" xfId="20429" xr:uid="{00000000-0005-0000-0000-000023000000}"/>
    <cellStyle name="Calc cel 2 2 6 3 3 3" xfId="13111" xr:uid="{00000000-0005-0000-0000-000023000000}"/>
    <cellStyle name="Calc cel 2 2 6 3 4" xfId="7313" xr:uid="{00000000-0005-0000-0000-000023000000}"/>
    <cellStyle name="Calc cel 2 2 6 3 4 2" xfId="17858" xr:uid="{00000000-0005-0000-0000-000023000000}"/>
    <cellStyle name="Calc cel 2 2 6 3 5" xfId="5757" xr:uid="{00000000-0005-0000-0000-000023000000}"/>
    <cellStyle name="Calc cel 2 2 6 3 5 2" xfId="16280" xr:uid="{00000000-0005-0000-0000-000023000000}"/>
    <cellStyle name="Calc cel 2 2 6 3 6" xfId="14764" xr:uid="{00000000-0005-0000-0000-000023000000}"/>
    <cellStyle name="Calc cel 2 2 6 4" xfId="1100" xr:uid="{00000000-0005-0000-0000-000023000000}"/>
    <cellStyle name="Calc cel 2 2 6 4 2" xfId="6757" xr:uid="{00000000-0005-0000-0000-000023000000}"/>
    <cellStyle name="Calc cel 2 2 6 4 2 2" xfId="17302" xr:uid="{00000000-0005-0000-0000-000023000000}"/>
    <cellStyle name="Calc cel 2 2 6 4 3" xfId="13798" xr:uid="{00000000-0005-0000-0000-000023000000}"/>
    <cellStyle name="Calc cel 2 2 6 5" xfId="2343" xr:uid="{00000000-0005-0000-0000-000023000000}"/>
    <cellStyle name="Calc cel 2 2 6 5 2" xfId="7913" xr:uid="{00000000-0005-0000-0000-000023000000}"/>
    <cellStyle name="Calc cel 2 2 6 5 2 2" xfId="18458" xr:uid="{00000000-0005-0000-0000-000023000000}"/>
    <cellStyle name="Calc cel 2 2 6 5 3" xfId="11441" xr:uid="{00000000-0005-0000-0000-000023000000}"/>
    <cellStyle name="Calc cel 2 2 6 6" xfId="3768" xr:uid="{00000000-0005-0000-0000-000023000000}"/>
    <cellStyle name="Calc cel 2 2 6 6 2" xfId="9321" xr:uid="{00000000-0005-0000-0000-000023000000}"/>
    <cellStyle name="Calc cel 2 2 6 6 2 2" xfId="19873" xr:uid="{00000000-0005-0000-0000-000023000000}"/>
    <cellStyle name="Calc cel 2 2 6 6 3" xfId="10936" xr:uid="{00000000-0005-0000-0000-000023000000}"/>
    <cellStyle name="Calc cel 2 2 6 7" xfId="6461" xr:uid="{00000000-0005-0000-0000-000023000000}"/>
    <cellStyle name="Calc cel 2 2 6 7 2" xfId="15169" xr:uid="{00000000-0005-0000-0000-000023000000}"/>
    <cellStyle name="Calc cel 2 2 6 7 2 2" xfId="17006" xr:uid="{00000000-0005-0000-0000-000023000000}"/>
    <cellStyle name="Calc cel 2 2 6 7 3" xfId="16007" xr:uid="{00000000-0005-0000-0000-000023000000}"/>
    <cellStyle name="Calc cel 2 2 6 8" xfId="5205" xr:uid="{00000000-0005-0000-0000-000023000000}"/>
    <cellStyle name="Calc cel 2 2 6 8 2" xfId="12384" xr:uid="{00000000-0005-0000-0000-000023000000}"/>
    <cellStyle name="Calc cel 2 2 6 9" xfId="14234" xr:uid="{00000000-0005-0000-0000-000023000000}"/>
    <cellStyle name="Calc cel 2 2 7" xfId="467" xr:uid="{00000000-0005-0000-0000-000023000000}"/>
    <cellStyle name="Calc cel 2 2 7 2" xfId="1202" xr:uid="{00000000-0005-0000-0000-000023000000}"/>
    <cellStyle name="Calc cel 2 2 7 2 2" xfId="2444" xr:uid="{00000000-0005-0000-0000-000023000000}"/>
    <cellStyle name="Calc cel 2 2 7 2 2 2" xfId="8014" xr:uid="{00000000-0005-0000-0000-000023000000}"/>
    <cellStyle name="Calc cel 2 2 7 2 2 2 2" xfId="18559" xr:uid="{00000000-0005-0000-0000-000023000000}"/>
    <cellStyle name="Calc cel 2 2 7 2 2 3" xfId="13963" xr:uid="{00000000-0005-0000-0000-000023000000}"/>
    <cellStyle name="Calc cel 2 2 7 2 3" xfId="3868" xr:uid="{00000000-0005-0000-0000-000023000000}"/>
    <cellStyle name="Calc cel 2 2 7 2 3 2" xfId="9418" xr:uid="{00000000-0005-0000-0000-000023000000}"/>
    <cellStyle name="Calc cel 2 2 7 2 3 2 2" xfId="19971" xr:uid="{00000000-0005-0000-0000-000023000000}"/>
    <cellStyle name="Calc cel 2 2 7 2 3 3" xfId="11595" xr:uid="{00000000-0005-0000-0000-000023000000}"/>
    <cellStyle name="Calc cel 2 2 7 2 4" xfId="6856" xr:uid="{00000000-0005-0000-0000-000023000000}"/>
    <cellStyle name="Calc cel 2 2 7 2 4 2" xfId="17401" xr:uid="{00000000-0005-0000-0000-000023000000}"/>
    <cellStyle name="Calc cel 2 2 7 2 5" xfId="5302" xr:uid="{00000000-0005-0000-0000-000023000000}"/>
    <cellStyle name="Calc cel 2 2 7 2 5 2" xfId="14684" xr:uid="{00000000-0005-0000-0000-000023000000}"/>
    <cellStyle name="Calc cel 2 2 7 2 6" xfId="10276" xr:uid="{00000000-0005-0000-0000-000023000000}"/>
    <cellStyle name="Calc cel 2 2 7 3" xfId="1435" xr:uid="{00000000-0005-0000-0000-000023000000}"/>
    <cellStyle name="Calc cel 2 2 7 3 2" xfId="7068" xr:uid="{00000000-0005-0000-0000-000023000000}"/>
    <cellStyle name="Calc cel 2 2 7 3 2 2" xfId="17613" xr:uid="{00000000-0005-0000-0000-000023000000}"/>
    <cellStyle name="Calc cel 2 2 7 3 3" xfId="12135" xr:uid="{00000000-0005-0000-0000-000023000000}"/>
    <cellStyle name="Calc cel 2 2 7 4" xfId="2676" xr:uid="{00000000-0005-0000-0000-000023000000}"/>
    <cellStyle name="Calc cel 2 2 7 4 2" xfId="8246" xr:uid="{00000000-0005-0000-0000-000023000000}"/>
    <cellStyle name="Calc cel 2 2 7 4 2 2" xfId="18791" xr:uid="{00000000-0005-0000-0000-000023000000}"/>
    <cellStyle name="Calc cel 2 2 7 4 3" xfId="12059" xr:uid="{00000000-0005-0000-0000-000023000000}"/>
    <cellStyle name="Calc cel 2 2 7 5" xfId="4096" xr:uid="{00000000-0005-0000-0000-000023000000}"/>
    <cellStyle name="Calc cel 2 2 7 5 2" xfId="9627" xr:uid="{00000000-0005-0000-0000-000023000000}"/>
    <cellStyle name="Calc cel 2 2 7 5 2 2" xfId="20180" xr:uid="{00000000-0005-0000-0000-000023000000}"/>
    <cellStyle name="Calc cel 2 2 7 5 3" xfId="12111" xr:uid="{00000000-0005-0000-0000-000023000000}"/>
    <cellStyle name="Calc cel 2 2 7 6" xfId="6206" xr:uid="{00000000-0005-0000-0000-000023000000}"/>
    <cellStyle name="Calc cel 2 2 7 6 2" xfId="16752" xr:uid="{00000000-0005-0000-0000-000023000000}"/>
    <cellStyle name="Calc cel 2 2 7 7" xfId="5511" xr:uid="{00000000-0005-0000-0000-000023000000}"/>
    <cellStyle name="Calc cel 2 2 7 7 2" xfId="15368" xr:uid="{00000000-0005-0000-0000-000023000000}"/>
    <cellStyle name="Calc cel 2 2 7 8" xfId="12562" xr:uid="{00000000-0005-0000-0000-000023000000}"/>
    <cellStyle name="Calc cel 2 2 8" xfId="1649" xr:uid="{00000000-0005-0000-0000-000023000000}"/>
    <cellStyle name="Calc cel 2 2 8 2" xfId="2889" xr:uid="{00000000-0005-0000-0000-000023000000}"/>
    <cellStyle name="Calc cel 2 2 8 2 2" xfId="8459" xr:uid="{00000000-0005-0000-0000-000023000000}"/>
    <cellStyle name="Calc cel 2 2 8 2 2 2" xfId="19004" xr:uid="{00000000-0005-0000-0000-000023000000}"/>
    <cellStyle name="Calc cel 2 2 8 2 3" xfId="13212" xr:uid="{00000000-0005-0000-0000-000023000000}"/>
    <cellStyle name="Calc cel 2 2 8 3" xfId="4302" xr:uid="{00000000-0005-0000-0000-000023000000}"/>
    <cellStyle name="Calc cel 2 2 8 3 2" xfId="9818" xr:uid="{00000000-0005-0000-0000-000023000000}"/>
    <cellStyle name="Calc cel 2 2 8 3 2 2" xfId="20374" xr:uid="{00000000-0005-0000-0000-000023000000}"/>
    <cellStyle name="Calc cel 2 2 8 3 3" xfId="11062" xr:uid="{00000000-0005-0000-0000-000023000000}"/>
    <cellStyle name="Calc cel 2 2 8 4" xfId="7257" xr:uid="{00000000-0005-0000-0000-000023000000}"/>
    <cellStyle name="Calc cel 2 2 8 4 2" xfId="17802" xr:uid="{00000000-0005-0000-0000-000023000000}"/>
    <cellStyle name="Calc cel 2 2 8 5" xfId="5702" xr:uid="{00000000-0005-0000-0000-000023000000}"/>
    <cellStyle name="Calc cel 2 2 8 5 2" xfId="16225" xr:uid="{00000000-0005-0000-0000-000023000000}"/>
    <cellStyle name="Calc cel 2 2 8 6" xfId="12668" xr:uid="{00000000-0005-0000-0000-000023000000}"/>
    <cellStyle name="Calc cel 2 2 9" xfId="456" xr:uid="{00000000-0005-0000-0000-000023000000}"/>
    <cellStyle name="Calc cel 2 2 9 2" xfId="3588" xr:uid="{00000000-0005-0000-0000-000023000000}"/>
    <cellStyle name="Calc cel 2 2 9 2 2" xfId="9149" xr:uid="{00000000-0005-0000-0000-000023000000}"/>
    <cellStyle name="Calc cel 2 2 9 2 2 2" xfId="19696" xr:uid="{00000000-0005-0000-0000-000023000000}"/>
    <cellStyle name="Calc cel 2 2 9 2 3" xfId="11404" xr:uid="{00000000-0005-0000-0000-000023000000}"/>
    <cellStyle name="Calc cel 2 2 9 3" xfId="6197" xr:uid="{00000000-0005-0000-0000-000023000000}"/>
    <cellStyle name="Calc cel 2 2 9 3 2" xfId="16743" xr:uid="{00000000-0005-0000-0000-000023000000}"/>
    <cellStyle name="Calc cel 2 2 9 4" xfId="5033" xr:uid="{00000000-0005-0000-0000-000023000000}"/>
    <cellStyle name="Calc cel 2 2 9 4 2" xfId="12930" xr:uid="{00000000-0005-0000-0000-000023000000}"/>
    <cellStyle name="Calc cel 2 2 9 5" xfId="12963" xr:uid="{00000000-0005-0000-0000-000023000000}"/>
    <cellStyle name="Calc cel 2 3" xfId="205" xr:uid="{00000000-0005-0000-0000-000022000000}"/>
    <cellStyle name="Calc cel 2 3 10" xfId="6126" xr:uid="{00000000-0005-0000-0000-000022000000}"/>
    <cellStyle name="Calc cel 2 3 10 2" xfId="14920" xr:uid="{00000000-0005-0000-0000-000022000000}"/>
    <cellStyle name="Calc cel 2 3 10 3" xfId="16648" xr:uid="{00000000-0005-0000-0000-000022000000}"/>
    <cellStyle name="Calc cel 2 3 11" xfId="14832" xr:uid="{00000000-0005-0000-0000-000022000000}"/>
    <cellStyle name="Calc cel 2 3 11 2" xfId="10720" xr:uid="{00000000-0005-0000-0000-000022000000}"/>
    <cellStyle name="Calc cel 2 3 2" xfId="375" xr:uid="{00000000-0005-0000-0000-000022000000}"/>
    <cellStyle name="Calc cel 2 3 2 10" xfId="2214" xr:uid="{00000000-0005-0000-0000-000022000000}"/>
    <cellStyle name="Calc cel 2 3 2 10 2" xfId="7784" xr:uid="{00000000-0005-0000-0000-000022000000}"/>
    <cellStyle name="Calc cel 2 3 2 10 2 2" xfId="18329" xr:uid="{00000000-0005-0000-0000-000022000000}"/>
    <cellStyle name="Calc cel 2 3 2 10 3" xfId="12349" xr:uid="{00000000-0005-0000-0000-000022000000}"/>
    <cellStyle name="Calc cel 2 3 2 11" xfId="575" xr:uid="{00000000-0005-0000-0000-000022000000}"/>
    <cellStyle name="Calc cel 2 3 2 11 2" xfId="6274" xr:uid="{00000000-0005-0000-0000-000022000000}"/>
    <cellStyle name="Calc cel 2 3 2 11 2 2" xfId="16819" xr:uid="{00000000-0005-0000-0000-000022000000}"/>
    <cellStyle name="Calc cel 2 3 2 11 3" xfId="14977" xr:uid="{00000000-0005-0000-0000-000022000000}"/>
    <cellStyle name="Calc cel 2 3 2 12" xfId="3460" xr:uid="{00000000-0005-0000-0000-000022000000}"/>
    <cellStyle name="Calc cel 2 3 2 12 2" xfId="9024" xr:uid="{00000000-0005-0000-0000-000022000000}"/>
    <cellStyle name="Calc cel 2 3 2 12 2 2" xfId="19570" xr:uid="{00000000-0005-0000-0000-000022000000}"/>
    <cellStyle name="Calc cel 2 3 2 13" xfId="4904" xr:uid="{00000000-0005-0000-0000-000022000000}"/>
    <cellStyle name="Calc cel 2 3 2 13 2" xfId="15375" xr:uid="{00000000-0005-0000-0000-000022000000}"/>
    <cellStyle name="Calc cel 2 3 2 14" xfId="13616" xr:uid="{00000000-0005-0000-0000-000022000000}"/>
    <cellStyle name="Calc cel 2 3 2 2" xfId="720" xr:uid="{00000000-0005-0000-0000-000022000000}"/>
    <cellStyle name="Calc cel 2 3 2 2 10" xfId="13385" xr:uid="{00000000-0005-0000-0000-000022000000}"/>
    <cellStyle name="Calc cel 2 3 2 2 2" xfId="1946" xr:uid="{00000000-0005-0000-0000-000022000000}"/>
    <cellStyle name="Calc cel 2 3 2 2 2 2" xfId="3185" xr:uid="{00000000-0005-0000-0000-000022000000}"/>
    <cellStyle name="Calc cel 2 3 2 2 2 2 2" xfId="8755" xr:uid="{00000000-0005-0000-0000-000022000000}"/>
    <cellStyle name="Calc cel 2 3 2 2 2 2 2 2" xfId="19300" xr:uid="{00000000-0005-0000-0000-000022000000}"/>
    <cellStyle name="Calc cel 2 3 2 2 2 2 3" xfId="14646" xr:uid="{00000000-0005-0000-0000-000022000000}"/>
    <cellStyle name="Calc cel 2 3 2 2 2 3" xfId="4597" xr:uid="{00000000-0005-0000-0000-000022000000}"/>
    <cellStyle name="Calc cel 2 3 2 2 2 3 2" xfId="10095" xr:uid="{00000000-0005-0000-0000-000022000000}"/>
    <cellStyle name="Calc cel 2 3 2 2 2 3 2 2" xfId="20650" xr:uid="{00000000-0005-0000-0000-000022000000}"/>
    <cellStyle name="Calc cel 2 3 2 2 2 3 3" xfId="15009" xr:uid="{00000000-0005-0000-0000-000022000000}"/>
    <cellStyle name="Calc cel 2 3 2 2 2 4" xfId="7522" xr:uid="{00000000-0005-0000-0000-000022000000}"/>
    <cellStyle name="Calc cel 2 3 2 2 2 4 2" xfId="18067" xr:uid="{00000000-0005-0000-0000-000022000000}"/>
    <cellStyle name="Calc cel 2 3 2 2 2 5" xfId="5979" xr:uid="{00000000-0005-0000-0000-000022000000}"/>
    <cellStyle name="Calc cel 2 3 2 2 2 5 2" xfId="16501" xr:uid="{00000000-0005-0000-0000-000022000000}"/>
    <cellStyle name="Calc cel 2 3 2 2 2 6" xfId="14205" xr:uid="{00000000-0005-0000-0000-000022000000}"/>
    <cellStyle name="Calc cel 2 3 2 2 3" xfId="1812" xr:uid="{00000000-0005-0000-0000-000022000000}"/>
    <cellStyle name="Calc cel 2 3 2 2 3 2" xfId="3051" xr:uid="{00000000-0005-0000-0000-000022000000}"/>
    <cellStyle name="Calc cel 2 3 2 2 3 2 2" xfId="8621" xr:uid="{00000000-0005-0000-0000-000022000000}"/>
    <cellStyle name="Calc cel 2 3 2 2 3 2 2 2" xfId="19166" xr:uid="{00000000-0005-0000-0000-000022000000}"/>
    <cellStyle name="Calc cel 2 3 2 2 3 2 3" xfId="13061" xr:uid="{00000000-0005-0000-0000-000022000000}"/>
    <cellStyle name="Calc cel 2 3 2 2 3 3" xfId="4463" xr:uid="{00000000-0005-0000-0000-000022000000}"/>
    <cellStyle name="Calc cel 2 3 2 2 3 3 2" xfId="9970" xr:uid="{00000000-0005-0000-0000-000022000000}"/>
    <cellStyle name="Calc cel 2 3 2 2 3 3 2 2" xfId="20526" xr:uid="{00000000-0005-0000-0000-000022000000}"/>
    <cellStyle name="Calc cel 2 3 2 2 3 3 3" xfId="14341" xr:uid="{00000000-0005-0000-0000-000022000000}"/>
    <cellStyle name="Calc cel 2 3 2 2 3 4" xfId="7411" xr:uid="{00000000-0005-0000-0000-000022000000}"/>
    <cellStyle name="Calc cel 2 3 2 2 3 4 2" xfId="17956" xr:uid="{00000000-0005-0000-0000-000022000000}"/>
    <cellStyle name="Calc cel 2 3 2 2 3 5" xfId="5854" xr:uid="{00000000-0005-0000-0000-000022000000}"/>
    <cellStyle name="Calc cel 2 3 2 2 3 5 2" xfId="16377" xr:uid="{00000000-0005-0000-0000-000022000000}"/>
    <cellStyle name="Calc cel 2 3 2 2 3 6" xfId="11410" xr:uid="{00000000-0005-0000-0000-000022000000}"/>
    <cellStyle name="Calc cel 2 3 2 2 4" xfId="1631" xr:uid="{00000000-0005-0000-0000-000022000000}"/>
    <cellStyle name="Calc cel 2 3 2 2 4 2" xfId="2871" xr:uid="{00000000-0005-0000-0000-000022000000}"/>
    <cellStyle name="Calc cel 2 3 2 2 4 2 2" xfId="8441" xr:uid="{00000000-0005-0000-0000-000022000000}"/>
    <cellStyle name="Calc cel 2 3 2 2 4 2 2 2" xfId="18986" xr:uid="{00000000-0005-0000-0000-000022000000}"/>
    <cellStyle name="Calc cel 2 3 2 2 4 2 3" xfId="11257" xr:uid="{00000000-0005-0000-0000-000022000000}"/>
    <cellStyle name="Calc cel 2 3 2 2 4 3" xfId="4284" xr:uid="{00000000-0005-0000-0000-000022000000}"/>
    <cellStyle name="Calc cel 2 3 2 2 4 3 2" xfId="9801" xr:uid="{00000000-0005-0000-0000-000022000000}"/>
    <cellStyle name="Calc cel 2 3 2 2 4 3 2 2" xfId="20356" xr:uid="{00000000-0005-0000-0000-000022000000}"/>
    <cellStyle name="Calc cel 2 3 2 2 4 3 3" xfId="11118" xr:uid="{00000000-0005-0000-0000-000022000000}"/>
    <cellStyle name="Calc cel 2 3 2 2 4 4" xfId="7239" xr:uid="{00000000-0005-0000-0000-000022000000}"/>
    <cellStyle name="Calc cel 2 3 2 2 4 4 2" xfId="17784" xr:uid="{00000000-0005-0000-0000-000022000000}"/>
    <cellStyle name="Calc cel 2 3 2 2 4 5" xfId="5685" xr:uid="{00000000-0005-0000-0000-000022000000}"/>
    <cellStyle name="Calc cel 2 3 2 2 4 5 2" xfId="10413" xr:uid="{00000000-0005-0000-0000-000022000000}"/>
    <cellStyle name="Calc cel 2 3 2 2 4 6" xfId="13426" xr:uid="{00000000-0005-0000-0000-000022000000}"/>
    <cellStyle name="Calc cel 2 3 2 2 5" xfId="1020" xr:uid="{00000000-0005-0000-0000-000022000000}"/>
    <cellStyle name="Calc cel 2 3 2 2 5 2" xfId="3688" xr:uid="{00000000-0005-0000-0000-000022000000}"/>
    <cellStyle name="Calc cel 2 3 2 2 5 2 2" xfId="9246" xr:uid="{00000000-0005-0000-0000-000022000000}"/>
    <cellStyle name="Calc cel 2 3 2 2 5 2 2 2" xfId="19795" xr:uid="{00000000-0005-0000-0000-000022000000}"/>
    <cellStyle name="Calc cel 2 3 2 2 5 2 3" xfId="10578" xr:uid="{00000000-0005-0000-0000-000022000000}"/>
    <cellStyle name="Calc cel 2 3 2 2 5 3" xfId="6679" xr:uid="{00000000-0005-0000-0000-000022000000}"/>
    <cellStyle name="Calc cel 2 3 2 2 5 3 2" xfId="17224" xr:uid="{00000000-0005-0000-0000-000022000000}"/>
    <cellStyle name="Calc cel 2 3 2 2 5 4" xfId="5130" xr:uid="{00000000-0005-0000-0000-000022000000}"/>
    <cellStyle name="Calc cel 2 3 2 2 5 4 2" xfId="11277" xr:uid="{00000000-0005-0000-0000-000022000000}"/>
    <cellStyle name="Calc cel 2 3 2 2 5 5" xfId="11438" xr:uid="{00000000-0005-0000-0000-000022000000}"/>
    <cellStyle name="Calc cel 2 3 2 2 6" xfId="2263" xr:uid="{00000000-0005-0000-0000-000022000000}"/>
    <cellStyle name="Calc cel 2 3 2 2 6 2" xfId="7833" xr:uid="{00000000-0005-0000-0000-000022000000}"/>
    <cellStyle name="Calc cel 2 3 2 2 6 2 2" xfId="18378" xr:uid="{00000000-0005-0000-0000-000022000000}"/>
    <cellStyle name="Calc cel 2 3 2 2 6 3" xfId="12749" xr:uid="{00000000-0005-0000-0000-000022000000}"/>
    <cellStyle name="Calc cel 2 3 2 2 7" xfId="3550" xr:uid="{00000000-0005-0000-0000-000022000000}"/>
    <cellStyle name="Calc cel 2 3 2 2 7 2" xfId="9113" xr:uid="{00000000-0005-0000-0000-000022000000}"/>
    <cellStyle name="Calc cel 2 3 2 2 7 2 2" xfId="19659" xr:uid="{00000000-0005-0000-0000-000022000000}"/>
    <cellStyle name="Calc cel 2 3 2 2 7 3" xfId="12511" xr:uid="{00000000-0005-0000-0000-000022000000}"/>
    <cellStyle name="Calc cel 2 3 2 2 8" xfId="4996" xr:uid="{00000000-0005-0000-0000-000022000000}"/>
    <cellStyle name="Calc cel 2 3 2 2 8 2" xfId="13832" xr:uid="{00000000-0005-0000-0000-000022000000}"/>
    <cellStyle name="Calc cel 2 3 2 2 9" xfId="14903" xr:uid="{00000000-0005-0000-0000-000022000000}"/>
    <cellStyle name="Calc cel 2 3 2 2 9 2" xfId="14307" xr:uid="{00000000-0005-0000-0000-000022000000}"/>
    <cellStyle name="Calc cel 2 3 2 3" xfId="784" xr:uid="{00000000-0005-0000-0000-000022000000}"/>
    <cellStyle name="Calc cel 2 3 2 3 2" xfId="2010" xr:uid="{00000000-0005-0000-0000-000022000000}"/>
    <cellStyle name="Calc cel 2 3 2 3 2 2" xfId="3249" xr:uid="{00000000-0005-0000-0000-000022000000}"/>
    <cellStyle name="Calc cel 2 3 2 3 2 2 2" xfId="8819" xr:uid="{00000000-0005-0000-0000-000022000000}"/>
    <cellStyle name="Calc cel 2 3 2 3 2 2 2 2" xfId="19364" xr:uid="{00000000-0005-0000-0000-000022000000}"/>
    <cellStyle name="Calc cel 2 3 2 3 2 2 3" xfId="10639" xr:uid="{00000000-0005-0000-0000-000022000000}"/>
    <cellStyle name="Calc cel 2 3 2 3 2 3" xfId="4661" xr:uid="{00000000-0005-0000-0000-000022000000}"/>
    <cellStyle name="Calc cel 2 3 2 3 2 3 2" xfId="10155" xr:uid="{00000000-0005-0000-0000-000022000000}"/>
    <cellStyle name="Calc cel 2 3 2 3 2 3 2 2" xfId="20710" xr:uid="{00000000-0005-0000-0000-000022000000}"/>
    <cellStyle name="Calc cel 2 3 2 3 2 3 3" xfId="12173" xr:uid="{00000000-0005-0000-0000-000022000000}"/>
    <cellStyle name="Calc cel 2 3 2 3 2 4" xfId="7582" xr:uid="{00000000-0005-0000-0000-000022000000}"/>
    <cellStyle name="Calc cel 2 3 2 3 2 4 2" xfId="18127" xr:uid="{00000000-0005-0000-0000-000022000000}"/>
    <cellStyle name="Calc cel 2 3 2 3 2 5" xfId="6039" xr:uid="{00000000-0005-0000-0000-000022000000}"/>
    <cellStyle name="Calc cel 2 3 2 3 2 5 2" xfId="16561" xr:uid="{00000000-0005-0000-0000-000022000000}"/>
    <cellStyle name="Calc cel 2 3 2 3 2 6" xfId="11790" xr:uid="{00000000-0005-0000-0000-000022000000}"/>
    <cellStyle name="Calc cel 2 3 2 3 3" xfId="1692" xr:uid="{00000000-0005-0000-0000-000022000000}"/>
    <cellStyle name="Calc cel 2 3 2 3 3 2" xfId="2932" xr:uid="{00000000-0005-0000-0000-000022000000}"/>
    <cellStyle name="Calc cel 2 3 2 3 3 2 2" xfId="8502" xr:uid="{00000000-0005-0000-0000-000022000000}"/>
    <cellStyle name="Calc cel 2 3 2 3 3 2 2 2" xfId="19047" xr:uid="{00000000-0005-0000-0000-000022000000}"/>
    <cellStyle name="Calc cel 2 3 2 3 3 2 3" xfId="13119" xr:uid="{00000000-0005-0000-0000-000022000000}"/>
    <cellStyle name="Calc cel 2 3 2 3 3 3" xfId="4345" xr:uid="{00000000-0005-0000-0000-000022000000}"/>
    <cellStyle name="Calc cel 2 3 2 3 3 3 2" xfId="9858" xr:uid="{00000000-0005-0000-0000-000022000000}"/>
    <cellStyle name="Calc cel 2 3 2 3 3 3 2 2" xfId="20414" xr:uid="{00000000-0005-0000-0000-000022000000}"/>
    <cellStyle name="Calc cel 2 3 2 3 3 3 3" xfId="13749" xr:uid="{00000000-0005-0000-0000-000022000000}"/>
    <cellStyle name="Calc cel 2 3 2 3 3 4" xfId="7298" xr:uid="{00000000-0005-0000-0000-000022000000}"/>
    <cellStyle name="Calc cel 2 3 2 3 3 4 2" xfId="17843" xr:uid="{00000000-0005-0000-0000-000022000000}"/>
    <cellStyle name="Calc cel 2 3 2 3 3 5" xfId="5742" xr:uid="{00000000-0005-0000-0000-000022000000}"/>
    <cellStyle name="Calc cel 2 3 2 3 3 5 2" xfId="16265" xr:uid="{00000000-0005-0000-0000-000022000000}"/>
    <cellStyle name="Calc cel 2 3 2 3 3 6" xfId="12786" xr:uid="{00000000-0005-0000-0000-000022000000}"/>
    <cellStyle name="Calc cel 2 3 2 3 4" xfId="1084" xr:uid="{00000000-0005-0000-0000-000022000000}"/>
    <cellStyle name="Calc cel 2 3 2 3 4 2" xfId="6741" xr:uid="{00000000-0005-0000-0000-000022000000}"/>
    <cellStyle name="Calc cel 2 3 2 3 4 2 2" xfId="17286" xr:uid="{00000000-0005-0000-0000-000022000000}"/>
    <cellStyle name="Calc cel 2 3 2 3 4 3" xfId="13559" xr:uid="{00000000-0005-0000-0000-000022000000}"/>
    <cellStyle name="Calc cel 2 3 2 3 5" xfId="2327" xr:uid="{00000000-0005-0000-0000-000022000000}"/>
    <cellStyle name="Calc cel 2 3 2 3 5 2" xfId="7897" xr:uid="{00000000-0005-0000-0000-000022000000}"/>
    <cellStyle name="Calc cel 2 3 2 3 5 2 2" xfId="18442" xr:uid="{00000000-0005-0000-0000-000022000000}"/>
    <cellStyle name="Calc cel 2 3 2 3 5 3" xfId="11213" xr:uid="{00000000-0005-0000-0000-000022000000}"/>
    <cellStyle name="Calc cel 2 3 2 3 6" xfId="3752" xr:uid="{00000000-0005-0000-0000-000022000000}"/>
    <cellStyle name="Calc cel 2 3 2 3 6 2" xfId="9306" xr:uid="{00000000-0005-0000-0000-000022000000}"/>
    <cellStyle name="Calc cel 2 3 2 3 6 2 2" xfId="19857" xr:uid="{00000000-0005-0000-0000-000022000000}"/>
    <cellStyle name="Calc cel 2 3 2 3 6 3" xfId="11738" xr:uid="{00000000-0005-0000-0000-000022000000}"/>
    <cellStyle name="Calc cel 2 3 2 3 7" xfId="6446" xr:uid="{00000000-0005-0000-0000-000022000000}"/>
    <cellStyle name="Calc cel 2 3 2 3 7 2" xfId="15154" xr:uid="{00000000-0005-0000-0000-000022000000}"/>
    <cellStyle name="Calc cel 2 3 2 3 7 2 2" xfId="16991" xr:uid="{00000000-0005-0000-0000-000022000000}"/>
    <cellStyle name="Calc cel 2 3 2 3 7 3" xfId="14488" xr:uid="{00000000-0005-0000-0000-000022000000}"/>
    <cellStyle name="Calc cel 2 3 2 3 8" xfId="5190" xr:uid="{00000000-0005-0000-0000-000022000000}"/>
    <cellStyle name="Calc cel 2 3 2 3 8 2" xfId="14003" xr:uid="{00000000-0005-0000-0000-000022000000}"/>
    <cellStyle name="Calc cel 2 3 2 3 9" xfId="10406" xr:uid="{00000000-0005-0000-0000-000022000000}"/>
    <cellStyle name="Calc cel 2 3 2 4" xfId="845" xr:uid="{00000000-0005-0000-0000-000022000000}"/>
    <cellStyle name="Calc cel 2 3 2 4 2" xfId="2071" xr:uid="{00000000-0005-0000-0000-000022000000}"/>
    <cellStyle name="Calc cel 2 3 2 4 2 2" xfId="3310" xr:uid="{00000000-0005-0000-0000-000022000000}"/>
    <cellStyle name="Calc cel 2 3 2 4 2 2 2" xfId="8880" xr:uid="{00000000-0005-0000-0000-000022000000}"/>
    <cellStyle name="Calc cel 2 3 2 4 2 2 2 2" xfId="19425" xr:uid="{00000000-0005-0000-0000-000022000000}"/>
    <cellStyle name="Calc cel 2 3 2 4 2 2 3" xfId="12225" xr:uid="{00000000-0005-0000-0000-000022000000}"/>
    <cellStyle name="Calc cel 2 3 2 4 2 3" xfId="4722" xr:uid="{00000000-0005-0000-0000-000022000000}"/>
    <cellStyle name="Calc cel 2 3 2 4 2 3 2" xfId="10214" xr:uid="{00000000-0005-0000-0000-000022000000}"/>
    <cellStyle name="Calc cel 2 3 2 4 2 3 2 2" xfId="20769" xr:uid="{00000000-0005-0000-0000-000022000000}"/>
    <cellStyle name="Calc cel 2 3 2 4 2 3 3" xfId="12286" xr:uid="{00000000-0005-0000-0000-000022000000}"/>
    <cellStyle name="Calc cel 2 3 2 4 2 4" xfId="7641" xr:uid="{00000000-0005-0000-0000-000022000000}"/>
    <cellStyle name="Calc cel 2 3 2 4 2 4 2" xfId="18186" xr:uid="{00000000-0005-0000-0000-000022000000}"/>
    <cellStyle name="Calc cel 2 3 2 4 2 5" xfId="6098" xr:uid="{00000000-0005-0000-0000-000022000000}"/>
    <cellStyle name="Calc cel 2 3 2 4 2 5 2" xfId="16620" xr:uid="{00000000-0005-0000-0000-000022000000}"/>
    <cellStyle name="Calc cel 2 3 2 4 2 6" xfId="14704" xr:uid="{00000000-0005-0000-0000-000022000000}"/>
    <cellStyle name="Calc cel 2 3 2 4 3" xfId="1749" xr:uid="{00000000-0005-0000-0000-000022000000}"/>
    <cellStyle name="Calc cel 2 3 2 4 3 2" xfId="2988" xr:uid="{00000000-0005-0000-0000-000022000000}"/>
    <cellStyle name="Calc cel 2 3 2 4 3 2 2" xfId="8558" xr:uid="{00000000-0005-0000-0000-000022000000}"/>
    <cellStyle name="Calc cel 2 3 2 4 3 2 2 2" xfId="19103" xr:uid="{00000000-0005-0000-0000-000022000000}"/>
    <cellStyle name="Calc cel 2 3 2 4 3 2 3" xfId="15915" xr:uid="{00000000-0005-0000-0000-000022000000}"/>
    <cellStyle name="Calc cel 2 3 2 4 3 3" xfId="4400" xr:uid="{00000000-0005-0000-0000-000022000000}"/>
    <cellStyle name="Calc cel 2 3 2 4 3 3 2" xfId="9911" xr:uid="{00000000-0005-0000-0000-000022000000}"/>
    <cellStyle name="Calc cel 2 3 2 4 3 3 2 2" xfId="20467" xr:uid="{00000000-0005-0000-0000-000022000000}"/>
    <cellStyle name="Calc cel 2 3 2 4 3 3 3" xfId="10383" xr:uid="{00000000-0005-0000-0000-000022000000}"/>
    <cellStyle name="Calc cel 2 3 2 4 3 4" xfId="7352" xr:uid="{00000000-0005-0000-0000-000022000000}"/>
    <cellStyle name="Calc cel 2 3 2 4 3 4 2" xfId="17897" xr:uid="{00000000-0005-0000-0000-000022000000}"/>
    <cellStyle name="Calc cel 2 3 2 4 3 5" xfId="5795" xr:uid="{00000000-0005-0000-0000-000022000000}"/>
    <cellStyle name="Calc cel 2 3 2 4 3 5 2" xfId="16318" xr:uid="{00000000-0005-0000-0000-000022000000}"/>
    <cellStyle name="Calc cel 2 3 2 4 3 6" xfId="15265" xr:uid="{00000000-0005-0000-0000-000022000000}"/>
    <cellStyle name="Calc cel 2 3 2 4 4" xfId="1145" xr:uid="{00000000-0005-0000-0000-000022000000}"/>
    <cellStyle name="Calc cel 2 3 2 4 4 2" xfId="6802" xr:uid="{00000000-0005-0000-0000-000022000000}"/>
    <cellStyle name="Calc cel 2 3 2 4 4 2 2" xfId="17347" xr:uid="{00000000-0005-0000-0000-000022000000}"/>
    <cellStyle name="Calc cel 2 3 2 4 4 3" xfId="10471" xr:uid="{00000000-0005-0000-0000-000022000000}"/>
    <cellStyle name="Calc cel 2 3 2 4 5" xfId="2388" xr:uid="{00000000-0005-0000-0000-000022000000}"/>
    <cellStyle name="Calc cel 2 3 2 4 5 2" xfId="7958" xr:uid="{00000000-0005-0000-0000-000022000000}"/>
    <cellStyle name="Calc cel 2 3 2 4 5 2 2" xfId="18503" xr:uid="{00000000-0005-0000-0000-000022000000}"/>
    <cellStyle name="Calc cel 2 3 2 4 5 3" xfId="13553" xr:uid="{00000000-0005-0000-0000-000022000000}"/>
    <cellStyle name="Calc cel 2 3 2 4 6" xfId="3813" xr:uid="{00000000-0005-0000-0000-000022000000}"/>
    <cellStyle name="Calc cel 2 3 2 4 6 2" xfId="9365" xr:uid="{00000000-0005-0000-0000-000022000000}"/>
    <cellStyle name="Calc cel 2 3 2 4 6 2 2" xfId="19918" xr:uid="{00000000-0005-0000-0000-000022000000}"/>
    <cellStyle name="Calc cel 2 3 2 4 6 3" xfId="12943" xr:uid="{00000000-0005-0000-0000-000022000000}"/>
    <cellStyle name="Calc cel 2 3 2 4 7" xfId="6505" xr:uid="{00000000-0005-0000-0000-000022000000}"/>
    <cellStyle name="Calc cel 2 3 2 4 7 2" xfId="15213" xr:uid="{00000000-0005-0000-0000-000022000000}"/>
    <cellStyle name="Calc cel 2 3 2 4 7 2 2" xfId="17050" xr:uid="{00000000-0005-0000-0000-000022000000}"/>
    <cellStyle name="Calc cel 2 3 2 4 7 3" xfId="11238" xr:uid="{00000000-0005-0000-0000-000022000000}"/>
    <cellStyle name="Calc cel 2 3 2 4 8" xfId="5249" xr:uid="{00000000-0005-0000-0000-000022000000}"/>
    <cellStyle name="Calc cel 2 3 2 4 8 2" xfId="12756" xr:uid="{00000000-0005-0000-0000-000022000000}"/>
    <cellStyle name="Calc cel 2 3 2 4 9" xfId="14204" xr:uid="{00000000-0005-0000-0000-000022000000}"/>
    <cellStyle name="Calc cel 2 3 2 5" xfId="671" xr:uid="{00000000-0005-0000-0000-000022000000}"/>
    <cellStyle name="Calc cel 2 3 2 5 2" xfId="1904" xr:uid="{00000000-0005-0000-0000-000022000000}"/>
    <cellStyle name="Calc cel 2 3 2 5 2 2" xfId="3143" xr:uid="{00000000-0005-0000-0000-000022000000}"/>
    <cellStyle name="Calc cel 2 3 2 5 2 2 2" xfId="8713" xr:uid="{00000000-0005-0000-0000-000022000000}"/>
    <cellStyle name="Calc cel 2 3 2 5 2 2 2 2" xfId="19258" xr:uid="{00000000-0005-0000-0000-000022000000}"/>
    <cellStyle name="Calc cel 2 3 2 5 2 2 3" xfId="13245" xr:uid="{00000000-0005-0000-0000-000022000000}"/>
    <cellStyle name="Calc cel 2 3 2 5 2 3" xfId="4555" xr:uid="{00000000-0005-0000-0000-000022000000}"/>
    <cellStyle name="Calc cel 2 3 2 5 2 3 2" xfId="10055" xr:uid="{00000000-0005-0000-0000-000022000000}"/>
    <cellStyle name="Calc cel 2 3 2 5 2 3 2 2" xfId="20610" xr:uid="{00000000-0005-0000-0000-000022000000}"/>
    <cellStyle name="Calc cel 2 3 2 5 2 3 3" xfId="14103" xr:uid="{00000000-0005-0000-0000-000022000000}"/>
    <cellStyle name="Calc cel 2 3 2 5 2 4" xfId="7482" xr:uid="{00000000-0005-0000-0000-000022000000}"/>
    <cellStyle name="Calc cel 2 3 2 5 2 4 2" xfId="18027" xr:uid="{00000000-0005-0000-0000-000022000000}"/>
    <cellStyle name="Calc cel 2 3 2 5 2 5" xfId="5939" xr:uid="{00000000-0005-0000-0000-000022000000}"/>
    <cellStyle name="Calc cel 2 3 2 5 2 5 2" xfId="16461" xr:uid="{00000000-0005-0000-0000-000022000000}"/>
    <cellStyle name="Calc cel 2 3 2 5 2 6" xfId="15640" xr:uid="{00000000-0005-0000-0000-000022000000}"/>
    <cellStyle name="Calc cel 2 3 2 5 3" xfId="1592" xr:uid="{00000000-0005-0000-0000-000022000000}"/>
    <cellStyle name="Calc cel 2 3 2 5 3 2" xfId="7202" xr:uid="{00000000-0005-0000-0000-000022000000}"/>
    <cellStyle name="Calc cel 2 3 2 5 3 2 2" xfId="17747" xr:uid="{00000000-0005-0000-0000-000022000000}"/>
    <cellStyle name="Calc cel 2 3 2 5 3 3" xfId="15875" xr:uid="{00000000-0005-0000-0000-000022000000}"/>
    <cellStyle name="Calc cel 2 3 2 5 4" xfId="2832" xr:uid="{00000000-0005-0000-0000-000022000000}"/>
    <cellStyle name="Calc cel 2 3 2 5 4 2" xfId="8402" xr:uid="{00000000-0005-0000-0000-000022000000}"/>
    <cellStyle name="Calc cel 2 3 2 5 4 2 2" xfId="18947" xr:uid="{00000000-0005-0000-0000-000022000000}"/>
    <cellStyle name="Calc cel 2 3 2 5 4 3" xfId="15331" xr:uid="{00000000-0005-0000-0000-000022000000}"/>
    <cellStyle name="Calc cel 2 3 2 5 5" xfId="4246" xr:uid="{00000000-0005-0000-0000-000022000000}"/>
    <cellStyle name="Calc cel 2 3 2 5 5 2" xfId="9766" xr:uid="{00000000-0005-0000-0000-000022000000}"/>
    <cellStyle name="Calc cel 2 3 2 5 5 2 2" xfId="20320" xr:uid="{00000000-0005-0000-0000-000022000000}"/>
    <cellStyle name="Calc cel 2 3 2 5 5 3" xfId="13833" xr:uid="{00000000-0005-0000-0000-000022000000}"/>
    <cellStyle name="Calc cel 2 3 2 5 6" xfId="6365" xr:uid="{00000000-0005-0000-0000-000022000000}"/>
    <cellStyle name="Calc cel 2 3 2 5 6 2" xfId="16910" xr:uid="{00000000-0005-0000-0000-000022000000}"/>
    <cellStyle name="Calc cel 2 3 2 5 7" xfId="5650" xr:uid="{00000000-0005-0000-0000-000022000000}"/>
    <cellStyle name="Calc cel 2 3 2 5 7 2" xfId="11366" xr:uid="{00000000-0005-0000-0000-000022000000}"/>
    <cellStyle name="Calc cel 2 3 2 5 8" xfId="16018" xr:uid="{00000000-0005-0000-0000-000022000000}"/>
    <cellStyle name="Calc cel 2 3 2 6" xfId="1507" xr:uid="{00000000-0005-0000-0000-000022000000}"/>
    <cellStyle name="Calc cel 2 3 2 6 2" xfId="2747" xr:uid="{00000000-0005-0000-0000-000022000000}"/>
    <cellStyle name="Calc cel 2 3 2 6 2 2" xfId="8317" xr:uid="{00000000-0005-0000-0000-000022000000}"/>
    <cellStyle name="Calc cel 2 3 2 6 2 2 2" xfId="18862" xr:uid="{00000000-0005-0000-0000-000022000000}"/>
    <cellStyle name="Calc cel 2 3 2 6 2 3" xfId="15697" xr:uid="{00000000-0005-0000-0000-000022000000}"/>
    <cellStyle name="Calc cel 2 3 2 6 3" xfId="4161" xr:uid="{00000000-0005-0000-0000-000022000000}"/>
    <cellStyle name="Calc cel 2 3 2 6 3 2" xfId="9685" xr:uid="{00000000-0005-0000-0000-000022000000}"/>
    <cellStyle name="Calc cel 2 3 2 6 3 2 2" xfId="20239" xr:uid="{00000000-0005-0000-0000-000022000000}"/>
    <cellStyle name="Calc cel 2 3 2 6 3 3" xfId="12090" xr:uid="{00000000-0005-0000-0000-000022000000}"/>
    <cellStyle name="Calc cel 2 3 2 6 4" xfId="7129" xr:uid="{00000000-0005-0000-0000-000022000000}"/>
    <cellStyle name="Calc cel 2 3 2 6 4 2" xfId="17674" xr:uid="{00000000-0005-0000-0000-000022000000}"/>
    <cellStyle name="Calc cel 2 3 2 6 5" xfId="5569" xr:uid="{00000000-0005-0000-0000-000022000000}"/>
    <cellStyle name="Calc cel 2 3 2 6 5 2" xfId="12010" xr:uid="{00000000-0005-0000-0000-000022000000}"/>
    <cellStyle name="Calc cel 2 3 2 6 6" xfId="14302" xr:uid="{00000000-0005-0000-0000-000022000000}"/>
    <cellStyle name="Calc cel 2 3 2 7" xfId="1377" xr:uid="{00000000-0005-0000-0000-000022000000}"/>
    <cellStyle name="Calc cel 2 3 2 7 2" xfId="2618" xr:uid="{00000000-0005-0000-0000-000022000000}"/>
    <cellStyle name="Calc cel 2 3 2 7 2 2" xfId="8188" xr:uid="{00000000-0005-0000-0000-000022000000}"/>
    <cellStyle name="Calc cel 2 3 2 7 2 2 2" xfId="18733" xr:uid="{00000000-0005-0000-0000-000022000000}"/>
    <cellStyle name="Calc cel 2 3 2 7 2 3" xfId="13360" xr:uid="{00000000-0005-0000-0000-000022000000}"/>
    <cellStyle name="Calc cel 2 3 2 7 3" xfId="4038" xr:uid="{00000000-0005-0000-0000-000022000000}"/>
    <cellStyle name="Calc cel 2 3 2 7 3 2" xfId="9573" xr:uid="{00000000-0005-0000-0000-000022000000}"/>
    <cellStyle name="Calc cel 2 3 2 7 3 2 2" xfId="20126" xr:uid="{00000000-0005-0000-0000-000022000000}"/>
    <cellStyle name="Calc cel 2 3 2 7 3 3" xfId="12844" xr:uid="{00000000-0005-0000-0000-000022000000}"/>
    <cellStyle name="Calc cel 2 3 2 7 4" xfId="7014" xr:uid="{00000000-0005-0000-0000-000022000000}"/>
    <cellStyle name="Calc cel 2 3 2 7 4 2" xfId="17559" xr:uid="{00000000-0005-0000-0000-000022000000}"/>
    <cellStyle name="Calc cel 2 3 2 7 5" xfId="5457" xr:uid="{00000000-0005-0000-0000-000022000000}"/>
    <cellStyle name="Calc cel 2 3 2 7 5 2" xfId="10893" xr:uid="{00000000-0005-0000-0000-000022000000}"/>
    <cellStyle name="Calc cel 2 3 2 7 6" xfId="15356" xr:uid="{00000000-0005-0000-0000-000022000000}"/>
    <cellStyle name="Calc cel 2 3 2 8" xfId="1405" xr:uid="{00000000-0005-0000-0000-000022000000}"/>
    <cellStyle name="Calc cel 2 3 2 8 2" xfId="2646" xr:uid="{00000000-0005-0000-0000-000022000000}"/>
    <cellStyle name="Calc cel 2 3 2 8 2 2" xfId="8216" xr:uid="{00000000-0005-0000-0000-000022000000}"/>
    <cellStyle name="Calc cel 2 3 2 8 2 2 2" xfId="18761" xr:uid="{00000000-0005-0000-0000-000022000000}"/>
    <cellStyle name="Calc cel 2 3 2 8 2 3" xfId="11864" xr:uid="{00000000-0005-0000-0000-000022000000}"/>
    <cellStyle name="Calc cel 2 3 2 8 3" xfId="4066" xr:uid="{00000000-0005-0000-0000-000022000000}"/>
    <cellStyle name="Calc cel 2 3 2 8 3 2" xfId="9599" xr:uid="{00000000-0005-0000-0000-000022000000}"/>
    <cellStyle name="Calc cel 2 3 2 8 3 2 2" xfId="20152" xr:uid="{00000000-0005-0000-0000-000022000000}"/>
    <cellStyle name="Calc cel 2 3 2 8 3 3" xfId="13763" xr:uid="{00000000-0005-0000-0000-000022000000}"/>
    <cellStyle name="Calc cel 2 3 2 8 4" xfId="7040" xr:uid="{00000000-0005-0000-0000-000022000000}"/>
    <cellStyle name="Calc cel 2 3 2 8 4 2" xfId="17585" xr:uid="{00000000-0005-0000-0000-000022000000}"/>
    <cellStyle name="Calc cel 2 3 2 8 5" xfId="5483" xr:uid="{00000000-0005-0000-0000-000022000000}"/>
    <cellStyle name="Calc cel 2 3 2 8 5 2" xfId="12205" xr:uid="{00000000-0005-0000-0000-000022000000}"/>
    <cellStyle name="Calc cel 2 3 2 8 6" xfId="11737" xr:uid="{00000000-0005-0000-0000-000022000000}"/>
    <cellStyle name="Calc cel 2 3 2 9" xfId="971" xr:uid="{00000000-0005-0000-0000-000022000000}"/>
    <cellStyle name="Calc cel 2 3 2 9 2" xfId="3639" xr:uid="{00000000-0005-0000-0000-000022000000}"/>
    <cellStyle name="Calc cel 2 3 2 9 2 2" xfId="9199" xr:uid="{00000000-0005-0000-0000-000022000000}"/>
    <cellStyle name="Calc cel 2 3 2 9 2 2 2" xfId="19747" xr:uid="{00000000-0005-0000-0000-000022000000}"/>
    <cellStyle name="Calc cel 2 3 2 9 2 3" xfId="13206" xr:uid="{00000000-0005-0000-0000-000022000000}"/>
    <cellStyle name="Calc cel 2 3 2 9 3" xfId="6631" xr:uid="{00000000-0005-0000-0000-000022000000}"/>
    <cellStyle name="Calc cel 2 3 2 9 3 2" xfId="17176" xr:uid="{00000000-0005-0000-0000-000022000000}"/>
    <cellStyle name="Calc cel 2 3 2 9 4" xfId="5083" xr:uid="{00000000-0005-0000-0000-000022000000}"/>
    <cellStyle name="Calc cel 2 3 2 9 4 2" xfId="11999" xr:uid="{00000000-0005-0000-0000-000022000000}"/>
    <cellStyle name="Calc cel 2 3 2 9 5" xfId="13396" xr:uid="{00000000-0005-0000-0000-000022000000}"/>
    <cellStyle name="Calc cel 2 3 3" xfId="395" xr:uid="{00000000-0005-0000-0000-000022000000}"/>
    <cellStyle name="Calc cel 2 3 3 2" xfId="1876" xr:uid="{00000000-0005-0000-0000-000022000000}"/>
    <cellStyle name="Calc cel 2 3 3 2 2" xfId="3115" xr:uid="{00000000-0005-0000-0000-000022000000}"/>
    <cellStyle name="Calc cel 2 3 3 2 2 2" xfId="4527" xr:uid="{00000000-0005-0000-0000-000022000000}"/>
    <cellStyle name="Calc cel 2 3 3 2 2 2 2" xfId="10029" xr:uid="{00000000-0005-0000-0000-000022000000}"/>
    <cellStyle name="Calc cel 2 3 3 2 2 2 2 2" xfId="20584" xr:uid="{00000000-0005-0000-0000-000022000000}"/>
    <cellStyle name="Calc cel 2 3 3 2 2 2 3" xfId="15000" xr:uid="{00000000-0005-0000-0000-000022000000}"/>
    <cellStyle name="Calc cel 2 3 3 2 2 3" xfId="8685" xr:uid="{00000000-0005-0000-0000-000022000000}"/>
    <cellStyle name="Calc cel 2 3 3 2 2 3 2" xfId="19230" xr:uid="{00000000-0005-0000-0000-000022000000}"/>
    <cellStyle name="Calc cel 2 3 3 2 2 4" xfId="5913" xr:uid="{00000000-0005-0000-0000-000022000000}"/>
    <cellStyle name="Calc cel 2 3 3 2 2 4 2" xfId="16435" xr:uid="{00000000-0005-0000-0000-000022000000}"/>
    <cellStyle name="Calc cel 2 3 3 2 2 5" xfId="15552" xr:uid="{00000000-0005-0000-0000-000022000000}"/>
    <cellStyle name="Calc cel 2 3 3 2 3" xfId="3568" xr:uid="{00000000-0005-0000-0000-000022000000}"/>
    <cellStyle name="Calc cel 2 3 3 2 3 2" xfId="9131" xr:uid="{00000000-0005-0000-0000-000022000000}"/>
    <cellStyle name="Calc cel 2 3 3 2 3 2 2" xfId="19677" xr:uid="{00000000-0005-0000-0000-000022000000}"/>
    <cellStyle name="Calc cel 2 3 3 2 3 3" xfId="14188" xr:uid="{00000000-0005-0000-0000-000022000000}"/>
    <cellStyle name="Calc cel 2 3 3 2 4" xfId="5014" xr:uid="{00000000-0005-0000-0000-000022000000}"/>
    <cellStyle name="Calc cel 2 3 3 2 4 2" xfId="11192" xr:uid="{00000000-0005-0000-0000-000022000000}"/>
    <cellStyle name="Calc cel 2 3 3 2 5" xfId="12592" xr:uid="{00000000-0005-0000-0000-000022000000}"/>
    <cellStyle name="Calc cel 2 3 3 3" xfId="1344" xr:uid="{00000000-0005-0000-0000-000022000000}"/>
    <cellStyle name="Calc cel 2 3 3 3 2" xfId="2585" xr:uid="{00000000-0005-0000-0000-000022000000}"/>
    <cellStyle name="Calc cel 2 3 3 3 2 2" xfId="8155" xr:uid="{00000000-0005-0000-0000-000022000000}"/>
    <cellStyle name="Calc cel 2 3 3 3 2 2 2" xfId="18700" xr:uid="{00000000-0005-0000-0000-000022000000}"/>
    <cellStyle name="Calc cel 2 3 3 3 2 3" xfId="13046" xr:uid="{00000000-0005-0000-0000-000022000000}"/>
    <cellStyle name="Calc cel 2 3 3 3 3" xfId="4005" xr:uid="{00000000-0005-0000-0000-000022000000}"/>
    <cellStyle name="Calc cel 2 3 3 3 3 2" xfId="9540" xr:uid="{00000000-0005-0000-0000-000022000000}"/>
    <cellStyle name="Calc cel 2 3 3 3 3 2 2" xfId="20093" xr:uid="{00000000-0005-0000-0000-000022000000}"/>
    <cellStyle name="Calc cel 2 3 3 3 3 3" xfId="15490" xr:uid="{00000000-0005-0000-0000-000022000000}"/>
    <cellStyle name="Calc cel 2 3 3 3 4" xfId="6981" xr:uid="{00000000-0005-0000-0000-000022000000}"/>
    <cellStyle name="Calc cel 2 3 3 3 4 2" xfId="17526" xr:uid="{00000000-0005-0000-0000-000022000000}"/>
    <cellStyle name="Calc cel 2 3 3 3 5" xfId="5424" xr:uid="{00000000-0005-0000-0000-000022000000}"/>
    <cellStyle name="Calc cel 2 3 3 3 5 2" xfId="10424" xr:uid="{00000000-0005-0000-0000-000022000000}"/>
    <cellStyle name="Calc cel 2 3 3 3 6" xfId="10595" xr:uid="{00000000-0005-0000-0000-000022000000}"/>
    <cellStyle name="Calc cel 2 3 3 4" xfId="935" xr:uid="{00000000-0005-0000-0000-000022000000}"/>
    <cellStyle name="Calc cel 2 3 3 4 2" xfId="3603" xr:uid="{00000000-0005-0000-0000-000022000000}"/>
    <cellStyle name="Calc cel 2 3 3 4 2 2" xfId="9164" xr:uid="{00000000-0005-0000-0000-000022000000}"/>
    <cellStyle name="Calc cel 2 3 3 4 2 2 2" xfId="19711" xr:uid="{00000000-0005-0000-0000-000022000000}"/>
    <cellStyle name="Calc cel 2 3 3 4 2 3" xfId="16175" xr:uid="{00000000-0005-0000-0000-000022000000}"/>
    <cellStyle name="Calc cel 2 3 3 4 3" xfId="6595" xr:uid="{00000000-0005-0000-0000-000022000000}"/>
    <cellStyle name="Calc cel 2 3 3 4 3 2" xfId="17140" xr:uid="{00000000-0005-0000-0000-000022000000}"/>
    <cellStyle name="Calc cel 2 3 3 4 4" xfId="5048" xr:uid="{00000000-0005-0000-0000-000022000000}"/>
    <cellStyle name="Calc cel 2 3 3 4 4 2" xfId="11712" xr:uid="{00000000-0005-0000-0000-000022000000}"/>
    <cellStyle name="Calc cel 2 3 3 4 5" xfId="13400" xr:uid="{00000000-0005-0000-0000-000022000000}"/>
    <cellStyle name="Calc cel 2 3 3 5" xfId="2178" xr:uid="{00000000-0005-0000-0000-000022000000}"/>
    <cellStyle name="Calc cel 2 3 3 5 2" xfId="7748" xr:uid="{00000000-0005-0000-0000-000022000000}"/>
    <cellStyle name="Calc cel 2 3 3 5 2 2" xfId="18293" xr:uid="{00000000-0005-0000-0000-000022000000}"/>
    <cellStyle name="Calc cel 2 3 3 5 3" xfId="15282" xr:uid="{00000000-0005-0000-0000-000022000000}"/>
    <cellStyle name="Calc cel 2 3 3 6" xfId="3475" xr:uid="{00000000-0005-0000-0000-000022000000}"/>
    <cellStyle name="Calc cel 2 3 3 6 2" xfId="9039" xr:uid="{00000000-0005-0000-0000-000022000000}"/>
    <cellStyle name="Calc cel 2 3 3 6 2 2" xfId="19585" xr:uid="{00000000-0005-0000-0000-000022000000}"/>
    <cellStyle name="Calc cel 2 3 3 6 3" xfId="10364" xr:uid="{00000000-0005-0000-0000-000022000000}"/>
    <cellStyle name="Calc cel 2 3 3 7" xfId="4922" xr:uid="{00000000-0005-0000-0000-000022000000}"/>
    <cellStyle name="Calc cel 2 3 3 7 2" xfId="14539" xr:uid="{00000000-0005-0000-0000-000022000000}"/>
    <cellStyle name="Calc cel 2 3 3 8" xfId="14878" xr:uid="{00000000-0005-0000-0000-000022000000}"/>
    <cellStyle name="Calc cel 2 3 3 8 2" xfId="14502" xr:uid="{00000000-0005-0000-0000-000022000000}"/>
    <cellStyle name="Calc cel 2 3 3 9" xfId="12120" xr:uid="{00000000-0005-0000-0000-000022000000}"/>
    <cellStyle name="Calc cel 2 3 4" xfId="1854" xr:uid="{00000000-0005-0000-0000-000022000000}"/>
    <cellStyle name="Calc cel 2 3 4 2" xfId="3093" xr:uid="{00000000-0005-0000-0000-000022000000}"/>
    <cellStyle name="Calc cel 2 3 4 2 2" xfId="4505" xr:uid="{00000000-0005-0000-0000-000022000000}"/>
    <cellStyle name="Calc cel 2 3 4 2 2 2" xfId="10008" xr:uid="{00000000-0005-0000-0000-000022000000}"/>
    <cellStyle name="Calc cel 2 3 4 2 2 2 2" xfId="20563" xr:uid="{00000000-0005-0000-0000-000022000000}"/>
    <cellStyle name="Calc cel 2 3 4 2 2 3" xfId="12005" xr:uid="{00000000-0005-0000-0000-000022000000}"/>
    <cellStyle name="Calc cel 2 3 4 2 3" xfId="8663" xr:uid="{00000000-0005-0000-0000-000022000000}"/>
    <cellStyle name="Calc cel 2 3 4 2 3 2" xfId="19208" xr:uid="{00000000-0005-0000-0000-000022000000}"/>
    <cellStyle name="Calc cel 2 3 4 2 4" xfId="5892" xr:uid="{00000000-0005-0000-0000-000022000000}"/>
    <cellStyle name="Calc cel 2 3 4 2 4 2" xfId="16414" xr:uid="{00000000-0005-0000-0000-000022000000}"/>
    <cellStyle name="Calc cel 2 3 4 2 5" xfId="10957" xr:uid="{00000000-0005-0000-0000-000022000000}"/>
    <cellStyle name="Calc cel 2 3 4 3" xfId="3369" xr:uid="{00000000-0005-0000-0000-000022000000}"/>
    <cellStyle name="Calc cel 2 3 4 3 2" xfId="8937" xr:uid="{00000000-0005-0000-0000-000022000000}"/>
    <cellStyle name="Calc cel 2 3 4 3 2 2" xfId="19481" xr:uid="{00000000-0005-0000-0000-000022000000}"/>
    <cellStyle name="Calc cel 2 3 4 3 3" xfId="13268" xr:uid="{00000000-0005-0000-0000-000022000000}"/>
    <cellStyle name="Calc cel 2 3 4 4" xfId="7442" xr:uid="{00000000-0005-0000-0000-000022000000}"/>
    <cellStyle name="Calc cel 2 3 4 4 2" xfId="17987" xr:uid="{00000000-0005-0000-0000-000022000000}"/>
    <cellStyle name="Calc cel 2 3 4 5" xfId="4802" xr:uid="{00000000-0005-0000-0000-000022000000}"/>
    <cellStyle name="Calc cel 2 3 4 5 2" xfId="11505" xr:uid="{00000000-0005-0000-0000-000022000000}"/>
    <cellStyle name="Calc cel 2 3 4 6" xfId="10337" xr:uid="{00000000-0005-0000-0000-000022000000}"/>
    <cellStyle name="Calc cel 2 3 5" xfId="1612" xr:uid="{00000000-0005-0000-0000-000022000000}"/>
    <cellStyle name="Calc cel 2 3 5 2" xfId="2852" xr:uid="{00000000-0005-0000-0000-000022000000}"/>
    <cellStyle name="Calc cel 2 3 5 2 2" xfId="8422" xr:uid="{00000000-0005-0000-0000-000022000000}"/>
    <cellStyle name="Calc cel 2 3 5 2 2 2" xfId="18967" xr:uid="{00000000-0005-0000-0000-000022000000}"/>
    <cellStyle name="Calc cel 2 3 5 2 3" xfId="10666" xr:uid="{00000000-0005-0000-0000-000022000000}"/>
    <cellStyle name="Calc cel 2 3 5 3" xfId="3351" xr:uid="{00000000-0005-0000-0000-000022000000}"/>
    <cellStyle name="Calc cel 2 3 5 3 2" xfId="8920" xr:uid="{00000000-0005-0000-0000-000022000000}"/>
    <cellStyle name="Calc cel 2 3 5 3 2 2" xfId="19465" xr:uid="{00000000-0005-0000-0000-000022000000}"/>
    <cellStyle name="Calc cel 2 3 5 3 3" xfId="13221" xr:uid="{00000000-0005-0000-0000-000022000000}"/>
    <cellStyle name="Calc cel 2 3 5 4" xfId="7221" xr:uid="{00000000-0005-0000-0000-000022000000}"/>
    <cellStyle name="Calc cel 2 3 5 4 2" xfId="17766" xr:uid="{00000000-0005-0000-0000-000022000000}"/>
    <cellStyle name="Calc cel 2 3 5 5" xfId="4785" xr:uid="{00000000-0005-0000-0000-000022000000}"/>
    <cellStyle name="Calc cel 2 3 5 5 2" xfId="11110" xr:uid="{00000000-0005-0000-0000-000022000000}"/>
    <cellStyle name="Calc cel 2 3 5 6" xfId="10638" xr:uid="{00000000-0005-0000-0000-000022000000}"/>
    <cellStyle name="Calc cel 2 3 6" xfId="1255" xr:uid="{00000000-0005-0000-0000-000022000000}"/>
    <cellStyle name="Calc cel 2 3 6 2" xfId="2497" xr:uid="{00000000-0005-0000-0000-000022000000}"/>
    <cellStyle name="Calc cel 2 3 6 2 2" xfId="8067" xr:uid="{00000000-0005-0000-0000-000022000000}"/>
    <cellStyle name="Calc cel 2 3 6 2 2 2" xfId="18612" xr:uid="{00000000-0005-0000-0000-000022000000}"/>
    <cellStyle name="Calc cel 2 3 6 2 3" xfId="14570" xr:uid="{00000000-0005-0000-0000-000022000000}"/>
    <cellStyle name="Calc cel 2 3 6 3" xfId="3920" xr:uid="{00000000-0005-0000-0000-000022000000}"/>
    <cellStyle name="Calc cel 2 3 6 3 2" xfId="9464" xr:uid="{00000000-0005-0000-0000-000022000000}"/>
    <cellStyle name="Calc cel 2 3 6 3 2 2" xfId="20017" xr:uid="{00000000-0005-0000-0000-000022000000}"/>
    <cellStyle name="Calc cel 2 3 6 3 3" xfId="14688" xr:uid="{00000000-0005-0000-0000-000022000000}"/>
    <cellStyle name="Calc cel 2 3 6 4" xfId="6903" xr:uid="{00000000-0005-0000-0000-000022000000}"/>
    <cellStyle name="Calc cel 2 3 6 4 2" xfId="17448" xr:uid="{00000000-0005-0000-0000-000022000000}"/>
    <cellStyle name="Calc cel 2 3 6 5" xfId="5348" xr:uid="{00000000-0005-0000-0000-000022000000}"/>
    <cellStyle name="Calc cel 2 3 6 5 2" xfId="14474" xr:uid="{00000000-0005-0000-0000-000022000000}"/>
    <cellStyle name="Calc cel 2 3 6 6" xfId="15521" xr:uid="{00000000-0005-0000-0000-000022000000}"/>
    <cellStyle name="Calc cel 2 3 7" xfId="884" xr:uid="{00000000-0005-0000-0000-000022000000}"/>
    <cellStyle name="Calc cel 2 3 7 2" xfId="6544" xr:uid="{00000000-0005-0000-0000-000022000000}"/>
    <cellStyle name="Calc cel 2 3 7 2 2" xfId="17089" xr:uid="{00000000-0005-0000-0000-000022000000}"/>
    <cellStyle name="Calc cel 2 3 7 3" xfId="12354" xr:uid="{00000000-0005-0000-0000-000022000000}"/>
    <cellStyle name="Calc cel 2 3 8" xfId="2128" xr:uid="{00000000-0005-0000-0000-000022000000}"/>
    <cellStyle name="Calc cel 2 3 8 2" xfId="7698" xr:uid="{00000000-0005-0000-0000-000022000000}"/>
    <cellStyle name="Calc cel 2 3 8 2 2" xfId="18243" xr:uid="{00000000-0005-0000-0000-000022000000}"/>
    <cellStyle name="Calc cel 2 3 8 3" xfId="16027" xr:uid="{00000000-0005-0000-0000-000022000000}"/>
    <cellStyle name="Calc cel 2 3 9" xfId="301" xr:uid="{00000000-0005-0000-0000-000022000000}"/>
    <cellStyle name="Calc cel 2 3 9 2" xfId="14942" xr:uid="{00000000-0005-0000-0000-000022000000}"/>
    <cellStyle name="Calc cel 2 3 9 2 2" xfId="16670" xr:uid="{00000000-0005-0000-0000-000022000000}"/>
    <cellStyle name="Calc cel 2 3 9 3" xfId="10674" xr:uid="{00000000-0005-0000-0000-000022000000}"/>
    <cellStyle name="Calc cel 2 3 9 4" xfId="11617" xr:uid="{00000000-0005-0000-0000-000022000000}"/>
    <cellStyle name="Calc cel 2 4" xfId="452" xr:uid="{00000000-0005-0000-0000-000006000000}"/>
    <cellStyle name="Calc cel 2 4 2" xfId="14976" xr:uid="{00000000-0005-0000-0000-000006000000}"/>
    <cellStyle name="Calc cel 2 4 3" xfId="16739" xr:uid="{00000000-0005-0000-0000-000006000000}"/>
    <cellStyle name="Calc cel 2 5" xfId="6113" xr:uid="{00000000-0005-0000-0000-000006000000}"/>
    <cellStyle name="Calc cel 2 5 2" xfId="14907" xr:uid="{00000000-0005-0000-0000-000006000000}"/>
    <cellStyle name="Calc cel 2 5 3" xfId="16635" xr:uid="{00000000-0005-0000-0000-000006000000}"/>
    <cellStyle name="Calc cel 2 6" xfId="14817" xr:uid="{00000000-0005-0000-0000-000006000000}"/>
    <cellStyle name="Calc cel 2 6 2" xfId="13040" xr:uid="{00000000-0005-0000-0000-000006000000}"/>
    <cellStyle name="Calc cel 3" xfId="12" xr:uid="{00000000-0005-0000-0000-000007000000}"/>
    <cellStyle name="Calc cel 3 2" xfId="268" xr:uid="{00000000-0005-0000-0000-000025000000}"/>
    <cellStyle name="Calc cel 3 2 10" xfId="602" xr:uid="{00000000-0005-0000-0000-000025000000}"/>
    <cellStyle name="Calc cel 3 2 10 2" xfId="6298" xr:uid="{00000000-0005-0000-0000-000025000000}"/>
    <cellStyle name="Calc cel 3 2 10 2 2" xfId="16843" xr:uid="{00000000-0005-0000-0000-000025000000}"/>
    <cellStyle name="Calc cel 3 2 10 3" xfId="15464" xr:uid="{00000000-0005-0000-0000-000025000000}"/>
    <cellStyle name="Calc cel 3 2 11" xfId="400" xr:uid="{00000000-0005-0000-0000-000025000000}"/>
    <cellStyle name="Calc cel 3 2 11 2" xfId="6149" xr:uid="{00000000-0005-0000-0000-000025000000}"/>
    <cellStyle name="Calc cel 3 2 11 2 2" xfId="16693" xr:uid="{00000000-0005-0000-0000-000025000000}"/>
    <cellStyle name="Calc cel 3 2 11 3" xfId="14001" xr:uid="{00000000-0005-0000-0000-000025000000}"/>
    <cellStyle name="Calc cel 3 2 12" xfId="4747" xr:uid="{00000000-0005-0000-0000-000025000000}"/>
    <cellStyle name="Calc cel 3 2 12 2" xfId="10904" xr:uid="{00000000-0005-0000-0000-000025000000}"/>
    <cellStyle name="Calc cel 3 2 13" xfId="10637" xr:uid="{00000000-0005-0000-0000-000025000000}"/>
    <cellStyle name="Calc cel 3 2 2" xfId="322" xr:uid="{00000000-0005-0000-0000-000025000000}"/>
    <cellStyle name="Calc cel 3 2 2 10" xfId="492" xr:uid="{00000000-0005-0000-0000-000025000000}"/>
    <cellStyle name="Calc cel 3 2 2 10 2" xfId="6230" xr:uid="{00000000-0005-0000-0000-000025000000}"/>
    <cellStyle name="Calc cel 3 2 2 10 2 2" xfId="16776" xr:uid="{00000000-0005-0000-0000-000025000000}"/>
    <cellStyle name="Calc cel 3 2 2 10 3" xfId="15022" xr:uid="{00000000-0005-0000-0000-000025000000}"/>
    <cellStyle name="Calc cel 3 2 2 11" xfId="3429" xr:uid="{00000000-0005-0000-0000-000025000000}"/>
    <cellStyle name="Calc cel 3 2 2 11 2" xfId="8994" xr:uid="{00000000-0005-0000-0000-000025000000}"/>
    <cellStyle name="Calc cel 3 2 2 11 2 2" xfId="19540" xr:uid="{00000000-0005-0000-0000-000025000000}"/>
    <cellStyle name="Calc cel 3 2 2 12" xfId="4864" xr:uid="{00000000-0005-0000-0000-000025000000}"/>
    <cellStyle name="Calc cel 3 2 2 12 2" xfId="11175" xr:uid="{00000000-0005-0000-0000-000025000000}"/>
    <cellStyle name="Calc cel 3 2 2 13" xfId="14203" xr:uid="{00000000-0005-0000-0000-000025000000}"/>
    <cellStyle name="Calc cel 3 2 2 2" xfId="546" xr:uid="{00000000-0005-0000-0000-000025000000}"/>
    <cellStyle name="Calc cel 3 2 2 2 10" xfId="12754" xr:uid="{00000000-0005-0000-0000-000025000000}"/>
    <cellStyle name="Calc cel 3 2 2 2 2" xfId="643" xr:uid="{00000000-0005-0000-0000-000025000000}"/>
    <cellStyle name="Calc cel 3 2 2 2 2 2" xfId="1884" xr:uid="{00000000-0005-0000-0000-000025000000}"/>
    <cellStyle name="Calc cel 3 2 2 2 2 2 2" xfId="3123" xr:uid="{00000000-0005-0000-0000-000025000000}"/>
    <cellStyle name="Calc cel 3 2 2 2 2 2 2 2" xfId="8693" xr:uid="{00000000-0005-0000-0000-000025000000}"/>
    <cellStyle name="Calc cel 3 2 2 2 2 2 2 2 2" xfId="19238" xr:uid="{00000000-0005-0000-0000-000025000000}"/>
    <cellStyle name="Calc cel 3 2 2 2 2 2 2 3" xfId="11055" xr:uid="{00000000-0005-0000-0000-000025000000}"/>
    <cellStyle name="Calc cel 3 2 2 2 2 2 3" xfId="4535" xr:uid="{00000000-0005-0000-0000-000025000000}"/>
    <cellStyle name="Calc cel 3 2 2 2 2 2 3 2" xfId="10037" xr:uid="{00000000-0005-0000-0000-000025000000}"/>
    <cellStyle name="Calc cel 3 2 2 2 2 2 3 2 2" xfId="20592" xr:uid="{00000000-0005-0000-0000-000025000000}"/>
    <cellStyle name="Calc cel 3 2 2 2 2 2 3 3" xfId="11018" xr:uid="{00000000-0005-0000-0000-000025000000}"/>
    <cellStyle name="Calc cel 3 2 2 2 2 2 4" xfId="7464" xr:uid="{00000000-0005-0000-0000-000025000000}"/>
    <cellStyle name="Calc cel 3 2 2 2 2 2 4 2" xfId="18009" xr:uid="{00000000-0005-0000-0000-000025000000}"/>
    <cellStyle name="Calc cel 3 2 2 2 2 2 5" xfId="5921" xr:uid="{00000000-0005-0000-0000-000025000000}"/>
    <cellStyle name="Calc cel 3 2 2 2 2 2 5 2" xfId="16443" xr:uid="{00000000-0005-0000-0000-000025000000}"/>
    <cellStyle name="Calc cel 3 2 2 2 2 2 6" xfId="12797" xr:uid="{00000000-0005-0000-0000-000025000000}"/>
    <cellStyle name="Calc cel 3 2 2 2 2 3" xfId="1565" xr:uid="{00000000-0005-0000-0000-000025000000}"/>
    <cellStyle name="Calc cel 3 2 2 2 2 3 2" xfId="7175" xr:uid="{00000000-0005-0000-0000-000025000000}"/>
    <cellStyle name="Calc cel 3 2 2 2 2 3 2 2" xfId="17720" xr:uid="{00000000-0005-0000-0000-000025000000}"/>
    <cellStyle name="Calc cel 3 2 2 2 2 3 3" xfId="13317" xr:uid="{00000000-0005-0000-0000-000025000000}"/>
    <cellStyle name="Calc cel 3 2 2 2 2 4" xfId="2805" xr:uid="{00000000-0005-0000-0000-000025000000}"/>
    <cellStyle name="Calc cel 3 2 2 2 2 4 2" xfId="8375" xr:uid="{00000000-0005-0000-0000-000025000000}"/>
    <cellStyle name="Calc cel 3 2 2 2 2 4 2 2" xfId="18920" xr:uid="{00000000-0005-0000-0000-000025000000}"/>
    <cellStyle name="Calc cel 3 2 2 2 2 4 3" xfId="14455" xr:uid="{00000000-0005-0000-0000-000025000000}"/>
    <cellStyle name="Calc cel 3 2 2 2 2 5" xfId="4219" xr:uid="{00000000-0005-0000-0000-000025000000}"/>
    <cellStyle name="Calc cel 3 2 2 2 2 5 2" xfId="9740" xr:uid="{00000000-0005-0000-0000-000025000000}"/>
    <cellStyle name="Calc cel 3 2 2 2 2 5 2 2" xfId="20294" xr:uid="{00000000-0005-0000-0000-000025000000}"/>
    <cellStyle name="Calc cel 3 2 2 2 2 5 3" xfId="13027" xr:uid="{00000000-0005-0000-0000-000025000000}"/>
    <cellStyle name="Calc cel 3 2 2 2 2 6" xfId="6338" xr:uid="{00000000-0005-0000-0000-000025000000}"/>
    <cellStyle name="Calc cel 3 2 2 2 2 6 2" xfId="15047" xr:uid="{00000000-0005-0000-0000-000025000000}"/>
    <cellStyle name="Calc cel 3 2 2 2 2 6 2 2" xfId="16883" xr:uid="{00000000-0005-0000-0000-000025000000}"/>
    <cellStyle name="Calc cel 3 2 2 2 2 6 3" xfId="11049" xr:uid="{00000000-0005-0000-0000-000025000000}"/>
    <cellStyle name="Calc cel 3 2 2 2 2 7" xfId="5624" xr:uid="{00000000-0005-0000-0000-000025000000}"/>
    <cellStyle name="Calc cel 3 2 2 2 2 7 2" xfId="15702" xr:uid="{00000000-0005-0000-0000-000025000000}"/>
    <cellStyle name="Calc cel 3 2 2 2 2 8" xfId="10546" xr:uid="{00000000-0005-0000-0000-000025000000}"/>
    <cellStyle name="Calc cel 3 2 2 2 3" xfId="1482" xr:uid="{00000000-0005-0000-0000-000025000000}"/>
    <cellStyle name="Calc cel 3 2 2 2 3 2" xfId="2722" xr:uid="{00000000-0005-0000-0000-000025000000}"/>
    <cellStyle name="Calc cel 3 2 2 2 3 2 2" xfId="8292" xr:uid="{00000000-0005-0000-0000-000025000000}"/>
    <cellStyle name="Calc cel 3 2 2 2 3 2 2 2" xfId="18837" xr:uid="{00000000-0005-0000-0000-000025000000}"/>
    <cellStyle name="Calc cel 3 2 2 2 3 2 3" xfId="11240" xr:uid="{00000000-0005-0000-0000-000025000000}"/>
    <cellStyle name="Calc cel 3 2 2 2 3 3" xfId="4138" xr:uid="{00000000-0005-0000-0000-000025000000}"/>
    <cellStyle name="Calc cel 3 2 2 2 3 3 2" xfId="9665" xr:uid="{00000000-0005-0000-0000-000025000000}"/>
    <cellStyle name="Calc cel 3 2 2 2 3 3 2 2" xfId="20219" xr:uid="{00000000-0005-0000-0000-000025000000}"/>
    <cellStyle name="Calc cel 3 2 2 2 3 3 3" xfId="14963" xr:uid="{00000000-0005-0000-0000-000025000000}"/>
    <cellStyle name="Calc cel 3 2 2 2 3 4" xfId="7107" xr:uid="{00000000-0005-0000-0000-000025000000}"/>
    <cellStyle name="Calc cel 3 2 2 2 3 4 2" xfId="17652" xr:uid="{00000000-0005-0000-0000-000025000000}"/>
    <cellStyle name="Calc cel 3 2 2 2 3 5" xfId="5549" xr:uid="{00000000-0005-0000-0000-000025000000}"/>
    <cellStyle name="Calc cel 3 2 2 2 3 5 2" xfId="10776" xr:uid="{00000000-0005-0000-0000-000025000000}"/>
    <cellStyle name="Calc cel 3 2 2 2 3 6" xfId="13352" xr:uid="{00000000-0005-0000-0000-000025000000}"/>
    <cellStyle name="Calc cel 3 2 2 2 4" xfId="1424" xr:uid="{00000000-0005-0000-0000-000025000000}"/>
    <cellStyle name="Calc cel 3 2 2 2 4 2" xfId="2665" xr:uid="{00000000-0005-0000-0000-000025000000}"/>
    <cellStyle name="Calc cel 3 2 2 2 4 2 2" xfId="8235" xr:uid="{00000000-0005-0000-0000-000025000000}"/>
    <cellStyle name="Calc cel 3 2 2 2 4 2 2 2" xfId="18780" xr:uid="{00000000-0005-0000-0000-000025000000}"/>
    <cellStyle name="Calc cel 3 2 2 2 4 2 3" xfId="14787" xr:uid="{00000000-0005-0000-0000-000025000000}"/>
    <cellStyle name="Calc cel 3 2 2 2 4 3" xfId="4085" xr:uid="{00000000-0005-0000-0000-000025000000}"/>
    <cellStyle name="Calc cel 3 2 2 2 4 3 2" xfId="9618" xr:uid="{00000000-0005-0000-0000-000025000000}"/>
    <cellStyle name="Calc cel 3 2 2 2 4 3 2 2" xfId="20171" xr:uid="{00000000-0005-0000-0000-000025000000}"/>
    <cellStyle name="Calc cel 3 2 2 2 4 3 3" xfId="14629" xr:uid="{00000000-0005-0000-0000-000025000000}"/>
    <cellStyle name="Calc cel 3 2 2 2 4 4" xfId="7059" xr:uid="{00000000-0005-0000-0000-000025000000}"/>
    <cellStyle name="Calc cel 3 2 2 2 4 4 2" xfId="17604" xr:uid="{00000000-0005-0000-0000-000025000000}"/>
    <cellStyle name="Calc cel 3 2 2 2 4 5" xfId="5502" xr:uid="{00000000-0005-0000-0000-000025000000}"/>
    <cellStyle name="Calc cel 3 2 2 2 4 5 2" xfId="15870" xr:uid="{00000000-0005-0000-0000-000025000000}"/>
    <cellStyle name="Calc cel 3 2 2 2 4 6" xfId="14293" xr:uid="{00000000-0005-0000-0000-000025000000}"/>
    <cellStyle name="Calc cel 3 2 2 2 5" xfId="1304" xr:uid="{00000000-0005-0000-0000-000025000000}"/>
    <cellStyle name="Calc cel 3 2 2 2 5 2" xfId="2545" xr:uid="{00000000-0005-0000-0000-000025000000}"/>
    <cellStyle name="Calc cel 3 2 2 2 5 2 2" xfId="8115" xr:uid="{00000000-0005-0000-0000-000025000000}"/>
    <cellStyle name="Calc cel 3 2 2 2 5 2 2 2" xfId="18660" xr:uid="{00000000-0005-0000-0000-000025000000}"/>
    <cellStyle name="Calc cel 3 2 2 2 5 2 3" xfId="14429" xr:uid="{00000000-0005-0000-0000-000025000000}"/>
    <cellStyle name="Calc cel 3 2 2 2 5 3" xfId="3965" xr:uid="{00000000-0005-0000-0000-000025000000}"/>
    <cellStyle name="Calc cel 3 2 2 2 5 3 2" xfId="9505" xr:uid="{00000000-0005-0000-0000-000025000000}"/>
    <cellStyle name="Calc cel 3 2 2 2 5 3 2 2" xfId="20058" xr:uid="{00000000-0005-0000-0000-000025000000}"/>
    <cellStyle name="Calc cel 3 2 2 2 5 3 3" xfId="15767" xr:uid="{00000000-0005-0000-0000-000025000000}"/>
    <cellStyle name="Calc cel 3 2 2 2 5 4" xfId="6947" xr:uid="{00000000-0005-0000-0000-000025000000}"/>
    <cellStyle name="Calc cel 3 2 2 2 5 4 2" xfId="17492" xr:uid="{00000000-0005-0000-0000-000025000000}"/>
    <cellStyle name="Calc cel 3 2 2 2 5 5" xfId="5389" xr:uid="{00000000-0005-0000-0000-000025000000}"/>
    <cellStyle name="Calc cel 3 2 2 2 5 5 2" xfId="12875" xr:uid="{00000000-0005-0000-0000-000025000000}"/>
    <cellStyle name="Calc cel 3 2 2 2 5 6" xfId="12118" xr:uid="{00000000-0005-0000-0000-000025000000}"/>
    <cellStyle name="Calc cel 3 2 2 2 6" xfId="944" xr:uid="{00000000-0005-0000-0000-000025000000}"/>
    <cellStyle name="Calc cel 3 2 2 2 6 2" xfId="3612" xr:uid="{00000000-0005-0000-0000-000025000000}"/>
    <cellStyle name="Calc cel 3 2 2 2 6 2 2" xfId="9173" xr:uid="{00000000-0005-0000-0000-000025000000}"/>
    <cellStyle name="Calc cel 3 2 2 2 6 2 2 2" xfId="19720" xr:uid="{00000000-0005-0000-0000-000025000000}"/>
    <cellStyle name="Calc cel 3 2 2 2 6 2 3" xfId="14208" xr:uid="{00000000-0005-0000-0000-000025000000}"/>
    <cellStyle name="Calc cel 3 2 2 2 6 3" xfId="6604" xr:uid="{00000000-0005-0000-0000-000025000000}"/>
    <cellStyle name="Calc cel 3 2 2 2 6 3 2" xfId="17149" xr:uid="{00000000-0005-0000-0000-000025000000}"/>
    <cellStyle name="Calc cel 3 2 2 2 6 4" xfId="5057" xr:uid="{00000000-0005-0000-0000-000025000000}"/>
    <cellStyle name="Calc cel 3 2 2 2 6 4 2" xfId="14326" xr:uid="{00000000-0005-0000-0000-000025000000}"/>
    <cellStyle name="Calc cel 3 2 2 2 6 5" xfId="14057" xr:uid="{00000000-0005-0000-0000-000025000000}"/>
    <cellStyle name="Calc cel 3 2 2 2 7" xfId="2187" xr:uid="{00000000-0005-0000-0000-000025000000}"/>
    <cellStyle name="Calc cel 3 2 2 2 7 2" xfId="7757" xr:uid="{00000000-0005-0000-0000-000025000000}"/>
    <cellStyle name="Calc cel 3 2 2 2 7 2 2" xfId="18302" xr:uid="{00000000-0005-0000-0000-000025000000}"/>
    <cellStyle name="Calc cel 3 2 2 2 7 3" xfId="13101" xr:uid="{00000000-0005-0000-0000-000025000000}"/>
    <cellStyle name="Calc cel 3 2 2 2 8" xfId="3508" xr:uid="{00000000-0005-0000-0000-000025000000}"/>
    <cellStyle name="Calc cel 3 2 2 2 8 2" xfId="9072" xr:uid="{00000000-0005-0000-0000-000025000000}"/>
    <cellStyle name="Calc cel 3 2 2 2 8 2 2" xfId="19618" xr:uid="{00000000-0005-0000-0000-000025000000}"/>
    <cellStyle name="Calc cel 3 2 2 2 8 3" xfId="12945" xr:uid="{00000000-0005-0000-0000-000025000000}"/>
    <cellStyle name="Calc cel 3 2 2 2 9" xfId="4955" xr:uid="{00000000-0005-0000-0000-000025000000}"/>
    <cellStyle name="Calc cel 3 2 2 2 9 2" xfId="15682" xr:uid="{00000000-0005-0000-0000-000025000000}"/>
    <cellStyle name="Calc cel 3 2 2 3" xfId="692" xr:uid="{00000000-0005-0000-0000-000025000000}"/>
    <cellStyle name="Calc cel 3 2 2 3 2" xfId="1918" xr:uid="{00000000-0005-0000-0000-000025000000}"/>
    <cellStyle name="Calc cel 3 2 2 3 2 2" xfId="3157" xr:uid="{00000000-0005-0000-0000-000025000000}"/>
    <cellStyle name="Calc cel 3 2 2 3 2 2 2" xfId="8727" xr:uid="{00000000-0005-0000-0000-000025000000}"/>
    <cellStyle name="Calc cel 3 2 2 3 2 2 2 2" xfId="19272" xr:uid="{00000000-0005-0000-0000-000025000000}"/>
    <cellStyle name="Calc cel 3 2 2 3 2 2 3" xfId="11818" xr:uid="{00000000-0005-0000-0000-000025000000}"/>
    <cellStyle name="Calc cel 3 2 2 3 2 3" xfId="4569" xr:uid="{00000000-0005-0000-0000-000025000000}"/>
    <cellStyle name="Calc cel 3 2 2 3 2 3 2" xfId="10069" xr:uid="{00000000-0005-0000-0000-000025000000}"/>
    <cellStyle name="Calc cel 3 2 2 3 2 3 2 2" xfId="20624" xr:uid="{00000000-0005-0000-0000-000025000000}"/>
    <cellStyle name="Calc cel 3 2 2 3 2 3 3" xfId="14000" xr:uid="{00000000-0005-0000-0000-000025000000}"/>
    <cellStyle name="Calc cel 3 2 2 3 2 4" xfId="7496" xr:uid="{00000000-0005-0000-0000-000025000000}"/>
    <cellStyle name="Calc cel 3 2 2 3 2 4 2" xfId="18041" xr:uid="{00000000-0005-0000-0000-000025000000}"/>
    <cellStyle name="Calc cel 3 2 2 3 2 5" xfId="5953" xr:uid="{00000000-0005-0000-0000-000025000000}"/>
    <cellStyle name="Calc cel 3 2 2 3 2 5 2" xfId="16475" xr:uid="{00000000-0005-0000-0000-000025000000}"/>
    <cellStyle name="Calc cel 3 2 2 3 2 6" xfId="10494" xr:uid="{00000000-0005-0000-0000-000025000000}"/>
    <cellStyle name="Calc cel 3 2 2 3 3" xfId="1366" xr:uid="{00000000-0005-0000-0000-000025000000}"/>
    <cellStyle name="Calc cel 3 2 2 3 3 2" xfId="2607" xr:uid="{00000000-0005-0000-0000-000025000000}"/>
    <cellStyle name="Calc cel 3 2 2 3 3 2 2" xfId="8177" xr:uid="{00000000-0005-0000-0000-000025000000}"/>
    <cellStyle name="Calc cel 3 2 2 3 3 2 2 2" xfId="18722" xr:uid="{00000000-0005-0000-0000-000025000000}"/>
    <cellStyle name="Calc cel 3 2 2 3 3 2 3" xfId="11303" xr:uid="{00000000-0005-0000-0000-000025000000}"/>
    <cellStyle name="Calc cel 3 2 2 3 3 3" xfId="4027" xr:uid="{00000000-0005-0000-0000-000025000000}"/>
    <cellStyle name="Calc cel 3 2 2 3 3 3 2" xfId="9562" xr:uid="{00000000-0005-0000-0000-000025000000}"/>
    <cellStyle name="Calc cel 3 2 2 3 3 3 2 2" xfId="20115" xr:uid="{00000000-0005-0000-0000-000025000000}"/>
    <cellStyle name="Calc cel 3 2 2 3 3 3 3" xfId="16148" xr:uid="{00000000-0005-0000-0000-000025000000}"/>
    <cellStyle name="Calc cel 3 2 2 3 3 4" xfId="7003" xr:uid="{00000000-0005-0000-0000-000025000000}"/>
    <cellStyle name="Calc cel 3 2 2 3 3 4 2" xfId="17548" xr:uid="{00000000-0005-0000-0000-000025000000}"/>
    <cellStyle name="Calc cel 3 2 2 3 3 5" xfId="5446" xr:uid="{00000000-0005-0000-0000-000025000000}"/>
    <cellStyle name="Calc cel 3 2 2 3 3 5 2" xfId="14267" xr:uid="{00000000-0005-0000-0000-000025000000}"/>
    <cellStyle name="Calc cel 3 2 2 3 3 6" xfId="15505" xr:uid="{00000000-0005-0000-0000-000025000000}"/>
    <cellStyle name="Calc cel 3 2 2 3 4" xfId="992" xr:uid="{00000000-0005-0000-0000-000025000000}"/>
    <cellStyle name="Calc cel 3 2 2 3 4 2" xfId="6652" xr:uid="{00000000-0005-0000-0000-000025000000}"/>
    <cellStyle name="Calc cel 3 2 2 3 4 2 2" xfId="17197" xr:uid="{00000000-0005-0000-0000-000025000000}"/>
    <cellStyle name="Calc cel 3 2 2 3 4 3" xfId="11270" xr:uid="{00000000-0005-0000-0000-000025000000}"/>
    <cellStyle name="Calc cel 3 2 2 3 5" xfId="2235" xr:uid="{00000000-0005-0000-0000-000025000000}"/>
    <cellStyle name="Calc cel 3 2 2 3 5 2" xfId="7805" xr:uid="{00000000-0005-0000-0000-000025000000}"/>
    <cellStyle name="Calc cel 3 2 2 3 5 2 2" xfId="18350" xr:uid="{00000000-0005-0000-0000-000025000000}"/>
    <cellStyle name="Calc cel 3 2 2 3 5 3" xfId="15303" xr:uid="{00000000-0005-0000-0000-000025000000}"/>
    <cellStyle name="Calc cel 3 2 2 3 6" xfId="3660" xr:uid="{00000000-0005-0000-0000-000025000000}"/>
    <cellStyle name="Calc cel 3 2 2 3 6 2" xfId="9220" xr:uid="{00000000-0005-0000-0000-000025000000}"/>
    <cellStyle name="Calc cel 3 2 2 3 6 2 2" xfId="19768" xr:uid="{00000000-0005-0000-0000-000025000000}"/>
    <cellStyle name="Calc cel 3 2 2 3 6 3" xfId="14682" xr:uid="{00000000-0005-0000-0000-000025000000}"/>
    <cellStyle name="Calc cel 3 2 2 3 7" xfId="6386" xr:uid="{00000000-0005-0000-0000-000025000000}"/>
    <cellStyle name="Calc cel 3 2 2 3 7 2" xfId="15094" xr:uid="{00000000-0005-0000-0000-000025000000}"/>
    <cellStyle name="Calc cel 3 2 2 3 7 2 2" xfId="16931" xr:uid="{00000000-0005-0000-0000-000025000000}"/>
    <cellStyle name="Calc cel 3 2 2 3 7 3" xfId="12537" xr:uid="{00000000-0005-0000-0000-000025000000}"/>
    <cellStyle name="Calc cel 3 2 2 3 8" xfId="5104" xr:uid="{00000000-0005-0000-0000-000025000000}"/>
    <cellStyle name="Calc cel 3 2 2 3 8 2" xfId="10645" xr:uid="{00000000-0005-0000-0000-000025000000}"/>
    <cellStyle name="Calc cel 3 2 2 3 9" xfId="13841" xr:uid="{00000000-0005-0000-0000-000025000000}"/>
    <cellStyle name="Calc cel 3 2 2 4" xfId="756" xr:uid="{00000000-0005-0000-0000-000025000000}"/>
    <cellStyle name="Calc cel 3 2 2 4 2" xfId="1982" xr:uid="{00000000-0005-0000-0000-000025000000}"/>
    <cellStyle name="Calc cel 3 2 2 4 2 2" xfId="3221" xr:uid="{00000000-0005-0000-0000-000025000000}"/>
    <cellStyle name="Calc cel 3 2 2 4 2 2 2" xfId="8791" xr:uid="{00000000-0005-0000-0000-000025000000}"/>
    <cellStyle name="Calc cel 3 2 2 4 2 2 2 2" xfId="19336" xr:uid="{00000000-0005-0000-0000-000025000000}"/>
    <cellStyle name="Calc cel 3 2 2 4 2 2 3" xfId="11200" xr:uid="{00000000-0005-0000-0000-000025000000}"/>
    <cellStyle name="Calc cel 3 2 2 4 2 3" xfId="4633" xr:uid="{00000000-0005-0000-0000-000025000000}"/>
    <cellStyle name="Calc cel 3 2 2 4 2 3 2" xfId="10129" xr:uid="{00000000-0005-0000-0000-000025000000}"/>
    <cellStyle name="Calc cel 3 2 2 4 2 3 2 2" xfId="20684" xr:uid="{00000000-0005-0000-0000-000025000000}"/>
    <cellStyle name="Calc cel 3 2 2 4 2 3 3" xfId="14185" xr:uid="{00000000-0005-0000-0000-000025000000}"/>
    <cellStyle name="Calc cel 3 2 2 4 2 4" xfId="7556" xr:uid="{00000000-0005-0000-0000-000025000000}"/>
    <cellStyle name="Calc cel 3 2 2 4 2 4 2" xfId="18101" xr:uid="{00000000-0005-0000-0000-000025000000}"/>
    <cellStyle name="Calc cel 3 2 2 4 2 5" xfId="6013" xr:uid="{00000000-0005-0000-0000-000025000000}"/>
    <cellStyle name="Calc cel 3 2 2 4 2 5 2" xfId="16535" xr:uid="{00000000-0005-0000-0000-000025000000}"/>
    <cellStyle name="Calc cel 3 2 2 4 2 6" xfId="13273" xr:uid="{00000000-0005-0000-0000-000025000000}"/>
    <cellStyle name="Calc cel 3 2 2 4 3" xfId="1664" xr:uid="{00000000-0005-0000-0000-000025000000}"/>
    <cellStyle name="Calc cel 3 2 2 4 3 2" xfId="2904" xr:uid="{00000000-0005-0000-0000-000025000000}"/>
    <cellStyle name="Calc cel 3 2 2 4 3 2 2" xfId="8474" xr:uid="{00000000-0005-0000-0000-000025000000}"/>
    <cellStyle name="Calc cel 3 2 2 4 3 2 2 2" xfId="19019" xr:uid="{00000000-0005-0000-0000-000025000000}"/>
    <cellStyle name="Calc cel 3 2 2 4 3 2 3" xfId="15616" xr:uid="{00000000-0005-0000-0000-000025000000}"/>
    <cellStyle name="Calc cel 3 2 2 4 3 3" xfId="4317" xr:uid="{00000000-0005-0000-0000-000025000000}"/>
    <cellStyle name="Calc cel 3 2 2 4 3 3 2" xfId="9832" xr:uid="{00000000-0005-0000-0000-000025000000}"/>
    <cellStyle name="Calc cel 3 2 2 4 3 3 2 2" xfId="20388" xr:uid="{00000000-0005-0000-0000-000025000000}"/>
    <cellStyle name="Calc cel 3 2 2 4 3 3 3" xfId="11189" xr:uid="{00000000-0005-0000-0000-000025000000}"/>
    <cellStyle name="Calc cel 3 2 2 4 3 4" xfId="7272" xr:uid="{00000000-0005-0000-0000-000025000000}"/>
    <cellStyle name="Calc cel 3 2 2 4 3 4 2" xfId="17817" xr:uid="{00000000-0005-0000-0000-000025000000}"/>
    <cellStyle name="Calc cel 3 2 2 4 3 5" xfId="5716" xr:uid="{00000000-0005-0000-0000-000025000000}"/>
    <cellStyle name="Calc cel 3 2 2 4 3 5 2" xfId="16239" xr:uid="{00000000-0005-0000-0000-000025000000}"/>
    <cellStyle name="Calc cel 3 2 2 4 3 6" xfId="11443" xr:uid="{00000000-0005-0000-0000-000025000000}"/>
    <cellStyle name="Calc cel 3 2 2 4 4" xfId="1056" xr:uid="{00000000-0005-0000-0000-000025000000}"/>
    <cellStyle name="Calc cel 3 2 2 4 4 2" xfId="6713" xr:uid="{00000000-0005-0000-0000-000025000000}"/>
    <cellStyle name="Calc cel 3 2 2 4 4 2 2" xfId="17258" xr:uid="{00000000-0005-0000-0000-000025000000}"/>
    <cellStyle name="Calc cel 3 2 2 4 4 3" xfId="10613" xr:uid="{00000000-0005-0000-0000-000025000000}"/>
    <cellStyle name="Calc cel 3 2 2 4 5" xfId="2299" xr:uid="{00000000-0005-0000-0000-000025000000}"/>
    <cellStyle name="Calc cel 3 2 2 4 5 2" xfId="7869" xr:uid="{00000000-0005-0000-0000-000025000000}"/>
    <cellStyle name="Calc cel 3 2 2 4 5 2 2" xfId="18414" xr:uid="{00000000-0005-0000-0000-000025000000}"/>
    <cellStyle name="Calc cel 3 2 2 4 5 3" xfId="11648" xr:uid="{00000000-0005-0000-0000-000025000000}"/>
    <cellStyle name="Calc cel 3 2 2 4 6" xfId="3724" xr:uid="{00000000-0005-0000-0000-000025000000}"/>
    <cellStyle name="Calc cel 3 2 2 4 6 2" xfId="9280" xr:uid="{00000000-0005-0000-0000-000025000000}"/>
    <cellStyle name="Calc cel 3 2 2 4 6 2 2" xfId="19829" xr:uid="{00000000-0005-0000-0000-000025000000}"/>
    <cellStyle name="Calc cel 3 2 2 4 6 3" xfId="13498" xr:uid="{00000000-0005-0000-0000-000025000000}"/>
    <cellStyle name="Calc cel 3 2 2 4 7" xfId="6420" xr:uid="{00000000-0005-0000-0000-000025000000}"/>
    <cellStyle name="Calc cel 3 2 2 4 7 2" xfId="15128" xr:uid="{00000000-0005-0000-0000-000025000000}"/>
    <cellStyle name="Calc cel 3 2 2 4 7 2 2" xfId="16965" xr:uid="{00000000-0005-0000-0000-000025000000}"/>
    <cellStyle name="Calc cel 3 2 2 4 7 3" xfId="13769" xr:uid="{00000000-0005-0000-0000-000025000000}"/>
    <cellStyle name="Calc cel 3 2 2 4 8" xfId="5164" xr:uid="{00000000-0005-0000-0000-000025000000}"/>
    <cellStyle name="Calc cel 3 2 2 4 8 2" xfId="15848" xr:uid="{00000000-0005-0000-0000-000025000000}"/>
    <cellStyle name="Calc cel 3 2 2 4 9" xfId="15487" xr:uid="{00000000-0005-0000-0000-000025000000}"/>
    <cellStyle name="Calc cel 3 2 2 5" xfId="818" xr:uid="{00000000-0005-0000-0000-000025000000}"/>
    <cellStyle name="Calc cel 3 2 2 5 2" xfId="2044" xr:uid="{00000000-0005-0000-0000-000025000000}"/>
    <cellStyle name="Calc cel 3 2 2 5 2 2" xfId="3283" xr:uid="{00000000-0005-0000-0000-000025000000}"/>
    <cellStyle name="Calc cel 3 2 2 5 2 2 2" xfId="8853" xr:uid="{00000000-0005-0000-0000-000025000000}"/>
    <cellStyle name="Calc cel 3 2 2 5 2 2 2 2" xfId="19398" xr:uid="{00000000-0005-0000-0000-000025000000}"/>
    <cellStyle name="Calc cel 3 2 2 5 2 2 3" xfId="15386" xr:uid="{00000000-0005-0000-0000-000025000000}"/>
    <cellStyle name="Calc cel 3 2 2 5 2 3" xfId="4695" xr:uid="{00000000-0005-0000-0000-000025000000}"/>
    <cellStyle name="Calc cel 3 2 2 5 2 3 2" xfId="10188" xr:uid="{00000000-0005-0000-0000-000025000000}"/>
    <cellStyle name="Calc cel 3 2 2 5 2 3 2 2" xfId="20743" xr:uid="{00000000-0005-0000-0000-000025000000}"/>
    <cellStyle name="Calc cel 3 2 2 5 2 3 3" xfId="13564" xr:uid="{00000000-0005-0000-0000-000025000000}"/>
    <cellStyle name="Calc cel 3 2 2 5 2 4" xfId="7615" xr:uid="{00000000-0005-0000-0000-000025000000}"/>
    <cellStyle name="Calc cel 3 2 2 5 2 4 2" xfId="18160" xr:uid="{00000000-0005-0000-0000-000025000000}"/>
    <cellStyle name="Calc cel 3 2 2 5 2 5" xfId="6072" xr:uid="{00000000-0005-0000-0000-000025000000}"/>
    <cellStyle name="Calc cel 3 2 2 5 2 5 2" xfId="16594" xr:uid="{00000000-0005-0000-0000-000025000000}"/>
    <cellStyle name="Calc cel 3 2 2 5 2 6" xfId="11528" xr:uid="{00000000-0005-0000-0000-000025000000}"/>
    <cellStyle name="Calc cel 3 2 2 5 3" xfId="1722" xr:uid="{00000000-0005-0000-0000-000025000000}"/>
    <cellStyle name="Calc cel 3 2 2 5 3 2" xfId="2961" xr:uid="{00000000-0005-0000-0000-000025000000}"/>
    <cellStyle name="Calc cel 3 2 2 5 3 2 2" xfId="8531" xr:uid="{00000000-0005-0000-0000-000025000000}"/>
    <cellStyle name="Calc cel 3 2 2 5 3 2 2 2" xfId="19076" xr:uid="{00000000-0005-0000-0000-000025000000}"/>
    <cellStyle name="Calc cel 3 2 2 5 3 2 3" xfId="11329" xr:uid="{00000000-0005-0000-0000-000025000000}"/>
    <cellStyle name="Calc cel 3 2 2 5 3 3" xfId="4373" xr:uid="{00000000-0005-0000-0000-000025000000}"/>
    <cellStyle name="Calc cel 3 2 2 5 3 3 2" xfId="9885" xr:uid="{00000000-0005-0000-0000-000025000000}"/>
    <cellStyle name="Calc cel 3 2 2 5 3 3 2 2" xfId="20441" xr:uid="{00000000-0005-0000-0000-000025000000}"/>
    <cellStyle name="Calc cel 3 2 2 5 3 3 3" xfId="10875" xr:uid="{00000000-0005-0000-0000-000025000000}"/>
    <cellStyle name="Calc cel 3 2 2 5 3 4" xfId="7326" xr:uid="{00000000-0005-0000-0000-000025000000}"/>
    <cellStyle name="Calc cel 3 2 2 5 3 4 2" xfId="17871" xr:uid="{00000000-0005-0000-0000-000025000000}"/>
    <cellStyle name="Calc cel 3 2 2 5 3 5" xfId="5769" xr:uid="{00000000-0005-0000-0000-000025000000}"/>
    <cellStyle name="Calc cel 3 2 2 5 3 5 2" xfId="16292" xr:uid="{00000000-0005-0000-0000-000025000000}"/>
    <cellStyle name="Calc cel 3 2 2 5 3 6" xfId="14197" xr:uid="{00000000-0005-0000-0000-000025000000}"/>
    <cellStyle name="Calc cel 3 2 2 5 4" xfId="1118" xr:uid="{00000000-0005-0000-0000-000025000000}"/>
    <cellStyle name="Calc cel 3 2 2 5 4 2" xfId="6775" xr:uid="{00000000-0005-0000-0000-000025000000}"/>
    <cellStyle name="Calc cel 3 2 2 5 4 2 2" xfId="17320" xr:uid="{00000000-0005-0000-0000-000025000000}"/>
    <cellStyle name="Calc cel 3 2 2 5 4 3" xfId="15484" xr:uid="{00000000-0005-0000-0000-000025000000}"/>
    <cellStyle name="Calc cel 3 2 2 5 5" xfId="2361" xr:uid="{00000000-0005-0000-0000-000025000000}"/>
    <cellStyle name="Calc cel 3 2 2 5 5 2" xfId="7931" xr:uid="{00000000-0005-0000-0000-000025000000}"/>
    <cellStyle name="Calc cel 3 2 2 5 5 2 2" xfId="18476" xr:uid="{00000000-0005-0000-0000-000025000000}"/>
    <cellStyle name="Calc cel 3 2 2 5 5 3" xfId="16165" xr:uid="{00000000-0005-0000-0000-000025000000}"/>
    <cellStyle name="Calc cel 3 2 2 5 6" xfId="3786" xr:uid="{00000000-0005-0000-0000-000025000000}"/>
    <cellStyle name="Calc cel 3 2 2 5 6 2" xfId="9339" xr:uid="{00000000-0005-0000-0000-000025000000}"/>
    <cellStyle name="Calc cel 3 2 2 5 6 2 2" xfId="19891" xr:uid="{00000000-0005-0000-0000-000025000000}"/>
    <cellStyle name="Calc cel 3 2 2 5 6 3" xfId="14606" xr:uid="{00000000-0005-0000-0000-000025000000}"/>
    <cellStyle name="Calc cel 3 2 2 5 7" xfId="6479" xr:uid="{00000000-0005-0000-0000-000025000000}"/>
    <cellStyle name="Calc cel 3 2 2 5 7 2" xfId="15187" xr:uid="{00000000-0005-0000-0000-000025000000}"/>
    <cellStyle name="Calc cel 3 2 2 5 7 2 2" xfId="17024" xr:uid="{00000000-0005-0000-0000-000025000000}"/>
    <cellStyle name="Calc cel 3 2 2 5 7 3" xfId="15948" xr:uid="{00000000-0005-0000-0000-000025000000}"/>
    <cellStyle name="Calc cel 3 2 2 5 8" xfId="5223" xr:uid="{00000000-0005-0000-0000-000025000000}"/>
    <cellStyle name="Calc cel 3 2 2 5 8 2" xfId="14984" xr:uid="{00000000-0005-0000-0000-000025000000}"/>
    <cellStyle name="Calc cel 3 2 2 5 9" xfId="13386" xr:uid="{00000000-0005-0000-0000-000025000000}"/>
    <cellStyle name="Calc cel 3 2 2 6" xfId="623" xr:uid="{00000000-0005-0000-0000-000025000000}"/>
    <cellStyle name="Calc cel 3 2 2 6 2" xfId="1546" xr:uid="{00000000-0005-0000-0000-000025000000}"/>
    <cellStyle name="Calc cel 3 2 2 6 2 2" xfId="7156" xr:uid="{00000000-0005-0000-0000-000025000000}"/>
    <cellStyle name="Calc cel 3 2 2 6 2 2 2" xfId="17701" xr:uid="{00000000-0005-0000-0000-000025000000}"/>
    <cellStyle name="Calc cel 3 2 2 6 2 3" xfId="14542" xr:uid="{00000000-0005-0000-0000-000025000000}"/>
    <cellStyle name="Calc cel 3 2 2 6 3" xfId="2786" xr:uid="{00000000-0005-0000-0000-000025000000}"/>
    <cellStyle name="Calc cel 3 2 2 6 3 2" xfId="8356" xr:uid="{00000000-0005-0000-0000-000025000000}"/>
    <cellStyle name="Calc cel 3 2 2 6 3 2 2" xfId="18901" xr:uid="{00000000-0005-0000-0000-000025000000}"/>
    <cellStyle name="Calc cel 3 2 2 6 3 3" xfId="11052" xr:uid="{00000000-0005-0000-0000-000025000000}"/>
    <cellStyle name="Calc cel 3 2 2 6 4" xfId="4200" xr:uid="{00000000-0005-0000-0000-000025000000}"/>
    <cellStyle name="Calc cel 3 2 2 6 4 2" xfId="9721" xr:uid="{00000000-0005-0000-0000-000025000000}"/>
    <cellStyle name="Calc cel 3 2 2 6 4 2 2" xfId="20275" xr:uid="{00000000-0005-0000-0000-000025000000}"/>
    <cellStyle name="Calc cel 3 2 2 6 4 3" xfId="13388" xr:uid="{00000000-0005-0000-0000-000025000000}"/>
    <cellStyle name="Calc cel 3 2 2 6 5" xfId="6319" xr:uid="{00000000-0005-0000-0000-000025000000}"/>
    <cellStyle name="Calc cel 3 2 2 6 5 2" xfId="16864" xr:uid="{00000000-0005-0000-0000-000025000000}"/>
    <cellStyle name="Calc cel 3 2 2 6 6" xfId="5605" xr:uid="{00000000-0005-0000-0000-000025000000}"/>
    <cellStyle name="Calc cel 3 2 2 6 6 2" xfId="11928" xr:uid="{00000000-0005-0000-0000-000025000000}"/>
    <cellStyle name="Calc cel 3 2 2 6 7" xfId="12145" xr:uid="{00000000-0005-0000-0000-000025000000}"/>
    <cellStyle name="Calc cel 3 2 2 7" xfId="1263" xr:uid="{00000000-0005-0000-0000-000025000000}"/>
    <cellStyle name="Calc cel 3 2 2 7 2" xfId="2504" xr:uid="{00000000-0005-0000-0000-000025000000}"/>
    <cellStyle name="Calc cel 3 2 2 7 2 2" xfId="8074" xr:uid="{00000000-0005-0000-0000-000025000000}"/>
    <cellStyle name="Calc cel 3 2 2 7 2 2 2" xfId="18619" xr:uid="{00000000-0005-0000-0000-000025000000}"/>
    <cellStyle name="Calc cel 3 2 2 7 2 3" xfId="15924" xr:uid="{00000000-0005-0000-0000-000025000000}"/>
    <cellStyle name="Calc cel 3 2 2 7 3" xfId="3926" xr:uid="{00000000-0005-0000-0000-000025000000}"/>
    <cellStyle name="Calc cel 3 2 2 7 3 2" xfId="9470" xr:uid="{00000000-0005-0000-0000-000025000000}"/>
    <cellStyle name="Calc cel 3 2 2 7 3 2 2" xfId="20023" xr:uid="{00000000-0005-0000-0000-000025000000}"/>
    <cellStyle name="Calc cel 3 2 2 7 3 3" xfId="12571" xr:uid="{00000000-0005-0000-0000-000025000000}"/>
    <cellStyle name="Calc cel 3 2 2 7 4" xfId="6910" xr:uid="{00000000-0005-0000-0000-000025000000}"/>
    <cellStyle name="Calc cel 3 2 2 7 4 2" xfId="17455" xr:uid="{00000000-0005-0000-0000-000025000000}"/>
    <cellStyle name="Calc cel 3 2 2 7 5" xfId="5354" xr:uid="{00000000-0005-0000-0000-000025000000}"/>
    <cellStyle name="Calc cel 3 2 2 7 5 2" xfId="12404" xr:uid="{00000000-0005-0000-0000-000025000000}"/>
    <cellStyle name="Calc cel 3 2 2 7 6" xfId="15286" xr:uid="{00000000-0005-0000-0000-000025000000}"/>
    <cellStyle name="Calc cel 3 2 2 8" xfId="921" xr:uid="{00000000-0005-0000-0000-000025000000}"/>
    <cellStyle name="Calc cel 3 2 2 8 2" xfId="3590" xr:uid="{00000000-0005-0000-0000-000025000000}"/>
    <cellStyle name="Calc cel 3 2 2 8 2 2" xfId="9151" xr:uid="{00000000-0005-0000-0000-000025000000}"/>
    <cellStyle name="Calc cel 3 2 2 8 2 2 2" xfId="19698" xr:uid="{00000000-0005-0000-0000-000025000000}"/>
    <cellStyle name="Calc cel 3 2 2 8 2 3" xfId="14130" xr:uid="{00000000-0005-0000-0000-000025000000}"/>
    <cellStyle name="Calc cel 3 2 2 8 3" xfId="6581" xr:uid="{00000000-0005-0000-0000-000025000000}"/>
    <cellStyle name="Calc cel 3 2 2 8 3 2" xfId="17126" xr:uid="{00000000-0005-0000-0000-000025000000}"/>
    <cellStyle name="Calc cel 3 2 2 8 4" xfId="5035" xr:uid="{00000000-0005-0000-0000-000025000000}"/>
    <cellStyle name="Calc cel 3 2 2 8 4 2" xfId="15932" xr:uid="{00000000-0005-0000-0000-000025000000}"/>
    <cellStyle name="Calc cel 3 2 2 8 5" xfId="14528" xr:uid="{00000000-0005-0000-0000-000025000000}"/>
    <cellStyle name="Calc cel 3 2 2 9" xfId="2164" xr:uid="{00000000-0005-0000-0000-000025000000}"/>
    <cellStyle name="Calc cel 3 2 2 9 2" xfId="7734" xr:uid="{00000000-0005-0000-0000-000025000000}"/>
    <cellStyle name="Calc cel 3 2 2 9 2 2" xfId="18279" xr:uid="{00000000-0005-0000-0000-000025000000}"/>
    <cellStyle name="Calc cel 3 2 2 9 3" xfId="14362" xr:uid="{00000000-0005-0000-0000-000025000000}"/>
    <cellStyle name="Calc cel 3 2 3" xfId="382" xr:uid="{00000000-0005-0000-0000-000025000000}"/>
    <cellStyle name="Calc cel 3 2 3 10" xfId="2146" xr:uid="{00000000-0005-0000-0000-000025000000}"/>
    <cellStyle name="Calc cel 3 2 3 10 2" xfId="7716" xr:uid="{00000000-0005-0000-0000-000025000000}"/>
    <cellStyle name="Calc cel 3 2 3 10 2 2" xfId="18261" xr:uid="{00000000-0005-0000-0000-000025000000}"/>
    <cellStyle name="Calc cel 3 2 3 10 3" xfId="14398" xr:uid="{00000000-0005-0000-0000-000025000000}"/>
    <cellStyle name="Calc cel 3 2 3 11" xfId="474" xr:uid="{00000000-0005-0000-0000-000025000000}"/>
    <cellStyle name="Calc cel 3 2 3 11 2" xfId="6212" xr:uid="{00000000-0005-0000-0000-000025000000}"/>
    <cellStyle name="Calc cel 3 2 3 11 2 2" xfId="16758" xr:uid="{00000000-0005-0000-0000-000025000000}"/>
    <cellStyle name="Calc cel 3 2 3 11 3" xfId="15071" xr:uid="{00000000-0005-0000-0000-000025000000}"/>
    <cellStyle name="Calc cel 3 2 3 12" xfId="3464" xr:uid="{00000000-0005-0000-0000-000025000000}"/>
    <cellStyle name="Calc cel 3 2 3 12 2" xfId="9028" xr:uid="{00000000-0005-0000-0000-000025000000}"/>
    <cellStyle name="Calc cel 3 2 3 12 2 2" xfId="19574" xr:uid="{00000000-0005-0000-0000-000025000000}"/>
    <cellStyle name="Calc cel 3 2 3 13" xfId="4910" xr:uid="{00000000-0005-0000-0000-000025000000}"/>
    <cellStyle name="Calc cel 3 2 3 13 2" xfId="12946" xr:uid="{00000000-0005-0000-0000-000025000000}"/>
    <cellStyle name="Calc cel 3 2 3 14" xfId="11037" xr:uid="{00000000-0005-0000-0000-000025000000}"/>
    <cellStyle name="Calc cel 3 2 3 2" xfId="529" xr:uid="{00000000-0005-0000-0000-000025000000}"/>
    <cellStyle name="Calc cel 3 2 3 2 2" xfId="675" xr:uid="{00000000-0005-0000-0000-000025000000}"/>
    <cellStyle name="Calc cel 3 2 3 2 2 2" xfId="1596" xr:uid="{00000000-0005-0000-0000-000025000000}"/>
    <cellStyle name="Calc cel 3 2 3 2 2 2 2" xfId="7206" xr:uid="{00000000-0005-0000-0000-000025000000}"/>
    <cellStyle name="Calc cel 3 2 3 2 2 2 2 2" xfId="17751" xr:uid="{00000000-0005-0000-0000-000025000000}"/>
    <cellStyle name="Calc cel 3 2 3 2 2 2 3" xfId="13377" xr:uid="{00000000-0005-0000-0000-000025000000}"/>
    <cellStyle name="Calc cel 3 2 3 2 2 3" xfId="2836" xr:uid="{00000000-0005-0000-0000-000025000000}"/>
    <cellStyle name="Calc cel 3 2 3 2 2 3 2" xfId="8406" xr:uid="{00000000-0005-0000-0000-000025000000}"/>
    <cellStyle name="Calc cel 3 2 3 2 2 3 2 2" xfId="18951" xr:uid="{00000000-0005-0000-0000-000025000000}"/>
    <cellStyle name="Calc cel 3 2 3 2 2 3 3" xfId="14134" xr:uid="{00000000-0005-0000-0000-000025000000}"/>
    <cellStyle name="Calc cel 3 2 3 2 2 4" xfId="4250" xr:uid="{00000000-0005-0000-0000-000025000000}"/>
    <cellStyle name="Calc cel 3 2 3 2 2 4 2" xfId="9770" xr:uid="{00000000-0005-0000-0000-000025000000}"/>
    <cellStyle name="Calc cel 3 2 3 2 2 4 2 2" xfId="20324" xr:uid="{00000000-0005-0000-0000-000025000000}"/>
    <cellStyle name="Calc cel 3 2 3 2 2 4 3" xfId="15585" xr:uid="{00000000-0005-0000-0000-000025000000}"/>
    <cellStyle name="Calc cel 3 2 3 2 2 5" xfId="6369" xr:uid="{00000000-0005-0000-0000-000025000000}"/>
    <cellStyle name="Calc cel 3 2 3 2 2 5 2" xfId="16914" xr:uid="{00000000-0005-0000-0000-000025000000}"/>
    <cellStyle name="Calc cel 3 2 3 2 2 6" xfId="5654" xr:uid="{00000000-0005-0000-0000-000025000000}"/>
    <cellStyle name="Calc cel 3 2 3 2 2 6 2" xfId="11705" xr:uid="{00000000-0005-0000-0000-000025000000}"/>
    <cellStyle name="Calc cel 3 2 3 2 2 7" xfId="10783" xr:uid="{00000000-0005-0000-0000-000025000000}"/>
    <cellStyle name="Calc cel 3 2 3 2 3" xfId="1800" xr:uid="{00000000-0005-0000-0000-000025000000}"/>
    <cellStyle name="Calc cel 3 2 3 2 3 2" xfId="3039" xr:uid="{00000000-0005-0000-0000-000025000000}"/>
    <cellStyle name="Calc cel 3 2 3 2 3 2 2" xfId="8609" xr:uid="{00000000-0005-0000-0000-000025000000}"/>
    <cellStyle name="Calc cel 3 2 3 2 3 2 2 2" xfId="19154" xr:uid="{00000000-0005-0000-0000-000025000000}"/>
    <cellStyle name="Calc cel 3 2 3 2 3 2 3" xfId="12012" xr:uid="{00000000-0005-0000-0000-000025000000}"/>
    <cellStyle name="Calc cel 3 2 3 2 3 3" xfId="4451" xr:uid="{00000000-0005-0000-0000-000025000000}"/>
    <cellStyle name="Calc cel 3 2 3 2 3 3 2" xfId="9959" xr:uid="{00000000-0005-0000-0000-000025000000}"/>
    <cellStyle name="Calc cel 3 2 3 2 3 3 2 2" xfId="20515" xr:uid="{00000000-0005-0000-0000-000025000000}"/>
    <cellStyle name="Calc cel 3 2 3 2 3 3 3" xfId="14170" xr:uid="{00000000-0005-0000-0000-000025000000}"/>
    <cellStyle name="Calc cel 3 2 3 2 3 4" xfId="7400" xr:uid="{00000000-0005-0000-0000-000025000000}"/>
    <cellStyle name="Calc cel 3 2 3 2 3 4 2" xfId="17945" xr:uid="{00000000-0005-0000-0000-000025000000}"/>
    <cellStyle name="Calc cel 3 2 3 2 3 5" xfId="5843" xr:uid="{00000000-0005-0000-0000-000025000000}"/>
    <cellStyle name="Calc cel 3 2 3 2 3 5 2" xfId="16366" xr:uid="{00000000-0005-0000-0000-000025000000}"/>
    <cellStyle name="Calc cel 3 2 3 2 3 6" xfId="14692" xr:uid="{00000000-0005-0000-0000-000025000000}"/>
    <cellStyle name="Calc cel 3 2 3 2 4" xfId="1349" xr:uid="{00000000-0005-0000-0000-000025000000}"/>
    <cellStyle name="Calc cel 3 2 3 2 4 2" xfId="2590" xr:uid="{00000000-0005-0000-0000-000025000000}"/>
    <cellStyle name="Calc cel 3 2 3 2 4 2 2" xfId="8160" xr:uid="{00000000-0005-0000-0000-000025000000}"/>
    <cellStyle name="Calc cel 3 2 3 2 4 2 2 2" xfId="18705" xr:uid="{00000000-0005-0000-0000-000025000000}"/>
    <cellStyle name="Calc cel 3 2 3 2 4 2 3" xfId="11963" xr:uid="{00000000-0005-0000-0000-000025000000}"/>
    <cellStyle name="Calc cel 3 2 3 2 4 3" xfId="4010" xr:uid="{00000000-0005-0000-0000-000025000000}"/>
    <cellStyle name="Calc cel 3 2 3 2 4 3 2" xfId="9545" xr:uid="{00000000-0005-0000-0000-000025000000}"/>
    <cellStyle name="Calc cel 3 2 3 2 4 3 2 2" xfId="20098" xr:uid="{00000000-0005-0000-0000-000025000000}"/>
    <cellStyle name="Calc cel 3 2 3 2 4 3 3" xfId="14122" xr:uid="{00000000-0005-0000-0000-000025000000}"/>
    <cellStyle name="Calc cel 3 2 3 2 4 4" xfId="6986" xr:uid="{00000000-0005-0000-0000-000025000000}"/>
    <cellStyle name="Calc cel 3 2 3 2 4 4 2" xfId="17531" xr:uid="{00000000-0005-0000-0000-000025000000}"/>
    <cellStyle name="Calc cel 3 2 3 2 4 5" xfId="5429" xr:uid="{00000000-0005-0000-0000-000025000000}"/>
    <cellStyle name="Calc cel 3 2 3 2 4 5 2" xfId="10447" xr:uid="{00000000-0005-0000-0000-000025000000}"/>
    <cellStyle name="Calc cel 3 2 3 2 4 6" xfId="10892" xr:uid="{00000000-0005-0000-0000-000025000000}"/>
    <cellStyle name="Calc cel 3 2 3 2 5" xfId="975" xr:uid="{00000000-0005-0000-0000-000025000000}"/>
    <cellStyle name="Calc cel 3 2 3 2 5 2" xfId="3643" xr:uid="{00000000-0005-0000-0000-000025000000}"/>
    <cellStyle name="Calc cel 3 2 3 2 5 2 2" xfId="9203" xr:uid="{00000000-0005-0000-0000-000025000000}"/>
    <cellStyle name="Calc cel 3 2 3 2 5 2 2 2" xfId="19751" xr:uid="{00000000-0005-0000-0000-000025000000}"/>
    <cellStyle name="Calc cel 3 2 3 2 5 2 3" xfId="13501" xr:uid="{00000000-0005-0000-0000-000025000000}"/>
    <cellStyle name="Calc cel 3 2 3 2 5 3" xfId="6635" xr:uid="{00000000-0005-0000-0000-000025000000}"/>
    <cellStyle name="Calc cel 3 2 3 2 5 3 2" xfId="17180" xr:uid="{00000000-0005-0000-0000-000025000000}"/>
    <cellStyle name="Calc cel 3 2 3 2 5 4" xfId="5087" xr:uid="{00000000-0005-0000-0000-000025000000}"/>
    <cellStyle name="Calc cel 3 2 3 2 5 4 2" xfId="14594" xr:uid="{00000000-0005-0000-0000-000025000000}"/>
    <cellStyle name="Calc cel 3 2 3 2 5 5" xfId="15233" xr:uid="{00000000-0005-0000-0000-000025000000}"/>
    <cellStyle name="Calc cel 3 2 3 2 6" xfId="2218" xr:uid="{00000000-0005-0000-0000-000025000000}"/>
    <cellStyle name="Calc cel 3 2 3 2 6 2" xfId="7788" xr:uid="{00000000-0005-0000-0000-000025000000}"/>
    <cellStyle name="Calc cel 3 2 3 2 6 2 2" xfId="18333" xr:uid="{00000000-0005-0000-0000-000025000000}"/>
    <cellStyle name="Calc cel 3 2 3 2 6 3" xfId="12591" xr:uid="{00000000-0005-0000-0000-000025000000}"/>
    <cellStyle name="Calc cel 3 2 3 2 7" xfId="3556" xr:uid="{00000000-0005-0000-0000-000025000000}"/>
    <cellStyle name="Calc cel 3 2 3 2 7 2" xfId="9119" xr:uid="{00000000-0005-0000-0000-000025000000}"/>
    <cellStyle name="Calc cel 3 2 3 2 7 2 2" xfId="19665" xr:uid="{00000000-0005-0000-0000-000025000000}"/>
    <cellStyle name="Calc cel 3 2 3 2 7 3" xfId="11763" xr:uid="{00000000-0005-0000-0000-000025000000}"/>
    <cellStyle name="Calc cel 3 2 3 2 8" xfId="5002" xr:uid="{00000000-0005-0000-0000-000025000000}"/>
    <cellStyle name="Calc cel 3 2 3 2 8 2" xfId="12704" xr:uid="{00000000-0005-0000-0000-000025000000}"/>
    <cellStyle name="Calc cel 3 2 3 2 9" xfId="10358" xr:uid="{00000000-0005-0000-0000-000025000000}"/>
    <cellStyle name="Calc cel 3 2 3 3" xfId="724" xr:uid="{00000000-0005-0000-0000-000025000000}"/>
    <cellStyle name="Calc cel 3 2 3 3 10" xfId="10817" xr:uid="{00000000-0005-0000-0000-000025000000}"/>
    <cellStyle name="Calc cel 3 2 3 3 2" xfId="1635" xr:uid="{00000000-0005-0000-0000-000025000000}"/>
    <cellStyle name="Calc cel 3 2 3 3 2 2" xfId="1950" xr:uid="{00000000-0005-0000-0000-000025000000}"/>
    <cellStyle name="Calc cel 3 2 3 3 2 2 2" xfId="3189" xr:uid="{00000000-0005-0000-0000-000025000000}"/>
    <cellStyle name="Calc cel 3 2 3 3 2 2 2 2" xfId="8759" xr:uid="{00000000-0005-0000-0000-000025000000}"/>
    <cellStyle name="Calc cel 3 2 3 3 2 2 2 2 2" xfId="19304" xr:uid="{00000000-0005-0000-0000-000025000000}"/>
    <cellStyle name="Calc cel 3 2 3 3 2 2 2 3" xfId="10669" xr:uid="{00000000-0005-0000-0000-000025000000}"/>
    <cellStyle name="Calc cel 3 2 3 3 2 2 3" xfId="4601" xr:uid="{00000000-0005-0000-0000-000025000000}"/>
    <cellStyle name="Calc cel 3 2 3 3 2 2 3 2" xfId="10099" xr:uid="{00000000-0005-0000-0000-000025000000}"/>
    <cellStyle name="Calc cel 3 2 3 3 2 2 3 2 2" xfId="20654" xr:uid="{00000000-0005-0000-0000-000025000000}"/>
    <cellStyle name="Calc cel 3 2 3 3 2 2 3 3" xfId="11045" xr:uid="{00000000-0005-0000-0000-000025000000}"/>
    <cellStyle name="Calc cel 3 2 3 3 2 2 4" xfId="7526" xr:uid="{00000000-0005-0000-0000-000025000000}"/>
    <cellStyle name="Calc cel 3 2 3 3 2 2 4 2" xfId="18071" xr:uid="{00000000-0005-0000-0000-000025000000}"/>
    <cellStyle name="Calc cel 3 2 3 3 2 2 5" xfId="5983" xr:uid="{00000000-0005-0000-0000-000025000000}"/>
    <cellStyle name="Calc cel 3 2 3 3 2 2 5 2" xfId="16505" xr:uid="{00000000-0005-0000-0000-000025000000}"/>
    <cellStyle name="Calc cel 3 2 3 3 2 2 6" xfId="16116" xr:uid="{00000000-0005-0000-0000-000025000000}"/>
    <cellStyle name="Calc cel 3 2 3 3 2 3" xfId="2875" xr:uid="{00000000-0005-0000-0000-000025000000}"/>
    <cellStyle name="Calc cel 3 2 3 3 2 3 2" xfId="8445" xr:uid="{00000000-0005-0000-0000-000025000000}"/>
    <cellStyle name="Calc cel 3 2 3 3 2 3 2 2" xfId="18990" xr:uid="{00000000-0005-0000-0000-000025000000}"/>
    <cellStyle name="Calc cel 3 2 3 3 2 3 3" xfId="14477" xr:uid="{00000000-0005-0000-0000-000025000000}"/>
    <cellStyle name="Calc cel 3 2 3 3 2 4" xfId="4288" xr:uid="{00000000-0005-0000-0000-000025000000}"/>
    <cellStyle name="Calc cel 3 2 3 3 2 4 2" xfId="9805" xr:uid="{00000000-0005-0000-0000-000025000000}"/>
    <cellStyle name="Calc cel 3 2 3 3 2 4 2 2" xfId="20360" xr:uid="{00000000-0005-0000-0000-000025000000}"/>
    <cellStyle name="Calc cel 3 2 3 3 2 4 3" xfId="12499" xr:uid="{00000000-0005-0000-0000-000025000000}"/>
    <cellStyle name="Calc cel 3 2 3 3 2 5" xfId="7243" xr:uid="{00000000-0005-0000-0000-000025000000}"/>
    <cellStyle name="Calc cel 3 2 3 3 2 5 2" xfId="17788" xr:uid="{00000000-0005-0000-0000-000025000000}"/>
    <cellStyle name="Calc cel 3 2 3 3 2 6" xfId="5689" xr:uid="{00000000-0005-0000-0000-000025000000}"/>
    <cellStyle name="Calc cel 3 2 3 3 2 6 2" xfId="16212" xr:uid="{00000000-0005-0000-0000-000025000000}"/>
    <cellStyle name="Calc cel 3 2 3 3 2 7" xfId="11275" xr:uid="{00000000-0005-0000-0000-000025000000}"/>
    <cellStyle name="Calc cel 3 2 3 3 3" xfId="1816" xr:uid="{00000000-0005-0000-0000-000025000000}"/>
    <cellStyle name="Calc cel 3 2 3 3 3 2" xfId="3055" xr:uid="{00000000-0005-0000-0000-000025000000}"/>
    <cellStyle name="Calc cel 3 2 3 3 3 2 2" xfId="8625" xr:uid="{00000000-0005-0000-0000-000025000000}"/>
    <cellStyle name="Calc cel 3 2 3 3 3 2 2 2" xfId="19170" xr:uid="{00000000-0005-0000-0000-000025000000}"/>
    <cellStyle name="Calc cel 3 2 3 3 3 2 3" xfId="13306" xr:uid="{00000000-0005-0000-0000-000025000000}"/>
    <cellStyle name="Calc cel 3 2 3 3 3 3" xfId="4467" xr:uid="{00000000-0005-0000-0000-000025000000}"/>
    <cellStyle name="Calc cel 3 2 3 3 3 3 2" xfId="9974" xr:uid="{00000000-0005-0000-0000-000025000000}"/>
    <cellStyle name="Calc cel 3 2 3 3 3 3 2 2" xfId="20530" xr:uid="{00000000-0005-0000-0000-000025000000}"/>
    <cellStyle name="Calc cel 3 2 3 3 3 3 3" xfId="14634" xr:uid="{00000000-0005-0000-0000-000025000000}"/>
    <cellStyle name="Calc cel 3 2 3 3 3 4" xfId="7415" xr:uid="{00000000-0005-0000-0000-000025000000}"/>
    <cellStyle name="Calc cel 3 2 3 3 3 4 2" xfId="17960" xr:uid="{00000000-0005-0000-0000-000025000000}"/>
    <cellStyle name="Calc cel 3 2 3 3 3 5" xfId="5858" xr:uid="{00000000-0005-0000-0000-000025000000}"/>
    <cellStyle name="Calc cel 3 2 3 3 3 5 2" xfId="16381" xr:uid="{00000000-0005-0000-0000-000025000000}"/>
    <cellStyle name="Calc cel 3 2 3 3 3 6" xfId="11759" xr:uid="{00000000-0005-0000-0000-000025000000}"/>
    <cellStyle name="Calc cel 3 2 3 3 4" xfId="1409" xr:uid="{00000000-0005-0000-0000-000025000000}"/>
    <cellStyle name="Calc cel 3 2 3 3 4 2" xfId="2650" xr:uid="{00000000-0005-0000-0000-000025000000}"/>
    <cellStyle name="Calc cel 3 2 3 3 4 2 2" xfId="8220" xr:uid="{00000000-0005-0000-0000-000025000000}"/>
    <cellStyle name="Calc cel 3 2 3 3 4 2 2 2" xfId="18765" xr:uid="{00000000-0005-0000-0000-000025000000}"/>
    <cellStyle name="Calc cel 3 2 3 3 4 2 3" xfId="11967" xr:uid="{00000000-0005-0000-0000-000025000000}"/>
    <cellStyle name="Calc cel 3 2 3 3 4 3" xfId="4070" xr:uid="{00000000-0005-0000-0000-000025000000}"/>
    <cellStyle name="Calc cel 3 2 3 3 4 3 2" xfId="9603" xr:uid="{00000000-0005-0000-0000-000025000000}"/>
    <cellStyle name="Calc cel 3 2 3 3 4 3 2 2" xfId="20156" xr:uid="{00000000-0005-0000-0000-000025000000}"/>
    <cellStyle name="Calc cel 3 2 3 3 4 3 3" xfId="12949" xr:uid="{00000000-0005-0000-0000-000025000000}"/>
    <cellStyle name="Calc cel 3 2 3 3 4 4" xfId="7044" xr:uid="{00000000-0005-0000-0000-000025000000}"/>
    <cellStyle name="Calc cel 3 2 3 3 4 4 2" xfId="17589" xr:uid="{00000000-0005-0000-0000-000025000000}"/>
    <cellStyle name="Calc cel 3 2 3 3 4 5" xfId="5487" xr:uid="{00000000-0005-0000-0000-000025000000}"/>
    <cellStyle name="Calc cel 3 2 3 3 4 5 2" xfId="15228" xr:uid="{00000000-0005-0000-0000-000025000000}"/>
    <cellStyle name="Calc cel 3 2 3 3 4 6" xfId="13069" xr:uid="{00000000-0005-0000-0000-000025000000}"/>
    <cellStyle name="Calc cel 3 2 3 3 5" xfId="1024" xr:uid="{00000000-0005-0000-0000-000025000000}"/>
    <cellStyle name="Calc cel 3 2 3 3 5 2" xfId="6683" xr:uid="{00000000-0005-0000-0000-000025000000}"/>
    <cellStyle name="Calc cel 3 2 3 3 5 2 2" xfId="17228" xr:uid="{00000000-0005-0000-0000-000025000000}"/>
    <cellStyle name="Calc cel 3 2 3 3 5 3" xfId="11796" xr:uid="{00000000-0005-0000-0000-000025000000}"/>
    <cellStyle name="Calc cel 3 2 3 3 6" xfId="2267" xr:uid="{00000000-0005-0000-0000-000025000000}"/>
    <cellStyle name="Calc cel 3 2 3 3 6 2" xfId="7837" xr:uid="{00000000-0005-0000-0000-000025000000}"/>
    <cellStyle name="Calc cel 3 2 3 3 6 2 2" xfId="18382" xr:uid="{00000000-0005-0000-0000-000025000000}"/>
    <cellStyle name="Calc cel 3 2 3 3 6 3" xfId="15450" xr:uid="{00000000-0005-0000-0000-000025000000}"/>
    <cellStyle name="Calc cel 3 2 3 3 7" xfId="3692" xr:uid="{00000000-0005-0000-0000-000025000000}"/>
    <cellStyle name="Calc cel 3 2 3 3 7 2" xfId="9250" xr:uid="{00000000-0005-0000-0000-000025000000}"/>
    <cellStyle name="Calc cel 3 2 3 3 7 2 2" xfId="19799" xr:uid="{00000000-0005-0000-0000-000025000000}"/>
    <cellStyle name="Calc cel 3 2 3 3 7 3" xfId="15497" xr:uid="{00000000-0005-0000-0000-000025000000}"/>
    <cellStyle name="Calc cel 3 2 3 3 8" xfId="6403" xr:uid="{00000000-0005-0000-0000-000025000000}"/>
    <cellStyle name="Calc cel 3 2 3 3 8 2" xfId="15111" xr:uid="{00000000-0005-0000-0000-000025000000}"/>
    <cellStyle name="Calc cel 3 2 3 3 8 2 2" xfId="16948" xr:uid="{00000000-0005-0000-0000-000025000000}"/>
    <cellStyle name="Calc cel 3 2 3 3 8 3" xfId="12462" xr:uid="{00000000-0005-0000-0000-000025000000}"/>
    <cellStyle name="Calc cel 3 2 3 3 9" xfId="5134" xr:uid="{00000000-0005-0000-0000-000025000000}"/>
    <cellStyle name="Calc cel 3 2 3 3 9 2" xfId="14498" xr:uid="{00000000-0005-0000-0000-000025000000}"/>
    <cellStyle name="Calc cel 3 2 3 4" xfId="788" xr:uid="{00000000-0005-0000-0000-000025000000}"/>
    <cellStyle name="Calc cel 3 2 3 4 2" xfId="2014" xr:uid="{00000000-0005-0000-0000-000025000000}"/>
    <cellStyle name="Calc cel 3 2 3 4 2 2" xfId="3253" xr:uid="{00000000-0005-0000-0000-000025000000}"/>
    <cellStyle name="Calc cel 3 2 3 4 2 2 2" xfId="8823" xr:uid="{00000000-0005-0000-0000-000025000000}"/>
    <cellStyle name="Calc cel 3 2 3 4 2 2 2 2" xfId="19368" xr:uid="{00000000-0005-0000-0000-000025000000}"/>
    <cellStyle name="Calc cel 3 2 3 4 2 2 3" xfId="13760" xr:uid="{00000000-0005-0000-0000-000025000000}"/>
    <cellStyle name="Calc cel 3 2 3 4 2 3" xfId="4665" xr:uid="{00000000-0005-0000-0000-000025000000}"/>
    <cellStyle name="Calc cel 3 2 3 4 2 3 2" xfId="10159" xr:uid="{00000000-0005-0000-0000-000025000000}"/>
    <cellStyle name="Calc cel 3 2 3 4 2 3 2 2" xfId="20714" xr:uid="{00000000-0005-0000-0000-000025000000}"/>
    <cellStyle name="Calc cel 3 2 3 4 2 3 3" xfId="11982" xr:uid="{00000000-0005-0000-0000-000025000000}"/>
    <cellStyle name="Calc cel 3 2 3 4 2 4" xfId="7586" xr:uid="{00000000-0005-0000-0000-000025000000}"/>
    <cellStyle name="Calc cel 3 2 3 4 2 4 2" xfId="18131" xr:uid="{00000000-0005-0000-0000-000025000000}"/>
    <cellStyle name="Calc cel 3 2 3 4 2 5" xfId="6043" xr:uid="{00000000-0005-0000-0000-000025000000}"/>
    <cellStyle name="Calc cel 3 2 3 4 2 5 2" xfId="16565" xr:uid="{00000000-0005-0000-0000-000025000000}"/>
    <cellStyle name="Calc cel 3 2 3 4 2 6" xfId="11994" xr:uid="{00000000-0005-0000-0000-000025000000}"/>
    <cellStyle name="Calc cel 3 2 3 4 3" xfId="1696" xr:uid="{00000000-0005-0000-0000-000025000000}"/>
    <cellStyle name="Calc cel 3 2 3 4 3 2" xfId="2936" xr:uid="{00000000-0005-0000-0000-000025000000}"/>
    <cellStyle name="Calc cel 3 2 3 4 3 2 2" xfId="8506" xr:uid="{00000000-0005-0000-0000-000025000000}"/>
    <cellStyle name="Calc cel 3 2 3 4 3 2 2 2" xfId="19051" xr:uid="{00000000-0005-0000-0000-000025000000}"/>
    <cellStyle name="Calc cel 3 2 3 4 3 2 3" xfId="16149" xr:uid="{00000000-0005-0000-0000-000025000000}"/>
    <cellStyle name="Calc cel 3 2 3 4 3 3" xfId="4349" xr:uid="{00000000-0005-0000-0000-000025000000}"/>
    <cellStyle name="Calc cel 3 2 3 4 3 3 2" xfId="9862" xr:uid="{00000000-0005-0000-0000-000025000000}"/>
    <cellStyle name="Calc cel 3 2 3 4 3 3 2 2" xfId="20418" xr:uid="{00000000-0005-0000-0000-000025000000}"/>
    <cellStyle name="Calc cel 3 2 3 4 3 3 3" xfId="12870" xr:uid="{00000000-0005-0000-0000-000025000000}"/>
    <cellStyle name="Calc cel 3 2 3 4 3 4" xfId="7302" xr:uid="{00000000-0005-0000-0000-000025000000}"/>
    <cellStyle name="Calc cel 3 2 3 4 3 4 2" xfId="17847" xr:uid="{00000000-0005-0000-0000-000025000000}"/>
    <cellStyle name="Calc cel 3 2 3 4 3 5" xfId="5746" xr:uid="{00000000-0005-0000-0000-000025000000}"/>
    <cellStyle name="Calc cel 3 2 3 4 3 5 2" xfId="16269" xr:uid="{00000000-0005-0000-0000-000025000000}"/>
    <cellStyle name="Calc cel 3 2 3 4 3 6" xfId="12942" xr:uid="{00000000-0005-0000-0000-000025000000}"/>
    <cellStyle name="Calc cel 3 2 3 4 4" xfId="1088" xr:uid="{00000000-0005-0000-0000-000025000000}"/>
    <cellStyle name="Calc cel 3 2 3 4 4 2" xfId="6745" xr:uid="{00000000-0005-0000-0000-000025000000}"/>
    <cellStyle name="Calc cel 3 2 3 4 4 2 2" xfId="17290" xr:uid="{00000000-0005-0000-0000-000025000000}"/>
    <cellStyle name="Calc cel 3 2 3 4 4 3" xfId="11190" xr:uid="{00000000-0005-0000-0000-000025000000}"/>
    <cellStyle name="Calc cel 3 2 3 4 5" xfId="2331" xr:uid="{00000000-0005-0000-0000-000025000000}"/>
    <cellStyle name="Calc cel 3 2 3 4 5 2" xfId="7901" xr:uid="{00000000-0005-0000-0000-000025000000}"/>
    <cellStyle name="Calc cel 3 2 3 4 5 2 2" xfId="18446" xr:uid="{00000000-0005-0000-0000-000025000000}"/>
    <cellStyle name="Calc cel 3 2 3 4 5 3" xfId="14441" xr:uid="{00000000-0005-0000-0000-000025000000}"/>
    <cellStyle name="Calc cel 3 2 3 4 6" xfId="3756" xr:uid="{00000000-0005-0000-0000-000025000000}"/>
    <cellStyle name="Calc cel 3 2 3 4 6 2" xfId="9310" xr:uid="{00000000-0005-0000-0000-000025000000}"/>
    <cellStyle name="Calc cel 3 2 3 4 6 2 2" xfId="19861" xr:uid="{00000000-0005-0000-0000-000025000000}"/>
    <cellStyle name="Calc cel 3 2 3 4 6 3" xfId="11873" xr:uid="{00000000-0005-0000-0000-000025000000}"/>
    <cellStyle name="Calc cel 3 2 3 4 7" xfId="6450" xr:uid="{00000000-0005-0000-0000-000025000000}"/>
    <cellStyle name="Calc cel 3 2 3 4 7 2" xfId="15158" xr:uid="{00000000-0005-0000-0000-000025000000}"/>
    <cellStyle name="Calc cel 3 2 3 4 7 2 2" xfId="16995" xr:uid="{00000000-0005-0000-0000-000025000000}"/>
    <cellStyle name="Calc cel 3 2 3 4 7 3" xfId="14790" xr:uid="{00000000-0005-0000-0000-000025000000}"/>
    <cellStyle name="Calc cel 3 2 3 4 8" xfId="5194" xr:uid="{00000000-0005-0000-0000-000025000000}"/>
    <cellStyle name="Calc cel 3 2 3 4 8 2" xfId="13905" xr:uid="{00000000-0005-0000-0000-000025000000}"/>
    <cellStyle name="Calc cel 3 2 3 4 9" xfId="10410" xr:uid="{00000000-0005-0000-0000-000025000000}"/>
    <cellStyle name="Calc cel 3 2 3 5" xfId="849" xr:uid="{00000000-0005-0000-0000-000025000000}"/>
    <cellStyle name="Calc cel 3 2 3 5 2" xfId="2075" xr:uid="{00000000-0005-0000-0000-000025000000}"/>
    <cellStyle name="Calc cel 3 2 3 5 2 2" xfId="3314" xr:uid="{00000000-0005-0000-0000-000025000000}"/>
    <cellStyle name="Calc cel 3 2 3 5 2 2 2" xfId="8884" xr:uid="{00000000-0005-0000-0000-000025000000}"/>
    <cellStyle name="Calc cel 3 2 3 5 2 2 2 2" xfId="19429" xr:uid="{00000000-0005-0000-0000-000025000000}"/>
    <cellStyle name="Calc cel 3 2 3 5 2 2 3" xfId="11387" xr:uid="{00000000-0005-0000-0000-000025000000}"/>
    <cellStyle name="Calc cel 3 2 3 5 2 3" xfId="4726" xr:uid="{00000000-0005-0000-0000-000025000000}"/>
    <cellStyle name="Calc cel 3 2 3 5 2 3 2" xfId="10218" xr:uid="{00000000-0005-0000-0000-000025000000}"/>
    <cellStyle name="Calc cel 3 2 3 5 2 3 2 2" xfId="20773" xr:uid="{00000000-0005-0000-0000-000025000000}"/>
    <cellStyle name="Calc cel 3 2 3 5 2 3 3" xfId="15300" xr:uid="{00000000-0005-0000-0000-000025000000}"/>
    <cellStyle name="Calc cel 3 2 3 5 2 4" xfId="7645" xr:uid="{00000000-0005-0000-0000-000025000000}"/>
    <cellStyle name="Calc cel 3 2 3 5 2 4 2" xfId="18190" xr:uid="{00000000-0005-0000-0000-000025000000}"/>
    <cellStyle name="Calc cel 3 2 3 5 2 5" xfId="6102" xr:uid="{00000000-0005-0000-0000-000025000000}"/>
    <cellStyle name="Calc cel 3 2 3 5 2 5 2" xfId="16624" xr:uid="{00000000-0005-0000-0000-000025000000}"/>
    <cellStyle name="Calc cel 3 2 3 5 2 6" xfId="10745" xr:uid="{00000000-0005-0000-0000-000025000000}"/>
    <cellStyle name="Calc cel 3 2 3 5 3" xfId="1753" xr:uid="{00000000-0005-0000-0000-000025000000}"/>
    <cellStyle name="Calc cel 3 2 3 5 3 2" xfId="2992" xr:uid="{00000000-0005-0000-0000-000025000000}"/>
    <cellStyle name="Calc cel 3 2 3 5 3 2 2" xfId="8562" xr:uid="{00000000-0005-0000-0000-000025000000}"/>
    <cellStyle name="Calc cel 3 2 3 5 3 2 2 2" xfId="19107" xr:uid="{00000000-0005-0000-0000-000025000000}"/>
    <cellStyle name="Calc cel 3 2 3 5 3 2 3" xfId="11107" xr:uid="{00000000-0005-0000-0000-000025000000}"/>
    <cellStyle name="Calc cel 3 2 3 5 3 3" xfId="4404" xr:uid="{00000000-0005-0000-0000-000025000000}"/>
    <cellStyle name="Calc cel 3 2 3 5 3 3 2" xfId="9915" xr:uid="{00000000-0005-0000-0000-000025000000}"/>
    <cellStyle name="Calc cel 3 2 3 5 3 3 2 2" xfId="20471" xr:uid="{00000000-0005-0000-0000-000025000000}"/>
    <cellStyle name="Calc cel 3 2 3 5 3 3 3" xfId="10403" xr:uid="{00000000-0005-0000-0000-000025000000}"/>
    <cellStyle name="Calc cel 3 2 3 5 3 4" xfId="7356" xr:uid="{00000000-0005-0000-0000-000025000000}"/>
    <cellStyle name="Calc cel 3 2 3 5 3 4 2" xfId="17901" xr:uid="{00000000-0005-0000-0000-000025000000}"/>
    <cellStyle name="Calc cel 3 2 3 5 3 5" xfId="5799" xr:uid="{00000000-0005-0000-0000-000025000000}"/>
    <cellStyle name="Calc cel 3 2 3 5 3 5 2" xfId="16322" xr:uid="{00000000-0005-0000-0000-000025000000}"/>
    <cellStyle name="Calc cel 3 2 3 5 3 6" xfId="13984" xr:uid="{00000000-0005-0000-0000-000025000000}"/>
    <cellStyle name="Calc cel 3 2 3 5 4" xfId="1149" xr:uid="{00000000-0005-0000-0000-000025000000}"/>
    <cellStyle name="Calc cel 3 2 3 5 4 2" xfId="6806" xr:uid="{00000000-0005-0000-0000-000025000000}"/>
    <cellStyle name="Calc cel 3 2 3 5 4 2 2" xfId="17351" xr:uid="{00000000-0005-0000-0000-000025000000}"/>
    <cellStyle name="Calc cel 3 2 3 5 4 3" xfId="10380" xr:uid="{00000000-0005-0000-0000-000025000000}"/>
    <cellStyle name="Calc cel 3 2 3 5 5" xfId="2392" xr:uid="{00000000-0005-0000-0000-000025000000}"/>
    <cellStyle name="Calc cel 3 2 3 5 5 2" xfId="7962" xr:uid="{00000000-0005-0000-0000-000025000000}"/>
    <cellStyle name="Calc cel 3 2 3 5 5 2 2" xfId="18507" xr:uid="{00000000-0005-0000-0000-000025000000}"/>
    <cellStyle name="Calc cel 3 2 3 5 5 3" xfId="12637" xr:uid="{00000000-0005-0000-0000-000025000000}"/>
    <cellStyle name="Calc cel 3 2 3 5 6" xfId="3817" xr:uid="{00000000-0005-0000-0000-000025000000}"/>
    <cellStyle name="Calc cel 3 2 3 5 6 2" xfId="9369" xr:uid="{00000000-0005-0000-0000-000025000000}"/>
    <cellStyle name="Calc cel 3 2 3 5 6 2 2" xfId="19922" xr:uid="{00000000-0005-0000-0000-000025000000}"/>
    <cellStyle name="Calc cel 3 2 3 5 6 3" xfId="13050" xr:uid="{00000000-0005-0000-0000-000025000000}"/>
    <cellStyle name="Calc cel 3 2 3 5 7" xfId="6509" xr:uid="{00000000-0005-0000-0000-000025000000}"/>
    <cellStyle name="Calc cel 3 2 3 5 7 2" xfId="15217" xr:uid="{00000000-0005-0000-0000-000025000000}"/>
    <cellStyle name="Calc cel 3 2 3 5 7 2 2" xfId="17054" xr:uid="{00000000-0005-0000-0000-000025000000}"/>
    <cellStyle name="Calc cel 3 2 3 5 7 3" xfId="14465" xr:uid="{00000000-0005-0000-0000-000025000000}"/>
    <cellStyle name="Calc cel 3 2 3 5 8" xfId="5253" xr:uid="{00000000-0005-0000-0000-000025000000}"/>
    <cellStyle name="Calc cel 3 2 3 5 8 2" xfId="12833" xr:uid="{00000000-0005-0000-0000-000025000000}"/>
    <cellStyle name="Calc cel 3 2 3 5 9" xfId="16092" xr:uid="{00000000-0005-0000-0000-000025000000}"/>
    <cellStyle name="Calc cel 3 2 3 6" xfId="605" xr:uid="{00000000-0005-0000-0000-000025000000}"/>
    <cellStyle name="Calc cel 3 2 3 6 2" xfId="1528" xr:uid="{00000000-0005-0000-0000-000025000000}"/>
    <cellStyle name="Calc cel 3 2 3 6 2 2" xfId="7139" xr:uid="{00000000-0005-0000-0000-000025000000}"/>
    <cellStyle name="Calc cel 3 2 3 6 2 2 2" xfId="17684" xr:uid="{00000000-0005-0000-0000-000025000000}"/>
    <cellStyle name="Calc cel 3 2 3 6 2 3" xfId="15704" xr:uid="{00000000-0005-0000-0000-000025000000}"/>
    <cellStyle name="Calc cel 3 2 3 6 3" xfId="2768" xr:uid="{00000000-0005-0000-0000-000025000000}"/>
    <cellStyle name="Calc cel 3 2 3 6 3 2" xfId="8338" xr:uid="{00000000-0005-0000-0000-000025000000}"/>
    <cellStyle name="Calc cel 3 2 3 6 3 2 2" xfId="18883" xr:uid="{00000000-0005-0000-0000-000025000000}"/>
    <cellStyle name="Calc cel 3 2 3 6 3 3" xfId="12998" xr:uid="{00000000-0005-0000-0000-000025000000}"/>
    <cellStyle name="Calc cel 3 2 3 6 4" xfId="4182" xr:uid="{00000000-0005-0000-0000-000025000000}"/>
    <cellStyle name="Calc cel 3 2 3 6 4 2" xfId="9703" xr:uid="{00000000-0005-0000-0000-000025000000}"/>
    <cellStyle name="Calc cel 3 2 3 6 4 2 2" xfId="20257" xr:uid="{00000000-0005-0000-0000-000025000000}"/>
    <cellStyle name="Calc cel 3 2 3 6 4 3" xfId="12490" xr:uid="{00000000-0005-0000-0000-000025000000}"/>
    <cellStyle name="Calc cel 3 2 3 6 5" xfId="6301" xr:uid="{00000000-0005-0000-0000-000025000000}"/>
    <cellStyle name="Calc cel 3 2 3 6 5 2" xfId="16846" xr:uid="{00000000-0005-0000-0000-000025000000}"/>
    <cellStyle name="Calc cel 3 2 3 6 6" xfId="5587" xr:uid="{00000000-0005-0000-0000-000025000000}"/>
    <cellStyle name="Calc cel 3 2 3 6 6 2" xfId="11974" xr:uid="{00000000-0005-0000-0000-000025000000}"/>
    <cellStyle name="Calc cel 3 2 3 6 7" xfId="11688" xr:uid="{00000000-0005-0000-0000-000025000000}"/>
    <cellStyle name="Calc cel 3 2 3 7" xfId="1383" xr:uid="{00000000-0005-0000-0000-000025000000}"/>
    <cellStyle name="Calc cel 3 2 3 7 2" xfId="2624" xr:uid="{00000000-0005-0000-0000-000025000000}"/>
    <cellStyle name="Calc cel 3 2 3 7 2 2" xfId="8194" xr:uid="{00000000-0005-0000-0000-000025000000}"/>
    <cellStyle name="Calc cel 3 2 3 7 2 2 2" xfId="18739" xr:uid="{00000000-0005-0000-0000-000025000000}"/>
    <cellStyle name="Calc cel 3 2 3 7 2 3" xfId="11328" xr:uid="{00000000-0005-0000-0000-000025000000}"/>
    <cellStyle name="Calc cel 3 2 3 7 3" xfId="4044" xr:uid="{00000000-0005-0000-0000-000025000000}"/>
    <cellStyle name="Calc cel 3 2 3 7 3 2" xfId="9578" xr:uid="{00000000-0005-0000-0000-000025000000}"/>
    <cellStyle name="Calc cel 3 2 3 7 3 2 2" xfId="20131" xr:uid="{00000000-0005-0000-0000-000025000000}"/>
    <cellStyle name="Calc cel 3 2 3 7 3 3" xfId="15891" xr:uid="{00000000-0005-0000-0000-000025000000}"/>
    <cellStyle name="Calc cel 3 2 3 7 4" xfId="7019" xr:uid="{00000000-0005-0000-0000-000025000000}"/>
    <cellStyle name="Calc cel 3 2 3 7 4 2" xfId="17564" xr:uid="{00000000-0005-0000-0000-000025000000}"/>
    <cellStyle name="Calc cel 3 2 3 7 5" xfId="5462" xr:uid="{00000000-0005-0000-0000-000025000000}"/>
    <cellStyle name="Calc cel 3 2 3 7 5 2" xfId="15419" xr:uid="{00000000-0005-0000-0000-000025000000}"/>
    <cellStyle name="Calc cel 3 2 3 7 6" xfId="11697" xr:uid="{00000000-0005-0000-0000-000025000000}"/>
    <cellStyle name="Calc cel 3 2 3 8" xfId="1173" xr:uid="{00000000-0005-0000-0000-000025000000}"/>
    <cellStyle name="Calc cel 3 2 3 8 2" xfId="2416" xr:uid="{00000000-0005-0000-0000-000025000000}"/>
    <cellStyle name="Calc cel 3 2 3 8 2 2" xfId="7986" xr:uid="{00000000-0005-0000-0000-000025000000}"/>
    <cellStyle name="Calc cel 3 2 3 8 2 2 2" xfId="18531" xr:uid="{00000000-0005-0000-0000-000025000000}"/>
    <cellStyle name="Calc cel 3 2 3 8 2 3" xfId="13696" xr:uid="{00000000-0005-0000-0000-000025000000}"/>
    <cellStyle name="Calc cel 3 2 3 8 3" xfId="3841" xr:uid="{00000000-0005-0000-0000-000025000000}"/>
    <cellStyle name="Calc cel 3 2 3 8 3 2" xfId="9392" xr:uid="{00000000-0005-0000-0000-000025000000}"/>
    <cellStyle name="Calc cel 3 2 3 8 3 2 2" xfId="19945" xr:uid="{00000000-0005-0000-0000-000025000000}"/>
    <cellStyle name="Calc cel 3 2 3 8 3 3" xfId="15245" xr:uid="{00000000-0005-0000-0000-000025000000}"/>
    <cellStyle name="Calc cel 3 2 3 8 4" xfId="6829" xr:uid="{00000000-0005-0000-0000-000025000000}"/>
    <cellStyle name="Calc cel 3 2 3 8 4 2" xfId="17374" xr:uid="{00000000-0005-0000-0000-000025000000}"/>
    <cellStyle name="Calc cel 3 2 3 8 5" xfId="5276" xr:uid="{00000000-0005-0000-0000-000025000000}"/>
    <cellStyle name="Calc cel 3 2 3 8 5 2" xfId="11509" xr:uid="{00000000-0005-0000-0000-000025000000}"/>
    <cellStyle name="Calc cel 3 2 3 8 6" xfId="10315" xr:uid="{00000000-0005-0000-0000-000025000000}"/>
    <cellStyle name="Calc cel 3 2 3 9" xfId="903" xr:uid="{00000000-0005-0000-0000-000025000000}"/>
    <cellStyle name="Calc cel 3 2 3 9 2" xfId="3396" xr:uid="{00000000-0005-0000-0000-000025000000}"/>
    <cellStyle name="Calc cel 3 2 3 9 2 2" xfId="8964" xr:uid="{00000000-0005-0000-0000-000025000000}"/>
    <cellStyle name="Calc cel 3 2 3 9 2 2 2" xfId="19508" xr:uid="{00000000-0005-0000-0000-000025000000}"/>
    <cellStyle name="Calc cel 3 2 3 9 2 3" xfId="10881" xr:uid="{00000000-0005-0000-0000-000025000000}"/>
    <cellStyle name="Calc cel 3 2 3 9 3" xfId="6563" xr:uid="{00000000-0005-0000-0000-000025000000}"/>
    <cellStyle name="Calc cel 3 2 3 9 3 2" xfId="17108" xr:uid="{00000000-0005-0000-0000-000025000000}"/>
    <cellStyle name="Calc cel 3 2 3 9 4" xfId="4829" xr:uid="{00000000-0005-0000-0000-000025000000}"/>
    <cellStyle name="Calc cel 3 2 3 9 4 2" xfId="10655" xr:uid="{00000000-0005-0000-0000-000025000000}"/>
    <cellStyle name="Calc cel 3 2 3 9 5" xfId="10647" xr:uid="{00000000-0005-0000-0000-000025000000}"/>
    <cellStyle name="Calc cel 3 2 4" xfId="329" xr:uid="{00000000-0005-0000-0000-000025000000}"/>
    <cellStyle name="Calc cel 3 2 4 10" xfId="10373" xr:uid="{00000000-0005-0000-0000-000025000000}"/>
    <cellStyle name="Calc cel 3 2 4 2" xfId="1523" xr:uid="{00000000-0005-0000-0000-000025000000}"/>
    <cellStyle name="Calc cel 3 2 4 2 2" xfId="1860" xr:uid="{00000000-0005-0000-0000-000025000000}"/>
    <cellStyle name="Calc cel 3 2 4 2 2 2" xfId="3099" xr:uid="{00000000-0005-0000-0000-000025000000}"/>
    <cellStyle name="Calc cel 3 2 4 2 2 2 2" xfId="8669" xr:uid="{00000000-0005-0000-0000-000025000000}"/>
    <cellStyle name="Calc cel 3 2 4 2 2 2 2 2" xfId="19214" xr:uid="{00000000-0005-0000-0000-000025000000}"/>
    <cellStyle name="Calc cel 3 2 4 2 2 2 3" xfId="14513" xr:uid="{00000000-0005-0000-0000-000025000000}"/>
    <cellStyle name="Calc cel 3 2 4 2 2 3" xfId="4511" xr:uid="{00000000-0005-0000-0000-000025000000}"/>
    <cellStyle name="Calc cel 3 2 4 2 2 3 2" xfId="10014" xr:uid="{00000000-0005-0000-0000-000025000000}"/>
    <cellStyle name="Calc cel 3 2 4 2 2 3 2 2" xfId="20569" xr:uid="{00000000-0005-0000-0000-000025000000}"/>
    <cellStyle name="Calc cel 3 2 4 2 2 3 3" xfId="14670" xr:uid="{00000000-0005-0000-0000-000025000000}"/>
    <cellStyle name="Calc cel 3 2 4 2 2 4" xfId="7447" xr:uid="{00000000-0005-0000-0000-000025000000}"/>
    <cellStyle name="Calc cel 3 2 4 2 2 4 2" xfId="17992" xr:uid="{00000000-0005-0000-0000-000025000000}"/>
    <cellStyle name="Calc cel 3 2 4 2 2 5" xfId="5898" xr:uid="{00000000-0005-0000-0000-000025000000}"/>
    <cellStyle name="Calc cel 3 2 4 2 2 5 2" xfId="16420" xr:uid="{00000000-0005-0000-0000-000025000000}"/>
    <cellStyle name="Calc cel 3 2 4 2 2 6" xfId="10823" xr:uid="{00000000-0005-0000-0000-000025000000}"/>
    <cellStyle name="Calc cel 3 2 4 2 3" xfId="2763" xr:uid="{00000000-0005-0000-0000-000025000000}"/>
    <cellStyle name="Calc cel 3 2 4 2 3 2" xfId="4177" xr:uid="{00000000-0005-0000-0000-000025000000}"/>
    <cellStyle name="Calc cel 3 2 4 2 3 2 2" xfId="9699" xr:uid="{00000000-0005-0000-0000-000025000000}"/>
    <cellStyle name="Calc cel 3 2 4 2 3 2 2 2" xfId="20253" xr:uid="{00000000-0005-0000-0000-000025000000}"/>
    <cellStyle name="Calc cel 3 2 4 2 3 2 3" xfId="14700" xr:uid="{00000000-0005-0000-0000-000025000000}"/>
    <cellStyle name="Calc cel 3 2 4 2 3 3" xfId="8333" xr:uid="{00000000-0005-0000-0000-000025000000}"/>
    <cellStyle name="Calc cel 3 2 4 2 3 3 2" xfId="18878" xr:uid="{00000000-0005-0000-0000-000025000000}"/>
    <cellStyle name="Calc cel 3 2 4 2 3 4" xfId="5583" xr:uid="{00000000-0005-0000-0000-000025000000}"/>
    <cellStyle name="Calc cel 3 2 4 2 3 4 2" xfId="12166" xr:uid="{00000000-0005-0000-0000-000025000000}"/>
    <cellStyle name="Calc cel 3 2 4 2 3 5" xfId="12947" xr:uid="{00000000-0005-0000-0000-000025000000}"/>
    <cellStyle name="Calc cel 3 2 4 2 4" xfId="3514" xr:uid="{00000000-0005-0000-0000-000025000000}"/>
    <cellStyle name="Calc cel 3 2 4 2 4 2" xfId="9078" xr:uid="{00000000-0005-0000-0000-000025000000}"/>
    <cellStyle name="Calc cel 3 2 4 2 4 2 2" xfId="19624" xr:uid="{00000000-0005-0000-0000-000025000000}"/>
    <cellStyle name="Calc cel 3 2 4 2 4 3" xfId="13955" xr:uid="{00000000-0005-0000-0000-000025000000}"/>
    <cellStyle name="Calc cel 3 2 4 2 5" xfId="4961" xr:uid="{00000000-0005-0000-0000-000025000000}"/>
    <cellStyle name="Calc cel 3 2 4 2 5 2" xfId="12313" xr:uid="{00000000-0005-0000-0000-000025000000}"/>
    <cellStyle name="Calc cel 3 2 4 2 6" xfId="10811" xr:uid="{00000000-0005-0000-0000-000025000000}"/>
    <cellStyle name="Calc cel 3 2 4 3" xfId="1205" xr:uid="{00000000-0005-0000-0000-000025000000}"/>
    <cellStyle name="Calc cel 3 2 4 3 2" xfId="2447" xr:uid="{00000000-0005-0000-0000-000025000000}"/>
    <cellStyle name="Calc cel 3 2 4 3 2 2" xfId="8017" xr:uid="{00000000-0005-0000-0000-000025000000}"/>
    <cellStyle name="Calc cel 3 2 4 3 2 2 2" xfId="18562" xr:uid="{00000000-0005-0000-0000-000025000000}"/>
    <cellStyle name="Calc cel 3 2 4 3 2 3" xfId="11578" xr:uid="{00000000-0005-0000-0000-000025000000}"/>
    <cellStyle name="Calc cel 3 2 4 3 3" xfId="3871" xr:uid="{00000000-0005-0000-0000-000025000000}"/>
    <cellStyle name="Calc cel 3 2 4 3 3 2" xfId="9421" xr:uid="{00000000-0005-0000-0000-000025000000}"/>
    <cellStyle name="Calc cel 3 2 4 3 3 2 2" xfId="19974" xr:uid="{00000000-0005-0000-0000-000025000000}"/>
    <cellStyle name="Calc cel 3 2 4 3 3 3" xfId="12883" xr:uid="{00000000-0005-0000-0000-000025000000}"/>
    <cellStyle name="Calc cel 3 2 4 3 4" xfId="6859" xr:uid="{00000000-0005-0000-0000-000025000000}"/>
    <cellStyle name="Calc cel 3 2 4 3 4 2" xfId="17404" xr:uid="{00000000-0005-0000-0000-000025000000}"/>
    <cellStyle name="Calc cel 3 2 4 3 5" xfId="5305" xr:uid="{00000000-0005-0000-0000-000025000000}"/>
    <cellStyle name="Calc cel 3 2 4 3 5 2" xfId="12019" xr:uid="{00000000-0005-0000-0000-000025000000}"/>
    <cellStyle name="Calc cel 3 2 4 3 6" xfId="16208" xr:uid="{00000000-0005-0000-0000-000025000000}"/>
    <cellStyle name="Calc cel 3 2 4 4" xfId="1284" xr:uid="{00000000-0005-0000-0000-000025000000}"/>
    <cellStyle name="Calc cel 3 2 4 4 2" xfId="2525" xr:uid="{00000000-0005-0000-0000-000025000000}"/>
    <cellStyle name="Calc cel 3 2 4 4 2 2" xfId="8095" xr:uid="{00000000-0005-0000-0000-000025000000}"/>
    <cellStyle name="Calc cel 3 2 4 4 2 2 2" xfId="18640" xr:uid="{00000000-0005-0000-0000-000025000000}"/>
    <cellStyle name="Calc cel 3 2 4 4 2 3" xfId="11944" xr:uid="{00000000-0005-0000-0000-000025000000}"/>
    <cellStyle name="Calc cel 3 2 4 4 3" xfId="3946" xr:uid="{00000000-0005-0000-0000-000025000000}"/>
    <cellStyle name="Calc cel 3 2 4 4 3 2" xfId="9487" xr:uid="{00000000-0005-0000-0000-000025000000}"/>
    <cellStyle name="Calc cel 3 2 4 4 3 2 2" xfId="20040" xr:uid="{00000000-0005-0000-0000-000025000000}"/>
    <cellStyle name="Calc cel 3 2 4 4 3 3" xfId="12500" xr:uid="{00000000-0005-0000-0000-000025000000}"/>
    <cellStyle name="Calc cel 3 2 4 4 4" xfId="6927" xr:uid="{00000000-0005-0000-0000-000025000000}"/>
    <cellStyle name="Calc cel 3 2 4 4 4 2" xfId="17472" xr:uid="{00000000-0005-0000-0000-000025000000}"/>
    <cellStyle name="Calc cel 3 2 4 4 5" xfId="5371" xr:uid="{00000000-0005-0000-0000-000025000000}"/>
    <cellStyle name="Calc cel 3 2 4 4 5 2" xfId="12587" xr:uid="{00000000-0005-0000-0000-000025000000}"/>
    <cellStyle name="Calc cel 3 2 4 4 6" xfId="15577" xr:uid="{00000000-0005-0000-0000-000025000000}"/>
    <cellStyle name="Calc cel 3 2 4 5" xfId="893" xr:uid="{00000000-0005-0000-0000-000025000000}"/>
    <cellStyle name="Calc cel 3 2 4 5 2" xfId="3580" xr:uid="{00000000-0005-0000-0000-000025000000}"/>
    <cellStyle name="Calc cel 3 2 4 5 2 2" xfId="9141" xr:uid="{00000000-0005-0000-0000-000025000000}"/>
    <cellStyle name="Calc cel 3 2 4 5 2 2 2" xfId="19688" xr:uid="{00000000-0005-0000-0000-000025000000}"/>
    <cellStyle name="Calc cel 3 2 4 5 2 3" xfId="13473" xr:uid="{00000000-0005-0000-0000-000025000000}"/>
    <cellStyle name="Calc cel 3 2 4 5 3" xfId="6553" xr:uid="{00000000-0005-0000-0000-000025000000}"/>
    <cellStyle name="Calc cel 3 2 4 5 3 2" xfId="17098" xr:uid="{00000000-0005-0000-0000-000025000000}"/>
    <cellStyle name="Calc cel 3 2 4 5 4" xfId="5025" xr:uid="{00000000-0005-0000-0000-000025000000}"/>
    <cellStyle name="Calc cel 3 2 4 5 4 2" xfId="12343" xr:uid="{00000000-0005-0000-0000-000025000000}"/>
    <cellStyle name="Calc cel 3 2 4 5 5" xfId="13161" xr:uid="{00000000-0005-0000-0000-000025000000}"/>
    <cellStyle name="Calc cel 3 2 4 6" xfId="2137" xr:uid="{00000000-0005-0000-0000-000025000000}"/>
    <cellStyle name="Calc cel 3 2 4 6 2" xfId="7707" xr:uid="{00000000-0005-0000-0000-000025000000}"/>
    <cellStyle name="Calc cel 3 2 4 6 2 2" xfId="18252" xr:uid="{00000000-0005-0000-0000-000025000000}"/>
    <cellStyle name="Calc cel 3 2 4 6 3" xfId="15589" xr:uid="{00000000-0005-0000-0000-000025000000}"/>
    <cellStyle name="Calc cel 3 2 4 7" xfId="596" xr:uid="{00000000-0005-0000-0000-000025000000}"/>
    <cellStyle name="Calc cel 3 2 4 7 2" xfId="6293" xr:uid="{00000000-0005-0000-0000-000025000000}"/>
    <cellStyle name="Calc cel 3 2 4 7 2 2" xfId="16838" xr:uid="{00000000-0005-0000-0000-000025000000}"/>
    <cellStyle name="Calc cel 3 2 4 7 3" xfId="10693" xr:uid="{00000000-0005-0000-0000-000025000000}"/>
    <cellStyle name="Calc cel 3 2 4 8" xfId="4869" xr:uid="{00000000-0005-0000-0000-000025000000}"/>
    <cellStyle name="Calc cel 3 2 4 8 2" xfId="14106" xr:uid="{00000000-0005-0000-0000-000025000000}"/>
    <cellStyle name="Calc cel 3 2 4 9" xfId="14862" xr:uid="{00000000-0005-0000-0000-000025000000}"/>
    <cellStyle name="Calc cel 3 2 4 9 2" xfId="15501" xr:uid="{00000000-0005-0000-0000-000025000000}"/>
    <cellStyle name="Calc cel 3 2 5" xfId="738" xr:uid="{00000000-0005-0000-0000-000025000000}"/>
    <cellStyle name="Calc cel 3 2 5 2" xfId="1964" xr:uid="{00000000-0005-0000-0000-000025000000}"/>
    <cellStyle name="Calc cel 3 2 5 2 2" xfId="3203" xr:uid="{00000000-0005-0000-0000-000025000000}"/>
    <cellStyle name="Calc cel 3 2 5 2 2 2" xfId="8773" xr:uid="{00000000-0005-0000-0000-000025000000}"/>
    <cellStyle name="Calc cel 3 2 5 2 2 2 2" xfId="19318" xr:uid="{00000000-0005-0000-0000-000025000000}"/>
    <cellStyle name="Calc cel 3 2 5 2 2 3" xfId="14315" xr:uid="{00000000-0005-0000-0000-000025000000}"/>
    <cellStyle name="Calc cel 3 2 5 2 3" xfId="4615" xr:uid="{00000000-0005-0000-0000-000025000000}"/>
    <cellStyle name="Calc cel 3 2 5 2 3 2" xfId="10112" xr:uid="{00000000-0005-0000-0000-000025000000}"/>
    <cellStyle name="Calc cel 3 2 5 2 3 2 2" xfId="20667" xr:uid="{00000000-0005-0000-0000-000025000000}"/>
    <cellStyle name="Calc cel 3 2 5 2 3 3" xfId="13891" xr:uid="{00000000-0005-0000-0000-000025000000}"/>
    <cellStyle name="Calc cel 3 2 5 2 4" xfId="7539" xr:uid="{00000000-0005-0000-0000-000025000000}"/>
    <cellStyle name="Calc cel 3 2 5 2 4 2" xfId="18084" xr:uid="{00000000-0005-0000-0000-000025000000}"/>
    <cellStyle name="Calc cel 3 2 5 2 5" xfId="5996" xr:uid="{00000000-0005-0000-0000-000025000000}"/>
    <cellStyle name="Calc cel 3 2 5 2 5 2" xfId="16518" xr:uid="{00000000-0005-0000-0000-000025000000}"/>
    <cellStyle name="Calc cel 3 2 5 2 6" xfId="14039" xr:uid="{00000000-0005-0000-0000-000025000000}"/>
    <cellStyle name="Calc cel 3 2 5 3" xfId="1321" xr:uid="{00000000-0005-0000-0000-000025000000}"/>
    <cellStyle name="Calc cel 3 2 5 3 2" xfId="2562" xr:uid="{00000000-0005-0000-0000-000025000000}"/>
    <cellStyle name="Calc cel 3 2 5 3 2 2" xfId="8132" xr:uid="{00000000-0005-0000-0000-000025000000}"/>
    <cellStyle name="Calc cel 3 2 5 3 2 2 2" xfId="18677" xr:uid="{00000000-0005-0000-0000-000025000000}"/>
    <cellStyle name="Calc cel 3 2 5 3 2 3" xfId="14059" xr:uid="{00000000-0005-0000-0000-000025000000}"/>
    <cellStyle name="Calc cel 3 2 5 3 3" xfId="3982" xr:uid="{00000000-0005-0000-0000-000025000000}"/>
    <cellStyle name="Calc cel 3 2 5 3 3 2" xfId="9520" xr:uid="{00000000-0005-0000-0000-000025000000}"/>
    <cellStyle name="Calc cel 3 2 5 3 3 2 2" xfId="20073" xr:uid="{00000000-0005-0000-0000-000025000000}"/>
    <cellStyle name="Calc cel 3 2 5 3 3 3" xfId="15996" xr:uid="{00000000-0005-0000-0000-000025000000}"/>
    <cellStyle name="Calc cel 3 2 5 3 4" xfId="6962" xr:uid="{00000000-0005-0000-0000-000025000000}"/>
    <cellStyle name="Calc cel 3 2 5 3 4 2" xfId="17507" xr:uid="{00000000-0005-0000-0000-000025000000}"/>
    <cellStyle name="Calc cel 3 2 5 3 5" xfId="5404" xr:uid="{00000000-0005-0000-0000-000025000000}"/>
    <cellStyle name="Calc cel 3 2 5 3 5 2" xfId="14625" xr:uid="{00000000-0005-0000-0000-000025000000}"/>
    <cellStyle name="Calc cel 3 2 5 3 6" xfId="12360" xr:uid="{00000000-0005-0000-0000-000025000000}"/>
    <cellStyle name="Calc cel 3 2 5 4" xfId="1038" xr:uid="{00000000-0005-0000-0000-000025000000}"/>
    <cellStyle name="Calc cel 3 2 5 4 2" xfId="3706" xr:uid="{00000000-0005-0000-0000-000025000000}"/>
    <cellStyle name="Calc cel 3 2 5 4 2 2" xfId="9263" xr:uid="{00000000-0005-0000-0000-000025000000}"/>
    <cellStyle name="Calc cel 3 2 5 4 2 2 2" xfId="19812" xr:uid="{00000000-0005-0000-0000-000025000000}"/>
    <cellStyle name="Calc cel 3 2 5 4 2 3" xfId="12792" xr:uid="{00000000-0005-0000-0000-000025000000}"/>
    <cellStyle name="Calc cel 3 2 5 4 3" xfId="6696" xr:uid="{00000000-0005-0000-0000-000025000000}"/>
    <cellStyle name="Calc cel 3 2 5 4 3 2" xfId="17241" xr:uid="{00000000-0005-0000-0000-000025000000}"/>
    <cellStyle name="Calc cel 3 2 5 4 4" xfId="5147" xr:uid="{00000000-0005-0000-0000-000025000000}"/>
    <cellStyle name="Calc cel 3 2 5 4 4 2" xfId="14446" xr:uid="{00000000-0005-0000-0000-000025000000}"/>
    <cellStyle name="Calc cel 3 2 5 4 5" xfId="10964" xr:uid="{00000000-0005-0000-0000-000025000000}"/>
    <cellStyle name="Calc cel 3 2 5 5" xfId="2281" xr:uid="{00000000-0005-0000-0000-000025000000}"/>
    <cellStyle name="Calc cel 3 2 5 5 2" xfId="7851" xr:uid="{00000000-0005-0000-0000-000025000000}"/>
    <cellStyle name="Calc cel 3 2 5 5 2 2" xfId="18396" xr:uid="{00000000-0005-0000-0000-000025000000}"/>
    <cellStyle name="Calc cel 3 2 5 5 3" xfId="11330" xr:uid="{00000000-0005-0000-0000-000025000000}"/>
    <cellStyle name="Calc cel 3 2 5 6" xfId="3478" xr:uid="{00000000-0005-0000-0000-000025000000}"/>
    <cellStyle name="Calc cel 3 2 5 6 2" xfId="9042" xr:uid="{00000000-0005-0000-0000-000025000000}"/>
    <cellStyle name="Calc cel 3 2 5 6 2 2" xfId="19588" xr:uid="{00000000-0005-0000-0000-000025000000}"/>
    <cellStyle name="Calc cel 3 2 5 6 3" xfId="14468" xr:uid="{00000000-0005-0000-0000-000025000000}"/>
    <cellStyle name="Calc cel 3 2 5 7" xfId="4925" xr:uid="{00000000-0005-0000-0000-000025000000}"/>
    <cellStyle name="Calc cel 3 2 5 7 2" xfId="16099" xr:uid="{00000000-0005-0000-0000-000025000000}"/>
    <cellStyle name="Calc cel 3 2 5 8" xfId="14881" xr:uid="{00000000-0005-0000-0000-000025000000}"/>
    <cellStyle name="Calc cel 3 2 5 8 2" xfId="16080" xr:uid="{00000000-0005-0000-0000-000025000000}"/>
    <cellStyle name="Calc cel 3 2 5 9" xfId="13801" xr:uid="{00000000-0005-0000-0000-000025000000}"/>
    <cellStyle name="Calc cel 3 2 6" xfId="801" xr:uid="{00000000-0005-0000-0000-000025000000}"/>
    <cellStyle name="Calc cel 3 2 6 2" xfId="2027" xr:uid="{00000000-0005-0000-0000-000025000000}"/>
    <cellStyle name="Calc cel 3 2 6 2 2" xfId="3266" xr:uid="{00000000-0005-0000-0000-000025000000}"/>
    <cellStyle name="Calc cel 3 2 6 2 2 2" xfId="8836" xr:uid="{00000000-0005-0000-0000-000025000000}"/>
    <cellStyle name="Calc cel 3 2 6 2 2 2 2" xfId="19381" xr:uid="{00000000-0005-0000-0000-000025000000}"/>
    <cellStyle name="Calc cel 3 2 6 2 2 3" xfId="11885" xr:uid="{00000000-0005-0000-0000-000025000000}"/>
    <cellStyle name="Calc cel 3 2 6 2 3" xfId="4678" xr:uid="{00000000-0005-0000-0000-000025000000}"/>
    <cellStyle name="Calc cel 3 2 6 2 3 2" xfId="10171" xr:uid="{00000000-0005-0000-0000-000025000000}"/>
    <cellStyle name="Calc cel 3 2 6 2 3 2 2" xfId="20726" xr:uid="{00000000-0005-0000-0000-000025000000}"/>
    <cellStyle name="Calc cel 3 2 6 2 3 3" xfId="12822" xr:uid="{00000000-0005-0000-0000-000025000000}"/>
    <cellStyle name="Calc cel 3 2 6 2 4" xfId="7598" xr:uid="{00000000-0005-0000-0000-000025000000}"/>
    <cellStyle name="Calc cel 3 2 6 2 4 2" xfId="18143" xr:uid="{00000000-0005-0000-0000-000025000000}"/>
    <cellStyle name="Calc cel 3 2 6 2 5" xfId="6055" xr:uid="{00000000-0005-0000-0000-000025000000}"/>
    <cellStyle name="Calc cel 3 2 6 2 5 2" xfId="16577" xr:uid="{00000000-0005-0000-0000-000025000000}"/>
    <cellStyle name="Calc cel 3 2 6 2 6" xfId="10438" xr:uid="{00000000-0005-0000-0000-000025000000}"/>
    <cellStyle name="Calc cel 3 2 6 3" xfId="1709" xr:uid="{00000000-0005-0000-0000-000025000000}"/>
    <cellStyle name="Calc cel 3 2 6 3 2" xfId="2949" xr:uid="{00000000-0005-0000-0000-000025000000}"/>
    <cellStyle name="Calc cel 3 2 6 3 2 2" xfId="8519" xr:uid="{00000000-0005-0000-0000-000025000000}"/>
    <cellStyle name="Calc cel 3 2 6 3 2 2 2" xfId="19064" xr:uid="{00000000-0005-0000-0000-000025000000}"/>
    <cellStyle name="Calc cel 3 2 6 3 2 3" xfId="13052" xr:uid="{00000000-0005-0000-0000-000025000000}"/>
    <cellStyle name="Calc cel 3 2 6 3 3" xfId="4362" xr:uid="{00000000-0005-0000-0000-000025000000}"/>
    <cellStyle name="Calc cel 3 2 6 3 3 2" xfId="9874" xr:uid="{00000000-0005-0000-0000-000025000000}"/>
    <cellStyle name="Calc cel 3 2 6 3 3 2 2" xfId="20430" xr:uid="{00000000-0005-0000-0000-000025000000}"/>
    <cellStyle name="Calc cel 3 2 6 3 3 3" xfId="11951" xr:uid="{00000000-0005-0000-0000-000025000000}"/>
    <cellStyle name="Calc cel 3 2 6 3 4" xfId="7314" xr:uid="{00000000-0005-0000-0000-000025000000}"/>
    <cellStyle name="Calc cel 3 2 6 3 4 2" xfId="17859" xr:uid="{00000000-0005-0000-0000-000025000000}"/>
    <cellStyle name="Calc cel 3 2 6 3 5" xfId="5758" xr:uid="{00000000-0005-0000-0000-000025000000}"/>
    <cellStyle name="Calc cel 3 2 6 3 5 2" xfId="16281" xr:uid="{00000000-0005-0000-0000-000025000000}"/>
    <cellStyle name="Calc cel 3 2 6 3 6" xfId="13551" xr:uid="{00000000-0005-0000-0000-000025000000}"/>
    <cellStyle name="Calc cel 3 2 6 4" xfId="1101" xr:uid="{00000000-0005-0000-0000-000025000000}"/>
    <cellStyle name="Calc cel 3 2 6 4 2" xfId="6758" xr:uid="{00000000-0005-0000-0000-000025000000}"/>
    <cellStyle name="Calc cel 3 2 6 4 2 2" xfId="17303" xr:uid="{00000000-0005-0000-0000-000025000000}"/>
    <cellStyle name="Calc cel 3 2 6 4 3" xfId="11130" xr:uid="{00000000-0005-0000-0000-000025000000}"/>
    <cellStyle name="Calc cel 3 2 6 5" xfId="2344" xr:uid="{00000000-0005-0000-0000-000025000000}"/>
    <cellStyle name="Calc cel 3 2 6 5 2" xfId="7914" xr:uid="{00000000-0005-0000-0000-000025000000}"/>
    <cellStyle name="Calc cel 3 2 6 5 2 2" xfId="18459" xr:uid="{00000000-0005-0000-0000-000025000000}"/>
    <cellStyle name="Calc cel 3 2 6 5 3" xfId="15572" xr:uid="{00000000-0005-0000-0000-000025000000}"/>
    <cellStyle name="Calc cel 3 2 6 6" xfId="3769" xr:uid="{00000000-0005-0000-0000-000025000000}"/>
    <cellStyle name="Calc cel 3 2 6 6 2" xfId="9322" xr:uid="{00000000-0005-0000-0000-000025000000}"/>
    <cellStyle name="Calc cel 3 2 6 6 2 2" xfId="19874" xr:uid="{00000000-0005-0000-0000-000025000000}"/>
    <cellStyle name="Calc cel 3 2 6 6 3" xfId="10567" xr:uid="{00000000-0005-0000-0000-000025000000}"/>
    <cellStyle name="Calc cel 3 2 6 7" xfId="6462" xr:uid="{00000000-0005-0000-0000-000025000000}"/>
    <cellStyle name="Calc cel 3 2 6 7 2" xfId="15170" xr:uid="{00000000-0005-0000-0000-000025000000}"/>
    <cellStyle name="Calc cel 3 2 6 7 2 2" xfId="17007" xr:uid="{00000000-0005-0000-0000-000025000000}"/>
    <cellStyle name="Calc cel 3 2 6 7 3" xfId="14731" xr:uid="{00000000-0005-0000-0000-000025000000}"/>
    <cellStyle name="Calc cel 3 2 6 8" xfId="5206" xr:uid="{00000000-0005-0000-0000-000025000000}"/>
    <cellStyle name="Calc cel 3 2 6 8 2" xfId="10798" xr:uid="{00000000-0005-0000-0000-000025000000}"/>
    <cellStyle name="Calc cel 3 2 6 9" xfId="13020" xr:uid="{00000000-0005-0000-0000-000025000000}"/>
    <cellStyle name="Calc cel 3 2 7" xfId="418" xr:uid="{00000000-0005-0000-0000-000025000000}"/>
    <cellStyle name="Calc cel 3 2 7 2" xfId="1421" xr:uid="{00000000-0005-0000-0000-000025000000}"/>
    <cellStyle name="Calc cel 3 2 7 2 2" xfId="2662" xr:uid="{00000000-0005-0000-0000-000025000000}"/>
    <cellStyle name="Calc cel 3 2 7 2 2 2" xfId="8232" xr:uid="{00000000-0005-0000-0000-000025000000}"/>
    <cellStyle name="Calc cel 3 2 7 2 2 2 2" xfId="18777" xr:uid="{00000000-0005-0000-0000-000025000000}"/>
    <cellStyle name="Calc cel 3 2 7 2 2 3" xfId="13274" xr:uid="{00000000-0005-0000-0000-000025000000}"/>
    <cellStyle name="Calc cel 3 2 7 2 3" xfId="4082" xr:uid="{00000000-0005-0000-0000-000025000000}"/>
    <cellStyle name="Calc cel 3 2 7 2 3 2" xfId="9615" xr:uid="{00000000-0005-0000-0000-000025000000}"/>
    <cellStyle name="Calc cel 3 2 7 2 3 2 2" xfId="20168" xr:uid="{00000000-0005-0000-0000-000025000000}"/>
    <cellStyle name="Calc cel 3 2 7 2 3 3" xfId="13124" xr:uid="{00000000-0005-0000-0000-000025000000}"/>
    <cellStyle name="Calc cel 3 2 7 2 4" xfId="7056" xr:uid="{00000000-0005-0000-0000-000025000000}"/>
    <cellStyle name="Calc cel 3 2 7 2 4 2" xfId="17601" xr:uid="{00000000-0005-0000-0000-000025000000}"/>
    <cellStyle name="Calc cel 3 2 7 2 5" xfId="5499" xr:uid="{00000000-0005-0000-0000-000025000000}"/>
    <cellStyle name="Calc cel 3 2 7 2 5 2" xfId="16098" xr:uid="{00000000-0005-0000-0000-000025000000}"/>
    <cellStyle name="Calc cel 3 2 7 2 6" xfId="12850" xr:uid="{00000000-0005-0000-0000-000025000000}"/>
    <cellStyle name="Calc cel 3 2 7 3" xfId="1226" xr:uid="{00000000-0005-0000-0000-000025000000}"/>
    <cellStyle name="Calc cel 3 2 7 3 2" xfId="6877" xr:uid="{00000000-0005-0000-0000-000025000000}"/>
    <cellStyle name="Calc cel 3 2 7 3 2 2" xfId="17422" xr:uid="{00000000-0005-0000-0000-000025000000}"/>
    <cellStyle name="Calc cel 3 2 7 3 3" xfId="10449" xr:uid="{00000000-0005-0000-0000-000025000000}"/>
    <cellStyle name="Calc cel 3 2 7 4" xfId="2468" xr:uid="{00000000-0005-0000-0000-000025000000}"/>
    <cellStyle name="Calc cel 3 2 7 4 2" xfId="8038" xr:uid="{00000000-0005-0000-0000-000025000000}"/>
    <cellStyle name="Calc cel 3 2 7 4 2 2" xfId="18583" xr:uid="{00000000-0005-0000-0000-000025000000}"/>
    <cellStyle name="Calc cel 3 2 7 4 3" xfId="12382" xr:uid="{00000000-0005-0000-0000-000025000000}"/>
    <cellStyle name="Calc cel 3 2 7 5" xfId="3892" xr:uid="{00000000-0005-0000-0000-000025000000}"/>
    <cellStyle name="Calc cel 3 2 7 5 2" xfId="9439" xr:uid="{00000000-0005-0000-0000-000025000000}"/>
    <cellStyle name="Calc cel 3 2 7 5 2 2" xfId="19992" xr:uid="{00000000-0005-0000-0000-000025000000}"/>
    <cellStyle name="Calc cel 3 2 7 5 3" xfId="11225" xr:uid="{00000000-0005-0000-0000-000025000000}"/>
    <cellStyle name="Calc cel 3 2 7 6" xfId="6165" xr:uid="{00000000-0005-0000-0000-000025000000}"/>
    <cellStyle name="Calc cel 3 2 7 6 2" xfId="16710" xr:uid="{00000000-0005-0000-0000-000025000000}"/>
    <cellStyle name="Calc cel 3 2 7 7" xfId="5323" xr:uid="{00000000-0005-0000-0000-000025000000}"/>
    <cellStyle name="Calc cel 3 2 7 7 2" xfId="11983" xr:uid="{00000000-0005-0000-0000-000025000000}"/>
    <cellStyle name="Calc cel 3 2 7 8" xfId="12796" xr:uid="{00000000-0005-0000-0000-000025000000}"/>
    <cellStyle name="Calc cel 3 2 8" xfId="1472" xr:uid="{00000000-0005-0000-0000-000025000000}"/>
    <cellStyle name="Calc cel 3 2 8 2" xfId="2713" xr:uid="{00000000-0005-0000-0000-000025000000}"/>
    <cellStyle name="Calc cel 3 2 8 2 2" xfId="8283" xr:uid="{00000000-0005-0000-0000-000025000000}"/>
    <cellStyle name="Calc cel 3 2 8 2 2 2" xfId="18828" xr:uid="{00000000-0005-0000-0000-000025000000}"/>
    <cellStyle name="Calc cel 3 2 8 2 3" xfId="14271" xr:uid="{00000000-0005-0000-0000-000025000000}"/>
    <cellStyle name="Calc cel 3 2 8 3" xfId="4130" xr:uid="{00000000-0005-0000-0000-000025000000}"/>
    <cellStyle name="Calc cel 3 2 8 3 2" xfId="9657" xr:uid="{00000000-0005-0000-0000-000025000000}"/>
    <cellStyle name="Calc cel 3 2 8 3 2 2" xfId="20211" xr:uid="{00000000-0005-0000-0000-000025000000}"/>
    <cellStyle name="Calc cel 3 2 8 3 3" xfId="13452" xr:uid="{00000000-0005-0000-0000-000025000000}"/>
    <cellStyle name="Calc cel 3 2 8 4" xfId="7098" xr:uid="{00000000-0005-0000-0000-000025000000}"/>
    <cellStyle name="Calc cel 3 2 8 4 2" xfId="17643" xr:uid="{00000000-0005-0000-0000-000025000000}"/>
    <cellStyle name="Calc cel 3 2 8 5" xfId="5541" xr:uid="{00000000-0005-0000-0000-000025000000}"/>
    <cellStyle name="Calc cel 3 2 8 5 2" xfId="15729" xr:uid="{00000000-0005-0000-0000-000025000000}"/>
    <cellStyle name="Calc cel 3 2 8 6" xfId="12572" xr:uid="{00000000-0005-0000-0000-000025000000}"/>
    <cellStyle name="Calc cel 3 2 9" xfId="441" xr:uid="{00000000-0005-0000-0000-000025000000}"/>
    <cellStyle name="Calc cel 3 2 9 2" xfId="3358" xr:uid="{00000000-0005-0000-0000-000025000000}"/>
    <cellStyle name="Calc cel 3 2 9 2 2" xfId="8926" xr:uid="{00000000-0005-0000-0000-000025000000}"/>
    <cellStyle name="Calc cel 3 2 9 2 2 2" xfId="19470" xr:uid="{00000000-0005-0000-0000-000025000000}"/>
    <cellStyle name="Calc cel 3 2 9 2 3" xfId="11146" xr:uid="{00000000-0005-0000-0000-000025000000}"/>
    <cellStyle name="Calc cel 3 2 9 3" xfId="6185" xr:uid="{00000000-0005-0000-0000-000025000000}"/>
    <cellStyle name="Calc cel 3 2 9 3 2" xfId="16730" xr:uid="{00000000-0005-0000-0000-000025000000}"/>
    <cellStyle name="Calc cel 3 2 9 4" xfId="4791" xr:uid="{00000000-0005-0000-0000-000025000000}"/>
    <cellStyle name="Calc cel 3 2 9 4 2" xfId="14497" xr:uid="{00000000-0005-0000-0000-000025000000}"/>
    <cellStyle name="Calc cel 3 2 9 5" xfId="11504" xr:uid="{00000000-0005-0000-0000-000025000000}"/>
    <cellStyle name="Calc cel 3 3" xfId="206" xr:uid="{00000000-0005-0000-0000-000024000000}"/>
    <cellStyle name="Calc cel 3 3 10" xfId="6127" xr:uid="{00000000-0005-0000-0000-000024000000}"/>
    <cellStyle name="Calc cel 3 3 10 2" xfId="14921" xr:uid="{00000000-0005-0000-0000-000024000000}"/>
    <cellStyle name="Calc cel 3 3 10 3" xfId="16649" xr:uid="{00000000-0005-0000-0000-000024000000}"/>
    <cellStyle name="Calc cel 3 3 11" xfId="14833" xr:uid="{00000000-0005-0000-0000-000024000000}"/>
    <cellStyle name="Calc cel 3 3 11 2" xfId="10932" xr:uid="{00000000-0005-0000-0000-000024000000}"/>
    <cellStyle name="Calc cel 3 3 2" xfId="372" xr:uid="{00000000-0005-0000-0000-000024000000}"/>
    <cellStyle name="Calc cel 3 3 2 10" xfId="2213" xr:uid="{00000000-0005-0000-0000-000024000000}"/>
    <cellStyle name="Calc cel 3 3 2 10 2" xfId="7783" xr:uid="{00000000-0005-0000-0000-000024000000}"/>
    <cellStyle name="Calc cel 3 3 2 10 2 2" xfId="18328" xr:uid="{00000000-0005-0000-0000-000024000000}"/>
    <cellStyle name="Calc cel 3 3 2 10 3" xfId="13508" xr:uid="{00000000-0005-0000-0000-000024000000}"/>
    <cellStyle name="Calc cel 3 3 2 11" xfId="572" xr:uid="{00000000-0005-0000-0000-000024000000}"/>
    <cellStyle name="Calc cel 3 3 2 11 2" xfId="6272" xr:uid="{00000000-0005-0000-0000-000024000000}"/>
    <cellStyle name="Calc cel 3 3 2 11 2 2" xfId="16817" xr:uid="{00000000-0005-0000-0000-000024000000}"/>
    <cellStyle name="Calc cel 3 3 2 11 3" xfId="14017" xr:uid="{00000000-0005-0000-0000-000024000000}"/>
    <cellStyle name="Calc cel 3 3 2 12" xfId="3459" xr:uid="{00000000-0005-0000-0000-000024000000}"/>
    <cellStyle name="Calc cel 3 3 2 12 2" xfId="9023" xr:uid="{00000000-0005-0000-0000-000024000000}"/>
    <cellStyle name="Calc cel 3 3 2 12 2 2" xfId="19569" xr:uid="{00000000-0005-0000-0000-000024000000}"/>
    <cellStyle name="Calc cel 3 3 2 13" xfId="4902" xr:uid="{00000000-0005-0000-0000-000024000000}"/>
    <cellStyle name="Calc cel 3 3 2 13 2" xfId="13657" xr:uid="{00000000-0005-0000-0000-000024000000}"/>
    <cellStyle name="Calc cel 3 3 2 14" xfId="10351" xr:uid="{00000000-0005-0000-0000-000024000000}"/>
    <cellStyle name="Calc cel 3 3 2 2" xfId="718" xr:uid="{00000000-0005-0000-0000-000024000000}"/>
    <cellStyle name="Calc cel 3 3 2 2 10" xfId="14439" xr:uid="{00000000-0005-0000-0000-000024000000}"/>
    <cellStyle name="Calc cel 3 3 2 2 2" xfId="1944" xr:uid="{00000000-0005-0000-0000-000024000000}"/>
    <cellStyle name="Calc cel 3 3 2 2 2 2" xfId="3183" xr:uid="{00000000-0005-0000-0000-000024000000}"/>
    <cellStyle name="Calc cel 3 3 2 2 2 2 2" xfId="8753" xr:uid="{00000000-0005-0000-0000-000024000000}"/>
    <cellStyle name="Calc cel 3 3 2 2 2 2 2 2" xfId="19298" xr:uid="{00000000-0005-0000-0000-000024000000}"/>
    <cellStyle name="Calc cel 3 3 2 2 2 2 3" xfId="11992" xr:uid="{00000000-0005-0000-0000-000024000000}"/>
    <cellStyle name="Calc cel 3 3 2 2 2 3" xfId="4595" xr:uid="{00000000-0005-0000-0000-000024000000}"/>
    <cellStyle name="Calc cel 3 3 2 2 2 3 2" xfId="10094" xr:uid="{00000000-0005-0000-0000-000024000000}"/>
    <cellStyle name="Calc cel 3 3 2 2 2 3 2 2" xfId="20649" xr:uid="{00000000-0005-0000-0000-000024000000}"/>
    <cellStyle name="Calc cel 3 3 2 2 2 3 3" xfId="13009" xr:uid="{00000000-0005-0000-0000-000024000000}"/>
    <cellStyle name="Calc cel 3 3 2 2 2 4" xfId="7521" xr:uid="{00000000-0005-0000-0000-000024000000}"/>
    <cellStyle name="Calc cel 3 3 2 2 2 4 2" xfId="18066" xr:uid="{00000000-0005-0000-0000-000024000000}"/>
    <cellStyle name="Calc cel 3 3 2 2 2 5" xfId="5978" xr:uid="{00000000-0005-0000-0000-000024000000}"/>
    <cellStyle name="Calc cel 3 3 2 2 2 5 2" xfId="16500" xr:uid="{00000000-0005-0000-0000-000024000000}"/>
    <cellStyle name="Calc cel 3 3 2 2 2 6" xfId="11306" xr:uid="{00000000-0005-0000-0000-000024000000}"/>
    <cellStyle name="Calc cel 3 3 2 2 3" xfId="1810" xr:uid="{00000000-0005-0000-0000-000024000000}"/>
    <cellStyle name="Calc cel 3 3 2 2 3 2" xfId="3049" xr:uid="{00000000-0005-0000-0000-000024000000}"/>
    <cellStyle name="Calc cel 3 3 2 2 3 2 2" xfId="8619" xr:uid="{00000000-0005-0000-0000-000024000000}"/>
    <cellStyle name="Calc cel 3 3 2 2 3 2 2 2" xfId="19164" xr:uid="{00000000-0005-0000-0000-000024000000}"/>
    <cellStyle name="Calc cel 3 3 2 2 3 2 3" xfId="15002" xr:uid="{00000000-0005-0000-0000-000024000000}"/>
    <cellStyle name="Calc cel 3 3 2 2 3 3" xfId="4461" xr:uid="{00000000-0005-0000-0000-000024000000}"/>
    <cellStyle name="Calc cel 3 3 2 2 3 3 2" xfId="9969" xr:uid="{00000000-0005-0000-0000-000024000000}"/>
    <cellStyle name="Calc cel 3 3 2 2 3 3 2 2" xfId="20525" xr:uid="{00000000-0005-0000-0000-000024000000}"/>
    <cellStyle name="Calc cel 3 3 2 2 3 3 3" xfId="11894" xr:uid="{00000000-0005-0000-0000-000024000000}"/>
    <cellStyle name="Calc cel 3 3 2 2 3 4" xfId="7410" xr:uid="{00000000-0005-0000-0000-000024000000}"/>
    <cellStyle name="Calc cel 3 3 2 2 3 4 2" xfId="17955" xr:uid="{00000000-0005-0000-0000-000024000000}"/>
    <cellStyle name="Calc cel 3 3 2 2 3 5" xfId="5853" xr:uid="{00000000-0005-0000-0000-000024000000}"/>
    <cellStyle name="Calc cel 3 3 2 2 3 5 2" xfId="16376" xr:uid="{00000000-0005-0000-0000-000024000000}"/>
    <cellStyle name="Calc cel 3 3 2 2 3 6" xfId="15333" xr:uid="{00000000-0005-0000-0000-000024000000}"/>
    <cellStyle name="Calc cel 3 3 2 2 4" xfId="1629" xr:uid="{00000000-0005-0000-0000-000024000000}"/>
    <cellStyle name="Calc cel 3 3 2 2 4 2" xfId="2869" xr:uid="{00000000-0005-0000-0000-000024000000}"/>
    <cellStyle name="Calc cel 3 3 2 2 4 2 2" xfId="8439" xr:uid="{00000000-0005-0000-0000-000024000000}"/>
    <cellStyle name="Calc cel 3 3 2 2 4 2 2 2" xfId="18984" xr:uid="{00000000-0005-0000-0000-000024000000}"/>
    <cellStyle name="Calc cel 3 3 2 2 4 2 3" xfId="11070" xr:uid="{00000000-0005-0000-0000-000024000000}"/>
    <cellStyle name="Calc cel 3 3 2 2 4 3" xfId="4282" xr:uid="{00000000-0005-0000-0000-000024000000}"/>
    <cellStyle name="Calc cel 3 3 2 2 4 3 2" xfId="9800" xr:uid="{00000000-0005-0000-0000-000024000000}"/>
    <cellStyle name="Calc cel 3 3 2 2 4 3 2 2" xfId="20354" xr:uid="{00000000-0005-0000-0000-000024000000}"/>
    <cellStyle name="Calc cel 3 3 2 2 4 3 3" xfId="13146" xr:uid="{00000000-0005-0000-0000-000024000000}"/>
    <cellStyle name="Calc cel 3 3 2 2 4 4" xfId="7237" xr:uid="{00000000-0005-0000-0000-000024000000}"/>
    <cellStyle name="Calc cel 3 3 2 2 4 4 2" xfId="17782" xr:uid="{00000000-0005-0000-0000-000024000000}"/>
    <cellStyle name="Calc cel 3 3 2 2 4 5" xfId="5684" xr:uid="{00000000-0005-0000-0000-000024000000}"/>
    <cellStyle name="Calc cel 3 3 2 2 4 5 2" xfId="10392" xr:uid="{00000000-0005-0000-0000-000024000000}"/>
    <cellStyle name="Calc cel 3 3 2 2 4 6" xfId="15916" xr:uid="{00000000-0005-0000-0000-000024000000}"/>
    <cellStyle name="Calc cel 3 3 2 2 5" xfId="1018" xr:uid="{00000000-0005-0000-0000-000024000000}"/>
    <cellStyle name="Calc cel 3 3 2 2 5 2" xfId="3686" xr:uid="{00000000-0005-0000-0000-000024000000}"/>
    <cellStyle name="Calc cel 3 3 2 2 5 2 2" xfId="9245" xr:uid="{00000000-0005-0000-0000-000024000000}"/>
    <cellStyle name="Calc cel 3 3 2 2 5 2 2 2" xfId="19794" xr:uid="{00000000-0005-0000-0000-000024000000}"/>
    <cellStyle name="Calc cel 3 3 2 2 5 2 3" xfId="16143" xr:uid="{00000000-0005-0000-0000-000024000000}"/>
    <cellStyle name="Calc cel 3 3 2 2 5 3" xfId="6678" xr:uid="{00000000-0005-0000-0000-000024000000}"/>
    <cellStyle name="Calc cel 3 3 2 2 5 3 2" xfId="17223" xr:uid="{00000000-0005-0000-0000-000024000000}"/>
    <cellStyle name="Calc cel 3 3 2 2 5 4" xfId="5129" xr:uid="{00000000-0005-0000-0000-000024000000}"/>
    <cellStyle name="Calc cel 3 3 2 2 5 4 2" xfId="13950" xr:uid="{00000000-0005-0000-0000-000024000000}"/>
    <cellStyle name="Calc cel 3 3 2 2 5 5" xfId="11150" xr:uid="{00000000-0005-0000-0000-000024000000}"/>
    <cellStyle name="Calc cel 3 3 2 2 6" xfId="2261" xr:uid="{00000000-0005-0000-0000-000024000000}"/>
    <cellStyle name="Calc cel 3 3 2 2 6 2" xfId="7831" xr:uid="{00000000-0005-0000-0000-000024000000}"/>
    <cellStyle name="Calc cel 3 3 2 2 6 2 2" xfId="18376" xr:uid="{00000000-0005-0000-0000-000024000000}"/>
    <cellStyle name="Calc cel 3 3 2 2 6 3" xfId="15367" xr:uid="{00000000-0005-0000-0000-000024000000}"/>
    <cellStyle name="Calc cel 3 3 2 2 7" xfId="3548" xr:uid="{00000000-0005-0000-0000-000024000000}"/>
    <cellStyle name="Calc cel 3 3 2 2 7 2" xfId="9112" xr:uid="{00000000-0005-0000-0000-000024000000}"/>
    <cellStyle name="Calc cel 3 3 2 2 7 2 2" xfId="19658" xr:uid="{00000000-0005-0000-0000-000024000000}"/>
    <cellStyle name="Calc cel 3 3 2 2 7 3" xfId="12481" xr:uid="{00000000-0005-0000-0000-000024000000}"/>
    <cellStyle name="Calc cel 3 3 2 2 8" xfId="4995" xr:uid="{00000000-0005-0000-0000-000024000000}"/>
    <cellStyle name="Calc cel 3 3 2 2 8 2" xfId="12374" xr:uid="{00000000-0005-0000-0000-000024000000}"/>
    <cellStyle name="Calc cel 3 3 2 2 9" xfId="14902" xr:uid="{00000000-0005-0000-0000-000024000000}"/>
    <cellStyle name="Calc cel 3 3 2 2 9 2" xfId="15028" xr:uid="{00000000-0005-0000-0000-000024000000}"/>
    <cellStyle name="Calc cel 3 3 2 3" xfId="782" xr:uid="{00000000-0005-0000-0000-000024000000}"/>
    <cellStyle name="Calc cel 3 3 2 3 2" xfId="2008" xr:uid="{00000000-0005-0000-0000-000024000000}"/>
    <cellStyle name="Calc cel 3 3 2 3 2 2" xfId="3247" xr:uid="{00000000-0005-0000-0000-000024000000}"/>
    <cellStyle name="Calc cel 3 3 2 3 2 2 2" xfId="8817" xr:uid="{00000000-0005-0000-0000-000024000000}"/>
    <cellStyle name="Calc cel 3 3 2 3 2 2 2 2" xfId="19362" xr:uid="{00000000-0005-0000-0000-000024000000}"/>
    <cellStyle name="Calc cel 3 3 2 3 2 2 3" xfId="13450" xr:uid="{00000000-0005-0000-0000-000024000000}"/>
    <cellStyle name="Calc cel 3 3 2 3 2 3" xfId="4659" xr:uid="{00000000-0005-0000-0000-000024000000}"/>
    <cellStyle name="Calc cel 3 3 2 3 2 3 2" xfId="10154" xr:uid="{00000000-0005-0000-0000-000024000000}"/>
    <cellStyle name="Calc cel 3 3 2 3 2 3 2 2" xfId="20709" xr:uid="{00000000-0005-0000-0000-000024000000}"/>
    <cellStyle name="Calc cel 3 3 2 3 2 3 3" xfId="14544" xr:uid="{00000000-0005-0000-0000-000024000000}"/>
    <cellStyle name="Calc cel 3 3 2 3 2 4" xfId="7581" xr:uid="{00000000-0005-0000-0000-000024000000}"/>
    <cellStyle name="Calc cel 3 3 2 3 2 4 2" xfId="18126" xr:uid="{00000000-0005-0000-0000-000024000000}"/>
    <cellStyle name="Calc cel 3 3 2 3 2 5" xfId="6038" xr:uid="{00000000-0005-0000-0000-000024000000}"/>
    <cellStyle name="Calc cel 3 3 2 3 2 5 2" xfId="16560" xr:uid="{00000000-0005-0000-0000-000024000000}"/>
    <cellStyle name="Calc cel 3 3 2 3 2 6" xfId="14167" xr:uid="{00000000-0005-0000-0000-000024000000}"/>
    <cellStyle name="Calc cel 3 3 2 3 3" xfId="1690" xr:uid="{00000000-0005-0000-0000-000024000000}"/>
    <cellStyle name="Calc cel 3 3 2 3 3 2" xfId="2930" xr:uid="{00000000-0005-0000-0000-000024000000}"/>
    <cellStyle name="Calc cel 3 3 2 3 3 2 2" xfId="8500" xr:uid="{00000000-0005-0000-0000-000024000000}"/>
    <cellStyle name="Calc cel 3 3 2 3 3 2 2 2" xfId="19045" xr:uid="{00000000-0005-0000-0000-000024000000}"/>
    <cellStyle name="Calc cel 3 3 2 3 3 2 3" xfId="14331" xr:uid="{00000000-0005-0000-0000-000024000000}"/>
    <cellStyle name="Calc cel 3 3 2 3 3 3" xfId="4343" xr:uid="{00000000-0005-0000-0000-000024000000}"/>
    <cellStyle name="Calc cel 3 3 2 3 3 3 2" xfId="9857" xr:uid="{00000000-0005-0000-0000-000024000000}"/>
    <cellStyle name="Calc cel 3 3 2 3 3 3 2 2" xfId="20413" xr:uid="{00000000-0005-0000-0000-000024000000}"/>
    <cellStyle name="Calc cel 3 3 2 3 3 3 3" xfId="12535" xr:uid="{00000000-0005-0000-0000-000024000000}"/>
    <cellStyle name="Calc cel 3 3 2 3 3 4" xfId="7297" xr:uid="{00000000-0005-0000-0000-000024000000}"/>
    <cellStyle name="Calc cel 3 3 2 3 3 4 2" xfId="17842" xr:uid="{00000000-0005-0000-0000-000024000000}"/>
    <cellStyle name="Calc cel 3 3 2 3 3 5" xfId="5741" xr:uid="{00000000-0005-0000-0000-000024000000}"/>
    <cellStyle name="Calc cel 3 3 2 3 3 5 2" xfId="16264" xr:uid="{00000000-0005-0000-0000-000024000000}"/>
    <cellStyle name="Calc cel 3 3 2 3 3 6" xfId="14968" xr:uid="{00000000-0005-0000-0000-000024000000}"/>
    <cellStyle name="Calc cel 3 3 2 3 4" xfId="1082" xr:uid="{00000000-0005-0000-0000-000024000000}"/>
    <cellStyle name="Calc cel 3 3 2 3 4 2" xfId="6739" xr:uid="{00000000-0005-0000-0000-000024000000}"/>
    <cellStyle name="Calc cel 3 3 2 3 4 2 2" xfId="17284" xr:uid="{00000000-0005-0000-0000-000024000000}"/>
    <cellStyle name="Calc cel 3 3 2 3 4 3" xfId="16048" xr:uid="{00000000-0005-0000-0000-000024000000}"/>
    <cellStyle name="Calc cel 3 3 2 3 5" xfId="2325" xr:uid="{00000000-0005-0000-0000-000024000000}"/>
    <cellStyle name="Calc cel 3 3 2 3 5 2" xfId="7895" xr:uid="{00000000-0005-0000-0000-000024000000}"/>
    <cellStyle name="Calc cel 3 3 2 3 5 2 2" xfId="18440" xr:uid="{00000000-0005-0000-0000-000024000000}"/>
    <cellStyle name="Calc cel 3 3 2 3 5 3" xfId="10837" xr:uid="{00000000-0005-0000-0000-000024000000}"/>
    <cellStyle name="Calc cel 3 3 2 3 6" xfId="3750" xr:uid="{00000000-0005-0000-0000-000024000000}"/>
    <cellStyle name="Calc cel 3 3 2 3 6 2" xfId="9305" xr:uid="{00000000-0005-0000-0000-000024000000}"/>
    <cellStyle name="Calc cel 3 3 2 3 6 2 2" xfId="19855" xr:uid="{00000000-0005-0000-0000-000024000000}"/>
    <cellStyle name="Calc cel 3 3 2 3 6 3" xfId="14116" xr:uid="{00000000-0005-0000-0000-000024000000}"/>
    <cellStyle name="Calc cel 3 3 2 3 7" xfId="6445" xr:uid="{00000000-0005-0000-0000-000024000000}"/>
    <cellStyle name="Calc cel 3 3 2 3 7 2" xfId="15153" xr:uid="{00000000-0005-0000-0000-000024000000}"/>
    <cellStyle name="Calc cel 3 3 2 3 7 2 2" xfId="16990" xr:uid="{00000000-0005-0000-0000-000024000000}"/>
    <cellStyle name="Calc cel 3 3 2 3 7 3" xfId="11555" xr:uid="{00000000-0005-0000-0000-000024000000}"/>
    <cellStyle name="Calc cel 3 3 2 3 8" xfId="5189" xr:uid="{00000000-0005-0000-0000-000024000000}"/>
    <cellStyle name="Calc cel 3 3 2 3 8 2" xfId="15402" xr:uid="{00000000-0005-0000-0000-000024000000}"/>
    <cellStyle name="Calc cel 3 3 2 3 9" xfId="11325" xr:uid="{00000000-0005-0000-0000-000024000000}"/>
    <cellStyle name="Calc cel 3 3 2 4" xfId="844" xr:uid="{00000000-0005-0000-0000-000024000000}"/>
    <cellStyle name="Calc cel 3 3 2 4 2" xfId="2070" xr:uid="{00000000-0005-0000-0000-000024000000}"/>
    <cellStyle name="Calc cel 3 3 2 4 2 2" xfId="3309" xr:uid="{00000000-0005-0000-0000-000024000000}"/>
    <cellStyle name="Calc cel 3 3 2 4 2 2 2" xfId="8879" xr:uid="{00000000-0005-0000-0000-000024000000}"/>
    <cellStyle name="Calc cel 3 3 2 4 2 2 2 2" xfId="19424" xr:uid="{00000000-0005-0000-0000-000024000000}"/>
    <cellStyle name="Calc cel 3 3 2 4 2 2 3" xfId="13383" xr:uid="{00000000-0005-0000-0000-000024000000}"/>
    <cellStyle name="Calc cel 3 3 2 4 2 3" xfId="4721" xr:uid="{00000000-0005-0000-0000-000024000000}"/>
    <cellStyle name="Calc cel 3 3 2 4 2 3 2" xfId="10213" xr:uid="{00000000-0005-0000-0000-000024000000}"/>
    <cellStyle name="Calc cel 3 3 2 4 2 3 2 2" xfId="20768" xr:uid="{00000000-0005-0000-0000-000024000000}"/>
    <cellStyle name="Calc cel 3 3 2 4 2 3 3" xfId="13445" xr:uid="{00000000-0005-0000-0000-000024000000}"/>
    <cellStyle name="Calc cel 3 3 2 4 2 4" xfId="7640" xr:uid="{00000000-0005-0000-0000-000024000000}"/>
    <cellStyle name="Calc cel 3 3 2 4 2 4 2" xfId="18185" xr:uid="{00000000-0005-0000-0000-000024000000}"/>
    <cellStyle name="Calc cel 3 3 2 4 2 5" xfId="6097" xr:uid="{00000000-0005-0000-0000-000024000000}"/>
    <cellStyle name="Calc cel 3 3 2 4 2 5 2" xfId="16619" xr:uid="{00000000-0005-0000-0000-000024000000}"/>
    <cellStyle name="Calc cel 3 3 2 4 2 6" xfId="15981" xr:uid="{00000000-0005-0000-0000-000024000000}"/>
    <cellStyle name="Calc cel 3 3 2 4 3" xfId="1748" xr:uid="{00000000-0005-0000-0000-000024000000}"/>
    <cellStyle name="Calc cel 3 3 2 4 3 2" xfId="2987" xr:uid="{00000000-0005-0000-0000-000024000000}"/>
    <cellStyle name="Calc cel 3 3 2 4 3 2 2" xfId="8557" xr:uid="{00000000-0005-0000-0000-000024000000}"/>
    <cellStyle name="Calc cel 3 3 2 4 3 2 2 2" xfId="19102" xr:uid="{00000000-0005-0000-0000-000024000000}"/>
    <cellStyle name="Calc cel 3 3 2 4 3 2 3" xfId="11976" xr:uid="{00000000-0005-0000-0000-000024000000}"/>
    <cellStyle name="Calc cel 3 3 2 4 3 3" xfId="4399" xr:uid="{00000000-0005-0000-0000-000024000000}"/>
    <cellStyle name="Calc cel 3 3 2 4 3 3 2" xfId="9910" xr:uid="{00000000-0005-0000-0000-000024000000}"/>
    <cellStyle name="Calc cel 3 3 2 4 3 3 2 2" xfId="20466" xr:uid="{00000000-0005-0000-0000-000024000000}"/>
    <cellStyle name="Calc cel 3 3 2 4 3 3 3" xfId="10450" xr:uid="{00000000-0005-0000-0000-000024000000}"/>
    <cellStyle name="Calc cel 3 3 2 4 3 4" xfId="7351" xr:uid="{00000000-0005-0000-0000-000024000000}"/>
    <cellStyle name="Calc cel 3 3 2 4 3 4 2" xfId="17896" xr:uid="{00000000-0005-0000-0000-000024000000}"/>
    <cellStyle name="Calc cel 3 3 2 4 3 5" xfId="5794" xr:uid="{00000000-0005-0000-0000-000024000000}"/>
    <cellStyle name="Calc cel 3 3 2 4 3 5 2" xfId="16317" xr:uid="{00000000-0005-0000-0000-000024000000}"/>
    <cellStyle name="Calc cel 3 3 2 4 3 6" xfId="10650" xr:uid="{00000000-0005-0000-0000-000024000000}"/>
    <cellStyle name="Calc cel 3 3 2 4 4" xfId="1144" xr:uid="{00000000-0005-0000-0000-000024000000}"/>
    <cellStyle name="Calc cel 3 3 2 4 4 2" xfId="6801" xr:uid="{00000000-0005-0000-0000-000024000000}"/>
    <cellStyle name="Calc cel 3 3 2 4 4 2 2" xfId="17346" xr:uid="{00000000-0005-0000-0000-000024000000}"/>
    <cellStyle name="Calc cel 3 3 2 4 4 3" xfId="11026" xr:uid="{00000000-0005-0000-0000-000024000000}"/>
    <cellStyle name="Calc cel 3 3 2 4 5" xfId="2387" xr:uid="{00000000-0005-0000-0000-000024000000}"/>
    <cellStyle name="Calc cel 3 3 2 4 5 2" xfId="7957" xr:uid="{00000000-0005-0000-0000-000024000000}"/>
    <cellStyle name="Calc cel 3 3 2 4 5 2 2" xfId="18502" xr:uid="{00000000-0005-0000-0000-000024000000}"/>
    <cellStyle name="Calc cel 3 3 2 4 5 3" xfId="14766" xr:uid="{00000000-0005-0000-0000-000024000000}"/>
    <cellStyle name="Calc cel 3 3 2 4 6" xfId="3812" xr:uid="{00000000-0005-0000-0000-000024000000}"/>
    <cellStyle name="Calc cel 3 3 2 4 6 2" xfId="9364" xr:uid="{00000000-0005-0000-0000-000024000000}"/>
    <cellStyle name="Calc cel 3 3 2 4 6 2 2" xfId="19917" xr:uid="{00000000-0005-0000-0000-000024000000}"/>
    <cellStyle name="Calc cel 3 3 2 4 6 3" xfId="14159" xr:uid="{00000000-0005-0000-0000-000024000000}"/>
    <cellStyle name="Calc cel 3 3 2 4 7" xfId="6504" xr:uid="{00000000-0005-0000-0000-000024000000}"/>
    <cellStyle name="Calc cel 3 3 2 4 7 2" xfId="15212" xr:uid="{00000000-0005-0000-0000-000024000000}"/>
    <cellStyle name="Calc cel 3 3 2 4 7 2 2" xfId="17049" xr:uid="{00000000-0005-0000-0000-000024000000}"/>
    <cellStyle name="Calc cel 3 3 2 4 7 3" xfId="13909" xr:uid="{00000000-0005-0000-0000-000024000000}"/>
    <cellStyle name="Calc cel 3 3 2 4 8" xfId="5248" xr:uid="{00000000-0005-0000-0000-000024000000}"/>
    <cellStyle name="Calc cel 3 3 2 4 8 2" xfId="13976" xr:uid="{00000000-0005-0000-0000-000024000000}"/>
    <cellStyle name="Calc cel 3 3 2 4 9" xfId="15597" xr:uid="{00000000-0005-0000-0000-000024000000}"/>
    <cellStyle name="Calc cel 3 3 2 5" xfId="669" xr:uid="{00000000-0005-0000-0000-000024000000}"/>
    <cellStyle name="Calc cel 3 3 2 5 2" xfId="1903" xr:uid="{00000000-0005-0000-0000-000024000000}"/>
    <cellStyle name="Calc cel 3 3 2 5 2 2" xfId="3142" xr:uid="{00000000-0005-0000-0000-000024000000}"/>
    <cellStyle name="Calc cel 3 3 2 5 2 2 2" xfId="8712" xr:uid="{00000000-0005-0000-0000-000024000000}"/>
    <cellStyle name="Calc cel 3 3 2 5 2 2 2 2" xfId="19257" xr:uid="{00000000-0005-0000-0000-000024000000}"/>
    <cellStyle name="Calc cel 3 3 2 5 2 2 3" xfId="14458" xr:uid="{00000000-0005-0000-0000-000024000000}"/>
    <cellStyle name="Calc cel 3 3 2 5 2 3" xfId="4554" xr:uid="{00000000-0005-0000-0000-000024000000}"/>
    <cellStyle name="Calc cel 3 3 2 5 2 3 2" xfId="10054" xr:uid="{00000000-0005-0000-0000-000024000000}"/>
    <cellStyle name="Calc cel 3 3 2 5 2 3 2 2" xfId="20609" xr:uid="{00000000-0005-0000-0000-000024000000}"/>
    <cellStyle name="Calc cel 3 3 2 5 2 3 3" xfId="15499" xr:uid="{00000000-0005-0000-0000-000024000000}"/>
    <cellStyle name="Calc cel 3 3 2 5 2 4" xfId="7481" xr:uid="{00000000-0005-0000-0000-000024000000}"/>
    <cellStyle name="Calc cel 3 3 2 5 2 4 2" xfId="18026" xr:uid="{00000000-0005-0000-0000-000024000000}"/>
    <cellStyle name="Calc cel 3 3 2 5 2 5" xfId="5938" xr:uid="{00000000-0005-0000-0000-000024000000}"/>
    <cellStyle name="Calc cel 3 3 2 5 2 5 2" xfId="16460" xr:uid="{00000000-0005-0000-0000-000024000000}"/>
    <cellStyle name="Calc cel 3 3 2 5 2 6" xfId="12161" xr:uid="{00000000-0005-0000-0000-000024000000}"/>
    <cellStyle name="Calc cel 3 3 2 5 3" xfId="1591" xr:uid="{00000000-0005-0000-0000-000024000000}"/>
    <cellStyle name="Calc cel 3 3 2 5 3 2" xfId="7201" xr:uid="{00000000-0005-0000-0000-000024000000}"/>
    <cellStyle name="Calc cel 3 3 2 5 3 2 2" xfId="17746" xr:uid="{00000000-0005-0000-0000-000024000000}"/>
    <cellStyle name="Calc cel 3 3 2 5 3 3" xfId="11676" xr:uid="{00000000-0005-0000-0000-000024000000}"/>
    <cellStyle name="Calc cel 3 3 2 5 4" xfId="2831" xr:uid="{00000000-0005-0000-0000-000024000000}"/>
    <cellStyle name="Calc cel 3 3 2 5 4 2" xfId="8401" xr:uid="{00000000-0005-0000-0000-000024000000}"/>
    <cellStyle name="Calc cel 3 3 2 5 4 2 2" xfId="18946" xr:uid="{00000000-0005-0000-0000-000024000000}"/>
    <cellStyle name="Calc cel 3 3 2 5 4 3" xfId="12573" xr:uid="{00000000-0005-0000-0000-000024000000}"/>
    <cellStyle name="Calc cel 3 3 2 5 5" xfId="4245" xr:uid="{00000000-0005-0000-0000-000024000000}"/>
    <cellStyle name="Calc cel 3 3 2 5 5 2" xfId="9765" xr:uid="{00000000-0005-0000-0000-000024000000}"/>
    <cellStyle name="Calc cel 3 3 2 5 5 2 2" xfId="20319" xr:uid="{00000000-0005-0000-0000-000024000000}"/>
    <cellStyle name="Calc cel 3 3 2 5 5 3" xfId="10788" xr:uid="{00000000-0005-0000-0000-000024000000}"/>
    <cellStyle name="Calc cel 3 3 2 5 6" xfId="6363" xr:uid="{00000000-0005-0000-0000-000024000000}"/>
    <cellStyle name="Calc cel 3 3 2 5 6 2" xfId="16908" xr:uid="{00000000-0005-0000-0000-000024000000}"/>
    <cellStyle name="Calc cel 3 3 2 5 7" xfId="5649" xr:uid="{00000000-0005-0000-0000-000024000000}"/>
    <cellStyle name="Calc cel 3 3 2 5 7 2" xfId="13745" xr:uid="{00000000-0005-0000-0000-000024000000}"/>
    <cellStyle name="Calc cel 3 3 2 5 8" xfId="13234" xr:uid="{00000000-0005-0000-0000-000024000000}"/>
    <cellStyle name="Calc cel 3 3 2 6" xfId="1504" xr:uid="{00000000-0005-0000-0000-000024000000}"/>
    <cellStyle name="Calc cel 3 3 2 6 2" xfId="2744" xr:uid="{00000000-0005-0000-0000-000024000000}"/>
    <cellStyle name="Calc cel 3 3 2 6 2 2" xfId="8314" xr:uid="{00000000-0005-0000-0000-000024000000}"/>
    <cellStyle name="Calc cel 3 3 2 6 2 2 2" xfId="18859" xr:uid="{00000000-0005-0000-0000-000024000000}"/>
    <cellStyle name="Calc cel 3 3 2 6 2 3" xfId="14058" xr:uid="{00000000-0005-0000-0000-000024000000}"/>
    <cellStyle name="Calc cel 3 3 2 6 3" xfId="4158" xr:uid="{00000000-0005-0000-0000-000024000000}"/>
    <cellStyle name="Calc cel 3 3 2 6 3 2" xfId="9683" xr:uid="{00000000-0005-0000-0000-000024000000}"/>
    <cellStyle name="Calc cel 3 3 2 6 3 2 2" xfId="20237" xr:uid="{00000000-0005-0000-0000-000024000000}"/>
    <cellStyle name="Calc cel 3 3 2 6 3 3" xfId="15753" xr:uid="{00000000-0005-0000-0000-000024000000}"/>
    <cellStyle name="Calc cel 3 3 2 6 4" xfId="7127" xr:uid="{00000000-0005-0000-0000-000024000000}"/>
    <cellStyle name="Calc cel 3 3 2 6 4 2" xfId="17672" xr:uid="{00000000-0005-0000-0000-000024000000}"/>
    <cellStyle name="Calc cel 3 3 2 6 5" xfId="5567" xr:uid="{00000000-0005-0000-0000-000024000000}"/>
    <cellStyle name="Calc cel 3 3 2 6 5 2" xfId="13462" xr:uid="{00000000-0005-0000-0000-000024000000}"/>
    <cellStyle name="Calc cel 3 3 2 6 6" xfId="12832" xr:uid="{00000000-0005-0000-0000-000024000000}"/>
    <cellStyle name="Calc cel 3 3 2 7" xfId="1190" xr:uid="{00000000-0005-0000-0000-000024000000}"/>
    <cellStyle name="Calc cel 3 3 2 7 2" xfId="2433" xr:uid="{00000000-0005-0000-0000-000024000000}"/>
    <cellStyle name="Calc cel 3 3 2 7 2 2" xfId="8003" xr:uid="{00000000-0005-0000-0000-000024000000}"/>
    <cellStyle name="Calc cel 3 3 2 7 2 2 2" xfId="18548" xr:uid="{00000000-0005-0000-0000-000024000000}"/>
    <cellStyle name="Calc cel 3 3 2 7 2 3" xfId="12766" xr:uid="{00000000-0005-0000-0000-000024000000}"/>
    <cellStyle name="Calc cel 3 3 2 7 3" xfId="3858" xr:uid="{00000000-0005-0000-0000-000024000000}"/>
    <cellStyle name="Calc cel 3 3 2 7 3 2" xfId="9408" xr:uid="{00000000-0005-0000-0000-000024000000}"/>
    <cellStyle name="Calc cel 3 3 2 7 3 2 2" xfId="19961" xr:uid="{00000000-0005-0000-0000-000024000000}"/>
    <cellStyle name="Calc cel 3 3 2 7 3 3" xfId="13382" xr:uid="{00000000-0005-0000-0000-000024000000}"/>
    <cellStyle name="Calc cel 3 3 2 7 4" xfId="6845" xr:uid="{00000000-0005-0000-0000-000024000000}"/>
    <cellStyle name="Calc cel 3 3 2 7 4 2" xfId="17390" xr:uid="{00000000-0005-0000-0000-000024000000}"/>
    <cellStyle name="Calc cel 3 3 2 7 5" xfId="5292" xr:uid="{00000000-0005-0000-0000-000024000000}"/>
    <cellStyle name="Calc cel 3 3 2 7 5 2" xfId="12970" xr:uid="{00000000-0005-0000-0000-000024000000}"/>
    <cellStyle name="Calc cel 3 3 2 7 6" xfId="10298" xr:uid="{00000000-0005-0000-0000-000024000000}"/>
    <cellStyle name="Calc cel 3 3 2 8" xfId="1402" xr:uid="{00000000-0005-0000-0000-000024000000}"/>
    <cellStyle name="Calc cel 3 3 2 8 2" xfId="2643" xr:uid="{00000000-0005-0000-0000-000024000000}"/>
    <cellStyle name="Calc cel 3 3 2 8 2 2" xfId="8213" xr:uid="{00000000-0005-0000-0000-000024000000}"/>
    <cellStyle name="Calc cel 3 3 2 8 2 2 2" xfId="18758" xr:uid="{00000000-0005-0000-0000-000024000000}"/>
    <cellStyle name="Calc cel 3 3 2 8 2 3" xfId="15622" xr:uid="{00000000-0005-0000-0000-000024000000}"/>
    <cellStyle name="Calc cel 3 3 2 8 3" xfId="4063" xr:uid="{00000000-0005-0000-0000-000024000000}"/>
    <cellStyle name="Calc cel 3 3 2 8 3 2" xfId="9596" xr:uid="{00000000-0005-0000-0000-000024000000}"/>
    <cellStyle name="Calc cel 3 3 2 8 3 2 2" xfId="20149" xr:uid="{00000000-0005-0000-0000-000024000000}"/>
    <cellStyle name="Calc cel 3 3 2 8 3 3" xfId="12215" xr:uid="{00000000-0005-0000-0000-000024000000}"/>
    <cellStyle name="Calc cel 3 3 2 8 4" xfId="7037" xr:uid="{00000000-0005-0000-0000-000024000000}"/>
    <cellStyle name="Calc cel 3 3 2 8 4 2" xfId="17582" xr:uid="{00000000-0005-0000-0000-000024000000}"/>
    <cellStyle name="Calc cel 3 3 2 8 5" xfId="5480" xr:uid="{00000000-0005-0000-0000-000024000000}"/>
    <cellStyle name="Calc cel 3 3 2 8 5 2" xfId="15865" xr:uid="{00000000-0005-0000-0000-000024000000}"/>
    <cellStyle name="Calc cel 3 3 2 8 6" xfId="15511" xr:uid="{00000000-0005-0000-0000-000024000000}"/>
    <cellStyle name="Calc cel 3 3 2 9" xfId="970" xr:uid="{00000000-0005-0000-0000-000024000000}"/>
    <cellStyle name="Calc cel 3 3 2 9 2" xfId="3638" xr:uid="{00000000-0005-0000-0000-000024000000}"/>
    <cellStyle name="Calc cel 3 3 2 9 2 2" xfId="9198" xr:uid="{00000000-0005-0000-0000-000024000000}"/>
    <cellStyle name="Calc cel 3 3 2 9 2 2 2" xfId="19746" xr:uid="{00000000-0005-0000-0000-000024000000}"/>
    <cellStyle name="Calc cel 3 3 2 9 2 3" xfId="14419" xr:uid="{00000000-0005-0000-0000-000024000000}"/>
    <cellStyle name="Calc cel 3 3 2 9 3" xfId="6630" xr:uid="{00000000-0005-0000-0000-000024000000}"/>
    <cellStyle name="Calc cel 3 3 2 9 3 2" xfId="17175" xr:uid="{00000000-0005-0000-0000-000024000000}"/>
    <cellStyle name="Calc cel 3 3 2 9 4" xfId="5082" xr:uid="{00000000-0005-0000-0000-000024000000}"/>
    <cellStyle name="Calc cel 3 3 2 9 4 2" xfId="13159" xr:uid="{00000000-0005-0000-0000-000024000000}"/>
    <cellStyle name="Calc cel 3 3 2 9 5" xfId="14609" xr:uid="{00000000-0005-0000-0000-000024000000}"/>
    <cellStyle name="Calc cel 3 3 3" xfId="353" xr:uid="{00000000-0005-0000-0000-000024000000}"/>
    <cellStyle name="Calc cel 3 3 3 2" xfId="1828" xr:uid="{00000000-0005-0000-0000-000024000000}"/>
    <cellStyle name="Calc cel 3 3 3 2 2" xfId="3067" xr:uid="{00000000-0005-0000-0000-000024000000}"/>
    <cellStyle name="Calc cel 3 3 3 2 2 2" xfId="4479" xr:uid="{00000000-0005-0000-0000-000024000000}"/>
    <cellStyle name="Calc cel 3 3 3 2 2 2 2" xfId="9985" xr:uid="{00000000-0005-0000-0000-000024000000}"/>
    <cellStyle name="Calc cel 3 3 3 2 2 2 2 2" xfId="20541" xr:uid="{00000000-0005-0000-0000-000024000000}"/>
    <cellStyle name="Calc cel 3 3 3 2 2 2 3" xfId="16065" xr:uid="{00000000-0005-0000-0000-000024000000}"/>
    <cellStyle name="Calc cel 3 3 3 2 2 3" xfId="8637" xr:uid="{00000000-0005-0000-0000-000024000000}"/>
    <cellStyle name="Calc cel 3 3 3 2 2 3 2" xfId="19182" xr:uid="{00000000-0005-0000-0000-000024000000}"/>
    <cellStyle name="Calc cel 3 3 3 2 2 4" xfId="5869" xr:uid="{00000000-0005-0000-0000-000024000000}"/>
    <cellStyle name="Calc cel 3 3 3 2 2 4 2" xfId="16392" xr:uid="{00000000-0005-0000-0000-000024000000}"/>
    <cellStyle name="Calc cel 3 3 3 2 2 5" xfId="14765" xr:uid="{00000000-0005-0000-0000-000024000000}"/>
    <cellStyle name="Calc cel 3 3 3 2 3" xfId="3529" xr:uid="{00000000-0005-0000-0000-000024000000}"/>
    <cellStyle name="Calc cel 3 3 3 2 3 2" xfId="9093" xr:uid="{00000000-0005-0000-0000-000024000000}"/>
    <cellStyle name="Calc cel 3 3 3 2 3 2 2" xfId="19639" xr:uid="{00000000-0005-0000-0000-000024000000}"/>
    <cellStyle name="Calc cel 3 3 3 2 3 3" xfId="14805" xr:uid="{00000000-0005-0000-0000-000024000000}"/>
    <cellStyle name="Calc cel 3 3 3 2 4" xfId="4976" xr:uid="{00000000-0005-0000-0000-000024000000}"/>
    <cellStyle name="Calc cel 3 3 3 2 4 2" xfId="12175" xr:uid="{00000000-0005-0000-0000-000024000000}"/>
    <cellStyle name="Calc cel 3 3 3 2 5" xfId="12273" xr:uid="{00000000-0005-0000-0000-000024000000}"/>
    <cellStyle name="Calc cel 3 3 3 3" xfId="1430" xr:uid="{00000000-0005-0000-0000-000024000000}"/>
    <cellStyle name="Calc cel 3 3 3 3 2" xfId="2671" xr:uid="{00000000-0005-0000-0000-000024000000}"/>
    <cellStyle name="Calc cel 3 3 3 3 2 2" xfId="8241" xr:uid="{00000000-0005-0000-0000-000024000000}"/>
    <cellStyle name="Calc cel 3 3 3 3 2 2 2" xfId="18786" xr:uid="{00000000-0005-0000-0000-000024000000}"/>
    <cellStyle name="Calc cel 3 3 3 3 2 3" xfId="12658" xr:uid="{00000000-0005-0000-0000-000024000000}"/>
    <cellStyle name="Calc cel 3 3 3 3 3" xfId="4091" xr:uid="{00000000-0005-0000-0000-000024000000}"/>
    <cellStyle name="Calc cel 3 3 3 3 3 2" xfId="9622" xr:uid="{00000000-0005-0000-0000-000024000000}"/>
    <cellStyle name="Calc cel 3 3 3 3 3 2 2" xfId="20175" xr:uid="{00000000-0005-0000-0000-000024000000}"/>
    <cellStyle name="Calc cel 3 3 3 3 3 3" xfId="12714" xr:uid="{00000000-0005-0000-0000-000024000000}"/>
    <cellStyle name="Calc cel 3 3 3 3 4" xfId="7063" xr:uid="{00000000-0005-0000-0000-000024000000}"/>
    <cellStyle name="Calc cel 3 3 3 3 4 2" xfId="17608" xr:uid="{00000000-0005-0000-0000-000024000000}"/>
    <cellStyle name="Calc cel 3 3 3 3 5" xfId="5506" xr:uid="{00000000-0005-0000-0000-000024000000}"/>
    <cellStyle name="Calc cel 3 3 3 3 5 2" xfId="11860" xr:uid="{00000000-0005-0000-0000-000024000000}"/>
    <cellStyle name="Calc cel 3 3 3 3 6" xfId="12738" xr:uid="{00000000-0005-0000-0000-000024000000}"/>
    <cellStyle name="Calc cel 3 3 3 4" xfId="438" xr:uid="{00000000-0005-0000-0000-000024000000}"/>
    <cellStyle name="Calc cel 3 3 3 4 2" xfId="3573" xr:uid="{00000000-0005-0000-0000-000024000000}"/>
    <cellStyle name="Calc cel 3 3 3 4 2 2" xfId="9134" xr:uid="{00000000-0005-0000-0000-000024000000}"/>
    <cellStyle name="Calc cel 3 3 3 4 2 2 2" xfId="19681" xr:uid="{00000000-0005-0000-0000-000024000000}"/>
    <cellStyle name="Calc cel 3 3 3 4 2 3" xfId="13349" xr:uid="{00000000-0005-0000-0000-000024000000}"/>
    <cellStyle name="Calc cel 3 3 3 4 3" xfId="6183" xr:uid="{00000000-0005-0000-0000-000024000000}"/>
    <cellStyle name="Calc cel 3 3 3 4 3 2" xfId="16728" xr:uid="{00000000-0005-0000-0000-000024000000}"/>
    <cellStyle name="Calc cel 3 3 3 4 4" xfId="5018" xr:uid="{00000000-0005-0000-0000-000024000000}"/>
    <cellStyle name="Calc cel 3 3 3 4 4 2" xfId="15709" xr:uid="{00000000-0005-0000-0000-000024000000}"/>
    <cellStyle name="Calc cel 3 3 3 4 5" xfId="13886" xr:uid="{00000000-0005-0000-0000-000024000000}"/>
    <cellStyle name="Calc cel 3 3 3 5" xfId="2086" xr:uid="{00000000-0005-0000-0000-000024000000}"/>
    <cellStyle name="Calc cel 3 3 3 5 2" xfId="7656" xr:uid="{00000000-0005-0000-0000-000024000000}"/>
    <cellStyle name="Calc cel 3 3 3 5 2 2" xfId="18201" xr:uid="{00000000-0005-0000-0000-000024000000}"/>
    <cellStyle name="Calc cel 3 3 3 5 3" xfId="16100" xr:uid="{00000000-0005-0000-0000-000024000000}"/>
    <cellStyle name="Calc cel 3 3 3 6" xfId="3443" xr:uid="{00000000-0005-0000-0000-000024000000}"/>
    <cellStyle name="Calc cel 3 3 3 6 2" xfId="9007" xr:uid="{00000000-0005-0000-0000-000024000000}"/>
    <cellStyle name="Calc cel 3 3 3 6 2 2" xfId="19553" xr:uid="{00000000-0005-0000-0000-000024000000}"/>
    <cellStyle name="Calc cel 3 3 3 6 3" xfId="15956" xr:uid="{00000000-0005-0000-0000-000024000000}"/>
    <cellStyle name="Calc cel 3 3 3 7" xfId="4883" xr:uid="{00000000-0005-0000-0000-000024000000}"/>
    <cellStyle name="Calc cel 3 3 3 7 2" xfId="12478" xr:uid="{00000000-0005-0000-0000-000024000000}"/>
    <cellStyle name="Calc cel 3 3 3 8" xfId="14870" xr:uid="{00000000-0005-0000-0000-000024000000}"/>
    <cellStyle name="Calc cel 3 3 3 8 2" xfId="15468" xr:uid="{00000000-0005-0000-0000-000024000000}"/>
    <cellStyle name="Calc cel 3 3 3 9" xfId="15728" xr:uid="{00000000-0005-0000-0000-000024000000}"/>
    <cellStyle name="Calc cel 3 3 4" xfId="1868" xr:uid="{00000000-0005-0000-0000-000024000000}"/>
    <cellStyle name="Calc cel 3 3 4 2" xfId="3107" xr:uid="{00000000-0005-0000-0000-000024000000}"/>
    <cellStyle name="Calc cel 3 3 4 2 2" xfId="4519" xr:uid="{00000000-0005-0000-0000-000024000000}"/>
    <cellStyle name="Calc cel 3 3 4 2 2 2" xfId="10021" xr:uid="{00000000-0005-0000-0000-000024000000}"/>
    <cellStyle name="Calc cel 3 3 4 2 2 2 2" xfId="20576" xr:uid="{00000000-0005-0000-0000-000024000000}"/>
    <cellStyle name="Calc cel 3 3 4 2 2 3" xfId="10430" xr:uid="{00000000-0005-0000-0000-000024000000}"/>
    <cellStyle name="Calc cel 3 3 4 2 3" xfId="8677" xr:uid="{00000000-0005-0000-0000-000024000000}"/>
    <cellStyle name="Calc cel 3 3 4 2 3 2" xfId="19222" xr:uid="{00000000-0005-0000-0000-000024000000}"/>
    <cellStyle name="Calc cel 3 3 4 2 4" xfId="5905" xr:uid="{00000000-0005-0000-0000-000024000000}"/>
    <cellStyle name="Calc cel 3 3 4 2 4 2" xfId="16427" xr:uid="{00000000-0005-0000-0000-000024000000}"/>
    <cellStyle name="Calc cel 3 3 4 2 5" xfId="10657" xr:uid="{00000000-0005-0000-0000-000024000000}"/>
    <cellStyle name="Calc cel 3 3 4 3" xfId="3370" xr:uid="{00000000-0005-0000-0000-000024000000}"/>
    <cellStyle name="Calc cel 3 3 4 3 2" xfId="8938" xr:uid="{00000000-0005-0000-0000-000024000000}"/>
    <cellStyle name="Calc cel 3 3 4 3 2 2" xfId="19482" xr:uid="{00000000-0005-0000-0000-000024000000}"/>
    <cellStyle name="Calc cel 3 3 4 3 3" xfId="12053" xr:uid="{00000000-0005-0000-0000-000024000000}"/>
    <cellStyle name="Calc cel 3 3 4 4" xfId="7450" xr:uid="{00000000-0005-0000-0000-000024000000}"/>
    <cellStyle name="Calc cel 3 3 4 4 2" xfId="17995" xr:uid="{00000000-0005-0000-0000-000024000000}"/>
    <cellStyle name="Calc cel 3 3 4 5" xfId="4803" xr:uid="{00000000-0005-0000-0000-000024000000}"/>
    <cellStyle name="Calc cel 3 3 4 5 2" xfId="15734" xr:uid="{00000000-0005-0000-0000-000024000000}"/>
    <cellStyle name="Calc cel 3 3 4 6" xfId="10478" xr:uid="{00000000-0005-0000-0000-000024000000}"/>
    <cellStyle name="Calc cel 3 3 5" xfId="1455" xr:uid="{00000000-0005-0000-0000-000024000000}"/>
    <cellStyle name="Calc cel 3 3 5 2" xfId="2696" xr:uid="{00000000-0005-0000-0000-000024000000}"/>
    <cellStyle name="Calc cel 3 3 5 2 2" xfId="8266" xr:uid="{00000000-0005-0000-0000-000024000000}"/>
    <cellStyle name="Calc cel 3 3 5 2 2 2" xfId="18811" xr:uid="{00000000-0005-0000-0000-000024000000}"/>
    <cellStyle name="Calc cel 3 3 5 2 3" xfId="14374" xr:uid="{00000000-0005-0000-0000-000024000000}"/>
    <cellStyle name="Calc cel 3 3 5 3" xfId="3354" xr:uid="{00000000-0005-0000-0000-000024000000}"/>
    <cellStyle name="Calc cel 3 3 5 3 2" xfId="8923" xr:uid="{00000000-0005-0000-0000-000024000000}"/>
    <cellStyle name="Calc cel 3 3 5 3 2 2" xfId="19467" xr:uid="{00000000-0005-0000-0000-000024000000}"/>
    <cellStyle name="Calc cel 3 3 5 3 3" xfId="14729" xr:uid="{00000000-0005-0000-0000-000024000000}"/>
    <cellStyle name="Calc cel 3 3 5 4" xfId="7086" xr:uid="{00000000-0005-0000-0000-000024000000}"/>
    <cellStyle name="Calc cel 3 3 5 4 2" xfId="17631" xr:uid="{00000000-0005-0000-0000-000024000000}"/>
    <cellStyle name="Calc cel 3 3 5 5" xfId="4788" xr:uid="{00000000-0005-0000-0000-000024000000}"/>
    <cellStyle name="Calc cel 3 3 5 5 2" xfId="12729" xr:uid="{00000000-0005-0000-0000-000024000000}"/>
    <cellStyle name="Calc cel 3 3 5 6" xfId="11166" xr:uid="{00000000-0005-0000-0000-000024000000}"/>
    <cellStyle name="Calc cel 3 3 6" xfId="1188" xr:uid="{00000000-0005-0000-0000-000024000000}"/>
    <cellStyle name="Calc cel 3 3 6 2" xfId="2431" xr:uid="{00000000-0005-0000-0000-000024000000}"/>
    <cellStyle name="Calc cel 3 3 6 2 2" xfId="8001" xr:uid="{00000000-0005-0000-0000-000024000000}"/>
    <cellStyle name="Calc cel 3 3 6 2 2 2" xfId="18546" xr:uid="{00000000-0005-0000-0000-000024000000}"/>
    <cellStyle name="Calc cel 3 3 6 2 3" xfId="15384" xr:uid="{00000000-0005-0000-0000-000024000000}"/>
    <cellStyle name="Calc cel 3 3 6 3" xfId="3856" xr:uid="{00000000-0005-0000-0000-000024000000}"/>
    <cellStyle name="Calc cel 3 3 6 3 2" xfId="9406" xr:uid="{00000000-0005-0000-0000-000024000000}"/>
    <cellStyle name="Calc cel 3 3 6 3 2 2" xfId="19959" xr:uid="{00000000-0005-0000-0000-000024000000}"/>
    <cellStyle name="Calc cel 3 3 6 3 3" xfId="15880" xr:uid="{00000000-0005-0000-0000-000024000000}"/>
    <cellStyle name="Calc cel 3 3 6 4" xfId="6843" xr:uid="{00000000-0005-0000-0000-000024000000}"/>
    <cellStyle name="Calc cel 3 3 6 4 2" xfId="17388" xr:uid="{00000000-0005-0000-0000-000024000000}"/>
    <cellStyle name="Calc cel 3 3 6 5" xfId="5290" xr:uid="{00000000-0005-0000-0000-000024000000}"/>
    <cellStyle name="Calc cel 3 3 6 5 2" xfId="15582" xr:uid="{00000000-0005-0000-0000-000024000000}"/>
    <cellStyle name="Calc cel 3 3 6 6" xfId="10300" xr:uid="{00000000-0005-0000-0000-000024000000}"/>
    <cellStyle name="Calc cel 3 3 7" xfId="880" xr:uid="{00000000-0005-0000-0000-000024000000}"/>
    <cellStyle name="Calc cel 3 3 7 2" xfId="6540" xr:uid="{00000000-0005-0000-0000-000024000000}"/>
    <cellStyle name="Calc cel 3 3 7 2 2" xfId="17085" xr:uid="{00000000-0005-0000-0000-000024000000}"/>
    <cellStyle name="Calc cel 3 3 7 3" xfId="12057" xr:uid="{00000000-0005-0000-0000-000024000000}"/>
    <cellStyle name="Calc cel 3 3 8" xfId="2124" xr:uid="{00000000-0005-0000-0000-000024000000}"/>
    <cellStyle name="Calc cel 3 3 8 2" xfId="7694" xr:uid="{00000000-0005-0000-0000-000024000000}"/>
    <cellStyle name="Calc cel 3 3 8 2 2" xfId="18239" xr:uid="{00000000-0005-0000-0000-000024000000}"/>
    <cellStyle name="Calc cel 3 3 8 3" xfId="15745" xr:uid="{00000000-0005-0000-0000-000024000000}"/>
    <cellStyle name="Calc cel 3 3 9" xfId="300" xr:uid="{00000000-0005-0000-0000-000024000000}"/>
    <cellStyle name="Calc cel 3 3 9 2" xfId="14941" xr:uid="{00000000-0005-0000-0000-000024000000}"/>
    <cellStyle name="Calc cel 3 3 9 2 2" xfId="16669" xr:uid="{00000000-0005-0000-0000-000024000000}"/>
    <cellStyle name="Calc cel 3 3 9 3" xfId="10541" xr:uid="{00000000-0005-0000-0000-000024000000}"/>
    <cellStyle name="Calc cel 3 3 9 4" xfId="10343" xr:uid="{00000000-0005-0000-0000-000024000000}"/>
    <cellStyle name="Calc cel 3 4" xfId="502" xr:uid="{00000000-0005-0000-0000-000007000000}"/>
    <cellStyle name="Calc cel 3 4 2" xfId="14988" xr:uid="{00000000-0005-0000-0000-000007000000}"/>
    <cellStyle name="Calc cel 3 4 3" xfId="16786" xr:uid="{00000000-0005-0000-0000-000007000000}"/>
    <cellStyle name="Calc cel 3 5" xfId="6114" xr:uid="{00000000-0005-0000-0000-000007000000}"/>
    <cellStyle name="Calc cel 3 5 2" xfId="14908" xr:uid="{00000000-0005-0000-0000-000007000000}"/>
    <cellStyle name="Calc cel 3 5 3" xfId="16636" xr:uid="{00000000-0005-0000-0000-000007000000}"/>
    <cellStyle name="Calc cel 3 6" xfId="14818" xr:uid="{00000000-0005-0000-0000-000007000000}"/>
    <cellStyle name="Calc cel 3 6 2" xfId="11880" xr:uid="{00000000-0005-0000-0000-000007000000}"/>
    <cellStyle name="Calc cel 4" xfId="266" xr:uid="{00000000-0005-0000-0000-000026000000}"/>
    <cellStyle name="Calc cel 4 10" xfId="484" xr:uid="{00000000-0005-0000-0000-000026000000}"/>
    <cellStyle name="Calc cel 4 10 2" xfId="6222" xr:uid="{00000000-0005-0000-0000-000026000000}"/>
    <cellStyle name="Calc cel 4 10 2 2" xfId="16768" xr:uid="{00000000-0005-0000-0000-000026000000}"/>
    <cellStyle name="Calc cel 4 10 3" xfId="12509" xr:uid="{00000000-0005-0000-0000-000026000000}"/>
    <cellStyle name="Calc cel 4 11" xfId="396" xr:uid="{00000000-0005-0000-0000-000026000000}"/>
    <cellStyle name="Calc cel 4 11 2" xfId="6147" xr:uid="{00000000-0005-0000-0000-000026000000}"/>
    <cellStyle name="Calc cel 4 11 2 2" xfId="16690" xr:uid="{00000000-0005-0000-0000-000026000000}"/>
    <cellStyle name="Calc cel 4 11 3" xfId="13262" xr:uid="{00000000-0005-0000-0000-000026000000}"/>
    <cellStyle name="Calc cel 4 12" xfId="4745" xr:uid="{00000000-0005-0000-0000-000026000000}"/>
    <cellStyle name="Calc cel 4 12 2" xfId="13394" xr:uid="{00000000-0005-0000-0000-000026000000}"/>
    <cellStyle name="Calc cel 4 13" xfId="10735" xr:uid="{00000000-0005-0000-0000-000026000000}"/>
    <cellStyle name="Calc cel 4 2" xfId="327" xr:uid="{00000000-0005-0000-0000-000026000000}"/>
    <cellStyle name="Calc cel 4 2 10" xfId="495" xr:uid="{00000000-0005-0000-0000-000026000000}"/>
    <cellStyle name="Calc cel 4 2 10 2" xfId="6233" xr:uid="{00000000-0005-0000-0000-000026000000}"/>
    <cellStyle name="Calc cel 4 2 10 2 2" xfId="16779" xr:uid="{00000000-0005-0000-0000-000026000000}"/>
    <cellStyle name="Calc cel 4 2 10 3" xfId="11929" xr:uid="{00000000-0005-0000-0000-000026000000}"/>
    <cellStyle name="Calc cel 4 2 11" xfId="3432" xr:uid="{00000000-0005-0000-0000-000026000000}"/>
    <cellStyle name="Calc cel 4 2 11 2" xfId="8997" xr:uid="{00000000-0005-0000-0000-000026000000}"/>
    <cellStyle name="Calc cel 4 2 11 2 2" xfId="19543" xr:uid="{00000000-0005-0000-0000-000026000000}"/>
    <cellStyle name="Calc cel 4 2 12" xfId="4868" xr:uid="{00000000-0005-0000-0000-000026000000}"/>
    <cellStyle name="Calc cel 4 2 12 2" xfId="11463" xr:uid="{00000000-0005-0000-0000-000026000000}"/>
    <cellStyle name="Calc cel 4 2 13" xfId="10872" xr:uid="{00000000-0005-0000-0000-000026000000}"/>
    <cellStyle name="Calc cel 4 2 2" xfId="549" xr:uid="{00000000-0005-0000-0000-000026000000}"/>
    <cellStyle name="Calc cel 4 2 2 10" xfId="13997" xr:uid="{00000000-0005-0000-0000-000026000000}"/>
    <cellStyle name="Calc cel 4 2 2 2" xfId="646" xr:uid="{00000000-0005-0000-0000-000026000000}"/>
    <cellStyle name="Calc cel 4 2 2 2 2" xfId="1887" xr:uid="{00000000-0005-0000-0000-000026000000}"/>
    <cellStyle name="Calc cel 4 2 2 2 2 2" xfId="3126" xr:uid="{00000000-0005-0000-0000-000026000000}"/>
    <cellStyle name="Calc cel 4 2 2 2 2 2 2" xfId="8696" xr:uid="{00000000-0005-0000-0000-000026000000}"/>
    <cellStyle name="Calc cel 4 2 2 2 2 2 2 2" xfId="19241" xr:uid="{00000000-0005-0000-0000-000026000000}"/>
    <cellStyle name="Calc cel 4 2 2 2 2 2 3" xfId="12742" xr:uid="{00000000-0005-0000-0000-000026000000}"/>
    <cellStyle name="Calc cel 4 2 2 2 2 3" xfId="4538" xr:uid="{00000000-0005-0000-0000-000026000000}"/>
    <cellStyle name="Calc cel 4 2 2 2 2 3 2" xfId="10040" xr:uid="{00000000-0005-0000-0000-000026000000}"/>
    <cellStyle name="Calc cel 4 2 2 2 2 3 2 2" xfId="20595" xr:uid="{00000000-0005-0000-0000-000026000000}"/>
    <cellStyle name="Calc cel 4 2 2 2 2 3 3" xfId="12685" xr:uid="{00000000-0005-0000-0000-000026000000}"/>
    <cellStyle name="Calc cel 4 2 2 2 2 4" xfId="7467" xr:uid="{00000000-0005-0000-0000-000026000000}"/>
    <cellStyle name="Calc cel 4 2 2 2 2 4 2" xfId="18012" xr:uid="{00000000-0005-0000-0000-000026000000}"/>
    <cellStyle name="Calc cel 4 2 2 2 2 5" xfId="5924" xr:uid="{00000000-0005-0000-0000-000026000000}"/>
    <cellStyle name="Calc cel 4 2 2 2 2 5 2" xfId="16446" xr:uid="{00000000-0005-0000-0000-000026000000}"/>
    <cellStyle name="Calc cel 4 2 2 2 2 6" xfId="14662" xr:uid="{00000000-0005-0000-0000-000026000000}"/>
    <cellStyle name="Calc cel 4 2 2 2 3" xfId="1568" xr:uid="{00000000-0005-0000-0000-000026000000}"/>
    <cellStyle name="Calc cel 4 2 2 2 3 2" xfId="7178" xr:uid="{00000000-0005-0000-0000-000026000000}"/>
    <cellStyle name="Calc cel 4 2 2 2 3 2 2" xfId="17723" xr:uid="{00000000-0005-0000-0000-000026000000}"/>
    <cellStyle name="Calc cel 4 2 2 2 3 3" xfId="14245" xr:uid="{00000000-0005-0000-0000-000026000000}"/>
    <cellStyle name="Calc cel 4 2 2 2 4" xfId="2808" xr:uid="{00000000-0005-0000-0000-000026000000}"/>
    <cellStyle name="Calc cel 4 2 2 2 4 2" xfId="8378" xr:uid="{00000000-0005-0000-0000-000026000000}"/>
    <cellStyle name="Calc cel 4 2 2 2 4 2 2" xfId="18923" xr:uid="{00000000-0005-0000-0000-000026000000}"/>
    <cellStyle name="Calc cel 4 2 2 2 4 3" xfId="16026" xr:uid="{00000000-0005-0000-0000-000026000000}"/>
    <cellStyle name="Calc cel 4 2 2 2 5" xfId="4222" xr:uid="{00000000-0005-0000-0000-000026000000}"/>
    <cellStyle name="Calc cel 4 2 2 2 5 2" xfId="9743" xr:uid="{00000000-0005-0000-0000-000026000000}"/>
    <cellStyle name="Calc cel 4 2 2 2 5 2 2" xfId="20297" xr:uid="{00000000-0005-0000-0000-000026000000}"/>
    <cellStyle name="Calc cel 4 2 2 2 5 3" xfId="14278" xr:uid="{00000000-0005-0000-0000-000026000000}"/>
    <cellStyle name="Calc cel 4 2 2 2 6" xfId="6341" xr:uid="{00000000-0005-0000-0000-000026000000}"/>
    <cellStyle name="Calc cel 4 2 2 2 6 2" xfId="15050" xr:uid="{00000000-0005-0000-0000-000026000000}"/>
    <cellStyle name="Calc cel 4 2 2 2 6 2 2" xfId="16886" xr:uid="{00000000-0005-0000-0000-000026000000}"/>
    <cellStyle name="Calc cel 4 2 2 2 6 3" xfId="12736" xr:uid="{00000000-0005-0000-0000-000026000000}"/>
    <cellStyle name="Calc cel 4 2 2 2 7" xfId="5627" xr:uid="{00000000-0005-0000-0000-000026000000}"/>
    <cellStyle name="Calc cel 4 2 2 2 7 2" xfId="12039" xr:uid="{00000000-0005-0000-0000-000026000000}"/>
    <cellStyle name="Calc cel 4 2 2 2 8" xfId="13714" xr:uid="{00000000-0005-0000-0000-000026000000}"/>
    <cellStyle name="Calc cel 4 2 2 3" xfId="1485" xr:uid="{00000000-0005-0000-0000-000026000000}"/>
    <cellStyle name="Calc cel 4 2 2 3 2" xfId="2725" xr:uid="{00000000-0005-0000-0000-000026000000}"/>
    <cellStyle name="Calc cel 4 2 2 3 2 2" xfId="8295" xr:uid="{00000000-0005-0000-0000-000026000000}"/>
    <cellStyle name="Calc cel 4 2 2 3 2 2 2" xfId="18840" xr:uid="{00000000-0005-0000-0000-000026000000}"/>
    <cellStyle name="Calc cel 4 2 2 3 2 3" xfId="15506" xr:uid="{00000000-0005-0000-0000-000026000000}"/>
    <cellStyle name="Calc cel 4 2 2 3 3" xfId="4141" xr:uid="{00000000-0005-0000-0000-000026000000}"/>
    <cellStyle name="Calc cel 4 2 2 3 3 2" xfId="9668" xr:uid="{00000000-0005-0000-0000-000026000000}"/>
    <cellStyle name="Calc cel 4 2 2 3 3 2 2" xfId="20222" xr:uid="{00000000-0005-0000-0000-000026000000}"/>
    <cellStyle name="Calc cel 4 2 2 3 3 3" xfId="15657" xr:uid="{00000000-0005-0000-0000-000026000000}"/>
    <cellStyle name="Calc cel 4 2 2 3 4" xfId="7110" xr:uid="{00000000-0005-0000-0000-000026000000}"/>
    <cellStyle name="Calc cel 4 2 2 3 4 2" xfId="17655" xr:uid="{00000000-0005-0000-0000-000026000000}"/>
    <cellStyle name="Calc cel 4 2 2 3 5" xfId="5552" xr:uid="{00000000-0005-0000-0000-000026000000}"/>
    <cellStyle name="Calc cel 4 2 2 3 5 2" xfId="12605" xr:uid="{00000000-0005-0000-0000-000026000000}"/>
    <cellStyle name="Calc cel 4 2 2 3 6" xfId="14360" xr:uid="{00000000-0005-0000-0000-000026000000}"/>
    <cellStyle name="Calc cel 4 2 2 4" xfId="1648" xr:uid="{00000000-0005-0000-0000-000026000000}"/>
    <cellStyle name="Calc cel 4 2 2 4 2" xfId="2888" xr:uid="{00000000-0005-0000-0000-000026000000}"/>
    <cellStyle name="Calc cel 4 2 2 4 2 2" xfId="8458" xr:uid="{00000000-0005-0000-0000-000026000000}"/>
    <cellStyle name="Calc cel 4 2 2 4 2 2 2" xfId="19003" xr:uid="{00000000-0005-0000-0000-000026000000}"/>
    <cellStyle name="Calc cel 4 2 2 4 2 3" xfId="14425" xr:uid="{00000000-0005-0000-0000-000026000000}"/>
    <cellStyle name="Calc cel 4 2 2 4 3" xfId="4301" xr:uid="{00000000-0005-0000-0000-000026000000}"/>
    <cellStyle name="Calc cel 4 2 2 4 3 2" xfId="9817" xr:uid="{00000000-0005-0000-0000-000026000000}"/>
    <cellStyle name="Calc cel 4 2 2 4 3 2 2" xfId="20373" xr:uid="{00000000-0005-0000-0000-000026000000}"/>
    <cellStyle name="Calc cel 4 2 2 4 3 3" xfId="11932" xr:uid="{00000000-0005-0000-0000-000026000000}"/>
    <cellStyle name="Calc cel 4 2 2 4 4" xfId="7256" xr:uid="{00000000-0005-0000-0000-000026000000}"/>
    <cellStyle name="Calc cel 4 2 2 4 4 2" xfId="17801" xr:uid="{00000000-0005-0000-0000-000026000000}"/>
    <cellStyle name="Calc cel 4 2 2 4 5" xfId="5701" xr:uid="{00000000-0005-0000-0000-000026000000}"/>
    <cellStyle name="Calc cel 4 2 2 4 5 2" xfId="16224" xr:uid="{00000000-0005-0000-0000-000026000000}"/>
    <cellStyle name="Calc cel 4 2 2 4 6" xfId="11215" xr:uid="{00000000-0005-0000-0000-000026000000}"/>
    <cellStyle name="Calc cel 4 2 2 5" xfId="1307" xr:uid="{00000000-0005-0000-0000-000026000000}"/>
    <cellStyle name="Calc cel 4 2 2 5 2" xfId="2548" xr:uid="{00000000-0005-0000-0000-000026000000}"/>
    <cellStyle name="Calc cel 4 2 2 5 2 2" xfId="8118" xr:uid="{00000000-0005-0000-0000-000026000000}"/>
    <cellStyle name="Calc cel 4 2 2 5 2 2 2" xfId="18663" xr:uid="{00000000-0005-0000-0000-000026000000}"/>
    <cellStyle name="Calc cel 4 2 2 5 2 3" xfId="16001" xr:uid="{00000000-0005-0000-0000-000026000000}"/>
    <cellStyle name="Calc cel 4 2 2 5 3" xfId="3968" xr:uid="{00000000-0005-0000-0000-000026000000}"/>
    <cellStyle name="Calc cel 4 2 2 5 3 2" xfId="9508" xr:uid="{00000000-0005-0000-0000-000026000000}"/>
    <cellStyle name="Calc cel 4 2 2 5 3 2 2" xfId="20061" xr:uid="{00000000-0005-0000-0000-000026000000}"/>
    <cellStyle name="Calc cel 4 2 2 5 3 3" xfId="12105" xr:uid="{00000000-0005-0000-0000-000026000000}"/>
    <cellStyle name="Calc cel 4 2 2 5 4" xfId="6950" xr:uid="{00000000-0005-0000-0000-000026000000}"/>
    <cellStyle name="Calc cel 4 2 2 5 4 2" xfId="17495" xr:uid="{00000000-0005-0000-0000-000026000000}"/>
    <cellStyle name="Calc cel 4 2 2 5 5" xfId="5392" xr:uid="{00000000-0005-0000-0000-000026000000}"/>
    <cellStyle name="Calc cel 4 2 2 5 5 2" xfId="14064" xr:uid="{00000000-0005-0000-0000-000026000000}"/>
    <cellStyle name="Calc cel 4 2 2 5 6" xfId="13578" xr:uid="{00000000-0005-0000-0000-000026000000}"/>
    <cellStyle name="Calc cel 4 2 2 6" xfId="947" xr:uid="{00000000-0005-0000-0000-000026000000}"/>
    <cellStyle name="Calc cel 4 2 2 6 2" xfId="3615" xr:uid="{00000000-0005-0000-0000-000026000000}"/>
    <cellStyle name="Calc cel 4 2 2 6 2 2" xfId="9176" xr:uid="{00000000-0005-0000-0000-000026000000}"/>
    <cellStyle name="Calc cel 4 2 2 6 2 2 2" xfId="19723" xr:uid="{00000000-0005-0000-0000-000026000000}"/>
    <cellStyle name="Calc cel 4 2 2 6 2 3" xfId="15027" xr:uid="{00000000-0005-0000-0000-000026000000}"/>
    <cellStyle name="Calc cel 4 2 2 6 3" xfId="6607" xr:uid="{00000000-0005-0000-0000-000026000000}"/>
    <cellStyle name="Calc cel 4 2 2 6 3 2" xfId="17152" xr:uid="{00000000-0005-0000-0000-000026000000}"/>
    <cellStyle name="Calc cel 4 2 2 6 4" xfId="5060" xr:uid="{00000000-0005-0000-0000-000026000000}"/>
    <cellStyle name="Calc cel 4 2 2 6 4 2" xfId="11954" xr:uid="{00000000-0005-0000-0000-000026000000}"/>
    <cellStyle name="Calc cel 4 2 2 6 5" xfId="15894" xr:uid="{00000000-0005-0000-0000-000026000000}"/>
    <cellStyle name="Calc cel 4 2 2 7" xfId="2190" xr:uid="{00000000-0005-0000-0000-000026000000}"/>
    <cellStyle name="Calc cel 4 2 2 7 2" xfId="7760" xr:uid="{00000000-0005-0000-0000-000026000000}"/>
    <cellStyle name="Calc cel 4 2 2 7 2 2" xfId="18305" xr:uid="{00000000-0005-0000-0000-000026000000}"/>
    <cellStyle name="Calc cel 4 2 2 7 3" xfId="13929" xr:uid="{00000000-0005-0000-0000-000026000000}"/>
    <cellStyle name="Calc cel 4 2 2 8" xfId="3512" xr:uid="{00000000-0005-0000-0000-000026000000}"/>
    <cellStyle name="Calc cel 4 2 2 8 2" xfId="9076" xr:uid="{00000000-0005-0000-0000-000026000000}"/>
    <cellStyle name="Calc cel 4 2 2 8 2 2" xfId="19622" xr:uid="{00000000-0005-0000-0000-000026000000}"/>
    <cellStyle name="Calc cel 4 2 2 8 3" xfId="14244" xr:uid="{00000000-0005-0000-0000-000026000000}"/>
    <cellStyle name="Calc cel 4 2 2 9" xfId="4959" xr:uid="{00000000-0005-0000-0000-000026000000}"/>
    <cellStyle name="Calc cel 4 2 2 9 2" xfId="14685" xr:uid="{00000000-0005-0000-0000-000026000000}"/>
    <cellStyle name="Calc cel 4 2 3" xfId="695" xr:uid="{00000000-0005-0000-0000-000026000000}"/>
    <cellStyle name="Calc cel 4 2 3 2" xfId="1921" xr:uid="{00000000-0005-0000-0000-000026000000}"/>
    <cellStyle name="Calc cel 4 2 3 2 2" xfId="3160" xr:uid="{00000000-0005-0000-0000-000026000000}"/>
    <cellStyle name="Calc cel 4 2 3 2 2 2" xfId="8730" xr:uid="{00000000-0005-0000-0000-000026000000}"/>
    <cellStyle name="Calc cel 4 2 3 2 2 2 2" xfId="19275" xr:uid="{00000000-0005-0000-0000-000026000000}"/>
    <cellStyle name="Calc cel 4 2 3 2 2 3" xfId="13480" xr:uid="{00000000-0005-0000-0000-000026000000}"/>
    <cellStyle name="Calc cel 4 2 3 2 3" xfId="4572" xr:uid="{00000000-0005-0000-0000-000026000000}"/>
    <cellStyle name="Calc cel 4 2 3 2 3 2" xfId="10072" xr:uid="{00000000-0005-0000-0000-000026000000}"/>
    <cellStyle name="Calc cel 4 2 3 2 3 2 2" xfId="20627" xr:uid="{00000000-0005-0000-0000-000026000000}"/>
    <cellStyle name="Calc cel 4 2 3 2 3 3" xfId="15842" xr:uid="{00000000-0005-0000-0000-000026000000}"/>
    <cellStyle name="Calc cel 4 2 3 2 4" xfId="7499" xr:uid="{00000000-0005-0000-0000-000026000000}"/>
    <cellStyle name="Calc cel 4 2 3 2 4 2" xfId="18044" xr:uid="{00000000-0005-0000-0000-000026000000}"/>
    <cellStyle name="Calc cel 4 2 3 2 5" xfId="5956" xr:uid="{00000000-0005-0000-0000-000026000000}"/>
    <cellStyle name="Calc cel 4 2 3 2 5 2" xfId="16478" xr:uid="{00000000-0005-0000-0000-000026000000}"/>
    <cellStyle name="Calc cel 4 2 3 2 6" xfId="13966" xr:uid="{00000000-0005-0000-0000-000026000000}"/>
    <cellStyle name="Calc cel 4 2 3 3" xfId="1369" xr:uid="{00000000-0005-0000-0000-000026000000}"/>
    <cellStyle name="Calc cel 4 2 3 3 2" xfId="2610" xr:uid="{00000000-0005-0000-0000-000026000000}"/>
    <cellStyle name="Calc cel 4 2 3 3 2 2" xfId="8180" xr:uid="{00000000-0005-0000-0000-000026000000}"/>
    <cellStyle name="Calc cel 4 2 3 3 2 2 2" xfId="18725" xr:uid="{00000000-0005-0000-0000-000026000000}"/>
    <cellStyle name="Calc cel 4 2 3 3 2 3" xfId="15755" xr:uid="{00000000-0005-0000-0000-000026000000}"/>
    <cellStyle name="Calc cel 4 2 3 3 3" xfId="4030" xr:uid="{00000000-0005-0000-0000-000026000000}"/>
    <cellStyle name="Calc cel 4 2 3 3 3 2" xfId="9565" xr:uid="{00000000-0005-0000-0000-000026000000}"/>
    <cellStyle name="Calc cel 4 2 3 3 3 2 2" xfId="20118" xr:uid="{00000000-0005-0000-0000-000026000000}"/>
    <cellStyle name="Calc cel 4 2 3 3 3 3" xfId="10688" xr:uid="{00000000-0005-0000-0000-000026000000}"/>
    <cellStyle name="Calc cel 4 2 3 3 4" xfId="7006" xr:uid="{00000000-0005-0000-0000-000026000000}"/>
    <cellStyle name="Calc cel 4 2 3 3 4 2" xfId="17551" xr:uid="{00000000-0005-0000-0000-000026000000}"/>
    <cellStyle name="Calc cel 4 2 3 3 5" xfId="5449" xr:uid="{00000000-0005-0000-0000-000026000000}"/>
    <cellStyle name="Calc cel 4 2 3 3 5 2" xfId="14975" xr:uid="{00000000-0005-0000-0000-000026000000}"/>
    <cellStyle name="Calc cel 4 2 3 3 6" xfId="11731" xr:uid="{00000000-0005-0000-0000-000026000000}"/>
    <cellStyle name="Calc cel 4 2 3 4" xfId="995" xr:uid="{00000000-0005-0000-0000-000026000000}"/>
    <cellStyle name="Calc cel 4 2 3 4 2" xfId="6655" xr:uid="{00000000-0005-0000-0000-000026000000}"/>
    <cellStyle name="Calc cel 4 2 3 4 2 2" xfId="17200" xr:uid="{00000000-0005-0000-0000-000026000000}"/>
    <cellStyle name="Calc cel 4 2 3 4 3" xfId="15781" xr:uid="{00000000-0005-0000-0000-000026000000}"/>
    <cellStyle name="Calc cel 4 2 3 5" xfId="2238" xr:uid="{00000000-0005-0000-0000-000026000000}"/>
    <cellStyle name="Calc cel 4 2 3 5 2" xfId="7808" xr:uid="{00000000-0005-0000-0000-000026000000}"/>
    <cellStyle name="Calc cel 4 2 3 5 2 2" xfId="18353" xr:uid="{00000000-0005-0000-0000-000026000000}"/>
    <cellStyle name="Calc cel 4 2 3 5 3" xfId="15492" xr:uid="{00000000-0005-0000-0000-000026000000}"/>
    <cellStyle name="Calc cel 4 2 3 6" xfId="3663" xr:uid="{00000000-0005-0000-0000-000026000000}"/>
    <cellStyle name="Calc cel 4 2 3 6 2" xfId="9223" xr:uid="{00000000-0005-0000-0000-000026000000}"/>
    <cellStyle name="Calc cel 4 2 3 6 2 2" xfId="19771" xr:uid="{00000000-0005-0000-0000-000026000000}"/>
    <cellStyle name="Calc cel 4 2 3 6 3" xfId="12017" xr:uid="{00000000-0005-0000-0000-000026000000}"/>
    <cellStyle name="Calc cel 4 2 3 7" xfId="6389" xr:uid="{00000000-0005-0000-0000-000026000000}"/>
    <cellStyle name="Calc cel 4 2 3 7 2" xfId="15097" xr:uid="{00000000-0005-0000-0000-000026000000}"/>
    <cellStyle name="Calc cel 4 2 3 7 2 2" xfId="16934" xr:uid="{00000000-0005-0000-0000-000026000000}"/>
    <cellStyle name="Calc cel 4 2 3 7 3" xfId="11372" xr:uid="{00000000-0005-0000-0000-000026000000}"/>
    <cellStyle name="Calc cel 4 2 3 8" xfId="5107" xr:uid="{00000000-0005-0000-0000-000026000000}"/>
    <cellStyle name="Calc cel 4 2 3 8 2" xfId="11399" xr:uid="{00000000-0005-0000-0000-000026000000}"/>
    <cellStyle name="Calc cel 4 2 3 9" xfId="11602" xr:uid="{00000000-0005-0000-0000-000026000000}"/>
    <cellStyle name="Calc cel 4 2 4" xfId="759" xr:uid="{00000000-0005-0000-0000-000026000000}"/>
    <cellStyle name="Calc cel 4 2 4 2" xfId="1985" xr:uid="{00000000-0005-0000-0000-000026000000}"/>
    <cellStyle name="Calc cel 4 2 4 2 2" xfId="3224" xr:uid="{00000000-0005-0000-0000-000026000000}"/>
    <cellStyle name="Calc cel 4 2 4 2 2 2" xfId="8794" xr:uid="{00000000-0005-0000-0000-000026000000}"/>
    <cellStyle name="Calc cel 4 2 4 2 2 2 2" xfId="19339" xr:uid="{00000000-0005-0000-0000-000026000000}"/>
    <cellStyle name="Calc cel 4 2 4 2 2 3" xfId="15717" xr:uid="{00000000-0005-0000-0000-000026000000}"/>
    <cellStyle name="Calc cel 4 2 4 2 3" xfId="4636" xr:uid="{00000000-0005-0000-0000-000026000000}"/>
    <cellStyle name="Calc cel 4 2 4 2 3 2" xfId="10132" xr:uid="{00000000-0005-0000-0000-000026000000}"/>
    <cellStyle name="Calc cel 4 2 4 2 3 2 2" xfId="20687" xr:uid="{00000000-0005-0000-0000-000026000000}"/>
    <cellStyle name="Calc cel 4 2 4 2 3 3" xfId="15850" xr:uid="{00000000-0005-0000-0000-000026000000}"/>
    <cellStyle name="Calc cel 4 2 4 2 4" xfId="7559" xr:uid="{00000000-0005-0000-0000-000026000000}"/>
    <cellStyle name="Calc cel 4 2 4 2 4 2" xfId="18104" xr:uid="{00000000-0005-0000-0000-000026000000}"/>
    <cellStyle name="Calc cel 4 2 4 2 5" xfId="6016" xr:uid="{00000000-0005-0000-0000-000026000000}"/>
    <cellStyle name="Calc cel 4 2 4 2 5 2" xfId="16538" xr:uid="{00000000-0005-0000-0000-000026000000}"/>
    <cellStyle name="Calc cel 4 2 4 2 6" xfId="14786" xr:uid="{00000000-0005-0000-0000-000026000000}"/>
    <cellStyle name="Calc cel 4 2 4 3" xfId="1667" xr:uid="{00000000-0005-0000-0000-000026000000}"/>
    <cellStyle name="Calc cel 4 2 4 3 2" xfId="2907" xr:uid="{00000000-0005-0000-0000-000026000000}"/>
    <cellStyle name="Calc cel 4 2 4 3 2 2" xfId="8477" xr:uid="{00000000-0005-0000-0000-000026000000}"/>
    <cellStyle name="Calc cel 4 2 4 3 2 2 2" xfId="19022" xr:uid="{00000000-0005-0000-0000-000026000000}"/>
    <cellStyle name="Calc cel 4 2 4 3 2 3" xfId="11850" xr:uid="{00000000-0005-0000-0000-000026000000}"/>
    <cellStyle name="Calc cel 4 2 4 3 3" xfId="4320" xr:uid="{00000000-0005-0000-0000-000026000000}"/>
    <cellStyle name="Calc cel 4 2 4 3 3 2" xfId="9835" xr:uid="{00000000-0005-0000-0000-000026000000}"/>
    <cellStyle name="Calc cel 4 2 4 3 3 2 2" xfId="20391" xr:uid="{00000000-0005-0000-0000-000026000000}"/>
    <cellStyle name="Calc cel 4 2 4 3 3 3" xfId="15706" xr:uid="{00000000-0005-0000-0000-000026000000}"/>
    <cellStyle name="Calc cel 4 2 4 3 4" xfId="7275" xr:uid="{00000000-0005-0000-0000-000026000000}"/>
    <cellStyle name="Calc cel 4 2 4 3 4 2" xfId="17820" xr:uid="{00000000-0005-0000-0000-000026000000}"/>
    <cellStyle name="Calc cel 4 2 4 3 5" xfId="5719" xr:uid="{00000000-0005-0000-0000-000026000000}"/>
    <cellStyle name="Calc cel 4 2 4 3 5 2" xfId="16242" xr:uid="{00000000-0005-0000-0000-000026000000}"/>
    <cellStyle name="Calc cel 4 2 4 3 6" xfId="12962" xr:uid="{00000000-0005-0000-0000-000026000000}"/>
    <cellStyle name="Calc cel 4 2 4 4" xfId="1059" xr:uid="{00000000-0005-0000-0000-000026000000}"/>
    <cellStyle name="Calc cel 4 2 4 4 2" xfId="6716" xr:uid="{00000000-0005-0000-0000-000026000000}"/>
    <cellStyle name="Calc cel 4 2 4 4 2 2" xfId="17261" xr:uid="{00000000-0005-0000-0000-000026000000}"/>
    <cellStyle name="Calc cel 4 2 4 4 3" xfId="12466" xr:uid="{00000000-0005-0000-0000-000026000000}"/>
    <cellStyle name="Calc cel 4 2 4 5" xfId="2302" xr:uid="{00000000-0005-0000-0000-000026000000}"/>
    <cellStyle name="Calc cel 4 2 4 5 2" xfId="7872" xr:uid="{00000000-0005-0000-0000-000026000000}"/>
    <cellStyle name="Calc cel 4 2 4 5 2 2" xfId="18417" xr:uid="{00000000-0005-0000-0000-000026000000}"/>
    <cellStyle name="Calc cel 4 2 4 5 3" xfId="13012" xr:uid="{00000000-0005-0000-0000-000026000000}"/>
    <cellStyle name="Calc cel 4 2 4 6" xfId="3727" xr:uid="{00000000-0005-0000-0000-000026000000}"/>
    <cellStyle name="Calc cel 4 2 4 6 2" xfId="9283" xr:uid="{00000000-0005-0000-0000-000026000000}"/>
    <cellStyle name="Calc cel 4 2 4 6 2 2" xfId="19832" xr:uid="{00000000-0005-0000-0000-000026000000}"/>
    <cellStyle name="Calc cel 4 2 4 6 3" xfId="13796" xr:uid="{00000000-0005-0000-0000-000026000000}"/>
    <cellStyle name="Calc cel 4 2 4 7" xfId="6423" xr:uid="{00000000-0005-0000-0000-000026000000}"/>
    <cellStyle name="Calc cel 4 2 4 7 2" xfId="15131" xr:uid="{00000000-0005-0000-0000-000026000000}"/>
    <cellStyle name="Calc cel 4 2 4 7 2 2" xfId="16968" xr:uid="{00000000-0005-0000-0000-000026000000}"/>
    <cellStyle name="Calc cel 4 2 4 7 3" xfId="14171" xr:uid="{00000000-0005-0000-0000-000026000000}"/>
    <cellStyle name="Calc cel 4 2 4 8" xfId="5167" xr:uid="{00000000-0005-0000-0000-000026000000}"/>
    <cellStyle name="Calc cel 4 2 4 8 2" xfId="12186" xr:uid="{00000000-0005-0000-0000-000026000000}"/>
    <cellStyle name="Calc cel 4 2 4 9" xfId="11713" xr:uid="{00000000-0005-0000-0000-000026000000}"/>
    <cellStyle name="Calc cel 4 2 5" xfId="821" xr:uid="{00000000-0005-0000-0000-000026000000}"/>
    <cellStyle name="Calc cel 4 2 5 2" xfId="2047" xr:uid="{00000000-0005-0000-0000-000026000000}"/>
    <cellStyle name="Calc cel 4 2 5 2 2" xfId="3286" xr:uid="{00000000-0005-0000-0000-000026000000}"/>
    <cellStyle name="Calc cel 4 2 5 2 2 2" xfId="8856" xr:uid="{00000000-0005-0000-0000-000026000000}"/>
    <cellStyle name="Calc cel 4 2 5 2 2 2 2" xfId="19401" xr:uid="{00000000-0005-0000-0000-000026000000}"/>
    <cellStyle name="Calc cel 4 2 5 2 2 3" xfId="11603" xr:uid="{00000000-0005-0000-0000-000026000000}"/>
    <cellStyle name="Calc cel 4 2 5 2 3" xfId="4698" xr:uid="{00000000-0005-0000-0000-000026000000}"/>
    <cellStyle name="Calc cel 4 2 5 2 3 2" xfId="10191" xr:uid="{00000000-0005-0000-0000-000026000000}"/>
    <cellStyle name="Calc cel 4 2 5 2 3 2 2" xfId="20746" xr:uid="{00000000-0005-0000-0000-000026000000}"/>
    <cellStyle name="Calc cel 4 2 5 2 3 3" xfId="13864" xr:uid="{00000000-0005-0000-0000-000026000000}"/>
    <cellStyle name="Calc cel 4 2 5 2 4" xfId="7618" xr:uid="{00000000-0005-0000-0000-000026000000}"/>
    <cellStyle name="Calc cel 4 2 5 2 4 2" xfId="18163" xr:uid="{00000000-0005-0000-0000-000026000000}"/>
    <cellStyle name="Calc cel 4 2 5 2 5" xfId="6075" xr:uid="{00000000-0005-0000-0000-000026000000}"/>
    <cellStyle name="Calc cel 4 2 5 2 5 2" xfId="16597" xr:uid="{00000000-0005-0000-0000-000026000000}"/>
    <cellStyle name="Calc cel 4 2 5 2 6" xfId="12894" xr:uid="{00000000-0005-0000-0000-000026000000}"/>
    <cellStyle name="Calc cel 4 2 5 3" xfId="1725" xr:uid="{00000000-0005-0000-0000-000026000000}"/>
    <cellStyle name="Calc cel 4 2 5 3 2" xfId="2964" xr:uid="{00000000-0005-0000-0000-000026000000}"/>
    <cellStyle name="Calc cel 4 2 5 3 2 2" xfId="8534" xr:uid="{00000000-0005-0000-0000-000026000000}"/>
    <cellStyle name="Calc cel 4 2 5 3 2 2 2" xfId="19079" xr:uid="{00000000-0005-0000-0000-000026000000}"/>
    <cellStyle name="Calc cel 4 2 5 3 2 3" xfId="13001" xr:uid="{00000000-0005-0000-0000-000026000000}"/>
    <cellStyle name="Calc cel 4 2 5 3 3" xfId="4376" xr:uid="{00000000-0005-0000-0000-000026000000}"/>
    <cellStyle name="Calc cel 4 2 5 3 3 2" xfId="9888" xr:uid="{00000000-0005-0000-0000-000026000000}"/>
    <cellStyle name="Calc cel 4 2 5 3 3 2 2" xfId="20444" xr:uid="{00000000-0005-0000-0000-000026000000}"/>
    <cellStyle name="Calc cel 4 2 5 3 3 3" xfId="10267" xr:uid="{00000000-0005-0000-0000-000026000000}"/>
    <cellStyle name="Calc cel 4 2 5 3 4" xfId="7329" xr:uid="{00000000-0005-0000-0000-000026000000}"/>
    <cellStyle name="Calc cel 4 2 5 3 4 2" xfId="17874" xr:uid="{00000000-0005-0000-0000-000026000000}"/>
    <cellStyle name="Calc cel 4 2 5 3 5" xfId="5772" xr:uid="{00000000-0005-0000-0000-000026000000}"/>
    <cellStyle name="Calc cel 4 2 5 3 5 2" xfId="16295" xr:uid="{00000000-0005-0000-0000-000026000000}"/>
    <cellStyle name="Calc cel 4 2 5 3 6" xfId="15699" xr:uid="{00000000-0005-0000-0000-000026000000}"/>
    <cellStyle name="Calc cel 4 2 5 4" xfId="1121" xr:uid="{00000000-0005-0000-0000-000026000000}"/>
    <cellStyle name="Calc cel 4 2 5 4 2" xfId="6778" xr:uid="{00000000-0005-0000-0000-000026000000}"/>
    <cellStyle name="Calc cel 4 2 5 4 2 2" xfId="17323" xr:uid="{00000000-0005-0000-0000-000026000000}"/>
    <cellStyle name="Calc cel 4 2 5 4 3" xfId="11710" xr:uid="{00000000-0005-0000-0000-000026000000}"/>
    <cellStyle name="Calc cel 4 2 5 5" xfId="2364" xr:uid="{00000000-0005-0000-0000-000026000000}"/>
    <cellStyle name="Calc cel 4 2 5 5 2" xfId="7934" xr:uid="{00000000-0005-0000-0000-000026000000}"/>
    <cellStyle name="Calc cel 4 2 5 5 2 2" xfId="18479" xr:uid="{00000000-0005-0000-0000-000026000000}"/>
    <cellStyle name="Calc cel 4 2 5 5 3" xfId="10457" xr:uid="{00000000-0005-0000-0000-000026000000}"/>
    <cellStyle name="Calc cel 4 2 5 6" xfId="3789" xr:uid="{00000000-0005-0000-0000-000026000000}"/>
    <cellStyle name="Calc cel 4 2 5 6 2" xfId="9342" xr:uid="{00000000-0005-0000-0000-000026000000}"/>
    <cellStyle name="Calc cel 4 2 5 6 2 2" xfId="19894" xr:uid="{00000000-0005-0000-0000-000026000000}"/>
    <cellStyle name="Calc cel 4 2 5 6 3" xfId="10912" xr:uid="{00000000-0005-0000-0000-000026000000}"/>
    <cellStyle name="Calc cel 4 2 5 7" xfId="6482" xr:uid="{00000000-0005-0000-0000-000026000000}"/>
    <cellStyle name="Calc cel 4 2 5 7 2" xfId="15190" xr:uid="{00000000-0005-0000-0000-000026000000}"/>
    <cellStyle name="Calc cel 4 2 5 7 2 2" xfId="17027" xr:uid="{00000000-0005-0000-0000-000026000000}"/>
    <cellStyle name="Calc cel 4 2 5 7 3" xfId="12299" xr:uid="{00000000-0005-0000-0000-000026000000}"/>
    <cellStyle name="Calc cel 4 2 5 8" xfId="5226" xr:uid="{00000000-0005-0000-0000-000026000000}"/>
    <cellStyle name="Calc cel 4 2 5 8 2" xfId="15467" xr:uid="{00000000-0005-0000-0000-000026000000}"/>
    <cellStyle name="Calc cel 4 2 5 9" xfId="10882" xr:uid="{00000000-0005-0000-0000-000026000000}"/>
    <cellStyle name="Calc cel 4 2 6" xfId="626" xr:uid="{00000000-0005-0000-0000-000026000000}"/>
    <cellStyle name="Calc cel 4 2 6 2" xfId="1549" xr:uid="{00000000-0005-0000-0000-000026000000}"/>
    <cellStyle name="Calc cel 4 2 6 2 2" xfId="7159" xr:uid="{00000000-0005-0000-0000-000026000000}"/>
    <cellStyle name="Calc cel 4 2 6 2 2 2" xfId="17704" xr:uid="{00000000-0005-0000-0000-000026000000}"/>
    <cellStyle name="Calc cel 4 2 6 2 3" xfId="15927" xr:uid="{00000000-0005-0000-0000-000026000000}"/>
    <cellStyle name="Calc cel 4 2 6 3" xfId="2789" xr:uid="{00000000-0005-0000-0000-000026000000}"/>
    <cellStyle name="Calc cel 4 2 6 3 2" xfId="8359" xr:uid="{00000000-0005-0000-0000-000026000000}"/>
    <cellStyle name="Calc cel 4 2 6 3 2 2" xfId="18904" xr:uid="{00000000-0005-0000-0000-000026000000}"/>
    <cellStyle name="Calc cel 4 2 6 3 3" xfId="12739" xr:uid="{00000000-0005-0000-0000-000026000000}"/>
    <cellStyle name="Calc cel 4 2 6 4" xfId="4203" xr:uid="{00000000-0005-0000-0000-000026000000}"/>
    <cellStyle name="Calc cel 4 2 6 4 2" xfId="9724" xr:uid="{00000000-0005-0000-0000-000026000000}"/>
    <cellStyle name="Calc cel 4 2 6 4 2 2" xfId="20278" xr:uid="{00000000-0005-0000-0000-000026000000}"/>
    <cellStyle name="Calc cel 4 2 6 4 3" xfId="10641" xr:uid="{00000000-0005-0000-0000-000026000000}"/>
    <cellStyle name="Calc cel 4 2 6 5" xfId="6322" xr:uid="{00000000-0005-0000-0000-000026000000}"/>
    <cellStyle name="Calc cel 4 2 6 5 2" xfId="16867" xr:uid="{00000000-0005-0000-0000-000026000000}"/>
    <cellStyle name="Calc cel 4 2 6 6" xfId="5608" xr:uid="{00000000-0005-0000-0000-000026000000}"/>
    <cellStyle name="Calc cel 4 2 6 6 2" xfId="11245" xr:uid="{00000000-0005-0000-0000-000026000000}"/>
    <cellStyle name="Calc cel 4 2 6 7" xfId="14282" xr:uid="{00000000-0005-0000-0000-000026000000}"/>
    <cellStyle name="Calc cel 4 2 7" xfId="1244" xr:uid="{00000000-0005-0000-0000-000026000000}"/>
    <cellStyle name="Calc cel 4 2 7 2" xfId="2486" xr:uid="{00000000-0005-0000-0000-000026000000}"/>
    <cellStyle name="Calc cel 4 2 7 2 2" xfId="8056" xr:uid="{00000000-0005-0000-0000-000026000000}"/>
    <cellStyle name="Calc cel 4 2 7 2 2 2" xfId="18601" xr:uid="{00000000-0005-0000-0000-000026000000}"/>
    <cellStyle name="Calc cel 4 2 7 2 3" xfId="10734" xr:uid="{00000000-0005-0000-0000-000026000000}"/>
    <cellStyle name="Calc cel 4 2 7 3" xfId="3910" xr:uid="{00000000-0005-0000-0000-000026000000}"/>
    <cellStyle name="Calc cel 4 2 7 3 2" xfId="9457" xr:uid="{00000000-0005-0000-0000-000026000000}"/>
    <cellStyle name="Calc cel 4 2 7 3 2 2" xfId="20010" xr:uid="{00000000-0005-0000-0000-000026000000}"/>
    <cellStyle name="Calc cel 4 2 7 3 3" xfId="12974" xr:uid="{00000000-0005-0000-0000-000026000000}"/>
    <cellStyle name="Calc cel 4 2 7 4" xfId="6894" xr:uid="{00000000-0005-0000-0000-000026000000}"/>
    <cellStyle name="Calc cel 4 2 7 4 2" xfId="17439" xr:uid="{00000000-0005-0000-0000-000026000000}"/>
    <cellStyle name="Calc cel 4 2 7 5" xfId="5341" xr:uid="{00000000-0005-0000-0000-000026000000}"/>
    <cellStyle name="Calc cel 4 2 7 5 2" xfId="11937" xr:uid="{00000000-0005-0000-0000-000026000000}"/>
    <cellStyle name="Calc cel 4 2 7 6" xfId="11579" xr:uid="{00000000-0005-0000-0000-000026000000}"/>
    <cellStyle name="Calc cel 4 2 8" xfId="924" xr:uid="{00000000-0005-0000-0000-000026000000}"/>
    <cellStyle name="Calc cel 4 2 8 2" xfId="3348" xr:uid="{00000000-0005-0000-0000-000026000000}"/>
    <cellStyle name="Calc cel 4 2 8 2 2" xfId="8917" xr:uid="{00000000-0005-0000-0000-000026000000}"/>
    <cellStyle name="Calc cel 4 2 8 2 2 2" xfId="19462" xr:uid="{00000000-0005-0000-0000-000026000000}"/>
    <cellStyle name="Calc cel 4 2 8 2 3" xfId="11494" xr:uid="{00000000-0005-0000-0000-000026000000}"/>
    <cellStyle name="Calc cel 4 2 8 3" xfId="6584" xr:uid="{00000000-0005-0000-0000-000026000000}"/>
    <cellStyle name="Calc cel 4 2 8 3 2" xfId="17129" xr:uid="{00000000-0005-0000-0000-000026000000}"/>
    <cellStyle name="Calc cel 4 2 8 4" xfId="4782" xr:uid="{00000000-0005-0000-0000-000026000000}"/>
    <cellStyle name="Calc cel 4 2 8 4 2" xfId="14640" xr:uid="{00000000-0005-0000-0000-000026000000}"/>
    <cellStyle name="Calc cel 4 2 8 5" xfId="10898" xr:uid="{00000000-0005-0000-0000-000026000000}"/>
    <cellStyle name="Calc cel 4 2 9" xfId="2167" xr:uid="{00000000-0005-0000-0000-000026000000}"/>
    <cellStyle name="Calc cel 4 2 9 2" xfId="7737" xr:uid="{00000000-0005-0000-0000-000026000000}"/>
    <cellStyle name="Calc cel 4 2 9 2 2" xfId="18282" xr:uid="{00000000-0005-0000-0000-000026000000}"/>
    <cellStyle name="Calc cel 4 2 9 3" xfId="15921" xr:uid="{00000000-0005-0000-0000-000026000000}"/>
    <cellStyle name="Calc cel 4 3" xfId="380" xr:uid="{00000000-0005-0000-0000-000026000000}"/>
    <cellStyle name="Calc cel 4 3 10" xfId="2144" xr:uid="{00000000-0005-0000-0000-000026000000}"/>
    <cellStyle name="Calc cel 4 3 10 2" xfId="7714" xr:uid="{00000000-0005-0000-0000-000026000000}"/>
    <cellStyle name="Calc cel 4 3 10 2 2" xfId="18259" xr:uid="{00000000-0005-0000-0000-000026000000}"/>
    <cellStyle name="Calc cel 4 3 10 3" xfId="12319" xr:uid="{00000000-0005-0000-0000-000026000000}"/>
    <cellStyle name="Calc cel 4 3 11" xfId="472" xr:uid="{00000000-0005-0000-0000-000026000000}"/>
    <cellStyle name="Calc cel 4 3 11 2" xfId="6210" xr:uid="{00000000-0005-0000-0000-000026000000}"/>
    <cellStyle name="Calc cel 4 3 11 2 2" xfId="16756" xr:uid="{00000000-0005-0000-0000-000026000000}"/>
    <cellStyle name="Calc cel 4 3 11 3" xfId="13326" xr:uid="{00000000-0005-0000-0000-000026000000}"/>
    <cellStyle name="Calc cel 4 3 12" xfId="3462" xr:uid="{00000000-0005-0000-0000-000026000000}"/>
    <cellStyle name="Calc cel 4 3 12 2" xfId="9026" xr:uid="{00000000-0005-0000-0000-000026000000}"/>
    <cellStyle name="Calc cel 4 3 12 2 2" xfId="19572" xr:uid="{00000000-0005-0000-0000-000026000000}"/>
    <cellStyle name="Calc cel 4 3 13" xfId="4908" xr:uid="{00000000-0005-0000-0000-000026000000}"/>
    <cellStyle name="Calc cel 4 3 13 2" xfId="15558" xr:uid="{00000000-0005-0000-0000-000026000000}"/>
    <cellStyle name="Calc cel 4 3 14" xfId="12323" xr:uid="{00000000-0005-0000-0000-000026000000}"/>
    <cellStyle name="Calc cel 4 3 2" xfId="527" xr:uid="{00000000-0005-0000-0000-000026000000}"/>
    <cellStyle name="Calc cel 4 3 2 2" xfId="673" xr:uid="{00000000-0005-0000-0000-000026000000}"/>
    <cellStyle name="Calc cel 4 3 2 2 2" xfId="1594" xr:uid="{00000000-0005-0000-0000-000026000000}"/>
    <cellStyle name="Calc cel 4 3 2 2 2 2" xfId="7204" xr:uid="{00000000-0005-0000-0000-000026000000}"/>
    <cellStyle name="Calc cel 4 3 2 2 2 2 2" xfId="17749" xr:uid="{00000000-0005-0000-0000-000026000000}"/>
    <cellStyle name="Calc cel 4 3 2 2 2 3" xfId="16117" xr:uid="{00000000-0005-0000-0000-000026000000}"/>
    <cellStyle name="Calc cel 4 3 2 2 3" xfId="2834" xr:uid="{00000000-0005-0000-0000-000026000000}"/>
    <cellStyle name="Calc cel 4 3 2 2 3 2" xfId="8404" xr:uid="{00000000-0005-0000-0000-000026000000}"/>
    <cellStyle name="Calc cel 4 3 2 2 3 2 2" xfId="18949" xr:uid="{00000000-0005-0000-0000-000026000000}"/>
    <cellStyle name="Calc cel 4 3 2 2 3 3" xfId="11408" xr:uid="{00000000-0005-0000-0000-000026000000}"/>
    <cellStyle name="Calc cel 4 3 2 2 4" xfId="4248" xr:uid="{00000000-0005-0000-0000-000026000000}"/>
    <cellStyle name="Calc cel 4 3 2 2 4 2" xfId="9768" xr:uid="{00000000-0005-0000-0000-000026000000}"/>
    <cellStyle name="Calc cel 4 3 2 2 4 2 2" xfId="20322" xr:uid="{00000000-0005-0000-0000-000026000000}"/>
    <cellStyle name="Calc cel 4 3 2 2 4 3" xfId="12617" xr:uid="{00000000-0005-0000-0000-000026000000}"/>
    <cellStyle name="Calc cel 4 3 2 2 5" xfId="6367" xr:uid="{00000000-0005-0000-0000-000026000000}"/>
    <cellStyle name="Calc cel 4 3 2 2 5 2" xfId="16912" xr:uid="{00000000-0005-0000-0000-000026000000}"/>
    <cellStyle name="Calc cel 4 3 2 2 6" xfId="5652" xr:uid="{00000000-0005-0000-0000-000026000000}"/>
    <cellStyle name="Calc cel 4 3 2 2 6 2" xfId="14083" xr:uid="{00000000-0005-0000-0000-000026000000}"/>
    <cellStyle name="Calc cel 4 3 2 2 7" xfId="13529" xr:uid="{00000000-0005-0000-0000-000026000000}"/>
    <cellStyle name="Calc cel 4 3 2 3" xfId="1798" xr:uid="{00000000-0005-0000-0000-000026000000}"/>
    <cellStyle name="Calc cel 4 3 2 3 2" xfId="3037" xr:uid="{00000000-0005-0000-0000-000026000000}"/>
    <cellStyle name="Calc cel 4 3 2 3 2 2" xfId="8607" xr:uid="{00000000-0005-0000-0000-000026000000}"/>
    <cellStyle name="Calc cel 4 3 2 3 2 2 2" xfId="19152" xr:uid="{00000000-0005-0000-0000-000026000000}"/>
    <cellStyle name="Calc cel 4 3 2 3 2 3" xfId="13464" xr:uid="{00000000-0005-0000-0000-000026000000}"/>
    <cellStyle name="Calc cel 4 3 2 3 3" xfId="4449" xr:uid="{00000000-0005-0000-0000-000026000000}"/>
    <cellStyle name="Calc cel 4 3 2 3 3 2" xfId="9957" xr:uid="{00000000-0005-0000-0000-000026000000}"/>
    <cellStyle name="Calc cel 4 3 2 3 3 2 2" xfId="20513" xr:uid="{00000000-0005-0000-0000-000026000000}"/>
    <cellStyle name="Calc cel 4 3 2 3 3 3" xfId="11388" xr:uid="{00000000-0005-0000-0000-000026000000}"/>
    <cellStyle name="Calc cel 4 3 2 3 4" xfId="7398" xr:uid="{00000000-0005-0000-0000-000026000000}"/>
    <cellStyle name="Calc cel 4 3 2 3 4 2" xfId="17943" xr:uid="{00000000-0005-0000-0000-000026000000}"/>
    <cellStyle name="Calc cel 4 3 2 3 5" xfId="5841" xr:uid="{00000000-0005-0000-0000-000026000000}"/>
    <cellStyle name="Calc cel 4 3 2 3 5 2" xfId="16364" xr:uid="{00000000-0005-0000-0000-000026000000}"/>
    <cellStyle name="Calc cel 4 3 2 3 6" xfId="11817" xr:uid="{00000000-0005-0000-0000-000026000000}"/>
    <cellStyle name="Calc cel 4 3 2 4" xfId="1347" xr:uid="{00000000-0005-0000-0000-000026000000}"/>
    <cellStyle name="Calc cel 4 3 2 4 2" xfId="2588" xr:uid="{00000000-0005-0000-0000-000026000000}"/>
    <cellStyle name="Calc cel 4 3 2 4 2 2" xfId="8158" xr:uid="{00000000-0005-0000-0000-000026000000}"/>
    <cellStyle name="Calc cel 4 3 2 4 2 2 2" xfId="18703" xr:uid="{00000000-0005-0000-0000-000026000000}"/>
    <cellStyle name="Calc cel 4 3 2 4 2 3" xfId="11094" xr:uid="{00000000-0005-0000-0000-000026000000}"/>
    <cellStyle name="Calc cel 4 3 2 4 3" xfId="4008" xr:uid="{00000000-0005-0000-0000-000026000000}"/>
    <cellStyle name="Calc cel 4 3 2 4 3 2" xfId="9543" xr:uid="{00000000-0005-0000-0000-000026000000}"/>
    <cellStyle name="Calc cel 4 3 2 4 3 2 2" xfId="20096" xr:uid="{00000000-0005-0000-0000-000026000000}"/>
    <cellStyle name="Calc cel 4 3 2 4 3 3" xfId="11716" xr:uid="{00000000-0005-0000-0000-000026000000}"/>
    <cellStyle name="Calc cel 4 3 2 4 4" xfId="6984" xr:uid="{00000000-0005-0000-0000-000026000000}"/>
    <cellStyle name="Calc cel 4 3 2 4 4 2" xfId="17529" xr:uid="{00000000-0005-0000-0000-000026000000}"/>
    <cellStyle name="Calc cel 4 3 2 4 5" xfId="5427" xr:uid="{00000000-0005-0000-0000-000026000000}"/>
    <cellStyle name="Calc cel 4 3 2 4 5 2" xfId="10415" xr:uid="{00000000-0005-0000-0000-000026000000}"/>
    <cellStyle name="Calc cel 4 3 2 4 6" xfId="10538" xr:uid="{00000000-0005-0000-0000-000026000000}"/>
    <cellStyle name="Calc cel 4 3 2 5" xfId="973" xr:uid="{00000000-0005-0000-0000-000026000000}"/>
    <cellStyle name="Calc cel 4 3 2 5 2" xfId="3641" xr:uid="{00000000-0005-0000-0000-000026000000}"/>
    <cellStyle name="Calc cel 4 3 2 5 2 2" xfId="9201" xr:uid="{00000000-0005-0000-0000-000026000000}"/>
    <cellStyle name="Calc cel 4 3 2 5 2 2 2" xfId="19749" xr:uid="{00000000-0005-0000-0000-000026000000}"/>
    <cellStyle name="Calc cel 4 3 2 5 2 3" xfId="15991" xr:uid="{00000000-0005-0000-0000-000026000000}"/>
    <cellStyle name="Calc cel 4 3 2 5 3" xfId="6633" xr:uid="{00000000-0005-0000-0000-000026000000}"/>
    <cellStyle name="Calc cel 4 3 2 5 3 2" xfId="17178" xr:uid="{00000000-0005-0000-0000-000026000000}"/>
    <cellStyle name="Calc cel 4 3 2 5 4" xfId="5085" xr:uid="{00000000-0005-0000-0000-000026000000}"/>
    <cellStyle name="Calc cel 4 3 2 5 4 2" xfId="12223" xr:uid="{00000000-0005-0000-0000-000026000000}"/>
    <cellStyle name="Calc cel 4 3 2 5 5" xfId="11927" xr:uid="{00000000-0005-0000-0000-000026000000}"/>
    <cellStyle name="Calc cel 4 3 2 6" xfId="2216" xr:uid="{00000000-0005-0000-0000-000026000000}"/>
    <cellStyle name="Calc cel 4 3 2 6 2" xfId="7786" xr:uid="{00000000-0005-0000-0000-000026000000}"/>
    <cellStyle name="Calc cel 4 3 2 6 2 2" xfId="18331" xr:uid="{00000000-0005-0000-0000-000026000000}"/>
    <cellStyle name="Calc cel 4 3 2 6 3" xfId="13806" xr:uid="{00000000-0005-0000-0000-000026000000}"/>
    <cellStyle name="Calc cel 4 3 2 7" xfId="3554" xr:uid="{00000000-0005-0000-0000-000026000000}"/>
    <cellStyle name="Calc cel 4 3 2 7 2" xfId="9117" xr:uid="{00000000-0005-0000-0000-000026000000}"/>
    <cellStyle name="Calc cel 4 3 2 7 2 2" xfId="19663" xr:uid="{00000000-0005-0000-0000-000026000000}"/>
    <cellStyle name="Calc cel 4 3 2 7 3" xfId="14140" xr:uid="{00000000-0005-0000-0000-000026000000}"/>
    <cellStyle name="Calc cel 4 3 2 8" xfId="5000" xr:uid="{00000000-0005-0000-0000-000026000000}"/>
    <cellStyle name="Calc cel 4 3 2 8 2" xfId="13923" xr:uid="{00000000-0005-0000-0000-000026000000}"/>
    <cellStyle name="Calc cel 4 3 2 9" xfId="14283" xr:uid="{00000000-0005-0000-0000-000026000000}"/>
    <cellStyle name="Calc cel 4 3 3" xfId="722" xr:uid="{00000000-0005-0000-0000-000026000000}"/>
    <cellStyle name="Calc cel 4 3 3 10" xfId="13562" xr:uid="{00000000-0005-0000-0000-000026000000}"/>
    <cellStyle name="Calc cel 4 3 3 2" xfId="1633" xr:uid="{00000000-0005-0000-0000-000026000000}"/>
    <cellStyle name="Calc cel 4 3 3 2 2" xfId="1948" xr:uid="{00000000-0005-0000-0000-000026000000}"/>
    <cellStyle name="Calc cel 4 3 3 2 2 2" xfId="3187" xr:uid="{00000000-0005-0000-0000-000026000000}"/>
    <cellStyle name="Calc cel 4 3 3 2 2 2 2" xfId="8757" xr:uid="{00000000-0005-0000-0000-000026000000}"/>
    <cellStyle name="Calc cel 4 3 3 2 2 2 2 2" xfId="19302" xr:uid="{00000000-0005-0000-0000-000026000000}"/>
    <cellStyle name="Calc cel 4 3 3 2 2 2 3" xfId="12274" xr:uid="{00000000-0005-0000-0000-000026000000}"/>
    <cellStyle name="Calc cel 4 3 3 2 2 3" xfId="4599" xr:uid="{00000000-0005-0000-0000-000026000000}"/>
    <cellStyle name="Calc cel 4 3 3 2 2 3 2" xfId="10097" xr:uid="{00000000-0005-0000-0000-000026000000}"/>
    <cellStyle name="Calc cel 4 3 3 2 2 3 2 2" xfId="20652" xr:uid="{00000000-0005-0000-0000-000026000000}"/>
    <cellStyle name="Calc cel 4 3 3 2 2 3 3" xfId="13075" xr:uid="{00000000-0005-0000-0000-000026000000}"/>
    <cellStyle name="Calc cel 4 3 3 2 2 4" xfId="7524" xr:uid="{00000000-0005-0000-0000-000026000000}"/>
    <cellStyle name="Calc cel 4 3 3 2 2 4 2" xfId="18069" xr:uid="{00000000-0005-0000-0000-000026000000}"/>
    <cellStyle name="Calc cel 4 3 3 2 2 5" xfId="5981" xr:uid="{00000000-0005-0000-0000-000026000000}"/>
    <cellStyle name="Calc cel 4 3 3 2 2 5 2" xfId="16503" xr:uid="{00000000-0005-0000-0000-000026000000}"/>
    <cellStyle name="Calc cel 4 3 3 2 2 6" xfId="11828" xr:uid="{00000000-0005-0000-0000-000026000000}"/>
    <cellStyle name="Calc cel 4 3 3 2 3" xfId="2873" xr:uid="{00000000-0005-0000-0000-000026000000}"/>
    <cellStyle name="Calc cel 4 3 3 2 3 2" xfId="8443" xr:uid="{00000000-0005-0000-0000-000026000000}"/>
    <cellStyle name="Calc cel 4 3 3 2 3 2 2" xfId="18988" xr:uid="{00000000-0005-0000-0000-000026000000}"/>
    <cellStyle name="Calc cel 4 3 3 2 3 3" xfId="11544" xr:uid="{00000000-0005-0000-0000-000026000000}"/>
    <cellStyle name="Calc cel 4 3 3 2 4" xfId="4286" xr:uid="{00000000-0005-0000-0000-000026000000}"/>
    <cellStyle name="Calc cel 4 3 3 2 4 2" xfId="9803" xr:uid="{00000000-0005-0000-0000-000026000000}"/>
    <cellStyle name="Calc cel 4 3 3 2 4 2 2" xfId="20358" xr:uid="{00000000-0005-0000-0000-000026000000}"/>
    <cellStyle name="Calc cel 4 3 3 2 4 3" xfId="16176" xr:uid="{00000000-0005-0000-0000-000026000000}"/>
    <cellStyle name="Calc cel 4 3 3 2 5" xfId="7241" xr:uid="{00000000-0005-0000-0000-000026000000}"/>
    <cellStyle name="Calc cel 4 3 3 2 5 2" xfId="17786" xr:uid="{00000000-0005-0000-0000-000026000000}"/>
    <cellStyle name="Calc cel 4 3 3 2 6" xfId="5687" xr:uid="{00000000-0005-0000-0000-000026000000}"/>
    <cellStyle name="Calc cel 4 3 3 2 6 2" xfId="16210" xr:uid="{00000000-0005-0000-0000-000026000000}"/>
    <cellStyle name="Calc cel 4 3 3 2 7" xfId="11108" xr:uid="{00000000-0005-0000-0000-000026000000}"/>
    <cellStyle name="Calc cel 4 3 3 3" xfId="1814" xr:uid="{00000000-0005-0000-0000-000026000000}"/>
    <cellStyle name="Calc cel 4 3 3 3 2" xfId="3053" xr:uid="{00000000-0005-0000-0000-000026000000}"/>
    <cellStyle name="Calc cel 4 3 3 3 2 2" xfId="8623" xr:uid="{00000000-0005-0000-0000-000026000000}"/>
    <cellStyle name="Calc cel 4 3 3 3 2 2 2" xfId="19168" xr:uid="{00000000-0005-0000-0000-000026000000}"/>
    <cellStyle name="Calc cel 4 3 3 3 2 3" xfId="15808" xr:uid="{00000000-0005-0000-0000-000026000000}"/>
    <cellStyle name="Calc cel 4 3 3 3 3" xfId="4465" xr:uid="{00000000-0005-0000-0000-000026000000}"/>
    <cellStyle name="Calc cel 4 3 3 3 3 2" xfId="9972" xr:uid="{00000000-0005-0000-0000-000026000000}"/>
    <cellStyle name="Calc cel 4 3 3 3 3 2 2" xfId="20528" xr:uid="{00000000-0005-0000-0000-000026000000}"/>
    <cellStyle name="Calc cel 4 3 3 3 3 3" xfId="11969" xr:uid="{00000000-0005-0000-0000-000026000000}"/>
    <cellStyle name="Calc cel 4 3 3 3 4" xfId="7413" xr:uid="{00000000-0005-0000-0000-000026000000}"/>
    <cellStyle name="Calc cel 4 3 3 3 4 2" xfId="17958" xr:uid="{00000000-0005-0000-0000-000026000000}"/>
    <cellStyle name="Calc cel 4 3 3 3 5" xfId="5856" xr:uid="{00000000-0005-0000-0000-000026000000}"/>
    <cellStyle name="Calc cel 4 3 3 3 5 2" xfId="16379" xr:uid="{00000000-0005-0000-0000-000026000000}"/>
    <cellStyle name="Calc cel 4 3 3 3 6" xfId="14136" xr:uid="{00000000-0005-0000-0000-000026000000}"/>
    <cellStyle name="Calc cel 4 3 3 4" xfId="1407" xr:uid="{00000000-0005-0000-0000-000026000000}"/>
    <cellStyle name="Calc cel 4 3 3 4 2" xfId="2648" xr:uid="{00000000-0005-0000-0000-000026000000}"/>
    <cellStyle name="Calc cel 4 3 3 4 2 2" xfId="8218" xr:uid="{00000000-0005-0000-0000-000026000000}"/>
    <cellStyle name="Calc cel 4 3 3 4 2 2 2" xfId="18763" xr:uid="{00000000-0005-0000-0000-000026000000}"/>
    <cellStyle name="Calc cel 4 3 3 4 2 3" xfId="14339" xr:uid="{00000000-0005-0000-0000-000026000000}"/>
    <cellStyle name="Calc cel 4 3 3 4 3" xfId="4068" xr:uid="{00000000-0005-0000-0000-000026000000}"/>
    <cellStyle name="Calc cel 4 3 3 4 3 2" xfId="9601" xr:uid="{00000000-0005-0000-0000-000026000000}"/>
    <cellStyle name="Calc cel 4 3 3 4 3 2 2" xfId="20154" xr:uid="{00000000-0005-0000-0000-000026000000}"/>
    <cellStyle name="Calc cel 4 3 3 4 3 3" xfId="15561" xr:uid="{00000000-0005-0000-0000-000026000000}"/>
    <cellStyle name="Calc cel 4 3 3 4 4" xfId="7042" xr:uid="{00000000-0005-0000-0000-000026000000}"/>
    <cellStyle name="Calc cel 4 3 3 4 4 2" xfId="17587" xr:uid="{00000000-0005-0000-0000-000026000000}"/>
    <cellStyle name="Calc cel 4 3 3 4 5" xfId="5485" xr:uid="{00000000-0005-0000-0000-000026000000}"/>
    <cellStyle name="Calc cel 4 3 3 4 5 2" xfId="10962" xr:uid="{00000000-0005-0000-0000-000026000000}"/>
    <cellStyle name="Calc cel 4 3 3 4 6" xfId="16103" xr:uid="{00000000-0005-0000-0000-000026000000}"/>
    <cellStyle name="Calc cel 4 3 3 5" xfId="1022" xr:uid="{00000000-0005-0000-0000-000026000000}"/>
    <cellStyle name="Calc cel 4 3 3 5 2" xfId="6681" xr:uid="{00000000-0005-0000-0000-000026000000}"/>
    <cellStyle name="Calc cel 4 3 3 5 2 2" xfId="17226" xr:uid="{00000000-0005-0000-0000-000026000000}"/>
    <cellStyle name="Calc cel 4 3 3 5 3" xfId="14173" xr:uid="{00000000-0005-0000-0000-000026000000}"/>
    <cellStyle name="Calc cel 4 3 3 6" xfId="2265" xr:uid="{00000000-0005-0000-0000-000026000000}"/>
    <cellStyle name="Calc cel 4 3 3 6 2" xfId="7835" xr:uid="{00000000-0005-0000-0000-000026000000}"/>
    <cellStyle name="Calc cel 4 3 3 6 2 2" xfId="18380" xr:uid="{00000000-0005-0000-0000-000026000000}"/>
    <cellStyle name="Calc cel 4 3 3 6 3" xfId="12473" xr:uid="{00000000-0005-0000-0000-000026000000}"/>
    <cellStyle name="Calc cel 4 3 3 7" xfId="3690" xr:uid="{00000000-0005-0000-0000-000026000000}"/>
    <cellStyle name="Calc cel 4 3 3 7 2" xfId="9248" xr:uid="{00000000-0005-0000-0000-000026000000}"/>
    <cellStyle name="Calc cel 4 3 3 7 2 2" xfId="19797" xr:uid="{00000000-0005-0000-0000-000026000000}"/>
    <cellStyle name="Calc cel 4 3 3 7 3" xfId="13649" xr:uid="{00000000-0005-0000-0000-000026000000}"/>
    <cellStyle name="Calc cel 4 3 3 8" xfId="6401" xr:uid="{00000000-0005-0000-0000-000026000000}"/>
    <cellStyle name="Calc cel 4 3 3 8 2" xfId="15109" xr:uid="{00000000-0005-0000-0000-000026000000}"/>
    <cellStyle name="Calc cel 4 3 3 8 2 2" xfId="16946" xr:uid="{00000000-0005-0000-0000-000026000000}"/>
    <cellStyle name="Calc cel 4 3 3 8 3" xfId="11028" xr:uid="{00000000-0005-0000-0000-000026000000}"/>
    <cellStyle name="Calc cel 4 3 3 9" xfId="5132" xr:uid="{00000000-0005-0000-0000-000026000000}"/>
    <cellStyle name="Calc cel 4 3 3 9 2" xfId="11565" xr:uid="{00000000-0005-0000-0000-000026000000}"/>
    <cellStyle name="Calc cel 4 3 4" xfId="786" xr:uid="{00000000-0005-0000-0000-000026000000}"/>
    <cellStyle name="Calc cel 4 3 4 2" xfId="2012" xr:uid="{00000000-0005-0000-0000-000026000000}"/>
    <cellStyle name="Calc cel 4 3 4 2 2" xfId="3251" xr:uid="{00000000-0005-0000-0000-000026000000}"/>
    <cellStyle name="Calc cel 4 3 4 2 2 2" xfId="8821" xr:uid="{00000000-0005-0000-0000-000026000000}"/>
    <cellStyle name="Calc cel 4 3 4 2 2 2 2" xfId="19366" xr:uid="{00000000-0005-0000-0000-000026000000}"/>
    <cellStyle name="Calc cel 4 3 4 2 2 3" xfId="12546" xr:uid="{00000000-0005-0000-0000-000026000000}"/>
    <cellStyle name="Calc cel 4 3 4 2 3" xfId="4663" xr:uid="{00000000-0005-0000-0000-000026000000}"/>
    <cellStyle name="Calc cel 4 3 4 2 3 2" xfId="10157" xr:uid="{00000000-0005-0000-0000-000026000000}"/>
    <cellStyle name="Calc cel 4 3 4 2 3 2 2" xfId="20712" xr:uid="{00000000-0005-0000-0000-000026000000}"/>
    <cellStyle name="Calc cel 4 3 4 2 3 3" xfId="14354" xr:uid="{00000000-0005-0000-0000-000026000000}"/>
    <cellStyle name="Calc cel 4 3 4 2 4" xfId="7584" xr:uid="{00000000-0005-0000-0000-000026000000}"/>
    <cellStyle name="Calc cel 4 3 4 2 4 2" xfId="18129" xr:uid="{00000000-0005-0000-0000-000026000000}"/>
    <cellStyle name="Calc cel 4 3 4 2 5" xfId="6041" xr:uid="{00000000-0005-0000-0000-000026000000}"/>
    <cellStyle name="Calc cel 4 3 4 2 5 2" xfId="16563" xr:uid="{00000000-0005-0000-0000-000026000000}"/>
    <cellStyle name="Calc cel 4 3 4 2 6" xfId="14366" xr:uid="{00000000-0005-0000-0000-000026000000}"/>
    <cellStyle name="Calc cel 4 3 4 3" xfId="1694" xr:uid="{00000000-0005-0000-0000-000026000000}"/>
    <cellStyle name="Calc cel 4 3 4 3 2" xfId="2934" xr:uid="{00000000-0005-0000-0000-000026000000}"/>
    <cellStyle name="Calc cel 4 3 4 3 2 2" xfId="8504" xr:uid="{00000000-0005-0000-0000-000026000000}"/>
    <cellStyle name="Calc cel 4 3 4 3 2 2 2" xfId="19049" xr:uid="{00000000-0005-0000-0000-000026000000}"/>
    <cellStyle name="Calc cel 4 3 4 3 2 3" xfId="10706" xr:uid="{00000000-0005-0000-0000-000026000000}"/>
    <cellStyle name="Calc cel 4 3 4 3 3" xfId="4347" xr:uid="{00000000-0005-0000-0000-000026000000}"/>
    <cellStyle name="Calc cel 4 3 4 3 3 2" xfId="9860" xr:uid="{00000000-0005-0000-0000-000026000000}"/>
    <cellStyle name="Calc cel 4 3 4 3 3 2 2" xfId="20416" xr:uid="{00000000-0005-0000-0000-000026000000}"/>
    <cellStyle name="Calc cel 4 3 4 3 3 3" xfId="15483" xr:uid="{00000000-0005-0000-0000-000026000000}"/>
    <cellStyle name="Calc cel 4 3 4 3 4" xfId="7300" xr:uid="{00000000-0005-0000-0000-000026000000}"/>
    <cellStyle name="Calc cel 4 3 4 3 4 2" xfId="17845" xr:uid="{00000000-0005-0000-0000-000026000000}"/>
    <cellStyle name="Calc cel 4 3 4 3 5" xfId="5744" xr:uid="{00000000-0005-0000-0000-000026000000}"/>
    <cellStyle name="Calc cel 4 3 4 3 5 2" xfId="16267" xr:uid="{00000000-0005-0000-0000-000026000000}"/>
    <cellStyle name="Calc cel 4 3 4 3 6" xfId="15554" xr:uid="{00000000-0005-0000-0000-000026000000}"/>
    <cellStyle name="Calc cel 4 3 4 4" xfId="1086" xr:uid="{00000000-0005-0000-0000-000026000000}"/>
    <cellStyle name="Calc cel 4 3 4 4 2" xfId="6743" xr:uid="{00000000-0005-0000-0000-000026000000}"/>
    <cellStyle name="Calc cel 4 3 4 4 2 2" xfId="17288" xr:uid="{00000000-0005-0000-0000-000026000000}"/>
    <cellStyle name="Calc cel 4 3 4 4 3" xfId="10814" xr:uid="{00000000-0005-0000-0000-000026000000}"/>
    <cellStyle name="Calc cel 4 3 4 5" xfId="2329" xr:uid="{00000000-0005-0000-0000-000026000000}"/>
    <cellStyle name="Calc cel 4 3 4 5 2" xfId="7899" xr:uid="{00000000-0005-0000-0000-000026000000}"/>
    <cellStyle name="Calc cel 4 3 4 5 2 2" xfId="18444" xr:uid="{00000000-0005-0000-0000-000026000000}"/>
    <cellStyle name="Calc cel 4 3 4 5 3" xfId="11501" xr:uid="{00000000-0005-0000-0000-000026000000}"/>
    <cellStyle name="Calc cel 4 3 4 6" xfId="3754" xr:uid="{00000000-0005-0000-0000-000026000000}"/>
    <cellStyle name="Calc cel 4 3 4 6 2" xfId="9308" xr:uid="{00000000-0005-0000-0000-000026000000}"/>
    <cellStyle name="Calc cel 4 3 4 6 2 2" xfId="19859" xr:uid="{00000000-0005-0000-0000-000026000000}"/>
    <cellStyle name="Calc cel 4 3 4 6 3" xfId="14246" xr:uid="{00000000-0005-0000-0000-000026000000}"/>
    <cellStyle name="Calc cel 4 3 4 7" xfId="6448" xr:uid="{00000000-0005-0000-0000-000026000000}"/>
    <cellStyle name="Calc cel 4 3 4 7 2" xfId="15156" xr:uid="{00000000-0005-0000-0000-000026000000}"/>
    <cellStyle name="Calc cel 4 3 4 7 2 2" xfId="16993" xr:uid="{00000000-0005-0000-0000-000026000000}"/>
    <cellStyle name="Calc cel 4 3 4 7 3" xfId="12117" xr:uid="{00000000-0005-0000-0000-000026000000}"/>
    <cellStyle name="Calc cel 4 3 4 8" xfId="5192" xr:uid="{00000000-0005-0000-0000-000026000000}"/>
    <cellStyle name="Calc cel 4 3 4 8 2" xfId="11620" xr:uid="{00000000-0005-0000-0000-000026000000}"/>
    <cellStyle name="Calc cel 4 3 4 9" xfId="10969" xr:uid="{00000000-0005-0000-0000-000026000000}"/>
    <cellStyle name="Calc cel 4 3 5" xfId="847" xr:uid="{00000000-0005-0000-0000-000026000000}"/>
    <cellStyle name="Calc cel 4 3 5 2" xfId="2073" xr:uid="{00000000-0005-0000-0000-000026000000}"/>
    <cellStyle name="Calc cel 4 3 5 2 2" xfId="3312" xr:uid="{00000000-0005-0000-0000-000026000000}"/>
    <cellStyle name="Calc cel 4 3 5 2 2 2" xfId="8882" xr:uid="{00000000-0005-0000-0000-000026000000}"/>
    <cellStyle name="Calc cel 4 3 5 2 2 2 2" xfId="19427" xr:uid="{00000000-0005-0000-0000-000026000000}"/>
    <cellStyle name="Calc cel 4 3 5 2 2 3" xfId="15311" xr:uid="{00000000-0005-0000-0000-000026000000}"/>
    <cellStyle name="Calc cel 4 3 5 2 3" xfId="4724" xr:uid="{00000000-0005-0000-0000-000026000000}"/>
    <cellStyle name="Calc cel 4 3 5 2 3 2" xfId="10216" xr:uid="{00000000-0005-0000-0000-000026000000}"/>
    <cellStyle name="Calc cel 4 3 5 2 3 2 2" xfId="20771" xr:uid="{00000000-0005-0000-0000-000026000000}"/>
    <cellStyle name="Calc cel 4 3 5 2 3 3" xfId="10994" xr:uid="{00000000-0005-0000-0000-000026000000}"/>
    <cellStyle name="Calc cel 4 3 5 2 4" xfId="7643" xr:uid="{00000000-0005-0000-0000-000026000000}"/>
    <cellStyle name="Calc cel 4 3 5 2 4 2" xfId="18188" xr:uid="{00000000-0005-0000-0000-000026000000}"/>
    <cellStyle name="Calc cel 4 3 5 2 5" xfId="6100" xr:uid="{00000000-0005-0000-0000-000026000000}"/>
    <cellStyle name="Calc cel 4 3 5 2 5 2" xfId="16622" xr:uid="{00000000-0005-0000-0000-000026000000}"/>
    <cellStyle name="Calc cel 4 3 5 2 6" xfId="12332" xr:uid="{00000000-0005-0000-0000-000026000000}"/>
    <cellStyle name="Calc cel 4 3 5 3" xfId="1751" xr:uid="{00000000-0005-0000-0000-000026000000}"/>
    <cellStyle name="Calc cel 4 3 5 3 2" xfId="2990" xr:uid="{00000000-0005-0000-0000-000026000000}"/>
    <cellStyle name="Calc cel 4 3 5 3 2 2" xfId="8560" xr:uid="{00000000-0005-0000-0000-000026000000}"/>
    <cellStyle name="Calc cel 4 3 5 3 2 2 2" xfId="19105" xr:uid="{00000000-0005-0000-0000-000026000000}"/>
    <cellStyle name="Calc cel 4 3 5 3 2 3" xfId="13425" xr:uid="{00000000-0005-0000-0000-000026000000}"/>
    <cellStyle name="Calc cel 4 3 5 3 3" xfId="4402" xr:uid="{00000000-0005-0000-0000-000026000000}"/>
    <cellStyle name="Calc cel 4 3 5 3 3 2" xfId="9913" xr:uid="{00000000-0005-0000-0000-000026000000}"/>
    <cellStyle name="Calc cel 4 3 5 3 3 2 2" xfId="20469" xr:uid="{00000000-0005-0000-0000-000026000000}"/>
    <cellStyle name="Calc cel 4 3 5 3 3 3" xfId="16199" xr:uid="{00000000-0005-0000-0000-000026000000}"/>
    <cellStyle name="Calc cel 4 3 5 3 4" xfId="7354" xr:uid="{00000000-0005-0000-0000-000026000000}"/>
    <cellStyle name="Calc cel 4 3 5 3 4 2" xfId="17899" xr:uid="{00000000-0005-0000-0000-000026000000}"/>
    <cellStyle name="Calc cel 4 3 5 3 5" xfId="5797" xr:uid="{00000000-0005-0000-0000-000026000000}"/>
    <cellStyle name="Calc cel 4 3 5 3 5 2" xfId="16320" xr:uid="{00000000-0005-0000-0000-000026000000}"/>
    <cellStyle name="Calc cel 4 3 5 3 6" xfId="11339" xr:uid="{00000000-0005-0000-0000-000026000000}"/>
    <cellStyle name="Calc cel 4 3 5 4" xfId="1147" xr:uid="{00000000-0005-0000-0000-000026000000}"/>
    <cellStyle name="Calc cel 4 3 5 4 2" xfId="6804" xr:uid="{00000000-0005-0000-0000-000026000000}"/>
    <cellStyle name="Calc cel 4 3 5 4 2 2" xfId="17349" xr:uid="{00000000-0005-0000-0000-000026000000}"/>
    <cellStyle name="Calc cel 4 3 5 4 3" xfId="10382" xr:uid="{00000000-0005-0000-0000-000026000000}"/>
    <cellStyle name="Calc cel 4 3 5 5" xfId="2390" xr:uid="{00000000-0005-0000-0000-000026000000}"/>
    <cellStyle name="Calc cel 4 3 5 5 2" xfId="7960" xr:uid="{00000000-0005-0000-0000-000026000000}"/>
    <cellStyle name="Calc cel 4 3 5 5 2 2" xfId="18505" xr:uid="{00000000-0005-0000-0000-000026000000}"/>
    <cellStyle name="Calc cel 4 3 5 5 3" xfId="10808" xr:uid="{00000000-0005-0000-0000-000026000000}"/>
    <cellStyle name="Calc cel 4 3 5 6" xfId="3815" xr:uid="{00000000-0005-0000-0000-000026000000}"/>
    <cellStyle name="Calc cel 4 3 5 6 2" xfId="9367" xr:uid="{00000000-0005-0000-0000-000026000000}"/>
    <cellStyle name="Calc cel 4 3 5 6 2 2" xfId="19920" xr:uid="{00000000-0005-0000-0000-000026000000}"/>
    <cellStyle name="Calc cel 4 3 5 6 3" xfId="15644" xr:uid="{00000000-0005-0000-0000-000026000000}"/>
    <cellStyle name="Calc cel 4 3 5 7" xfId="6507" xr:uid="{00000000-0005-0000-0000-000026000000}"/>
    <cellStyle name="Calc cel 4 3 5 7 2" xfId="15215" xr:uid="{00000000-0005-0000-0000-000026000000}"/>
    <cellStyle name="Calc cel 4 3 5 7 2 2" xfId="17052" xr:uid="{00000000-0005-0000-0000-000026000000}"/>
    <cellStyle name="Calc cel 4 3 5 7 3" xfId="11525" xr:uid="{00000000-0005-0000-0000-000026000000}"/>
    <cellStyle name="Calc cel 4 3 5 8" xfId="5251" xr:uid="{00000000-0005-0000-0000-000026000000}"/>
    <cellStyle name="Calc cel 4 3 5 8 2" xfId="15447" xr:uid="{00000000-0005-0000-0000-000026000000}"/>
    <cellStyle name="Calc cel 4 3 5 9" xfId="11827" xr:uid="{00000000-0005-0000-0000-000026000000}"/>
    <cellStyle name="Calc cel 4 3 6" xfId="603" xr:uid="{00000000-0005-0000-0000-000026000000}"/>
    <cellStyle name="Calc cel 4 3 6 2" xfId="1526" xr:uid="{00000000-0005-0000-0000-000026000000}"/>
    <cellStyle name="Calc cel 4 3 6 2 2" xfId="7137" xr:uid="{00000000-0005-0000-0000-000026000000}"/>
    <cellStyle name="Calc cel 4 3 6 2 2 2" xfId="17682" xr:uid="{00000000-0005-0000-0000-000026000000}"/>
    <cellStyle name="Calc cel 4 3 6 2 3" xfId="12640" xr:uid="{00000000-0005-0000-0000-000026000000}"/>
    <cellStyle name="Calc cel 4 3 6 3" xfId="2766" xr:uid="{00000000-0005-0000-0000-000026000000}"/>
    <cellStyle name="Calc cel 4 3 6 3 2" xfId="8336" xr:uid="{00000000-0005-0000-0000-000026000000}"/>
    <cellStyle name="Calc cel 4 3 6 3 2 2" xfId="18881" xr:uid="{00000000-0005-0000-0000-000026000000}"/>
    <cellStyle name="Calc cel 4 3 6 3 3" xfId="16095" xr:uid="{00000000-0005-0000-0000-000026000000}"/>
    <cellStyle name="Calc cel 4 3 6 4" xfId="4180" xr:uid="{00000000-0005-0000-0000-000026000000}"/>
    <cellStyle name="Calc cel 4 3 6 4 2" xfId="9701" xr:uid="{00000000-0005-0000-0000-000026000000}"/>
    <cellStyle name="Calc cel 4 3 6 4 2 2" xfId="20255" xr:uid="{00000000-0005-0000-0000-000026000000}"/>
    <cellStyle name="Calc cel 4 3 6 4 3" xfId="10741" xr:uid="{00000000-0005-0000-0000-000026000000}"/>
    <cellStyle name="Calc cel 4 3 6 5" xfId="6299" xr:uid="{00000000-0005-0000-0000-000026000000}"/>
    <cellStyle name="Calc cel 4 3 6 5 2" xfId="16844" xr:uid="{00000000-0005-0000-0000-000026000000}"/>
    <cellStyle name="Calc cel 4 3 6 6" xfId="5585" xr:uid="{00000000-0005-0000-0000-000026000000}"/>
    <cellStyle name="Calc cel 4 3 6 6 2" xfId="14346" xr:uid="{00000000-0005-0000-0000-000026000000}"/>
    <cellStyle name="Calc cel 4 3 6 7" xfId="14067" xr:uid="{00000000-0005-0000-0000-000026000000}"/>
    <cellStyle name="Calc cel 4 3 7" xfId="1450" xr:uid="{00000000-0005-0000-0000-000026000000}"/>
    <cellStyle name="Calc cel 4 3 7 2" xfId="2691" xr:uid="{00000000-0005-0000-0000-000026000000}"/>
    <cellStyle name="Calc cel 4 3 7 2 2" xfId="8261" xr:uid="{00000000-0005-0000-0000-000026000000}"/>
    <cellStyle name="Calc cel 4 3 7 2 2 2" xfId="18806" xr:uid="{00000000-0005-0000-0000-000026000000}"/>
    <cellStyle name="Calc cel 4 3 7 2 3" xfId="15841" xr:uid="{00000000-0005-0000-0000-000026000000}"/>
    <cellStyle name="Calc cel 4 3 7 3" xfId="4109" xr:uid="{00000000-0005-0000-0000-000026000000}"/>
    <cellStyle name="Calc cel 4 3 7 3 2" xfId="9639" xr:uid="{00000000-0005-0000-0000-000026000000}"/>
    <cellStyle name="Calc cel 4 3 7 3 2 2" xfId="20192" xr:uid="{00000000-0005-0000-0000-000026000000}"/>
    <cellStyle name="Calc cel 4 3 7 3 3" xfId="12056" xr:uid="{00000000-0005-0000-0000-000026000000}"/>
    <cellStyle name="Calc cel 4 3 7 4" xfId="7081" xr:uid="{00000000-0005-0000-0000-000026000000}"/>
    <cellStyle name="Calc cel 4 3 7 4 2" xfId="17626" xr:uid="{00000000-0005-0000-0000-000026000000}"/>
    <cellStyle name="Calc cel 4 3 7 5" xfId="5523" xr:uid="{00000000-0005-0000-0000-000026000000}"/>
    <cellStyle name="Calc cel 4 3 7 5 2" xfId="11027" xr:uid="{00000000-0005-0000-0000-000026000000}"/>
    <cellStyle name="Calc cel 4 3 7 6" xfId="14749" xr:uid="{00000000-0005-0000-0000-000026000000}"/>
    <cellStyle name="Calc cel 4 3 8" xfId="1171" xr:uid="{00000000-0005-0000-0000-000026000000}"/>
    <cellStyle name="Calc cel 4 3 8 2" xfId="2414" xr:uid="{00000000-0005-0000-0000-000026000000}"/>
    <cellStyle name="Calc cel 4 3 8 2 2" xfId="7984" xr:uid="{00000000-0005-0000-0000-000026000000}"/>
    <cellStyle name="Calc cel 4 3 8 2 2 2" xfId="18529" xr:uid="{00000000-0005-0000-0000-000026000000}"/>
    <cellStyle name="Calc cel 4 3 8 2 3" xfId="12464" xr:uid="{00000000-0005-0000-0000-000026000000}"/>
    <cellStyle name="Calc cel 4 3 8 3" xfId="3839" xr:uid="{00000000-0005-0000-0000-000026000000}"/>
    <cellStyle name="Calc cel 4 3 8 3 2" xfId="9390" xr:uid="{00000000-0005-0000-0000-000026000000}"/>
    <cellStyle name="Calc cel 4 3 8 3 2 2" xfId="19943" xr:uid="{00000000-0005-0000-0000-000026000000}"/>
    <cellStyle name="Calc cel 4 3 8 3 3" xfId="11034" xr:uid="{00000000-0005-0000-0000-000026000000}"/>
    <cellStyle name="Calc cel 4 3 8 4" xfId="6827" xr:uid="{00000000-0005-0000-0000-000026000000}"/>
    <cellStyle name="Calc cel 4 3 8 4 2" xfId="17372" xr:uid="{00000000-0005-0000-0000-000026000000}"/>
    <cellStyle name="Calc cel 4 3 8 5" xfId="5274" xr:uid="{00000000-0005-0000-0000-000026000000}"/>
    <cellStyle name="Calc cel 4 3 8 5 2" xfId="11221" xr:uid="{00000000-0005-0000-0000-000026000000}"/>
    <cellStyle name="Calc cel 4 3 8 6" xfId="10317" xr:uid="{00000000-0005-0000-0000-000026000000}"/>
    <cellStyle name="Calc cel 4 3 9" xfId="901" xr:uid="{00000000-0005-0000-0000-000026000000}"/>
    <cellStyle name="Calc cel 4 3 9 2" xfId="3360" xr:uid="{00000000-0005-0000-0000-000026000000}"/>
    <cellStyle name="Calc cel 4 3 9 2 2" xfId="8928" xr:uid="{00000000-0005-0000-0000-000026000000}"/>
    <cellStyle name="Calc cel 4 3 9 2 2 2" xfId="19472" xr:uid="{00000000-0005-0000-0000-000026000000}"/>
    <cellStyle name="Calc cel 4 3 9 2 3" xfId="15340" xr:uid="{00000000-0005-0000-0000-000026000000}"/>
    <cellStyle name="Calc cel 4 3 9 3" xfId="6561" xr:uid="{00000000-0005-0000-0000-000026000000}"/>
    <cellStyle name="Calc cel 4 3 9 3 2" xfId="17106" xr:uid="{00000000-0005-0000-0000-000026000000}"/>
    <cellStyle name="Calc cel 4 3 9 4" xfId="4793" xr:uid="{00000000-0005-0000-0000-000026000000}"/>
    <cellStyle name="Calc cel 4 3 9 4 2" xfId="12126" xr:uid="{00000000-0005-0000-0000-000026000000}"/>
    <cellStyle name="Calc cel 4 3 9 5" xfId="13453" xr:uid="{00000000-0005-0000-0000-000026000000}"/>
    <cellStyle name="Calc cel 4 4" xfId="338" xr:uid="{00000000-0005-0000-0000-000026000000}"/>
    <cellStyle name="Calc cel 4 4 10" xfId="10345" xr:uid="{00000000-0005-0000-0000-000026000000}"/>
    <cellStyle name="Calc cel 4 4 2" xfId="1336" xr:uid="{00000000-0005-0000-0000-000026000000}"/>
    <cellStyle name="Calc cel 4 4 2 2" xfId="1846" xr:uid="{00000000-0005-0000-0000-000026000000}"/>
    <cellStyle name="Calc cel 4 4 2 2 2" xfId="3085" xr:uid="{00000000-0005-0000-0000-000026000000}"/>
    <cellStyle name="Calc cel 4 4 2 2 2 2" xfId="8655" xr:uid="{00000000-0005-0000-0000-000026000000}"/>
    <cellStyle name="Calc cel 4 4 2 2 2 2 2" xfId="19200" xr:uid="{00000000-0005-0000-0000-000026000000}"/>
    <cellStyle name="Calc cel 4 4 2 2 2 3" xfId="14411" xr:uid="{00000000-0005-0000-0000-000026000000}"/>
    <cellStyle name="Calc cel 4 4 2 2 3" xfId="4497" xr:uid="{00000000-0005-0000-0000-000026000000}"/>
    <cellStyle name="Calc cel 4 4 2 2 3 2" xfId="10000" xr:uid="{00000000-0005-0000-0000-000026000000}"/>
    <cellStyle name="Calc cel 4 4 2 2 3 2 2" xfId="20556" xr:uid="{00000000-0005-0000-0000-000026000000}"/>
    <cellStyle name="Calc cel 4 4 2 2 3 3" xfId="11147" xr:uid="{00000000-0005-0000-0000-000026000000}"/>
    <cellStyle name="Calc cel 4 4 2 2 4" xfId="7436" xr:uid="{00000000-0005-0000-0000-000026000000}"/>
    <cellStyle name="Calc cel 4 4 2 2 4 2" xfId="17981" xr:uid="{00000000-0005-0000-0000-000026000000}"/>
    <cellStyle name="Calc cel 4 4 2 2 5" xfId="5884" xr:uid="{00000000-0005-0000-0000-000026000000}"/>
    <cellStyle name="Calc cel 4 4 2 2 5 2" xfId="16407" xr:uid="{00000000-0005-0000-0000-000026000000}"/>
    <cellStyle name="Calc cel 4 4 2 2 6" xfId="11942" xr:uid="{00000000-0005-0000-0000-000026000000}"/>
    <cellStyle name="Calc cel 4 4 2 3" xfId="2577" xr:uid="{00000000-0005-0000-0000-000026000000}"/>
    <cellStyle name="Calc cel 4 4 2 3 2" xfId="3997" xr:uid="{00000000-0005-0000-0000-000026000000}"/>
    <cellStyle name="Calc cel 4 4 2 3 2 2" xfId="9533" xr:uid="{00000000-0005-0000-0000-000026000000}"/>
    <cellStyle name="Calc cel 4 4 2 3 2 2 2" xfId="20086" xr:uid="{00000000-0005-0000-0000-000026000000}"/>
    <cellStyle name="Calc cel 4 4 2 3 2 3" xfId="13446" xr:uid="{00000000-0005-0000-0000-000026000000}"/>
    <cellStyle name="Calc cel 4 4 2 3 3" xfId="8147" xr:uid="{00000000-0005-0000-0000-000026000000}"/>
    <cellStyle name="Calc cel 4 4 2 3 3 2" xfId="18692" xr:uid="{00000000-0005-0000-0000-000026000000}"/>
    <cellStyle name="Calc cel 4 4 2 3 4" xfId="5417" xr:uid="{00000000-0005-0000-0000-000026000000}"/>
    <cellStyle name="Calc cel 4 4 2 3 4 2" xfId="10258" xr:uid="{00000000-0005-0000-0000-000026000000}"/>
    <cellStyle name="Calc cel 4 4 2 3 5" xfId="12882" xr:uid="{00000000-0005-0000-0000-000026000000}"/>
    <cellStyle name="Calc cel 4 4 2 4" xfId="3519" xr:uid="{00000000-0005-0000-0000-000026000000}"/>
    <cellStyle name="Calc cel 4 4 2 4 2" xfId="9083" xr:uid="{00000000-0005-0000-0000-000026000000}"/>
    <cellStyle name="Calc cel 4 4 2 4 2 2" xfId="19629" xr:uid="{00000000-0005-0000-0000-000026000000}"/>
    <cellStyle name="Calc cel 4 4 2 4 3" xfId="15794" xr:uid="{00000000-0005-0000-0000-000026000000}"/>
    <cellStyle name="Calc cel 4 4 2 5" xfId="4966" xr:uid="{00000000-0005-0000-0000-000026000000}"/>
    <cellStyle name="Calc cel 4 4 2 5 2" xfId="15327" xr:uid="{00000000-0005-0000-0000-000026000000}"/>
    <cellStyle name="Calc cel 4 4 2 6" xfId="15669" xr:uid="{00000000-0005-0000-0000-000026000000}"/>
    <cellStyle name="Calc cel 4 4 3" xfId="1805" xr:uid="{00000000-0005-0000-0000-000026000000}"/>
    <cellStyle name="Calc cel 4 4 3 2" xfId="3044" xr:uid="{00000000-0005-0000-0000-000026000000}"/>
    <cellStyle name="Calc cel 4 4 3 2 2" xfId="8614" xr:uid="{00000000-0005-0000-0000-000026000000}"/>
    <cellStyle name="Calc cel 4 4 3 2 2 2" xfId="19159" xr:uid="{00000000-0005-0000-0000-000026000000}"/>
    <cellStyle name="Calc cel 4 4 3 2 3" xfId="10456" xr:uid="{00000000-0005-0000-0000-000026000000}"/>
    <cellStyle name="Calc cel 4 4 3 3" xfId="4456" xr:uid="{00000000-0005-0000-0000-000026000000}"/>
    <cellStyle name="Calc cel 4 4 3 3 2" xfId="9964" xr:uid="{00000000-0005-0000-0000-000026000000}"/>
    <cellStyle name="Calc cel 4 4 3 3 2 2" xfId="20520" xr:uid="{00000000-0005-0000-0000-000026000000}"/>
    <cellStyle name="Calc cel 4 4 3 3 3" xfId="12993" xr:uid="{00000000-0005-0000-0000-000026000000}"/>
    <cellStyle name="Calc cel 4 4 3 4" xfId="7405" xr:uid="{00000000-0005-0000-0000-000026000000}"/>
    <cellStyle name="Calc cel 4 4 3 4 2" xfId="17950" xr:uid="{00000000-0005-0000-0000-000026000000}"/>
    <cellStyle name="Calc cel 4 4 3 5" xfId="5848" xr:uid="{00000000-0005-0000-0000-000026000000}"/>
    <cellStyle name="Calc cel 4 4 3 5 2" xfId="16371" xr:uid="{00000000-0005-0000-0000-000026000000}"/>
    <cellStyle name="Calc cel 4 4 3 6" xfId="13187" xr:uid="{00000000-0005-0000-0000-000026000000}"/>
    <cellStyle name="Calc cel 4 4 4" xfId="1197" xr:uid="{00000000-0005-0000-0000-000026000000}"/>
    <cellStyle name="Calc cel 4 4 4 2" xfId="2440" xr:uid="{00000000-0005-0000-0000-000026000000}"/>
    <cellStyle name="Calc cel 4 4 4 2 2" xfId="8010" xr:uid="{00000000-0005-0000-0000-000026000000}"/>
    <cellStyle name="Calc cel 4 4 4 2 2 2" xfId="18555" xr:uid="{00000000-0005-0000-0000-000026000000}"/>
    <cellStyle name="Calc cel 4 4 4 2 3" xfId="14298" xr:uid="{00000000-0005-0000-0000-000026000000}"/>
    <cellStyle name="Calc cel 4 4 4 3" xfId="3865" xr:uid="{00000000-0005-0000-0000-000026000000}"/>
    <cellStyle name="Calc cel 4 4 4 3 2" xfId="9415" xr:uid="{00000000-0005-0000-0000-000026000000}"/>
    <cellStyle name="Calc cel 4 4 4 3 2 2" xfId="19968" xr:uid="{00000000-0005-0000-0000-000026000000}"/>
    <cellStyle name="Calc cel 4 4 4 3 3" xfId="15378" xr:uid="{00000000-0005-0000-0000-000026000000}"/>
    <cellStyle name="Calc cel 4 4 4 4" xfId="6852" xr:uid="{00000000-0005-0000-0000-000026000000}"/>
    <cellStyle name="Calc cel 4 4 4 4 2" xfId="17397" xr:uid="{00000000-0005-0000-0000-000026000000}"/>
    <cellStyle name="Calc cel 4 4 4 5" xfId="5299" xr:uid="{00000000-0005-0000-0000-000026000000}"/>
    <cellStyle name="Calc cel 4 4 4 5 2" xfId="14391" xr:uid="{00000000-0005-0000-0000-000026000000}"/>
    <cellStyle name="Calc cel 4 4 4 6" xfId="10292" xr:uid="{00000000-0005-0000-0000-000026000000}"/>
    <cellStyle name="Calc cel 4 4 5" xfId="870" xr:uid="{00000000-0005-0000-0000-000026000000}"/>
    <cellStyle name="Calc cel 4 4 5 2" xfId="3328" xr:uid="{00000000-0005-0000-0000-000026000000}"/>
    <cellStyle name="Calc cel 4 4 5 2 2" xfId="8898" xr:uid="{00000000-0005-0000-0000-000026000000}"/>
    <cellStyle name="Calc cel 4 4 5 2 2 2" xfId="19443" xr:uid="{00000000-0005-0000-0000-000026000000}"/>
    <cellStyle name="Calc cel 4 4 5 2 3" xfId="14633" xr:uid="{00000000-0005-0000-0000-000026000000}"/>
    <cellStyle name="Calc cel 4 4 5 3" xfId="6530" xr:uid="{00000000-0005-0000-0000-000026000000}"/>
    <cellStyle name="Calc cel 4 4 5 3 2" xfId="17075" xr:uid="{00000000-0005-0000-0000-000026000000}"/>
    <cellStyle name="Calc cel 4 4 5 4" xfId="4764" xr:uid="{00000000-0005-0000-0000-000026000000}"/>
    <cellStyle name="Calc cel 4 4 5 4 2" xfId="11398" xr:uid="{00000000-0005-0000-0000-000026000000}"/>
    <cellStyle name="Calc cel 4 4 5 5" xfId="13572" xr:uid="{00000000-0005-0000-0000-000026000000}"/>
    <cellStyle name="Calc cel 4 4 6" xfId="2114" xr:uid="{00000000-0005-0000-0000-000026000000}"/>
    <cellStyle name="Calc cel 4 4 6 2" xfId="7684" xr:uid="{00000000-0005-0000-0000-000026000000}"/>
    <cellStyle name="Calc cel 4 4 6 2 2" xfId="18229" xr:uid="{00000000-0005-0000-0000-000026000000}"/>
    <cellStyle name="Calc cel 4 4 6 3" xfId="12137" xr:uid="{00000000-0005-0000-0000-000026000000}"/>
    <cellStyle name="Calc cel 4 4 7" xfId="419" xr:uid="{00000000-0005-0000-0000-000026000000}"/>
    <cellStyle name="Calc cel 4 4 7 2" xfId="6166" xr:uid="{00000000-0005-0000-0000-000026000000}"/>
    <cellStyle name="Calc cel 4 4 7 2 2" xfId="16711" xr:uid="{00000000-0005-0000-0000-000026000000}"/>
    <cellStyle name="Calc cel 4 4 7 3" xfId="11632" xr:uid="{00000000-0005-0000-0000-000026000000}"/>
    <cellStyle name="Calc cel 4 4 8" xfId="4874" xr:uid="{00000000-0005-0000-0000-000026000000}"/>
    <cellStyle name="Calc cel 4 4 8 2" xfId="14699" xr:uid="{00000000-0005-0000-0000-000026000000}"/>
    <cellStyle name="Calc cel 4 4 9" xfId="14866" xr:uid="{00000000-0005-0000-0000-000026000000}"/>
    <cellStyle name="Calc cel 4 4 9 2" xfId="14698" xr:uid="{00000000-0005-0000-0000-000026000000}"/>
    <cellStyle name="Calc cel 4 5" xfId="736" xr:uid="{00000000-0005-0000-0000-000026000000}"/>
    <cellStyle name="Calc cel 4 5 2" xfId="1962" xr:uid="{00000000-0005-0000-0000-000026000000}"/>
    <cellStyle name="Calc cel 4 5 2 2" xfId="3201" xr:uid="{00000000-0005-0000-0000-000026000000}"/>
    <cellStyle name="Calc cel 4 5 2 2 2" xfId="8771" xr:uid="{00000000-0005-0000-0000-000026000000}"/>
    <cellStyle name="Calc cel 4 5 2 2 2 2" xfId="19316" xr:uid="{00000000-0005-0000-0000-000026000000}"/>
    <cellStyle name="Calc cel 4 5 2 2 3" xfId="11666" xr:uid="{00000000-0005-0000-0000-000026000000}"/>
    <cellStyle name="Calc cel 4 5 2 3" xfId="4613" xr:uid="{00000000-0005-0000-0000-000026000000}"/>
    <cellStyle name="Calc cel 4 5 2 3 2" xfId="10110" xr:uid="{00000000-0005-0000-0000-000026000000}"/>
    <cellStyle name="Calc cel 4 5 2 3 2 2" xfId="20665" xr:uid="{00000000-0005-0000-0000-000026000000}"/>
    <cellStyle name="Calc cel 4 5 2 3 3" xfId="12430" xr:uid="{00000000-0005-0000-0000-000026000000}"/>
    <cellStyle name="Calc cel 4 5 2 4" xfId="7537" xr:uid="{00000000-0005-0000-0000-000026000000}"/>
    <cellStyle name="Calc cel 4 5 2 4 2" xfId="18082" xr:uid="{00000000-0005-0000-0000-000026000000}"/>
    <cellStyle name="Calc cel 4 5 2 5" xfId="5994" xr:uid="{00000000-0005-0000-0000-000026000000}"/>
    <cellStyle name="Calc cel 4 5 2 5 2" xfId="16516" xr:uid="{00000000-0005-0000-0000-000026000000}"/>
    <cellStyle name="Calc cel 4 5 2 6" xfId="11607" xr:uid="{00000000-0005-0000-0000-000026000000}"/>
    <cellStyle name="Calc cel 4 5 3" xfId="1319" xr:uid="{00000000-0005-0000-0000-000026000000}"/>
    <cellStyle name="Calc cel 4 5 3 2" xfId="2560" xr:uid="{00000000-0005-0000-0000-000026000000}"/>
    <cellStyle name="Calc cel 4 5 3 2 2" xfId="8130" xr:uid="{00000000-0005-0000-0000-000026000000}"/>
    <cellStyle name="Calc cel 4 5 3 2 2 2" xfId="18675" xr:uid="{00000000-0005-0000-0000-000026000000}"/>
    <cellStyle name="Calc cel 4 5 3 2 3" xfId="11778" xr:uid="{00000000-0005-0000-0000-000026000000}"/>
    <cellStyle name="Calc cel 4 5 3 3" xfId="3980" xr:uid="{00000000-0005-0000-0000-000026000000}"/>
    <cellStyle name="Calc cel 4 5 3 3 2" xfId="9518" xr:uid="{00000000-0005-0000-0000-000026000000}"/>
    <cellStyle name="Calc cel 4 5 3 3 2 2" xfId="20071" xr:uid="{00000000-0005-0000-0000-000026000000}"/>
    <cellStyle name="Calc cel 4 5 3 3 3" xfId="13211" xr:uid="{00000000-0005-0000-0000-000026000000}"/>
    <cellStyle name="Calc cel 4 5 3 4" xfId="6960" xr:uid="{00000000-0005-0000-0000-000026000000}"/>
    <cellStyle name="Calc cel 4 5 3 4 2" xfId="17505" xr:uid="{00000000-0005-0000-0000-000026000000}"/>
    <cellStyle name="Calc cel 4 5 3 5" xfId="5402" xr:uid="{00000000-0005-0000-0000-000026000000}"/>
    <cellStyle name="Calc cel 4 5 3 5 2" xfId="11956" xr:uid="{00000000-0005-0000-0000-000026000000}"/>
    <cellStyle name="Calc cel 4 5 3 6" xfId="14732" xr:uid="{00000000-0005-0000-0000-000026000000}"/>
    <cellStyle name="Calc cel 4 5 4" xfId="1036" xr:uid="{00000000-0005-0000-0000-000026000000}"/>
    <cellStyle name="Calc cel 4 5 4 2" xfId="3704" xr:uid="{00000000-0005-0000-0000-000026000000}"/>
    <cellStyle name="Calc cel 4 5 4 2 2" xfId="9261" xr:uid="{00000000-0005-0000-0000-000026000000}"/>
    <cellStyle name="Calc cel 4 5 4 2 2 2" xfId="19810" xr:uid="{00000000-0005-0000-0000-000026000000}"/>
    <cellStyle name="Calc cel 4 5 4 2 3" xfId="16090" xr:uid="{00000000-0005-0000-0000-000026000000}"/>
    <cellStyle name="Calc cel 4 5 4 3" xfId="6694" xr:uid="{00000000-0005-0000-0000-000026000000}"/>
    <cellStyle name="Calc cel 4 5 4 3 2" xfId="17239" xr:uid="{00000000-0005-0000-0000-000026000000}"/>
    <cellStyle name="Calc cel 4 5 4 4" xfId="5145" xr:uid="{00000000-0005-0000-0000-000026000000}"/>
    <cellStyle name="Calc cel 4 5 4 4 2" xfId="11506" xr:uid="{00000000-0005-0000-0000-000026000000}"/>
    <cellStyle name="Calc cel 4 5 4 5" xfId="12008" xr:uid="{00000000-0005-0000-0000-000026000000}"/>
    <cellStyle name="Calc cel 4 5 5" xfId="2279" xr:uid="{00000000-0005-0000-0000-000026000000}"/>
    <cellStyle name="Calc cel 4 5 5 2" xfId="7849" xr:uid="{00000000-0005-0000-0000-000026000000}"/>
    <cellStyle name="Calc cel 4 5 5 2 2" xfId="18394" xr:uid="{00000000-0005-0000-0000-000026000000}"/>
    <cellStyle name="Calc cel 4 5 5 3" xfId="15255" xr:uid="{00000000-0005-0000-0000-000026000000}"/>
    <cellStyle name="Calc cel 4 5 6" xfId="3476" xr:uid="{00000000-0005-0000-0000-000026000000}"/>
    <cellStyle name="Calc cel 4 5 6 2" xfId="9040" xr:uid="{00000000-0005-0000-0000-000026000000}"/>
    <cellStyle name="Calc cel 4 5 6 2 2" xfId="19586" xr:uid="{00000000-0005-0000-0000-000026000000}"/>
    <cellStyle name="Calc cel 4 5 6 3" xfId="11535" xr:uid="{00000000-0005-0000-0000-000026000000}"/>
    <cellStyle name="Calc cel 4 5 7" xfId="4923" xr:uid="{00000000-0005-0000-0000-000026000000}"/>
    <cellStyle name="Calc cel 4 5 7 2" xfId="12168" xr:uid="{00000000-0005-0000-0000-000026000000}"/>
    <cellStyle name="Calc cel 4 5 8" xfId="14879" xr:uid="{00000000-0005-0000-0000-000026000000}"/>
    <cellStyle name="Calc cel 4 5 8 2" xfId="13291" xr:uid="{00000000-0005-0000-0000-000026000000}"/>
    <cellStyle name="Calc cel 4 5 9" xfId="12344" xr:uid="{00000000-0005-0000-0000-000026000000}"/>
    <cellStyle name="Calc cel 4 6" xfId="799" xr:uid="{00000000-0005-0000-0000-000026000000}"/>
    <cellStyle name="Calc cel 4 6 2" xfId="2025" xr:uid="{00000000-0005-0000-0000-000026000000}"/>
    <cellStyle name="Calc cel 4 6 2 2" xfId="3264" xr:uid="{00000000-0005-0000-0000-000026000000}"/>
    <cellStyle name="Calc cel 4 6 2 2 2" xfId="8834" xr:uid="{00000000-0005-0000-0000-000026000000}"/>
    <cellStyle name="Calc cel 4 6 2 2 2 2" xfId="19379" xr:uid="{00000000-0005-0000-0000-000026000000}"/>
    <cellStyle name="Calc cel 4 6 2 2 3" xfId="14258" xr:uid="{00000000-0005-0000-0000-000026000000}"/>
    <cellStyle name="Calc cel 4 6 2 3" xfId="4676" xr:uid="{00000000-0005-0000-0000-000026000000}"/>
    <cellStyle name="Calc cel 4 6 2 3 2" xfId="10169" xr:uid="{00000000-0005-0000-0000-000026000000}"/>
    <cellStyle name="Calc cel 4 6 2 3 2 2" xfId="20724" xr:uid="{00000000-0005-0000-0000-000026000000}"/>
    <cellStyle name="Calc cel 4 6 2 3 3" xfId="15436" xr:uid="{00000000-0005-0000-0000-000026000000}"/>
    <cellStyle name="Calc cel 4 6 2 4" xfId="7596" xr:uid="{00000000-0005-0000-0000-000026000000}"/>
    <cellStyle name="Calc cel 4 6 2 4 2" xfId="18141" xr:uid="{00000000-0005-0000-0000-000026000000}"/>
    <cellStyle name="Calc cel 4 6 2 5" xfId="6053" xr:uid="{00000000-0005-0000-0000-000026000000}"/>
    <cellStyle name="Calc cel 4 6 2 5 2" xfId="16575" xr:uid="{00000000-0005-0000-0000-000026000000}"/>
    <cellStyle name="Calc cel 4 6 2 6" xfId="11007" xr:uid="{00000000-0005-0000-0000-000026000000}"/>
    <cellStyle name="Calc cel 4 6 3" xfId="1707" xr:uid="{00000000-0005-0000-0000-000026000000}"/>
    <cellStyle name="Calc cel 4 6 3 2" xfId="2947" xr:uid="{00000000-0005-0000-0000-000026000000}"/>
    <cellStyle name="Calc cel 4 6 3 2 2" xfId="8517" xr:uid="{00000000-0005-0000-0000-000026000000}"/>
    <cellStyle name="Calc cel 4 6 3 2 2 2" xfId="19062" xr:uid="{00000000-0005-0000-0000-000026000000}"/>
    <cellStyle name="Calc cel 4 6 3 2 3" xfId="15646" xr:uid="{00000000-0005-0000-0000-000026000000}"/>
    <cellStyle name="Calc cel 4 6 3 3" xfId="4360" xr:uid="{00000000-0005-0000-0000-000026000000}"/>
    <cellStyle name="Calc cel 4 6 3 3 2" xfId="9872" xr:uid="{00000000-0005-0000-0000-000026000000}"/>
    <cellStyle name="Calc cel 4 6 3 3 2 2" xfId="20428" xr:uid="{00000000-0005-0000-0000-000026000000}"/>
    <cellStyle name="Calc cel 4 6 3 3 3" xfId="11082" xr:uid="{00000000-0005-0000-0000-000026000000}"/>
    <cellStyle name="Calc cel 4 6 3 4" xfId="7312" xr:uid="{00000000-0005-0000-0000-000026000000}"/>
    <cellStyle name="Calc cel 4 6 3 4 2" xfId="17857" xr:uid="{00000000-0005-0000-0000-000026000000}"/>
    <cellStyle name="Calc cel 4 6 3 5" xfId="5756" xr:uid="{00000000-0005-0000-0000-000026000000}"/>
    <cellStyle name="Calc cel 4 6 3 5 2" xfId="16279" xr:uid="{00000000-0005-0000-0000-000026000000}"/>
    <cellStyle name="Calc cel 4 6 3 6" xfId="16040" xr:uid="{00000000-0005-0000-0000-000026000000}"/>
    <cellStyle name="Calc cel 4 6 4" xfId="1099" xr:uid="{00000000-0005-0000-0000-000026000000}"/>
    <cellStyle name="Calc cel 4 6 4 2" xfId="6756" xr:uid="{00000000-0005-0000-0000-000026000000}"/>
    <cellStyle name="Calc cel 4 6 4 2 2" xfId="17301" xr:uid="{00000000-0005-0000-0000-000026000000}"/>
    <cellStyle name="Calc cel 4 6 4 3" xfId="10754" xr:uid="{00000000-0005-0000-0000-000026000000}"/>
    <cellStyle name="Calc cel 4 6 5" xfId="2342" xr:uid="{00000000-0005-0000-0000-000026000000}"/>
    <cellStyle name="Calc cel 4 6 5 2" xfId="7912" xr:uid="{00000000-0005-0000-0000-000026000000}"/>
    <cellStyle name="Calc cel 4 6 5 2 2" xfId="18457" xr:uid="{00000000-0005-0000-0000-000026000000}"/>
    <cellStyle name="Calc cel 4 6 5 3" xfId="13822" xr:uid="{00000000-0005-0000-0000-000026000000}"/>
    <cellStyle name="Calc cel 4 6 6" xfId="3767" xr:uid="{00000000-0005-0000-0000-000026000000}"/>
    <cellStyle name="Calc cel 4 6 6 2" xfId="9320" xr:uid="{00000000-0005-0000-0000-000026000000}"/>
    <cellStyle name="Calc cel 4 6 6 2 2" xfId="19872" xr:uid="{00000000-0005-0000-0000-000026000000}"/>
    <cellStyle name="Calc cel 4 6 6 3" xfId="16140" xr:uid="{00000000-0005-0000-0000-000026000000}"/>
    <cellStyle name="Calc cel 4 6 7" xfId="6460" xr:uid="{00000000-0005-0000-0000-000026000000}"/>
    <cellStyle name="Calc cel 4 6 7 2" xfId="15168" xr:uid="{00000000-0005-0000-0000-000026000000}"/>
    <cellStyle name="Calc cel 4 6 7 2 2" xfId="17005" xr:uid="{00000000-0005-0000-0000-000026000000}"/>
    <cellStyle name="Calc cel 4 6 7 3" xfId="12062" xr:uid="{00000000-0005-0000-0000-000026000000}"/>
    <cellStyle name="Calc cel 4 6 8" xfId="5204" xr:uid="{00000000-0005-0000-0000-000026000000}"/>
    <cellStyle name="Calc cel 4 6 8 2" xfId="13543" xr:uid="{00000000-0005-0000-0000-000026000000}"/>
    <cellStyle name="Calc cel 4 6 9" xfId="14992" xr:uid="{00000000-0005-0000-0000-000026000000}"/>
    <cellStyle name="Calc cel 4 7" xfId="574" xr:uid="{00000000-0005-0000-0000-000026000000}"/>
    <cellStyle name="Calc cel 4 7 2" xfId="1470" xr:uid="{00000000-0005-0000-0000-000026000000}"/>
    <cellStyle name="Calc cel 4 7 2 2" xfId="2711" xr:uid="{00000000-0005-0000-0000-000026000000}"/>
    <cellStyle name="Calc cel 4 7 2 2 2" xfId="8281" xr:uid="{00000000-0005-0000-0000-000026000000}"/>
    <cellStyle name="Calc cel 4 7 2 2 2 2" xfId="18826" xr:uid="{00000000-0005-0000-0000-000026000000}"/>
    <cellStyle name="Calc cel 4 7 2 2 3" xfId="10856" xr:uid="{00000000-0005-0000-0000-000026000000}"/>
    <cellStyle name="Calc cel 4 7 2 3" xfId="4128" xr:uid="{00000000-0005-0000-0000-000026000000}"/>
    <cellStyle name="Calc cel 4 7 2 3 2" xfId="9655" xr:uid="{00000000-0005-0000-0000-000026000000}"/>
    <cellStyle name="Calc cel 4 7 2 3 2 2" xfId="20209" xr:uid="{00000000-0005-0000-0000-000026000000}"/>
    <cellStyle name="Calc cel 4 7 2 3 3" xfId="15942" xr:uid="{00000000-0005-0000-0000-000026000000}"/>
    <cellStyle name="Calc cel 4 7 2 4" xfId="7096" xr:uid="{00000000-0005-0000-0000-000026000000}"/>
    <cellStyle name="Calc cel 4 7 2 4 2" xfId="17641" xr:uid="{00000000-0005-0000-0000-000026000000}"/>
    <cellStyle name="Calc cel 4 7 2 5" xfId="5539" xr:uid="{00000000-0005-0000-0000-000026000000}"/>
    <cellStyle name="Calc cel 4 7 2 5 2" xfId="12665" xr:uid="{00000000-0005-0000-0000-000026000000}"/>
    <cellStyle name="Calc cel 4 7 2 6" xfId="10729" xr:uid="{00000000-0005-0000-0000-000026000000}"/>
    <cellStyle name="Calc cel 4 7 3" xfId="1506" xr:uid="{00000000-0005-0000-0000-000026000000}"/>
    <cellStyle name="Calc cel 4 7 3 2" xfId="7128" xr:uid="{00000000-0005-0000-0000-000026000000}"/>
    <cellStyle name="Calc cel 4 7 3 2 2" xfId="17673" xr:uid="{00000000-0005-0000-0000-000026000000}"/>
    <cellStyle name="Calc cel 4 7 3 3" xfId="15023" xr:uid="{00000000-0005-0000-0000-000026000000}"/>
    <cellStyle name="Calc cel 4 7 4" xfId="2746" xr:uid="{00000000-0005-0000-0000-000026000000}"/>
    <cellStyle name="Calc cel 4 7 4 2" xfId="8316" xr:uid="{00000000-0005-0000-0000-000026000000}"/>
    <cellStyle name="Calc cel 4 7 4 2 2" xfId="18861" xr:uid="{00000000-0005-0000-0000-000026000000}"/>
    <cellStyle name="Calc cel 4 7 4 3" xfId="11679" xr:uid="{00000000-0005-0000-0000-000026000000}"/>
    <cellStyle name="Calc cel 4 7 5" xfId="4160" xr:uid="{00000000-0005-0000-0000-000026000000}"/>
    <cellStyle name="Calc cel 4 7 5 2" xfId="9684" xr:uid="{00000000-0005-0000-0000-000026000000}"/>
    <cellStyle name="Calc cel 4 7 5 2 2" xfId="20238" xr:uid="{00000000-0005-0000-0000-000026000000}"/>
    <cellStyle name="Calc cel 4 7 5 3" xfId="13251" xr:uid="{00000000-0005-0000-0000-000026000000}"/>
    <cellStyle name="Calc cel 4 7 6" xfId="6273" xr:uid="{00000000-0005-0000-0000-000026000000}"/>
    <cellStyle name="Calc cel 4 7 6 2" xfId="16818" xr:uid="{00000000-0005-0000-0000-000026000000}"/>
    <cellStyle name="Calc cel 4 7 7" xfId="5568" xr:uid="{00000000-0005-0000-0000-000026000000}"/>
    <cellStyle name="Calc cel 4 7 7 2" xfId="12303" xr:uid="{00000000-0005-0000-0000-000026000000}"/>
    <cellStyle name="Calc cel 4 7 8" xfId="11634" xr:uid="{00000000-0005-0000-0000-000026000000}"/>
    <cellStyle name="Calc cel 4 8" xfId="1239" xr:uid="{00000000-0005-0000-0000-000026000000}"/>
    <cellStyle name="Calc cel 4 8 2" xfId="2481" xr:uid="{00000000-0005-0000-0000-000026000000}"/>
    <cellStyle name="Calc cel 4 8 2 2" xfId="8051" xr:uid="{00000000-0005-0000-0000-000026000000}"/>
    <cellStyle name="Calc cel 4 8 2 2 2" xfId="18596" xr:uid="{00000000-0005-0000-0000-000026000000}"/>
    <cellStyle name="Calc cel 4 8 2 3" xfId="12322" xr:uid="{00000000-0005-0000-0000-000026000000}"/>
    <cellStyle name="Calc cel 4 8 3" xfId="3905" xr:uid="{00000000-0005-0000-0000-000026000000}"/>
    <cellStyle name="Calc cel 4 8 3 2" xfId="9452" xr:uid="{00000000-0005-0000-0000-000026000000}"/>
    <cellStyle name="Calc cel 4 8 3 2 2" xfId="20005" xr:uid="{00000000-0005-0000-0000-000026000000}"/>
    <cellStyle name="Calc cel 4 8 3 3" xfId="11165" xr:uid="{00000000-0005-0000-0000-000026000000}"/>
    <cellStyle name="Calc cel 4 8 4" xfId="6889" xr:uid="{00000000-0005-0000-0000-000026000000}"/>
    <cellStyle name="Calc cel 4 8 4 2" xfId="17434" xr:uid="{00000000-0005-0000-0000-000026000000}"/>
    <cellStyle name="Calc cel 4 8 5" xfId="5336" xr:uid="{00000000-0005-0000-0000-000026000000}"/>
    <cellStyle name="Calc cel 4 8 5 2" xfId="12994" xr:uid="{00000000-0005-0000-0000-000026000000}"/>
    <cellStyle name="Calc cel 4 8 6" xfId="10408" xr:uid="{00000000-0005-0000-0000-000026000000}"/>
    <cellStyle name="Calc cel 4 9" xfId="459" xr:uid="{00000000-0005-0000-0000-000026000000}"/>
    <cellStyle name="Calc cel 4 9 2" xfId="3576" xr:uid="{00000000-0005-0000-0000-000026000000}"/>
    <cellStyle name="Calc cel 4 9 2 2" xfId="9137" xr:uid="{00000000-0005-0000-0000-000026000000}"/>
    <cellStyle name="Calc cel 4 9 2 2 2" xfId="19684" xr:uid="{00000000-0005-0000-0000-000026000000}"/>
    <cellStyle name="Calc cel 4 9 2 3" xfId="14393" xr:uid="{00000000-0005-0000-0000-000026000000}"/>
    <cellStyle name="Calc cel 4 9 3" xfId="6200" xr:uid="{00000000-0005-0000-0000-000026000000}"/>
    <cellStyle name="Calc cel 4 9 3 2" xfId="16746" xr:uid="{00000000-0005-0000-0000-000026000000}"/>
    <cellStyle name="Calc cel 4 9 4" xfId="5021" xr:uid="{00000000-0005-0000-0000-000026000000}"/>
    <cellStyle name="Calc cel 4 9 4 2" xfId="12046" xr:uid="{00000000-0005-0000-0000-000026000000}"/>
    <cellStyle name="Calc cel 4 9 5" xfId="14555" xr:uid="{00000000-0005-0000-0000-000026000000}"/>
    <cellStyle name="Calc cel 5" xfId="204" xr:uid="{00000000-0005-0000-0000-000021000000}"/>
    <cellStyle name="Calc cel 5 10" xfId="6125" xr:uid="{00000000-0005-0000-0000-000021000000}"/>
    <cellStyle name="Calc cel 5 10 2" xfId="14919" xr:uid="{00000000-0005-0000-0000-000021000000}"/>
    <cellStyle name="Calc cel 5 10 3" xfId="16647" xr:uid="{00000000-0005-0000-0000-000021000000}"/>
    <cellStyle name="Calc cel 5 11" xfId="14831" xr:uid="{00000000-0005-0000-0000-000021000000}"/>
    <cellStyle name="Calc cel 5 11 2" xfId="10575" xr:uid="{00000000-0005-0000-0000-000021000000}"/>
    <cellStyle name="Calc cel 5 2" xfId="360" xr:uid="{00000000-0005-0000-0000-000021000000}"/>
    <cellStyle name="Calc cel 5 2 10" xfId="2203" xr:uid="{00000000-0005-0000-0000-000021000000}"/>
    <cellStyle name="Calc cel 5 2 10 2" xfId="7773" xr:uid="{00000000-0005-0000-0000-000021000000}"/>
    <cellStyle name="Calc cel 5 2 10 2 2" xfId="18318" xr:uid="{00000000-0005-0000-0000-000021000000}"/>
    <cellStyle name="Calc cel 5 2 10 3" xfId="13867" xr:uid="{00000000-0005-0000-0000-000021000000}"/>
    <cellStyle name="Calc cel 5 2 11" xfId="566" xr:uid="{00000000-0005-0000-0000-000021000000}"/>
    <cellStyle name="Calc cel 5 2 11 2" xfId="6266" xr:uid="{00000000-0005-0000-0000-000021000000}"/>
    <cellStyle name="Calc cel 5 2 11 2 2" xfId="16811" xr:uid="{00000000-0005-0000-0000-000021000000}"/>
    <cellStyle name="Calc cel 5 2 11 3" xfId="10903" xr:uid="{00000000-0005-0000-0000-000021000000}"/>
    <cellStyle name="Calc cel 5 2 12" xfId="3449" xr:uid="{00000000-0005-0000-0000-000021000000}"/>
    <cellStyle name="Calc cel 5 2 12 2" xfId="9013" xr:uid="{00000000-0005-0000-0000-000021000000}"/>
    <cellStyle name="Calc cel 5 2 12 2 2" xfId="19559" xr:uid="{00000000-0005-0000-0000-000021000000}"/>
    <cellStyle name="Calc cel 5 2 13" xfId="4890" xr:uid="{00000000-0005-0000-0000-000021000000}"/>
    <cellStyle name="Calc cel 5 2 13 2" xfId="11623" xr:uid="{00000000-0005-0000-0000-000021000000}"/>
    <cellStyle name="Calc cel 5 2 14" xfId="10352" xr:uid="{00000000-0005-0000-0000-000021000000}"/>
    <cellStyle name="Calc cel 5 2 2" xfId="708" xr:uid="{00000000-0005-0000-0000-000021000000}"/>
    <cellStyle name="Calc cel 5 2 2 10" xfId="14491" xr:uid="{00000000-0005-0000-0000-000021000000}"/>
    <cellStyle name="Calc cel 5 2 2 2" xfId="1934" xr:uid="{00000000-0005-0000-0000-000021000000}"/>
    <cellStyle name="Calc cel 5 2 2 2 2" xfId="3173" xr:uid="{00000000-0005-0000-0000-000021000000}"/>
    <cellStyle name="Calc cel 5 2 2 2 2 2" xfId="8743" xr:uid="{00000000-0005-0000-0000-000021000000}"/>
    <cellStyle name="Calc cel 5 2 2 2 2 2 2" xfId="19288" xr:uid="{00000000-0005-0000-0000-000021000000}"/>
    <cellStyle name="Calc cel 5 2 2 2 2 3" xfId="14137" xr:uid="{00000000-0005-0000-0000-000021000000}"/>
    <cellStyle name="Calc cel 5 2 2 2 3" xfId="4585" xr:uid="{00000000-0005-0000-0000-000021000000}"/>
    <cellStyle name="Calc cel 5 2 2 2 3 2" xfId="10084" xr:uid="{00000000-0005-0000-0000-000021000000}"/>
    <cellStyle name="Calc cel 5 2 2 2 3 2 2" xfId="20639" xr:uid="{00000000-0005-0000-0000-000021000000}"/>
    <cellStyle name="Calc cel 5 2 2 2 3 3" xfId="10539" xr:uid="{00000000-0005-0000-0000-000021000000}"/>
    <cellStyle name="Calc cel 5 2 2 2 4" xfId="7511" xr:uid="{00000000-0005-0000-0000-000021000000}"/>
    <cellStyle name="Calc cel 5 2 2 2 4 2" xfId="18056" xr:uid="{00000000-0005-0000-0000-000021000000}"/>
    <cellStyle name="Calc cel 5 2 2 2 5" xfId="5968" xr:uid="{00000000-0005-0000-0000-000021000000}"/>
    <cellStyle name="Calc cel 5 2 2 2 5 2" xfId="16490" xr:uid="{00000000-0005-0000-0000-000021000000}"/>
    <cellStyle name="Calc cel 5 2 2 2 6" xfId="15878" xr:uid="{00000000-0005-0000-0000-000021000000}"/>
    <cellStyle name="Calc cel 5 2 2 3" xfId="1775" xr:uid="{00000000-0005-0000-0000-000021000000}"/>
    <cellStyle name="Calc cel 5 2 2 3 2" xfId="3014" xr:uid="{00000000-0005-0000-0000-000021000000}"/>
    <cellStyle name="Calc cel 5 2 2 3 2 2" xfId="8584" xr:uid="{00000000-0005-0000-0000-000021000000}"/>
    <cellStyle name="Calc cel 5 2 2 3 2 2 2" xfId="19129" xr:uid="{00000000-0005-0000-0000-000021000000}"/>
    <cellStyle name="Calc cel 5 2 2 3 2 3" xfId="16013" xr:uid="{00000000-0005-0000-0000-000021000000}"/>
    <cellStyle name="Calc cel 5 2 2 3 3" xfId="4426" xr:uid="{00000000-0005-0000-0000-000021000000}"/>
    <cellStyle name="Calc cel 5 2 2 3 3 2" xfId="9936" xr:uid="{00000000-0005-0000-0000-000021000000}"/>
    <cellStyle name="Calc cel 5 2 2 3 3 2 2" xfId="20492" xr:uid="{00000000-0005-0000-0000-000021000000}"/>
    <cellStyle name="Calc cel 5 2 2 3 3 3" xfId="15876" xr:uid="{00000000-0005-0000-0000-000021000000}"/>
    <cellStyle name="Calc cel 5 2 2 3 4" xfId="7377" xr:uid="{00000000-0005-0000-0000-000021000000}"/>
    <cellStyle name="Calc cel 5 2 2 3 4 2" xfId="17922" xr:uid="{00000000-0005-0000-0000-000021000000}"/>
    <cellStyle name="Calc cel 5 2 2 3 5" xfId="5820" xr:uid="{00000000-0005-0000-0000-000021000000}"/>
    <cellStyle name="Calc cel 5 2 2 3 5 2" xfId="16343" xr:uid="{00000000-0005-0000-0000-000021000000}"/>
    <cellStyle name="Calc cel 5 2 2 3 6" xfId="13598" xr:uid="{00000000-0005-0000-0000-000021000000}"/>
    <cellStyle name="Calc cel 5 2 2 4" xfId="1619" xr:uid="{00000000-0005-0000-0000-000021000000}"/>
    <cellStyle name="Calc cel 5 2 2 4 2" xfId="2859" xr:uid="{00000000-0005-0000-0000-000021000000}"/>
    <cellStyle name="Calc cel 5 2 2 4 2 2" xfId="8429" xr:uid="{00000000-0005-0000-0000-000021000000}"/>
    <cellStyle name="Calc cel 5 2 2 4 2 2 2" xfId="18974" xr:uid="{00000000-0005-0000-0000-000021000000}"/>
    <cellStyle name="Calc cel 5 2 2 4 2 3" xfId="13654" xr:uid="{00000000-0005-0000-0000-000021000000}"/>
    <cellStyle name="Calc cel 5 2 2 4 3" xfId="4272" xr:uid="{00000000-0005-0000-0000-000021000000}"/>
    <cellStyle name="Calc cel 5 2 2 4 3 2" xfId="9790" xr:uid="{00000000-0005-0000-0000-000021000000}"/>
    <cellStyle name="Calc cel 5 2 2 4 3 2 2" xfId="20344" xr:uid="{00000000-0005-0000-0000-000021000000}"/>
    <cellStyle name="Calc cel 5 2 2 4 3 3" xfId="15527" xr:uid="{00000000-0005-0000-0000-000021000000}"/>
    <cellStyle name="Calc cel 5 2 2 4 4" xfId="7227" xr:uid="{00000000-0005-0000-0000-000021000000}"/>
    <cellStyle name="Calc cel 5 2 2 4 4 2" xfId="17772" xr:uid="{00000000-0005-0000-0000-000021000000}"/>
    <cellStyle name="Calc cel 5 2 2 4 5" xfId="5674" xr:uid="{00000000-0005-0000-0000-000021000000}"/>
    <cellStyle name="Calc cel 5 2 2 4 5 2" xfId="10933" xr:uid="{00000000-0005-0000-0000-000021000000}"/>
    <cellStyle name="Calc cel 5 2 2 4 6" xfId="12847" xr:uid="{00000000-0005-0000-0000-000021000000}"/>
    <cellStyle name="Calc cel 5 2 2 5" xfId="1008" xr:uid="{00000000-0005-0000-0000-000021000000}"/>
    <cellStyle name="Calc cel 5 2 2 5 2" xfId="3676" xr:uid="{00000000-0005-0000-0000-000021000000}"/>
    <cellStyle name="Calc cel 5 2 2 5 2 2" xfId="9235" xr:uid="{00000000-0005-0000-0000-000021000000}"/>
    <cellStyle name="Calc cel 5 2 2 5 2 2 2" xfId="19784" xr:uid="{00000000-0005-0000-0000-000021000000}"/>
    <cellStyle name="Calc cel 5 2 2 5 2 3" xfId="14325" xr:uid="{00000000-0005-0000-0000-000021000000}"/>
    <cellStyle name="Calc cel 5 2 2 5 3" xfId="6668" xr:uid="{00000000-0005-0000-0000-000021000000}"/>
    <cellStyle name="Calc cel 5 2 2 5 3 2" xfId="17213" xr:uid="{00000000-0005-0000-0000-000021000000}"/>
    <cellStyle name="Calc cel 5 2 2 5 4" xfId="5119" xr:uid="{00000000-0005-0000-0000-000021000000}"/>
    <cellStyle name="Calc cel 5 2 2 5 4 2" xfId="11899" xr:uid="{00000000-0005-0000-0000-000021000000}"/>
    <cellStyle name="Calc cel 5 2 2 5 5" xfId="15727" xr:uid="{00000000-0005-0000-0000-000021000000}"/>
    <cellStyle name="Calc cel 5 2 2 6" xfId="2251" xr:uid="{00000000-0005-0000-0000-000021000000}"/>
    <cellStyle name="Calc cel 5 2 2 6 2" xfId="7821" xr:uid="{00000000-0005-0000-0000-000021000000}"/>
    <cellStyle name="Calc cel 5 2 2 6 2 2" xfId="18366" xr:uid="{00000000-0005-0000-0000-000021000000}"/>
    <cellStyle name="Calc cel 5 2 2 6 3" xfId="11091" xr:uid="{00000000-0005-0000-0000-000021000000}"/>
    <cellStyle name="Calc cel 5 2 2 7" xfId="3536" xr:uid="{00000000-0005-0000-0000-000021000000}"/>
    <cellStyle name="Calc cel 5 2 2 7 2" xfId="9100" xr:uid="{00000000-0005-0000-0000-000021000000}"/>
    <cellStyle name="Calc cel 5 2 2 7 2 2" xfId="19646" xr:uid="{00000000-0005-0000-0000-000021000000}"/>
    <cellStyle name="Calc cel 5 2 2 7 3" xfId="13327" xr:uid="{00000000-0005-0000-0000-000021000000}"/>
    <cellStyle name="Calc cel 5 2 2 8" xfId="4983" xr:uid="{00000000-0005-0000-0000-000021000000}"/>
    <cellStyle name="Calc cel 5 2 2 8 2" xfId="11511" xr:uid="{00000000-0005-0000-0000-000021000000}"/>
    <cellStyle name="Calc cel 5 2 2 9" xfId="14896" xr:uid="{00000000-0005-0000-0000-000021000000}"/>
    <cellStyle name="Calc cel 5 2 2 9 2" xfId="16174" xr:uid="{00000000-0005-0000-0000-000021000000}"/>
    <cellStyle name="Calc cel 5 2 3" xfId="772" xr:uid="{00000000-0005-0000-0000-000021000000}"/>
    <cellStyle name="Calc cel 5 2 3 2" xfId="1998" xr:uid="{00000000-0005-0000-0000-000021000000}"/>
    <cellStyle name="Calc cel 5 2 3 2 2" xfId="3237" xr:uid="{00000000-0005-0000-0000-000021000000}"/>
    <cellStyle name="Calc cel 5 2 3 2 2 2" xfId="8807" xr:uid="{00000000-0005-0000-0000-000021000000}"/>
    <cellStyle name="Calc cel 5 2 3 2 2 2 2" xfId="19352" xr:uid="{00000000-0005-0000-0000-000021000000}"/>
    <cellStyle name="Calc cel 5 2 3 2 2 3" xfId="15550" xr:uid="{00000000-0005-0000-0000-000021000000}"/>
    <cellStyle name="Calc cel 5 2 3 2 3" xfId="4649" xr:uid="{00000000-0005-0000-0000-000021000000}"/>
    <cellStyle name="Calc cel 5 2 3 2 3 2" xfId="10144" xr:uid="{00000000-0005-0000-0000-000021000000}"/>
    <cellStyle name="Calc cel 5 2 3 2 3 2 2" xfId="20699" xr:uid="{00000000-0005-0000-0000-000021000000}"/>
    <cellStyle name="Calc cel 5 2 3 2 3 3" xfId="10972" xr:uid="{00000000-0005-0000-0000-000021000000}"/>
    <cellStyle name="Calc cel 5 2 3 2 4" xfId="7571" xr:uid="{00000000-0005-0000-0000-000021000000}"/>
    <cellStyle name="Calc cel 5 2 3 2 4 2" xfId="18116" xr:uid="{00000000-0005-0000-0000-000021000000}"/>
    <cellStyle name="Calc cel 5 2 3 2 5" xfId="6028" xr:uid="{00000000-0005-0000-0000-000021000000}"/>
    <cellStyle name="Calc cel 5 2 3 2 5 2" xfId="16550" xr:uid="{00000000-0005-0000-0000-000021000000}"/>
    <cellStyle name="Calc cel 5 2 3 2 6" xfId="14727" xr:uid="{00000000-0005-0000-0000-000021000000}"/>
    <cellStyle name="Calc cel 5 2 3 3" xfId="1680" xr:uid="{00000000-0005-0000-0000-000021000000}"/>
    <cellStyle name="Calc cel 5 2 3 3 2" xfId="2920" xr:uid="{00000000-0005-0000-0000-000021000000}"/>
    <cellStyle name="Calc cel 5 2 3 3 2 2" xfId="8490" xr:uid="{00000000-0005-0000-0000-000021000000}"/>
    <cellStyle name="Calc cel 5 2 3 3 2 2 2" xfId="19035" xr:uid="{00000000-0005-0000-0000-000021000000}"/>
    <cellStyle name="Calc cel 5 2 3 3 2 3" xfId="12878" xr:uid="{00000000-0005-0000-0000-000021000000}"/>
    <cellStyle name="Calc cel 5 2 3 3 3" xfId="4333" xr:uid="{00000000-0005-0000-0000-000021000000}"/>
    <cellStyle name="Calc cel 5 2 3 3 3 2" xfId="9847" xr:uid="{00000000-0005-0000-0000-000021000000}"/>
    <cellStyle name="Calc cel 5 2 3 3 3 2 2" xfId="20403" xr:uid="{00000000-0005-0000-0000-000021000000}"/>
    <cellStyle name="Calc cel 5 2 3 3 3 3" xfId="15539" xr:uid="{00000000-0005-0000-0000-000021000000}"/>
    <cellStyle name="Calc cel 5 2 3 3 4" xfId="7287" xr:uid="{00000000-0005-0000-0000-000021000000}"/>
    <cellStyle name="Calc cel 5 2 3 3 4 2" xfId="17832" xr:uid="{00000000-0005-0000-0000-000021000000}"/>
    <cellStyle name="Calc cel 5 2 3 3 5" xfId="5731" xr:uid="{00000000-0005-0000-0000-000021000000}"/>
    <cellStyle name="Calc cel 5 2 3 3 5 2" xfId="16254" xr:uid="{00000000-0005-0000-0000-000021000000}"/>
    <cellStyle name="Calc cel 5 2 3 3 6" xfId="12013" xr:uid="{00000000-0005-0000-0000-000021000000}"/>
    <cellStyle name="Calc cel 5 2 3 4" xfId="1072" xr:uid="{00000000-0005-0000-0000-000021000000}"/>
    <cellStyle name="Calc cel 5 2 3 4 2" xfId="6729" xr:uid="{00000000-0005-0000-0000-000021000000}"/>
    <cellStyle name="Calc cel 5 2 3 4 2 2" xfId="17274" xr:uid="{00000000-0005-0000-0000-000021000000}"/>
    <cellStyle name="Calc cel 5 2 3 4 3" xfId="11933" xr:uid="{00000000-0005-0000-0000-000021000000}"/>
    <cellStyle name="Calc cel 5 2 3 5" xfId="2315" xr:uid="{00000000-0005-0000-0000-000021000000}"/>
    <cellStyle name="Calc cel 5 2 3 5 2" xfId="7885" xr:uid="{00000000-0005-0000-0000-000021000000}"/>
    <cellStyle name="Calc cel 5 2 3 5 2 2" xfId="18430" xr:uid="{00000000-0005-0000-0000-000021000000}"/>
    <cellStyle name="Calc cel 5 2 3 5 3" xfId="12725" xr:uid="{00000000-0005-0000-0000-000021000000}"/>
    <cellStyle name="Calc cel 5 2 3 6" xfId="3740" xr:uid="{00000000-0005-0000-0000-000021000000}"/>
    <cellStyle name="Calc cel 5 2 3 6 2" xfId="9295" xr:uid="{00000000-0005-0000-0000-000021000000}"/>
    <cellStyle name="Calc cel 5 2 3 6 2 2" xfId="19845" xr:uid="{00000000-0005-0000-0000-000021000000}"/>
    <cellStyle name="Calc cel 5 2 3 6 3" xfId="10987" xr:uid="{00000000-0005-0000-0000-000021000000}"/>
    <cellStyle name="Calc cel 5 2 3 7" xfId="6435" xr:uid="{00000000-0005-0000-0000-000021000000}"/>
    <cellStyle name="Calc cel 5 2 3 7 2" xfId="15143" xr:uid="{00000000-0005-0000-0000-000021000000}"/>
    <cellStyle name="Calc cel 5 2 3 7 2 2" xfId="16980" xr:uid="{00000000-0005-0000-0000-000021000000}"/>
    <cellStyle name="Calc cel 5 2 3 7 3" xfId="13130" xr:uid="{00000000-0005-0000-0000-000021000000}"/>
    <cellStyle name="Calc cel 5 2 3 8" xfId="5179" xr:uid="{00000000-0005-0000-0000-000021000000}"/>
    <cellStyle name="Calc cel 5 2 3 8 2" xfId="13728" xr:uid="{00000000-0005-0000-0000-000021000000}"/>
    <cellStyle name="Calc cel 5 2 3 9" xfId="15901" xr:uid="{00000000-0005-0000-0000-000021000000}"/>
    <cellStyle name="Calc cel 5 2 4" xfId="834" xr:uid="{00000000-0005-0000-0000-000021000000}"/>
    <cellStyle name="Calc cel 5 2 4 2" xfId="2060" xr:uid="{00000000-0005-0000-0000-000021000000}"/>
    <cellStyle name="Calc cel 5 2 4 2 2" xfId="3299" xr:uid="{00000000-0005-0000-0000-000021000000}"/>
    <cellStyle name="Calc cel 5 2 4 2 2 2" xfId="8869" xr:uid="{00000000-0005-0000-0000-000021000000}"/>
    <cellStyle name="Calc cel 5 2 4 2 2 2 2" xfId="19414" xr:uid="{00000000-0005-0000-0000-000021000000}"/>
    <cellStyle name="Calc cel 5 2 4 2 2 3" xfId="15247" xr:uid="{00000000-0005-0000-0000-000021000000}"/>
    <cellStyle name="Calc cel 5 2 4 2 3" xfId="4711" xr:uid="{00000000-0005-0000-0000-000021000000}"/>
    <cellStyle name="Calc cel 5 2 4 2 3 2" xfId="10203" xr:uid="{00000000-0005-0000-0000-000021000000}"/>
    <cellStyle name="Calc cel 5 2 4 2 3 2 2" xfId="20758" xr:uid="{00000000-0005-0000-0000-000021000000}"/>
    <cellStyle name="Calc cel 5 2 4 2 3 3" xfId="13803" xr:uid="{00000000-0005-0000-0000-000021000000}"/>
    <cellStyle name="Calc cel 5 2 4 2 4" xfId="7630" xr:uid="{00000000-0005-0000-0000-000021000000}"/>
    <cellStyle name="Calc cel 5 2 4 2 4 2" xfId="18175" xr:uid="{00000000-0005-0000-0000-000021000000}"/>
    <cellStyle name="Calc cel 5 2 4 2 5" xfId="6087" xr:uid="{00000000-0005-0000-0000-000021000000}"/>
    <cellStyle name="Calc cel 5 2 4 2 5 2" xfId="16609" xr:uid="{00000000-0005-0000-0000-000021000000}"/>
    <cellStyle name="Calc cel 5 2 4 2 6" xfId="14078" xr:uid="{00000000-0005-0000-0000-000021000000}"/>
    <cellStyle name="Calc cel 5 2 4 3" xfId="1738" xr:uid="{00000000-0005-0000-0000-000021000000}"/>
    <cellStyle name="Calc cel 5 2 4 3 2" xfId="2977" xr:uid="{00000000-0005-0000-0000-000021000000}"/>
    <cellStyle name="Calc cel 5 2 4 3 2 2" xfId="8547" xr:uid="{00000000-0005-0000-0000-000021000000}"/>
    <cellStyle name="Calc cel 5 2 4 3 2 2 2" xfId="19092" xr:uid="{00000000-0005-0000-0000-000021000000}"/>
    <cellStyle name="Calc cel 5 2 4 3 2 3" xfId="14030" xr:uid="{00000000-0005-0000-0000-000021000000}"/>
    <cellStyle name="Calc cel 5 2 4 3 3" xfId="4389" xr:uid="{00000000-0005-0000-0000-000021000000}"/>
    <cellStyle name="Calc cel 5 2 4 3 3 2" xfId="9900" xr:uid="{00000000-0005-0000-0000-000021000000}"/>
    <cellStyle name="Calc cel 5 2 4 3 3 2 2" xfId="20456" xr:uid="{00000000-0005-0000-0000-000021000000}"/>
    <cellStyle name="Calc cel 5 2 4 3 3 3" xfId="10452" xr:uid="{00000000-0005-0000-0000-000021000000}"/>
    <cellStyle name="Calc cel 5 2 4 3 4" xfId="7341" xr:uid="{00000000-0005-0000-0000-000021000000}"/>
    <cellStyle name="Calc cel 5 2 4 3 4 2" xfId="17886" xr:uid="{00000000-0005-0000-0000-000021000000}"/>
    <cellStyle name="Calc cel 5 2 4 3 5" xfId="5784" xr:uid="{00000000-0005-0000-0000-000021000000}"/>
    <cellStyle name="Calc cel 5 2 4 3 5 2" xfId="16307" xr:uid="{00000000-0005-0000-0000-000021000000}"/>
    <cellStyle name="Calc cel 5 2 4 3 6" xfId="11317" xr:uid="{00000000-0005-0000-0000-000021000000}"/>
    <cellStyle name="Calc cel 5 2 4 4" xfId="1134" xr:uid="{00000000-0005-0000-0000-000021000000}"/>
    <cellStyle name="Calc cel 5 2 4 4 2" xfId="6791" xr:uid="{00000000-0005-0000-0000-000021000000}"/>
    <cellStyle name="Calc cel 5 2 4 4 2 2" xfId="17336" xr:uid="{00000000-0005-0000-0000-000021000000}"/>
    <cellStyle name="Calc cel 5 2 4 4 3" xfId="15898" xr:uid="{00000000-0005-0000-0000-000021000000}"/>
    <cellStyle name="Calc cel 5 2 4 5" xfId="2377" xr:uid="{00000000-0005-0000-0000-000021000000}"/>
    <cellStyle name="Calc cel 5 2 4 5 2" xfId="7947" xr:uid="{00000000-0005-0000-0000-000021000000}"/>
    <cellStyle name="Calc cel 5 2 4 5 2 2" xfId="18492" xr:uid="{00000000-0005-0000-0000-000021000000}"/>
    <cellStyle name="Calc cel 5 2 4 5 3" xfId="11002" xr:uid="{00000000-0005-0000-0000-000021000000}"/>
    <cellStyle name="Calc cel 5 2 4 6" xfId="3802" xr:uid="{00000000-0005-0000-0000-000021000000}"/>
    <cellStyle name="Calc cel 5 2 4 6 2" xfId="9354" xr:uid="{00000000-0005-0000-0000-000021000000}"/>
    <cellStyle name="Calc cel 5 2 4 6 2 2" xfId="19907" xr:uid="{00000000-0005-0000-0000-000021000000}"/>
    <cellStyle name="Calc cel 5 2 4 6 3" xfId="12203" xr:uid="{00000000-0005-0000-0000-000021000000}"/>
    <cellStyle name="Calc cel 5 2 4 7" xfId="6494" xr:uid="{00000000-0005-0000-0000-000021000000}"/>
    <cellStyle name="Calc cel 5 2 4 7 2" xfId="15202" xr:uid="{00000000-0005-0000-0000-000021000000}"/>
    <cellStyle name="Calc cel 5 2 4 7 2 2" xfId="17039" xr:uid="{00000000-0005-0000-0000-000021000000}"/>
    <cellStyle name="Calc cel 5 2 4 7 3" xfId="11849" xr:uid="{00000000-0005-0000-0000-000021000000}"/>
    <cellStyle name="Calc cel 5 2 4 8" xfId="5238" xr:uid="{00000000-0005-0000-0000-000021000000}"/>
    <cellStyle name="Calc cel 5 2 4 8 2" xfId="15866" xr:uid="{00000000-0005-0000-0000-000021000000}"/>
    <cellStyle name="Calc cel 5 2 4 9" xfId="10682" xr:uid="{00000000-0005-0000-0000-000021000000}"/>
    <cellStyle name="Calc cel 5 2 5" xfId="659" xr:uid="{00000000-0005-0000-0000-000021000000}"/>
    <cellStyle name="Calc cel 5 2 5 2" xfId="1897" xr:uid="{00000000-0005-0000-0000-000021000000}"/>
    <cellStyle name="Calc cel 5 2 5 2 2" xfId="3136" xr:uid="{00000000-0005-0000-0000-000021000000}"/>
    <cellStyle name="Calc cel 5 2 5 2 2 2" xfId="8706" xr:uid="{00000000-0005-0000-0000-000021000000}"/>
    <cellStyle name="Calc cel 5 2 5 2 2 2 2" xfId="19251" xr:uid="{00000000-0005-0000-0000-000021000000}"/>
    <cellStyle name="Calc cel 5 2 5 2 2 3" xfId="10854" xr:uid="{00000000-0005-0000-0000-000021000000}"/>
    <cellStyle name="Calc cel 5 2 5 2 3" xfId="4548" xr:uid="{00000000-0005-0000-0000-000021000000}"/>
    <cellStyle name="Calc cel 5 2 5 2 3 2" xfId="10048" xr:uid="{00000000-0005-0000-0000-000021000000}"/>
    <cellStyle name="Calc cel 5 2 5 2 3 2 2" xfId="20603" xr:uid="{00000000-0005-0000-0000-000021000000}"/>
    <cellStyle name="Calc cel 5 2 5 2 3 3" xfId="10797" xr:uid="{00000000-0005-0000-0000-000021000000}"/>
    <cellStyle name="Calc cel 5 2 5 2 4" xfId="7475" xr:uid="{00000000-0005-0000-0000-000021000000}"/>
    <cellStyle name="Calc cel 5 2 5 2 4 2" xfId="18020" xr:uid="{00000000-0005-0000-0000-000021000000}"/>
    <cellStyle name="Calc cel 5 2 5 2 5" xfId="5932" xr:uid="{00000000-0005-0000-0000-000021000000}"/>
    <cellStyle name="Calc cel 5 2 5 2 5 2" xfId="16454" xr:uid="{00000000-0005-0000-0000-000021000000}"/>
    <cellStyle name="Calc cel 5 2 5 2 6" xfId="14097" xr:uid="{00000000-0005-0000-0000-000021000000}"/>
    <cellStyle name="Calc cel 5 2 5 3" xfId="1581" xr:uid="{00000000-0005-0000-0000-000021000000}"/>
    <cellStyle name="Calc cel 5 2 5 3 2" xfId="7191" xr:uid="{00000000-0005-0000-0000-000021000000}"/>
    <cellStyle name="Calc cel 5 2 5 3 2 2" xfId="17736" xr:uid="{00000000-0005-0000-0000-000021000000}"/>
    <cellStyle name="Calc cel 5 2 5 3 3" xfId="10491" xr:uid="{00000000-0005-0000-0000-000021000000}"/>
    <cellStyle name="Calc cel 5 2 5 4" xfId="2821" xr:uid="{00000000-0005-0000-0000-000021000000}"/>
    <cellStyle name="Calc cel 5 2 5 4 2" xfId="8391" xr:uid="{00000000-0005-0000-0000-000021000000}"/>
    <cellStyle name="Calc cel 5 2 5 4 2 2" xfId="18936" xr:uid="{00000000-0005-0000-0000-000021000000}"/>
    <cellStyle name="Calc cel 5 2 5 4 3" xfId="15967" xr:uid="{00000000-0005-0000-0000-000021000000}"/>
    <cellStyle name="Calc cel 5 2 5 5" xfId="4235" xr:uid="{00000000-0005-0000-0000-000021000000}"/>
    <cellStyle name="Calc cel 5 2 5 5 2" xfId="9755" xr:uid="{00000000-0005-0000-0000-000021000000}"/>
    <cellStyle name="Calc cel 5 2 5 5 2 2" xfId="20309" xr:uid="{00000000-0005-0000-0000-000021000000}"/>
    <cellStyle name="Calc cel 5 2 5 5 3" xfId="12677" xr:uid="{00000000-0005-0000-0000-000021000000}"/>
    <cellStyle name="Calc cel 5 2 5 6" xfId="6353" xr:uid="{00000000-0005-0000-0000-000021000000}"/>
    <cellStyle name="Calc cel 5 2 5 6 2" xfId="16898" xr:uid="{00000000-0005-0000-0000-000021000000}"/>
    <cellStyle name="Calc cel 5 2 5 7" xfId="5639" xr:uid="{00000000-0005-0000-0000-000021000000}"/>
    <cellStyle name="Calc cel 5 2 5 7 2" xfId="12923" xr:uid="{00000000-0005-0000-0000-000021000000}"/>
    <cellStyle name="Calc cel 5 2 5 8" xfId="14801" xr:uid="{00000000-0005-0000-0000-000021000000}"/>
    <cellStyle name="Calc cel 5 2 6" xfId="1501" xr:uid="{00000000-0005-0000-0000-000021000000}"/>
    <cellStyle name="Calc cel 5 2 6 2" xfId="2741" xr:uid="{00000000-0005-0000-0000-000021000000}"/>
    <cellStyle name="Calc cel 5 2 6 2 2" xfId="8311" xr:uid="{00000000-0005-0000-0000-000021000000}"/>
    <cellStyle name="Calc cel 5 2 6 2 2 2" xfId="18856" xr:uid="{00000000-0005-0000-0000-000021000000}"/>
    <cellStyle name="Calc cel 5 2 6 2 3" xfId="12859" xr:uid="{00000000-0005-0000-0000-000021000000}"/>
    <cellStyle name="Calc cel 5 2 6 3" xfId="4155" xr:uid="{00000000-0005-0000-0000-000021000000}"/>
    <cellStyle name="Calc cel 5 2 6 3 2" xfId="9680" xr:uid="{00000000-0005-0000-0000-000021000000}"/>
    <cellStyle name="Calc cel 5 2 6 3 2 2" xfId="20234" xr:uid="{00000000-0005-0000-0000-000021000000}"/>
    <cellStyle name="Calc cel 5 2 6 3 3" xfId="11237" xr:uid="{00000000-0005-0000-0000-000021000000}"/>
    <cellStyle name="Calc cel 5 2 6 4" xfId="7124" xr:uid="{00000000-0005-0000-0000-000021000000}"/>
    <cellStyle name="Calc cel 5 2 6 4 2" xfId="17669" xr:uid="{00000000-0005-0000-0000-000021000000}"/>
    <cellStyle name="Calc cel 5 2 6 5" xfId="5564" xr:uid="{00000000-0005-0000-0000-000021000000}"/>
    <cellStyle name="Calc cel 5 2 6 5 2" xfId="13170" xr:uid="{00000000-0005-0000-0000-000021000000}"/>
    <cellStyle name="Calc cel 5 2 6 6" xfId="11345" xr:uid="{00000000-0005-0000-0000-000021000000}"/>
    <cellStyle name="Calc cel 5 2 7" xfId="1433" xr:uid="{00000000-0005-0000-0000-000021000000}"/>
    <cellStyle name="Calc cel 5 2 7 2" xfId="2674" xr:uid="{00000000-0005-0000-0000-000021000000}"/>
    <cellStyle name="Calc cel 5 2 7 2 2" xfId="8244" xr:uid="{00000000-0005-0000-0000-000021000000}"/>
    <cellStyle name="Calc cel 5 2 7 2 2 2" xfId="18789" xr:uid="{00000000-0005-0000-0000-000021000000}"/>
    <cellStyle name="Calc cel 5 2 7 2 3" xfId="14433" xr:uid="{00000000-0005-0000-0000-000021000000}"/>
    <cellStyle name="Calc cel 5 2 7 3" xfId="4094" xr:uid="{00000000-0005-0000-0000-000021000000}"/>
    <cellStyle name="Calc cel 5 2 7 3 2" xfId="9625" xr:uid="{00000000-0005-0000-0000-000021000000}"/>
    <cellStyle name="Calc cel 5 2 7 3 2 2" xfId="20178" xr:uid="{00000000-0005-0000-0000-000021000000}"/>
    <cellStyle name="Calc cel 5 2 7 3 3" xfId="14482" xr:uid="{00000000-0005-0000-0000-000021000000}"/>
    <cellStyle name="Calc cel 5 2 7 4" xfId="7066" xr:uid="{00000000-0005-0000-0000-000021000000}"/>
    <cellStyle name="Calc cel 5 2 7 4 2" xfId="17611" xr:uid="{00000000-0005-0000-0000-000021000000}"/>
    <cellStyle name="Calc cel 5 2 7 5" xfId="5509" xr:uid="{00000000-0005-0000-0000-000021000000}"/>
    <cellStyle name="Calc cel 5 2 7 5 2" xfId="13724" xr:uid="{00000000-0005-0000-0000-000021000000}"/>
    <cellStyle name="Calc cel 5 2 7 6" xfId="14506" xr:uid="{00000000-0005-0000-0000-000021000000}"/>
    <cellStyle name="Calc cel 5 2 8" xfId="1392" xr:uid="{00000000-0005-0000-0000-000021000000}"/>
    <cellStyle name="Calc cel 5 2 8 2" xfId="2633" xr:uid="{00000000-0005-0000-0000-000021000000}"/>
    <cellStyle name="Calc cel 5 2 8 2 2" xfId="8203" xr:uid="{00000000-0005-0000-0000-000021000000}"/>
    <cellStyle name="Calc cel 5 2 8 2 2 2" xfId="18748" xr:uid="{00000000-0005-0000-0000-000021000000}"/>
    <cellStyle name="Calc cel 5 2 8 2 3" xfId="12232" xr:uid="{00000000-0005-0000-0000-000021000000}"/>
    <cellStyle name="Calc cel 5 2 8 3" xfId="4053" xr:uid="{00000000-0005-0000-0000-000021000000}"/>
    <cellStyle name="Calc cel 5 2 8 3 2" xfId="9586" xr:uid="{00000000-0005-0000-0000-000021000000}"/>
    <cellStyle name="Calc cel 5 2 8 3 2 2" xfId="20139" xr:uid="{00000000-0005-0000-0000-000021000000}"/>
    <cellStyle name="Calc cel 5 2 8 3 3" xfId="13618" xr:uid="{00000000-0005-0000-0000-000021000000}"/>
    <cellStyle name="Calc cel 5 2 8 4" xfId="7027" xr:uid="{00000000-0005-0000-0000-000021000000}"/>
    <cellStyle name="Calc cel 5 2 8 4 2" xfId="17572" xr:uid="{00000000-0005-0000-0000-000021000000}"/>
    <cellStyle name="Calc cel 5 2 8 5" xfId="5470" xr:uid="{00000000-0005-0000-0000-000021000000}"/>
    <cellStyle name="Calc cel 5 2 8 5 2" xfId="10677" xr:uid="{00000000-0005-0000-0000-000021000000}"/>
    <cellStyle name="Calc cel 5 2 8 6" xfId="14702" xr:uid="{00000000-0005-0000-0000-000021000000}"/>
    <cellStyle name="Calc cel 5 2 9" xfId="960" xr:uid="{00000000-0005-0000-0000-000021000000}"/>
    <cellStyle name="Calc cel 5 2 9 2" xfId="3628" xr:uid="{00000000-0005-0000-0000-000021000000}"/>
    <cellStyle name="Calc cel 5 2 9 2 2" xfId="9188" xr:uid="{00000000-0005-0000-0000-000021000000}"/>
    <cellStyle name="Calc cel 5 2 9 2 2 2" xfId="19736" xr:uid="{00000000-0005-0000-0000-000021000000}"/>
    <cellStyle name="Calc cel 5 2 9 2 3" xfId="16049" xr:uid="{00000000-0005-0000-0000-000021000000}"/>
    <cellStyle name="Calc cel 5 2 9 3" xfId="6620" xr:uid="{00000000-0005-0000-0000-000021000000}"/>
    <cellStyle name="Calc cel 5 2 9 3 2" xfId="17165" xr:uid="{00000000-0005-0000-0000-000021000000}"/>
    <cellStyle name="Calc cel 5 2 9 4" xfId="5072" xr:uid="{00000000-0005-0000-0000-000021000000}"/>
    <cellStyle name="Calc cel 5 2 9 4 2" xfId="10487" xr:uid="{00000000-0005-0000-0000-000021000000}"/>
    <cellStyle name="Calc cel 5 2 9 5" xfId="11673" xr:uid="{00000000-0005-0000-0000-000021000000}"/>
    <cellStyle name="Calc cel 5 3" xfId="351" xr:uid="{00000000-0005-0000-0000-000021000000}"/>
    <cellStyle name="Calc cel 5 3 2" xfId="1842" xr:uid="{00000000-0005-0000-0000-000021000000}"/>
    <cellStyle name="Calc cel 5 3 2 2" xfId="3081" xr:uid="{00000000-0005-0000-0000-000021000000}"/>
    <cellStyle name="Calc cel 5 3 2 2 2" xfId="4493" xr:uid="{00000000-0005-0000-0000-000021000000}"/>
    <cellStyle name="Calc cel 5 3 2 2 2 2" xfId="9996" xr:uid="{00000000-0005-0000-0000-000021000000}"/>
    <cellStyle name="Calc cel 5 3 2 2 2 2 2" xfId="20552" xr:uid="{00000000-0005-0000-0000-000021000000}"/>
    <cellStyle name="Calc cel 5 3 2 2 2 3" xfId="14730" xr:uid="{00000000-0005-0000-0000-000021000000}"/>
    <cellStyle name="Calc cel 5 3 2 2 3" xfId="8651" xr:uid="{00000000-0005-0000-0000-000021000000}"/>
    <cellStyle name="Calc cel 5 3 2 2 3 2" xfId="19196" xr:uid="{00000000-0005-0000-0000-000021000000}"/>
    <cellStyle name="Calc cel 5 3 2 2 4" xfId="5880" xr:uid="{00000000-0005-0000-0000-000021000000}"/>
    <cellStyle name="Calc cel 5 3 2 2 4 2" xfId="16403" xr:uid="{00000000-0005-0000-0000-000021000000}"/>
    <cellStyle name="Calc cel 5 3 2 2 5" xfId="14182" xr:uid="{00000000-0005-0000-0000-000021000000}"/>
    <cellStyle name="Calc cel 5 3 2 3" xfId="3527" xr:uid="{00000000-0005-0000-0000-000021000000}"/>
    <cellStyle name="Calc cel 5 3 2 3 2" xfId="9091" xr:uid="{00000000-0005-0000-0000-000021000000}"/>
    <cellStyle name="Calc cel 5 3 2 3 2 2" xfId="19637" xr:uid="{00000000-0005-0000-0000-000021000000}"/>
    <cellStyle name="Calc cel 5 3 2 3 3" xfId="12132" xr:uid="{00000000-0005-0000-0000-000021000000}"/>
    <cellStyle name="Calc cel 5 3 2 4" xfId="4974" xr:uid="{00000000-0005-0000-0000-000021000000}"/>
    <cellStyle name="Calc cel 5 3 2 4 2" xfId="14546" xr:uid="{00000000-0005-0000-0000-000021000000}"/>
    <cellStyle name="Calc cel 5 3 2 5" xfId="11677" xr:uid="{00000000-0005-0000-0000-000021000000}"/>
    <cellStyle name="Calc cel 5 3 3" xfId="1458" xr:uid="{00000000-0005-0000-0000-000021000000}"/>
    <cellStyle name="Calc cel 5 3 3 2" xfId="2699" xr:uid="{00000000-0005-0000-0000-000021000000}"/>
    <cellStyle name="Calc cel 5 3 3 2 2" xfId="8269" xr:uid="{00000000-0005-0000-0000-000021000000}"/>
    <cellStyle name="Calc cel 5 3 3 2 2 2" xfId="18814" xr:uid="{00000000-0005-0000-0000-000021000000}"/>
    <cellStyle name="Calc cel 5 3 3 2 3" xfId="14668" xr:uid="{00000000-0005-0000-0000-000021000000}"/>
    <cellStyle name="Calc cel 5 3 3 3" xfId="4116" xr:uid="{00000000-0005-0000-0000-000021000000}"/>
    <cellStyle name="Calc cel 5 3 3 3 2" xfId="9646" xr:uid="{00000000-0005-0000-0000-000021000000}"/>
    <cellStyle name="Calc cel 5 3 3 3 2 2" xfId="20199" xr:uid="{00000000-0005-0000-0000-000021000000}"/>
    <cellStyle name="Calc cel 5 3 3 3 3" xfId="12595" xr:uid="{00000000-0005-0000-0000-000021000000}"/>
    <cellStyle name="Calc cel 5 3 3 4" xfId="7088" xr:uid="{00000000-0005-0000-0000-000021000000}"/>
    <cellStyle name="Calc cel 5 3 3 4 2" xfId="17633" xr:uid="{00000000-0005-0000-0000-000021000000}"/>
    <cellStyle name="Calc cel 5 3 3 5" xfId="5530" xr:uid="{00000000-0005-0000-0000-000021000000}"/>
    <cellStyle name="Calc cel 5 3 3 5 2" xfId="13281" xr:uid="{00000000-0005-0000-0000-000021000000}"/>
    <cellStyle name="Calc cel 5 3 3 6" xfId="15587" xr:uid="{00000000-0005-0000-0000-000021000000}"/>
    <cellStyle name="Calc cel 5 3 4" xfId="861" xr:uid="{00000000-0005-0000-0000-000021000000}"/>
    <cellStyle name="Calc cel 5 3 4 2" xfId="3339" xr:uid="{00000000-0005-0000-0000-000021000000}"/>
    <cellStyle name="Calc cel 5 3 4 2 2" xfId="8908" xr:uid="{00000000-0005-0000-0000-000021000000}"/>
    <cellStyle name="Calc cel 5 3 4 2 2 2" xfId="19453" xr:uid="{00000000-0005-0000-0000-000021000000}"/>
    <cellStyle name="Calc cel 5 3 4 2 3" xfId="12115" xr:uid="{00000000-0005-0000-0000-000021000000}"/>
    <cellStyle name="Calc cel 5 3 4 3" xfId="6521" xr:uid="{00000000-0005-0000-0000-000021000000}"/>
    <cellStyle name="Calc cel 5 3 4 3 2" xfId="17066" xr:uid="{00000000-0005-0000-0000-000021000000}"/>
    <cellStyle name="Calc cel 5 3 4 4" xfId="4773" xr:uid="{00000000-0005-0000-0000-000021000000}"/>
    <cellStyle name="Calc cel 5 3 4 4 2" xfId="15651" xr:uid="{00000000-0005-0000-0000-000021000000}"/>
    <cellStyle name="Calc cel 5 3 4 5" xfId="11263" xr:uid="{00000000-0005-0000-0000-000021000000}"/>
    <cellStyle name="Calc cel 5 3 5" xfId="2105" xr:uid="{00000000-0005-0000-0000-000021000000}"/>
    <cellStyle name="Calc cel 5 3 5 2" xfId="7675" xr:uid="{00000000-0005-0000-0000-000021000000}"/>
    <cellStyle name="Calc cel 5 3 5 2 2" xfId="18220" xr:uid="{00000000-0005-0000-0000-000021000000}"/>
    <cellStyle name="Calc cel 5 3 5 3" xfId="11923" xr:uid="{00000000-0005-0000-0000-000021000000}"/>
    <cellStyle name="Calc cel 5 3 6" xfId="3441" xr:uid="{00000000-0005-0000-0000-000021000000}"/>
    <cellStyle name="Calc cel 5 3 6 2" xfId="9005" xr:uid="{00000000-0005-0000-0000-000021000000}"/>
    <cellStyle name="Calc cel 5 3 6 2 2" xfId="19551" xr:uid="{00000000-0005-0000-0000-000021000000}"/>
    <cellStyle name="Calc cel 5 3 6 3" xfId="13555" xr:uid="{00000000-0005-0000-0000-000021000000}"/>
    <cellStyle name="Calc cel 5 3 7" xfId="4881" xr:uid="{00000000-0005-0000-0000-000021000000}"/>
    <cellStyle name="Calc cel 5 3 7 2" xfId="10740" xr:uid="{00000000-0005-0000-0000-000021000000}"/>
    <cellStyle name="Calc cel 5 3 8" xfId="14868" xr:uid="{00000000-0005-0000-0000-000021000000}"/>
    <cellStyle name="Calc cel 5 3 8 2" xfId="13720" xr:uid="{00000000-0005-0000-0000-000021000000}"/>
    <cellStyle name="Calc cel 5 3 9" xfId="10376" xr:uid="{00000000-0005-0000-0000-000021000000}"/>
    <cellStyle name="Calc cel 5 4" xfId="1850" xr:uid="{00000000-0005-0000-0000-000021000000}"/>
    <cellStyle name="Calc cel 5 4 2" xfId="3089" xr:uid="{00000000-0005-0000-0000-000021000000}"/>
    <cellStyle name="Calc cel 5 4 2 2" xfId="4501" xr:uid="{00000000-0005-0000-0000-000021000000}"/>
    <cellStyle name="Calc cel 5 4 2 2 2" xfId="10004" xr:uid="{00000000-0005-0000-0000-000021000000}"/>
    <cellStyle name="Calc cel 5 4 2 2 2 2" xfId="20560" xr:uid="{00000000-0005-0000-0000-000021000000}"/>
    <cellStyle name="Calc cel 5 4 2 2 3" xfId="11435" xr:uid="{00000000-0005-0000-0000-000021000000}"/>
    <cellStyle name="Calc cel 5 4 2 3" xfId="8659" xr:uid="{00000000-0005-0000-0000-000021000000}"/>
    <cellStyle name="Calc cel 5 4 2 3 2" xfId="19204" xr:uid="{00000000-0005-0000-0000-000021000000}"/>
    <cellStyle name="Calc cel 5 4 2 4" xfId="5888" xr:uid="{00000000-0005-0000-0000-000021000000}"/>
    <cellStyle name="Calc cel 5 4 2 4 2" xfId="16411" xr:uid="{00000000-0005-0000-0000-000021000000}"/>
    <cellStyle name="Calc cel 5 4 2 5" xfId="13493" xr:uid="{00000000-0005-0000-0000-000021000000}"/>
    <cellStyle name="Calc cel 5 4 3" xfId="3368" xr:uid="{00000000-0005-0000-0000-000021000000}"/>
    <cellStyle name="Calc cel 5 4 3 2" xfId="8936" xr:uid="{00000000-0005-0000-0000-000021000000}"/>
    <cellStyle name="Calc cel 5 4 3 2 2" xfId="19480" xr:uid="{00000000-0005-0000-0000-000021000000}"/>
    <cellStyle name="Calc cel 5 4 3 3" xfId="12711" xr:uid="{00000000-0005-0000-0000-000021000000}"/>
    <cellStyle name="Calc cel 5 4 4" xfId="7439" xr:uid="{00000000-0005-0000-0000-000021000000}"/>
    <cellStyle name="Calc cel 5 4 4 2" xfId="17984" xr:uid="{00000000-0005-0000-0000-000021000000}"/>
    <cellStyle name="Calc cel 5 4 5" xfId="4801" xr:uid="{00000000-0005-0000-0000-000021000000}"/>
    <cellStyle name="Calc cel 5 4 5 2" xfId="12670" xr:uid="{00000000-0005-0000-0000-000021000000}"/>
    <cellStyle name="Calc cel 5 4 6" xfId="10362" xr:uid="{00000000-0005-0000-0000-000021000000}"/>
    <cellStyle name="Calc cel 5 5" xfId="1449" xr:uid="{00000000-0005-0000-0000-000021000000}"/>
    <cellStyle name="Calc cel 5 5 2" xfId="2690" xr:uid="{00000000-0005-0000-0000-000021000000}"/>
    <cellStyle name="Calc cel 5 5 2 2" xfId="8260" xr:uid="{00000000-0005-0000-0000-000021000000}"/>
    <cellStyle name="Calc cel 5 5 2 2 2" xfId="18805" xr:uid="{00000000-0005-0000-0000-000021000000}"/>
    <cellStyle name="Calc cel 5 5 2 3" xfId="11791" xr:uid="{00000000-0005-0000-0000-000021000000}"/>
    <cellStyle name="Calc cel 5 5 3" xfId="349" xr:uid="{00000000-0005-0000-0000-000021000000}"/>
    <cellStyle name="Calc cel 5 5 3 2" xfId="6144" xr:uid="{00000000-0005-0000-0000-000021000000}"/>
    <cellStyle name="Calc cel 5 5 3 2 2" xfId="16687" xr:uid="{00000000-0005-0000-0000-000021000000}"/>
    <cellStyle name="Calc cel 5 5 3 3" xfId="11893" xr:uid="{00000000-0005-0000-0000-000021000000}"/>
    <cellStyle name="Calc cel 5 5 4" xfId="7080" xr:uid="{00000000-0005-0000-0000-000021000000}"/>
    <cellStyle name="Calc cel 5 5 4 2" xfId="17625" xr:uid="{00000000-0005-0000-0000-000021000000}"/>
    <cellStyle name="Calc cel 5 5 5" xfId="4758" xr:uid="{00000000-0005-0000-0000-000021000000}"/>
    <cellStyle name="Calc cel 5 5 5 2" xfId="14572" xr:uid="{00000000-0005-0000-0000-000021000000}"/>
    <cellStyle name="Calc cel 5 5 6" xfId="16025" xr:uid="{00000000-0005-0000-0000-000021000000}"/>
    <cellStyle name="Calc cel 5 6" xfId="1272" xr:uid="{00000000-0005-0000-0000-000021000000}"/>
    <cellStyle name="Calc cel 5 6 2" xfId="2513" xr:uid="{00000000-0005-0000-0000-000021000000}"/>
    <cellStyle name="Calc cel 5 6 2 2" xfId="8083" xr:uid="{00000000-0005-0000-0000-000021000000}"/>
    <cellStyle name="Calc cel 5 6 2 2 2" xfId="18628" xr:uid="{00000000-0005-0000-0000-000021000000}"/>
    <cellStyle name="Calc cel 5 6 2 3" xfId="10608" xr:uid="{00000000-0005-0000-0000-000021000000}"/>
    <cellStyle name="Calc cel 5 6 3" xfId="3934" xr:uid="{00000000-0005-0000-0000-000021000000}"/>
    <cellStyle name="Calc cel 5 6 3 2" xfId="9478" xr:uid="{00000000-0005-0000-0000-000021000000}"/>
    <cellStyle name="Calc cel 5 6 3 2 2" xfId="20031" xr:uid="{00000000-0005-0000-0000-000021000000}"/>
    <cellStyle name="Calc cel 5 6 3 3" xfId="15840" xr:uid="{00000000-0005-0000-0000-000021000000}"/>
    <cellStyle name="Calc cel 5 6 4" xfId="6919" xr:uid="{00000000-0005-0000-0000-000021000000}"/>
    <cellStyle name="Calc cel 5 6 4 2" xfId="17464" xr:uid="{00000000-0005-0000-0000-000021000000}"/>
    <cellStyle name="Calc cel 5 6 5" xfId="5362" xr:uid="{00000000-0005-0000-0000-000021000000}"/>
    <cellStyle name="Calc cel 5 6 5 2" xfId="13209" xr:uid="{00000000-0005-0000-0000-000021000000}"/>
    <cellStyle name="Calc cel 5 6 6" xfId="14612" xr:uid="{00000000-0005-0000-0000-000021000000}"/>
    <cellStyle name="Calc cel 5 7" xfId="864" xr:uid="{00000000-0005-0000-0000-000021000000}"/>
    <cellStyle name="Calc cel 5 7 2" xfId="6524" xr:uid="{00000000-0005-0000-0000-000021000000}"/>
    <cellStyle name="Calc cel 5 7 2 2" xfId="17069" xr:uid="{00000000-0005-0000-0000-000021000000}"/>
    <cellStyle name="Calc cel 5 7 3" xfId="15774" xr:uid="{00000000-0005-0000-0000-000021000000}"/>
    <cellStyle name="Calc cel 5 8" xfId="2108" xr:uid="{00000000-0005-0000-0000-000021000000}"/>
    <cellStyle name="Calc cel 5 8 2" xfId="7678" xr:uid="{00000000-0005-0000-0000-000021000000}"/>
    <cellStyle name="Calc cel 5 8 2 2" xfId="18223" xr:uid="{00000000-0005-0000-0000-000021000000}"/>
    <cellStyle name="Calc cel 5 8 3" xfId="11287" xr:uid="{00000000-0005-0000-0000-000021000000}"/>
    <cellStyle name="Calc cel 5 9" xfId="410" xr:uid="{00000000-0005-0000-0000-000021000000}"/>
    <cellStyle name="Calc cel 5 9 2" xfId="14956" xr:uid="{00000000-0005-0000-0000-000021000000}"/>
    <cellStyle name="Calc cel 5 9 2 2" xfId="16703" xr:uid="{00000000-0005-0000-0000-000021000000}"/>
    <cellStyle name="Calc cel 5 9 3" xfId="10658" xr:uid="{00000000-0005-0000-0000-000021000000}"/>
    <cellStyle name="Calc cel 5 9 4" xfId="16010" xr:uid="{00000000-0005-0000-0000-000021000000}"/>
    <cellStyle name="Calc cel 6" xfId="340" xr:uid="{00000000-0005-0000-0000-000005000000}"/>
    <cellStyle name="Calc cel 6 2" xfId="14951" xr:uid="{00000000-0005-0000-0000-000005000000}"/>
    <cellStyle name="Calc cel 6 3" xfId="16684" xr:uid="{00000000-0005-0000-0000-000005000000}"/>
    <cellStyle name="Calc cel 7" xfId="6112" xr:uid="{00000000-0005-0000-0000-000005000000}"/>
    <cellStyle name="Calc cel 7 2" xfId="14906" xr:uid="{00000000-0005-0000-0000-000005000000}"/>
    <cellStyle name="Calc cel 7 3" xfId="16634" xr:uid="{00000000-0005-0000-0000-000005000000}"/>
    <cellStyle name="Calc cel 8" xfId="14816" xr:uid="{00000000-0005-0000-0000-000005000000}"/>
    <cellStyle name="Calc cel 8 2" xfId="14253" xr:uid="{00000000-0005-0000-0000-000005000000}"/>
    <cellStyle name="Calculation" xfId="179" builtinId="22" customBuiltin="1"/>
    <cellStyle name="Check Cell" xfId="181" builtinId="23" customBuiltin="1"/>
    <cellStyle name="Comma" xfId="173" builtinId="3"/>
    <cellStyle name="Comma 2" xfId="13" xr:uid="{00000000-0005-0000-0000-000008000000}"/>
    <cellStyle name="Comma 3" xfId="157" xr:uid="{00000000-0005-0000-0000-000009000000}"/>
    <cellStyle name="Comma 4" xfId="229" xr:uid="{00000000-0005-0000-0000-00002B000000}"/>
    <cellStyle name="Comma 5" xfId="374" xr:uid="{00000000-0005-0000-0000-000030010000}"/>
    <cellStyle name="Comma 5 2" xfId="6145" xr:uid="{00000000-0005-0000-0000-000030010000}"/>
    <cellStyle name="Comma 5 2 2" xfId="14953" xr:uid="{00000000-0005-0000-0000-000030010000}"/>
    <cellStyle name="Comma 5 3" xfId="4903" xr:uid="{00000000-0005-0000-0000-000030010000}"/>
    <cellStyle name="Comma 5 4" xfId="10507" xr:uid="{00000000-0005-0000-0000-000061010000}"/>
    <cellStyle name="Comma 6" xfId="3353" xr:uid="{00000000-0005-0000-0000-00003F010000}"/>
    <cellStyle name="Comma 6 2" xfId="8922" xr:uid="{00000000-0005-0000-0000-00003F010000}"/>
    <cellStyle name="Comma 6 2 2" xfId="16134" xr:uid="{00000000-0005-0000-0000-00003F010000}"/>
    <cellStyle name="Comma 6 3" xfId="4787" xr:uid="{00000000-0005-0000-0000-00003F010000}"/>
    <cellStyle name="Comma 6 4" xfId="13633" xr:uid="{00000000-0005-0000-0000-00003F010000}"/>
    <cellStyle name="Comma 7" xfId="4737" xr:uid="{00000000-0005-0000-0000-00008E120000}"/>
    <cellStyle name="Comma 7 2" xfId="14815" xr:uid="{00000000-0005-0000-0000-000047130000}"/>
    <cellStyle name="Cover" xfId="14" xr:uid="{00000000-0005-0000-0000-00000A000000}"/>
    <cellStyle name="Currency 0,0" xfId="15" xr:uid="{00000000-0005-0000-0000-00000B000000}"/>
    <cellStyle name="Dezimal [0]_Input" xfId="16" xr:uid="{00000000-0005-0000-0000-00000C000000}"/>
    <cellStyle name="Dezimal_Input" xfId="17" xr:uid="{00000000-0005-0000-0000-00000D000000}"/>
    <cellStyle name="Euro" xfId="18" xr:uid="{00000000-0005-0000-0000-00000E000000}"/>
    <cellStyle name="Even" xfId="10231" xr:uid="{00000000-0005-0000-0000-000003000000}"/>
    <cellStyle name="Even 2" xfId="10235" xr:uid="{1A1FE0E6-3023-4009-96A8-C869C1363816}"/>
    <cellStyle name="Even 3" xfId="10005" xr:uid="{00000000-0005-0000-0000-000003000000}"/>
    <cellStyle name="Even 3 2" xfId="14904" xr:uid="{00000000-0005-0000-0000-000003000000}"/>
    <cellStyle name="Explanatory Text" xfId="184" builtinId="53" customBuiltin="1"/>
    <cellStyle name="Good" xfId="175" builtinId="26" customBuiltin="1"/>
    <cellStyle name="Header" xfId="10230" xr:uid="{00000000-0005-0000-0000-000002000000}"/>
    <cellStyle name="Header 2" xfId="10234" xr:uid="{247B7B3A-6C3E-47AA-81F8-494DF7B68CA9}"/>
    <cellStyle name="Header 3" xfId="5889" xr:uid="{00000000-0005-0000-0000-000002000000}"/>
    <cellStyle name="Header 3 2" xfId="16192" xr:uid="{00000000-0005-0000-0000-000002000000}"/>
    <cellStyle name="Heading 1 2" xfId="153" xr:uid="{00000000-0005-0000-0000-000010000000}"/>
    <cellStyle name="Heading 1 3" xfId="226" xr:uid="{00000000-0005-0000-0000-000035000000}"/>
    <cellStyle name="Heading 1 4" xfId="237" xr:uid="{00000000-0005-0000-0000-000036000000}"/>
    <cellStyle name="Heading 2" xfId="174" builtinId="17" customBuiltin="1"/>
    <cellStyle name="Heading 2 2" xfId="161" xr:uid="{00000000-0005-0000-0000-000011000000}"/>
    <cellStyle name="Heading 3 2" xfId="154" xr:uid="{00000000-0005-0000-0000-000013000000}"/>
    <cellStyle name="Heading 3 2 2" xfId="20783" xr:uid="{3C2F1EC6-DA9A-47B4-B450-B96722116EF0}"/>
    <cellStyle name="Heading 3 3" xfId="227" xr:uid="{00000000-0005-0000-0000-00003B000000}"/>
    <cellStyle name="Heading 3 4" xfId="238" xr:uid="{00000000-0005-0000-0000-00003C000000}"/>
    <cellStyle name="Heading 4" xfId="1" builtinId="19"/>
    <cellStyle name="Heading 4 2" xfId="155" xr:uid="{00000000-0005-0000-0000-000015000000}"/>
    <cellStyle name="Heading 4 3" xfId="228" xr:uid="{00000000-0005-0000-0000-00003F000000}"/>
    <cellStyle name="Heading 4 4" xfId="239" xr:uid="{00000000-0005-0000-0000-000040000000}"/>
    <cellStyle name="Headline" xfId="243" xr:uid="{00000000-0005-0000-0000-000041000000}"/>
    <cellStyle name="Hyperlink" xfId="148" builtinId="8"/>
    <cellStyle name="Hyperlink 2" xfId="19" xr:uid="{00000000-0005-0000-0000-000017000000}"/>
    <cellStyle name="Hyperlink 2 2" xfId="244" xr:uid="{00000000-0005-0000-0000-000044000000}"/>
    <cellStyle name="Hyperlink 3" xfId="171" xr:uid="{00000000-0005-0000-0000-000018000000}"/>
    <cellStyle name="HyperLink 4" xfId="10229" xr:uid="{00000000-0005-0000-0000-000001000000}"/>
    <cellStyle name="HyperLink 5" xfId="10242" xr:uid="{00000000-0005-0000-0000-000001000000}"/>
    <cellStyle name="HyperLink 6" xfId="10243" xr:uid="{00000000-0005-0000-0000-000001000000}"/>
    <cellStyle name="HyperLink 7" xfId="10244" xr:uid="{00000000-0005-0000-0000-000001000000}"/>
    <cellStyle name="HyperLink 8" xfId="5015" xr:uid="{00000000-0005-0000-0000-000001000000}"/>
    <cellStyle name="HyperLink 8 2" xfId="10247" xr:uid="{00000000-0005-0000-0000-000001000000}"/>
    <cellStyle name="Input" xfId="177" builtinId="20" customBuiltin="1"/>
    <cellStyle name="Input cel" xfId="20" xr:uid="{00000000-0005-0000-0000-000019000000}"/>
    <cellStyle name="Input cel 2" xfId="21" xr:uid="{00000000-0005-0000-0000-00001A000000}"/>
    <cellStyle name="Input cel 2 2" xfId="270" xr:uid="{00000000-0005-0000-0000-000049000000}"/>
    <cellStyle name="Input cel 2 2 10" xfId="432" xr:uid="{00000000-0005-0000-0000-000049000000}"/>
    <cellStyle name="Input cel 2 2 10 2" xfId="6178" xr:uid="{00000000-0005-0000-0000-000049000000}"/>
    <cellStyle name="Input cel 2 2 10 2 2" xfId="16723" xr:uid="{00000000-0005-0000-0000-000049000000}"/>
    <cellStyle name="Input cel 2 2 10 3" xfId="12125" xr:uid="{00000000-0005-0000-0000-000049000000}"/>
    <cellStyle name="Input cel 2 2 11" xfId="402" xr:uid="{00000000-0005-0000-0000-000049000000}"/>
    <cellStyle name="Input cel 2 2 11 2" xfId="6151" xr:uid="{00000000-0005-0000-0000-000049000000}"/>
    <cellStyle name="Input cel 2 2 11 2 2" xfId="16695" xr:uid="{00000000-0005-0000-0000-000049000000}"/>
    <cellStyle name="Input cel 2 2 11 3" xfId="11066" xr:uid="{00000000-0005-0000-0000-000049000000}"/>
    <cellStyle name="Input cel 2 2 12" xfId="4749" xr:uid="{00000000-0005-0000-0000-000049000000}"/>
    <cellStyle name="Input cel 2 2 12 2" xfId="14970" xr:uid="{00000000-0005-0000-0000-000049000000}"/>
    <cellStyle name="Input cel 2 2 13" xfId="10498" xr:uid="{00000000-0005-0000-0000-000049000000}"/>
    <cellStyle name="Input cel 2 2 2" xfId="318" xr:uid="{00000000-0005-0000-0000-000049000000}"/>
    <cellStyle name="Input cel 2 2 2 10" xfId="489" xr:uid="{00000000-0005-0000-0000-000049000000}"/>
    <cellStyle name="Input cel 2 2 2 10 2" xfId="6227" xr:uid="{00000000-0005-0000-0000-000049000000}"/>
    <cellStyle name="Input cel 2 2 2 10 2 2" xfId="16773" xr:uid="{00000000-0005-0000-0000-000049000000}"/>
    <cellStyle name="Input cel 2 2 2 10 3" xfId="14012" xr:uid="{00000000-0005-0000-0000-000049000000}"/>
    <cellStyle name="Input cel 2 2 2 11" xfId="3426" xr:uid="{00000000-0005-0000-0000-000049000000}"/>
    <cellStyle name="Input cel 2 2 2 11 2" xfId="8991" xr:uid="{00000000-0005-0000-0000-000049000000}"/>
    <cellStyle name="Input cel 2 2 2 11 2 2" xfId="19537" xr:uid="{00000000-0005-0000-0000-000049000000}"/>
    <cellStyle name="Input cel 2 2 2 12" xfId="4861" xr:uid="{00000000-0005-0000-0000-000049000000}"/>
    <cellStyle name="Input cel 2 2 2 12 2" xfId="13544" xr:uid="{00000000-0005-0000-0000-000049000000}"/>
    <cellStyle name="Input cel 2 2 2 13" xfId="11826" xr:uid="{00000000-0005-0000-0000-000049000000}"/>
    <cellStyle name="Input cel 2 2 2 2" xfId="543" xr:uid="{00000000-0005-0000-0000-000049000000}"/>
    <cellStyle name="Input cel 2 2 2 2 10" xfId="11305" xr:uid="{00000000-0005-0000-0000-000049000000}"/>
    <cellStyle name="Input cel 2 2 2 2 2" xfId="640" xr:uid="{00000000-0005-0000-0000-000049000000}"/>
    <cellStyle name="Input cel 2 2 2 2 2 2" xfId="1881" xr:uid="{00000000-0005-0000-0000-000049000000}"/>
    <cellStyle name="Input cel 2 2 2 2 2 2 2" xfId="3120" xr:uid="{00000000-0005-0000-0000-000049000000}"/>
    <cellStyle name="Input cel 2 2 2 2 2 2 2 2" xfId="8690" xr:uid="{00000000-0005-0000-0000-000049000000}"/>
    <cellStyle name="Input cel 2 2 2 2 2 2 2 2 2" xfId="19235" xr:uid="{00000000-0005-0000-0000-000049000000}"/>
    <cellStyle name="Input cel 2 2 2 2 2 2 2 3" xfId="14297" xr:uid="{00000000-0005-0000-0000-000049000000}"/>
    <cellStyle name="Input cel 2 2 2 2 2 2 3" xfId="4532" xr:uid="{00000000-0005-0000-0000-000049000000}"/>
    <cellStyle name="Input cel 2 2 2 2 2 2 3 2" xfId="10034" xr:uid="{00000000-0005-0000-0000-000049000000}"/>
    <cellStyle name="Input cel 2 2 2 2 2 2 3 2 2" xfId="20589" xr:uid="{00000000-0005-0000-0000-000049000000}"/>
    <cellStyle name="Input cel 2 2 2 2 2 2 3 3" xfId="14240" xr:uid="{00000000-0005-0000-0000-000049000000}"/>
    <cellStyle name="Input cel 2 2 2 2 2 2 4" xfId="7461" xr:uid="{00000000-0005-0000-0000-000049000000}"/>
    <cellStyle name="Input cel 2 2 2 2 2 2 4 2" xfId="18006" xr:uid="{00000000-0005-0000-0000-000049000000}"/>
    <cellStyle name="Input cel 2 2 2 2 2 2 5" xfId="5918" xr:uid="{00000000-0005-0000-0000-000049000000}"/>
    <cellStyle name="Input cel 2 2 2 2 2 2 5 2" xfId="16440" xr:uid="{00000000-0005-0000-0000-000049000000}"/>
    <cellStyle name="Input cel 2 2 2 2 2 2 6" xfId="11776" xr:uid="{00000000-0005-0000-0000-000049000000}"/>
    <cellStyle name="Input cel 2 2 2 2 2 3" xfId="1562" xr:uid="{00000000-0005-0000-0000-000049000000}"/>
    <cellStyle name="Input cel 2 2 2 2 2 3 2" xfId="7172" xr:uid="{00000000-0005-0000-0000-000049000000}"/>
    <cellStyle name="Input cel 2 2 2 2 2 3 2 2" xfId="17717" xr:uid="{00000000-0005-0000-0000-000049000000}"/>
    <cellStyle name="Input cel 2 2 2 2 2 3 3" xfId="11707" xr:uid="{00000000-0005-0000-0000-000049000000}"/>
    <cellStyle name="Input cel 2 2 2 2 2 4" xfId="2802" xr:uid="{00000000-0005-0000-0000-000049000000}"/>
    <cellStyle name="Input cel 2 2 2 2 2 4 2" xfId="8372" xr:uid="{00000000-0005-0000-0000-000049000000}"/>
    <cellStyle name="Input cel 2 2 2 2 2 4 2 2" xfId="18917" xr:uid="{00000000-0005-0000-0000-000049000000}"/>
    <cellStyle name="Input cel 2 2 2 2 2 4 3" xfId="12680" xr:uid="{00000000-0005-0000-0000-000049000000}"/>
    <cellStyle name="Input cel 2 2 2 2 2 5" xfId="4216" xr:uid="{00000000-0005-0000-0000-000049000000}"/>
    <cellStyle name="Input cel 2 2 2 2 2 5 2" xfId="9737" xr:uid="{00000000-0005-0000-0000-000049000000}"/>
    <cellStyle name="Input cel 2 2 2 2 2 5 2 2" xfId="20291" xr:uid="{00000000-0005-0000-0000-000049000000}"/>
    <cellStyle name="Input cel 2 2 2 2 2 5 3" xfId="11587" xr:uid="{00000000-0005-0000-0000-000049000000}"/>
    <cellStyle name="Input cel 2 2 2 2 2 6" xfId="6335" xr:uid="{00000000-0005-0000-0000-000049000000}"/>
    <cellStyle name="Input cel 2 2 2 2 2 6 2" xfId="15044" xr:uid="{00000000-0005-0000-0000-000049000000}"/>
    <cellStyle name="Input cel 2 2 2 2 2 6 2 2" xfId="16880" xr:uid="{00000000-0005-0000-0000-000049000000}"/>
    <cellStyle name="Input cel 2 2 2 2 2 6 3" xfId="14291" xr:uid="{00000000-0005-0000-0000-000049000000}"/>
    <cellStyle name="Input cel 2 2 2 2 2 7" xfId="5621" xr:uid="{00000000-0005-0000-0000-000049000000}"/>
    <cellStyle name="Input cel 2 2 2 2 2 7 2" xfId="11185" xr:uid="{00000000-0005-0000-0000-000049000000}"/>
    <cellStyle name="Input cel 2 2 2 2 2 8" xfId="16163" xr:uid="{00000000-0005-0000-0000-000049000000}"/>
    <cellStyle name="Input cel 2 2 2 2 3" xfId="1479" xr:uid="{00000000-0005-0000-0000-000049000000}"/>
    <cellStyle name="Input cel 2 2 2 2 3 2" xfId="2719" xr:uid="{00000000-0005-0000-0000-000049000000}"/>
    <cellStyle name="Input cel 2 2 2 2 3 2 2" xfId="8289" xr:uid="{00000000-0005-0000-0000-000049000000}"/>
    <cellStyle name="Input cel 2 2 2 2 3 2 2 2" xfId="18834" xr:uid="{00000000-0005-0000-0000-000049000000}"/>
    <cellStyle name="Input cel 2 2 2 2 3 2 3" xfId="11843" xr:uid="{00000000-0005-0000-0000-000049000000}"/>
    <cellStyle name="Input cel 2 2 2 2 3 3" xfId="4135" xr:uid="{00000000-0005-0000-0000-000049000000}"/>
    <cellStyle name="Input cel 2 2 2 2 3 3 2" xfId="9662" xr:uid="{00000000-0005-0000-0000-000049000000}"/>
    <cellStyle name="Input cel 2 2 2 2 3 3 2 2" xfId="20216" xr:uid="{00000000-0005-0000-0000-000049000000}"/>
    <cellStyle name="Input cel 2 2 2 2 3 3 3" xfId="12548" xr:uid="{00000000-0005-0000-0000-000049000000}"/>
    <cellStyle name="Input cel 2 2 2 2 3 4" xfId="7104" xr:uid="{00000000-0005-0000-0000-000049000000}"/>
    <cellStyle name="Input cel 2 2 2 2 3 4 2" xfId="17649" xr:uid="{00000000-0005-0000-0000-000049000000}"/>
    <cellStyle name="Input cel 2 2 2 2 3 5" xfId="5546" xr:uid="{00000000-0005-0000-0000-000049000000}"/>
    <cellStyle name="Input cel 2 2 2 2 3 5 2" xfId="14735" xr:uid="{00000000-0005-0000-0000-000049000000}"/>
    <cellStyle name="Input cel 2 2 2 2 3 6" xfId="11756" xr:uid="{00000000-0005-0000-0000-000049000000}"/>
    <cellStyle name="Input cel 2 2 2 2 4" xfId="1248" xr:uid="{00000000-0005-0000-0000-000049000000}"/>
    <cellStyle name="Input cel 2 2 2 2 4 2" xfId="2490" xr:uid="{00000000-0005-0000-0000-000049000000}"/>
    <cellStyle name="Input cel 2 2 2 2 4 2 2" xfId="8060" xr:uid="{00000000-0005-0000-0000-000049000000}"/>
    <cellStyle name="Input cel 2 2 2 2 4 2 2 2" xfId="18605" xr:uid="{00000000-0005-0000-0000-000049000000}"/>
    <cellStyle name="Input cel 2 2 2 2 4 2 3" xfId="13792" xr:uid="{00000000-0005-0000-0000-000049000000}"/>
    <cellStyle name="Input cel 2 2 2 2 4 3" xfId="3913" xr:uid="{00000000-0005-0000-0000-000049000000}"/>
    <cellStyle name="Input cel 2 2 2 2 4 3 2" xfId="9458" xr:uid="{00000000-0005-0000-0000-000049000000}"/>
    <cellStyle name="Input cel 2 2 2 2 4 3 2 2" xfId="20011" xr:uid="{00000000-0005-0000-0000-000049000000}"/>
    <cellStyle name="Input cel 2 2 2 2 4 3 3" xfId="14564" xr:uid="{00000000-0005-0000-0000-000049000000}"/>
    <cellStyle name="Input cel 2 2 2 2 4 4" xfId="6897" xr:uid="{00000000-0005-0000-0000-000049000000}"/>
    <cellStyle name="Input cel 2 2 2 2 4 4 2" xfId="17442" xr:uid="{00000000-0005-0000-0000-000049000000}"/>
    <cellStyle name="Input cel 2 2 2 2 4 5" xfId="5342" xr:uid="{00000000-0005-0000-0000-000049000000}"/>
    <cellStyle name="Input cel 2 2 2 2 4 5 2" xfId="11067" xr:uid="{00000000-0005-0000-0000-000049000000}"/>
    <cellStyle name="Input cel 2 2 2 2 4 6" xfId="10874" xr:uid="{00000000-0005-0000-0000-000049000000}"/>
    <cellStyle name="Input cel 2 2 2 2 5" xfId="1301" xr:uid="{00000000-0005-0000-0000-000049000000}"/>
    <cellStyle name="Input cel 2 2 2 2 5 2" xfId="2542" xr:uid="{00000000-0005-0000-0000-000049000000}"/>
    <cellStyle name="Input cel 2 2 2 2 5 2 2" xfId="8112" xr:uid="{00000000-0005-0000-0000-000049000000}"/>
    <cellStyle name="Input cel 2 2 2 2 5 2 2 2" xfId="18657" xr:uid="{00000000-0005-0000-0000-000049000000}"/>
    <cellStyle name="Input cel 2 2 2 2 5 2 3" xfId="12654" xr:uid="{00000000-0005-0000-0000-000049000000}"/>
    <cellStyle name="Input cel 2 2 2 2 5 3" xfId="3962" xr:uid="{00000000-0005-0000-0000-000049000000}"/>
    <cellStyle name="Input cel 2 2 2 2 5 3 2" xfId="9502" xr:uid="{00000000-0005-0000-0000-000049000000}"/>
    <cellStyle name="Input cel 2 2 2 2 5 3 2 2" xfId="20055" xr:uid="{00000000-0005-0000-0000-000049000000}"/>
    <cellStyle name="Input cel 2 2 2 2 5 3 3" xfId="11256" xr:uid="{00000000-0005-0000-0000-000049000000}"/>
    <cellStyle name="Input cel 2 2 2 2 5 4" xfId="6944" xr:uid="{00000000-0005-0000-0000-000049000000}"/>
    <cellStyle name="Input cel 2 2 2 2 5 4 2" xfId="17489" xr:uid="{00000000-0005-0000-0000-000049000000}"/>
    <cellStyle name="Input cel 2 2 2 2 5 5" xfId="5386" xr:uid="{00000000-0005-0000-0000-000049000000}"/>
    <cellStyle name="Input cel 2 2 2 2 5 5 2" xfId="11375" xr:uid="{00000000-0005-0000-0000-000049000000}"/>
    <cellStyle name="Input cel 2 2 2 2 5 6" xfId="15780" xr:uid="{00000000-0005-0000-0000-000049000000}"/>
    <cellStyle name="Input cel 2 2 2 2 6" xfId="941" xr:uid="{00000000-0005-0000-0000-000049000000}"/>
    <cellStyle name="Input cel 2 2 2 2 6 2" xfId="3609" xr:uid="{00000000-0005-0000-0000-000049000000}"/>
    <cellStyle name="Input cel 2 2 2 2 6 2 2" xfId="9170" xr:uid="{00000000-0005-0000-0000-000049000000}"/>
    <cellStyle name="Input cel 2 2 2 2 6 2 2 2" xfId="19717" xr:uid="{00000000-0005-0000-0000-000049000000}"/>
    <cellStyle name="Input cel 2 2 2 2 6 2 3" xfId="13717" xr:uid="{00000000-0005-0000-0000-000049000000}"/>
    <cellStyle name="Input cel 2 2 2 2 6 3" xfId="6601" xr:uid="{00000000-0005-0000-0000-000049000000}"/>
    <cellStyle name="Input cel 2 2 2 2 6 3 2" xfId="17146" xr:uid="{00000000-0005-0000-0000-000049000000}"/>
    <cellStyle name="Input cel 2 2 2 2 6 4" xfId="5054" xr:uid="{00000000-0005-0000-0000-000049000000}"/>
    <cellStyle name="Input cel 2 2 2 2 6 4 2" xfId="14250" xr:uid="{00000000-0005-0000-0000-000049000000}"/>
    <cellStyle name="Input cel 2 2 2 2 6 5" xfId="13744" xr:uid="{00000000-0005-0000-0000-000049000000}"/>
    <cellStyle name="Input cel 2 2 2 2 7" xfId="2184" xr:uid="{00000000-0005-0000-0000-000049000000}"/>
    <cellStyle name="Input cel 2 2 2 2 7 2" xfId="7754" xr:uid="{00000000-0005-0000-0000-000049000000}"/>
    <cellStyle name="Input cel 2 2 2 2 7 2 2" xfId="18299" xr:uid="{00000000-0005-0000-0000-000049000000}"/>
    <cellStyle name="Input cel 2 2 2 2 7 3" xfId="11652" xr:uid="{00000000-0005-0000-0000-000049000000}"/>
    <cellStyle name="Input cel 2 2 2 2 8" xfId="3505" xr:uid="{00000000-0005-0000-0000-000049000000}"/>
    <cellStyle name="Input cel 2 2 2 2 8 2" xfId="9069" xr:uid="{00000000-0005-0000-0000-000049000000}"/>
    <cellStyle name="Input cel 2 2 2 2 8 2 2" xfId="19615" xr:uid="{00000000-0005-0000-0000-000049000000}"/>
    <cellStyle name="Input cel 2 2 2 2 8 3" xfId="11706" xr:uid="{00000000-0005-0000-0000-000049000000}"/>
    <cellStyle name="Input cel 2 2 2 2 9" xfId="4952" xr:uid="{00000000-0005-0000-0000-000049000000}"/>
    <cellStyle name="Input cel 2 2 2 2 9 2" xfId="14561" xr:uid="{00000000-0005-0000-0000-000049000000}"/>
    <cellStyle name="Input cel 2 2 2 3" xfId="689" xr:uid="{00000000-0005-0000-0000-000049000000}"/>
    <cellStyle name="Input cel 2 2 2 3 2" xfId="1915" xr:uid="{00000000-0005-0000-0000-000049000000}"/>
    <cellStyle name="Input cel 2 2 2 3 2 2" xfId="3154" xr:uid="{00000000-0005-0000-0000-000049000000}"/>
    <cellStyle name="Input cel 2 2 2 3 2 2 2" xfId="8724" xr:uid="{00000000-0005-0000-0000-000049000000}"/>
    <cellStyle name="Input cel 2 2 2 3 2 2 2 2" xfId="19269" xr:uid="{00000000-0005-0000-0000-000049000000}"/>
    <cellStyle name="Input cel 2 2 2 3 2 2 3" xfId="15591" xr:uid="{00000000-0005-0000-0000-000049000000}"/>
    <cellStyle name="Input cel 2 2 2 3 2 3" xfId="4566" xr:uid="{00000000-0005-0000-0000-000049000000}"/>
    <cellStyle name="Input cel 2 2 2 3 2 3 2" xfId="10066" xr:uid="{00000000-0005-0000-0000-000049000000}"/>
    <cellStyle name="Input cel 2 2 2 3 2 3 2 2" xfId="20621" xr:uid="{00000000-0005-0000-0000-000049000000}"/>
    <cellStyle name="Input cel 2 2 2 3 2 3 3" xfId="13609" xr:uid="{00000000-0005-0000-0000-000049000000}"/>
    <cellStyle name="Input cel 2 2 2 3 2 4" xfId="7493" xr:uid="{00000000-0005-0000-0000-000049000000}"/>
    <cellStyle name="Input cel 2 2 2 3 2 4 2" xfId="18038" xr:uid="{00000000-0005-0000-0000-000049000000}"/>
    <cellStyle name="Input cel 2 2 2 3 2 5" xfId="5950" xr:uid="{00000000-0005-0000-0000-000049000000}"/>
    <cellStyle name="Input cel 2 2 2 3 2 5 2" xfId="16472" xr:uid="{00000000-0005-0000-0000-000049000000}"/>
    <cellStyle name="Input cel 2 2 2 3 2 6" xfId="10947" xr:uid="{00000000-0005-0000-0000-000049000000}"/>
    <cellStyle name="Input cel 2 2 2 3 3" xfId="1363" xr:uid="{00000000-0005-0000-0000-000049000000}"/>
    <cellStyle name="Input cel 2 2 2 3 3 2" xfId="2604" xr:uid="{00000000-0005-0000-0000-000049000000}"/>
    <cellStyle name="Input cel 2 2 2 3 3 2 2" xfId="8174" xr:uid="{00000000-0005-0000-0000-000049000000}"/>
    <cellStyle name="Input cel 2 2 2 3 3 2 2 2" xfId="18719" xr:uid="{00000000-0005-0000-0000-000049000000}"/>
    <cellStyle name="Input cel 2 2 2 3 3 2 3" xfId="15235" xr:uid="{00000000-0005-0000-0000-000049000000}"/>
    <cellStyle name="Input cel 2 2 2 3 3 3" xfId="4024" xr:uid="{00000000-0005-0000-0000-000049000000}"/>
    <cellStyle name="Input cel 2 2 2 3 3 3 2" xfId="9559" xr:uid="{00000000-0005-0000-0000-000049000000}"/>
    <cellStyle name="Input cel 2 2 2 3 3 3 2 2" xfId="20112" xr:uid="{00000000-0005-0000-0000-000049000000}"/>
    <cellStyle name="Input cel 2 2 2 3 3 3 3" xfId="12255" xr:uid="{00000000-0005-0000-0000-000049000000}"/>
    <cellStyle name="Input cel 2 2 2 3 3 4" xfId="7000" xr:uid="{00000000-0005-0000-0000-000049000000}"/>
    <cellStyle name="Input cel 2 2 2 3 3 4 2" xfId="17545" xr:uid="{00000000-0005-0000-0000-000049000000}"/>
    <cellStyle name="Input cel 2 2 2 3 3 5" xfId="5443" xr:uid="{00000000-0005-0000-0000-000049000000}"/>
    <cellStyle name="Input cel 2 2 2 3 3 5 2" xfId="13722" xr:uid="{00000000-0005-0000-0000-000049000000}"/>
    <cellStyle name="Input cel 2 2 2 3 3 6" xfId="11239" xr:uid="{00000000-0005-0000-0000-000049000000}"/>
    <cellStyle name="Input cel 2 2 2 3 4" xfId="989" xr:uid="{00000000-0005-0000-0000-000049000000}"/>
    <cellStyle name="Input cel 2 2 2 3 4 2" xfId="6649" xr:uid="{00000000-0005-0000-0000-000049000000}"/>
    <cellStyle name="Input cel 2 2 2 3 4 2 2" xfId="17194" xr:uid="{00000000-0005-0000-0000-000049000000}"/>
    <cellStyle name="Input cel 2 2 2 3 4 3" xfId="11863" xr:uid="{00000000-0005-0000-0000-000049000000}"/>
    <cellStyle name="Input cel 2 2 2 3 5" xfId="2232" xr:uid="{00000000-0005-0000-0000-000049000000}"/>
    <cellStyle name="Input cel 2 2 2 3 5 2" xfId="7802" xr:uid="{00000000-0005-0000-0000-000049000000}"/>
    <cellStyle name="Input cel 2 2 2 3 5 2 2" xfId="18347" xr:uid="{00000000-0005-0000-0000-000049000000}"/>
    <cellStyle name="Input cel 2 2 2 3 5 3" xfId="10648" xr:uid="{00000000-0005-0000-0000-000049000000}"/>
    <cellStyle name="Input cel 2 2 2 3 6" xfId="3657" xr:uid="{00000000-0005-0000-0000-000049000000}"/>
    <cellStyle name="Input cel 2 2 2 3 6 2" xfId="9217" xr:uid="{00000000-0005-0000-0000-000049000000}"/>
    <cellStyle name="Input cel 2 2 2 3 6 2 2" xfId="19765" xr:uid="{00000000-0005-0000-0000-000049000000}"/>
    <cellStyle name="Input cel 2 2 2 3 6 3" xfId="14389" xr:uid="{00000000-0005-0000-0000-000049000000}"/>
    <cellStyle name="Input cel 2 2 2 3 7" xfId="6383" xr:uid="{00000000-0005-0000-0000-000049000000}"/>
    <cellStyle name="Input cel 2 2 2 3 7 2" xfId="15091" xr:uid="{00000000-0005-0000-0000-000049000000}"/>
    <cellStyle name="Input cel 2 2 2 3 7 2 2" xfId="16928" xr:uid="{00000000-0005-0000-0000-000049000000}"/>
    <cellStyle name="Input cel 2 2 2 3 7 3" xfId="12282" xr:uid="{00000000-0005-0000-0000-000049000000}"/>
    <cellStyle name="Input cel 2 2 2 3 8" xfId="5101" xr:uid="{00000000-0005-0000-0000-000049000000}"/>
    <cellStyle name="Input cel 2 2 2 3 8 2" xfId="14615" xr:uid="{00000000-0005-0000-0000-000049000000}"/>
    <cellStyle name="Input cel 2 2 2 3 9" xfId="15003" xr:uid="{00000000-0005-0000-0000-000049000000}"/>
    <cellStyle name="Input cel 2 2 2 4" xfId="753" xr:uid="{00000000-0005-0000-0000-000049000000}"/>
    <cellStyle name="Input cel 2 2 2 4 2" xfId="1979" xr:uid="{00000000-0005-0000-0000-000049000000}"/>
    <cellStyle name="Input cel 2 2 2 4 2 2" xfId="3218" xr:uid="{00000000-0005-0000-0000-000049000000}"/>
    <cellStyle name="Input cel 2 2 2 4 2 2 2" xfId="8788" xr:uid="{00000000-0005-0000-0000-000049000000}"/>
    <cellStyle name="Input cel 2 2 2 4 2 2 2 2" xfId="19333" xr:uid="{00000000-0005-0000-0000-000049000000}"/>
    <cellStyle name="Input cel 2 2 2 4 2 2 3" xfId="12410" xr:uid="{00000000-0005-0000-0000-000049000000}"/>
    <cellStyle name="Input cel 2 2 2 4 2 3" xfId="4630" xr:uid="{00000000-0005-0000-0000-000049000000}"/>
    <cellStyle name="Input cel 2 2 2 4 2 3 2" xfId="10126" xr:uid="{00000000-0005-0000-0000-000049000000}"/>
    <cellStyle name="Input cel 2 2 2 4 2 3 2 2" xfId="20681" xr:uid="{00000000-0005-0000-0000-000049000000}"/>
    <cellStyle name="Input cel 2 2 2 4 2 3 3" xfId="12613" xr:uid="{00000000-0005-0000-0000-000049000000}"/>
    <cellStyle name="Input cel 2 2 2 4 2 4" xfId="7553" xr:uid="{00000000-0005-0000-0000-000049000000}"/>
    <cellStyle name="Input cel 2 2 2 4 2 4 2" xfId="18098" xr:uid="{00000000-0005-0000-0000-000049000000}"/>
    <cellStyle name="Input cel 2 2 2 4 2 5" xfId="6010" xr:uid="{00000000-0005-0000-0000-000049000000}"/>
    <cellStyle name="Input cel 2 2 2 4 2 5 2" xfId="16532" xr:uid="{00000000-0005-0000-0000-000049000000}"/>
    <cellStyle name="Input cel 2 2 2 4 2 6" xfId="11551" xr:uid="{00000000-0005-0000-0000-000049000000}"/>
    <cellStyle name="Input cel 2 2 2 4 3" xfId="1661" xr:uid="{00000000-0005-0000-0000-000049000000}"/>
    <cellStyle name="Input cel 2 2 2 4 3 2" xfId="2901" xr:uid="{00000000-0005-0000-0000-000049000000}"/>
    <cellStyle name="Input cel 2 2 2 4 3 2 2" xfId="8471" xr:uid="{00000000-0005-0000-0000-000049000000}"/>
    <cellStyle name="Input cel 2 2 2 4 3 2 2 2" xfId="19016" xr:uid="{00000000-0005-0000-0000-000049000000}"/>
    <cellStyle name="Input cel 2 2 2 4 3 2 3" xfId="14151" xr:uid="{00000000-0005-0000-0000-000049000000}"/>
    <cellStyle name="Input cel 2 2 2 4 3 3" xfId="4314" xr:uid="{00000000-0005-0000-0000-000049000000}"/>
    <cellStyle name="Input cel 2 2 2 4 3 3 2" xfId="9829" xr:uid="{00000000-0005-0000-0000-000049000000}"/>
    <cellStyle name="Input cel 2 2 2 4 3 3 2 2" xfId="20385" xr:uid="{00000000-0005-0000-0000-000049000000}"/>
    <cellStyle name="Input cel 2 2 2 4 3 3 3" xfId="12399" xr:uid="{00000000-0005-0000-0000-000049000000}"/>
    <cellStyle name="Input cel 2 2 2 4 3 4" xfId="7269" xr:uid="{00000000-0005-0000-0000-000049000000}"/>
    <cellStyle name="Input cel 2 2 2 4 3 4 2" xfId="17814" xr:uid="{00000000-0005-0000-0000-000049000000}"/>
    <cellStyle name="Input cel 2 2 2 4 3 5" xfId="5713" xr:uid="{00000000-0005-0000-0000-000049000000}"/>
    <cellStyle name="Input cel 2 2 2 4 3 5 2" xfId="16236" xr:uid="{00000000-0005-0000-0000-000049000000}"/>
    <cellStyle name="Input cel 2 2 2 4 3 6" xfId="12608" xr:uid="{00000000-0005-0000-0000-000049000000}"/>
    <cellStyle name="Input cel 2 2 2 4 4" xfId="1053" xr:uid="{00000000-0005-0000-0000-000049000000}"/>
    <cellStyle name="Input cel 2 2 2 4 4 2" xfId="6710" xr:uid="{00000000-0005-0000-0000-000049000000}"/>
    <cellStyle name="Input cel 2 2 2 4 4 2 2" xfId="17255" xr:uid="{00000000-0005-0000-0000-000049000000}"/>
    <cellStyle name="Input cel 2 2 2 4 4 3" xfId="13132" xr:uid="{00000000-0005-0000-0000-000049000000}"/>
    <cellStyle name="Input cel 2 2 2 4 5" xfId="2296" xr:uid="{00000000-0005-0000-0000-000049000000}"/>
    <cellStyle name="Input cel 2 2 2 4 5 2" xfId="7866" xr:uid="{00000000-0005-0000-0000-000049000000}"/>
    <cellStyle name="Input cel 2 2 2 4 5 2 2" xfId="18411" xr:uid="{00000000-0005-0000-0000-000049000000}"/>
    <cellStyle name="Input cel 2 2 2 4 5 3" xfId="15425" xr:uid="{00000000-0005-0000-0000-000049000000}"/>
    <cellStyle name="Input cel 2 2 2 4 6" xfId="3721" xr:uid="{00000000-0005-0000-0000-000049000000}"/>
    <cellStyle name="Input cel 2 2 2 4 6 2" xfId="9277" xr:uid="{00000000-0005-0000-0000-000049000000}"/>
    <cellStyle name="Input cel 2 2 2 4 6 2 2" xfId="19826" xr:uid="{00000000-0005-0000-0000-000049000000}"/>
    <cellStyle name="Input cel 2 2 2 4 6 3" xfId="12042" xr:uid="{00000000-0005-0000-0000-000049000000}"/>
    <cellStyle name="Input cel 2 2 2 4 7" xfId="6417" xr:uid="{00000000-0005-0000-0000-000049000000}"/>
    <cellStyle name="Input cel 2 2 2 4 7 2" xfId="15125" xr:uid="{00000000-0005-0000-0000-000049000000}"/>
    <cellStyle name="Input cel 2 2 2 4 7 2 2" xfId="16962" xr:uid="{00000000-0005-0000-0000-000049000000}"/>
    <cellStyle name="Input cel 2 2 2 4 7 3" xfId="12210" xr:uid="{00000000-0005-0000-0000-000049000000}"/>
    <cellStyle name="Input cel 2 2 2 4 8" xfId="5161" xr:uid="{00000000-0005-0000-0000-000049000000}"/>
    <cellStyle name="Input cel 2 2 2 4 8 2" xfId="14388" xr:uid="{00000000-0005-0000-0000-000049000000}"/>
    <cellStyle name="Input cel 2 2 2 4 9" xfId="15298" xr:uid="{00000000-0005-0000-0000-000049000000}"/>
    <cellStyle name="Input cel 2 2 2 5" xfId="815" xr:uid="{00000000-0005-0000-0000-000049000000}"/>
    <cellStyle name="Input cel 2 2 2 5 2" xfId="2041" xr:uid="{00000000-0005-0000-0000-000049000000}"/>
    <cellStyle name="Input cel 2 2 2 5 2 2" xfId="3280" xr:uid="{00000000-0005-0000-0000-000049000000}"/>
    <cellStyle name="Input cel 2 2 2 5 2 2 2" xfId="8850" xr:uid="{00000000-0005-0000-0000-000049000000}"/>
    <cellStyle name="Input cel 2 2 2 5 2 2 2 2" xfId="19395" xr:uid="{00000000-0005-0000-0000-000049000000}"/>
    <cellStyle name="Input cel 2 2 2 5 2 2 3" xfId="10270" xr:uid="{00000000-0005-0000-0000-000049000000}"/>
    <cellStyle name="Input cel 2 2 2 5 2 3" xfId="4692" xr:uid="{00000000-0005-0000-0000-000049000000}"/>
    <cellStyle name="Input cel 2 2 2 5 2 3 2" xfId="10185" xr:uid="{00000000-0005-0000-0000-000049000000}"/>
    <cellStyle name="Input cel 2 2 2 5 2 3 2 2" xfId="20740" xr:uid="{00000000-0005-0000-0000-000049000000}"/>
    <cellStyle name="Input cel 2 2 2 5 2 3 3" xfId="12104" xr:uid="{00000000-0005-0000-0000-000049000000}"/>
    <cellStyle name="Input cel 2 2 2 5 2 4" xfId="7612" xr:uid="{00000000-0005-0000-0000-000049000000}"/>
    <cellStyle name="Input cel 2 2 2 5 2 4 2" xfId="18157" xr:uid="{00000000-0005-0000-0000-000049000000}"/>
    <cellStyle name="Input cel 2 2 2 5 2 5" xfId="6069" xr:uid="{00000000-0005-0000-0000-000049000000}"/>
    <cellStyle name="Input cel 2 2 2 5 2 5 2" xfId="16591" xr:uid="{00000000-0005-0000-0000-000049000000}"/>
    <cellStyle name="Input cel 2 2 2 5 2 6" xfId="13912" xr:uid="{00000000-0005-0000-0000-000049000000}"/>
    <cellStyle name="Input cel 2 2 2 5 3" xfId="1719" xr:uid="{00000000-0005-0000-0000-000049000000}"/>
    <cellStyle name="Input cel 2 2 2 5 3 2" xfId="2958" xr:uid="{00000000-0005-0000-0000-000049000000}"/>
    <cellStyle name="Input cel 2 2 2 5 3 2 2" xfId="8528" xr:uid="{00000000-0005-0000-0000-000049000000}"/>
    <cellStyle name="Input cel 2 2 2 5 3 2 2 2" xfId="19073" xr:uid="{00000000-0005-0000-0000-000049000000}"/>
    <cellStyle name="Input cel 2 2 2 5 3 2 3" xfId="12493" xr:uid="{00000000-0005-0000-0000-000049000000}"/>
    <cellStyle name="Input cel 2 2 2 5 3 3" xfId="4370" xr:uid="{00000000-0005-0000-0000-000049000000}"/>
    <cellStyle name="Input cel 2 2 2 5 3 3 2" xfId="9882" xr:uid="{00000000-0005-0000-0000-000049000000}"/>
    <cellStyle name="Input cel 2 2 2 5 3 3 2 2" xfId="20438" xr:uid="{00000000-0005-0000-0000-000049000000}"/>
    <cellStyle name="Input cel 2 2 2 5 3 3 3" xfId="10937" xr:uid="{00000000-0005-0000-0000-000049000000}"/>
    <cellStyle name="Input cel 2 2 2 5 3 4" xfId="7323" xr:uid="{00000000-0005-0000-0000-000049000000}"/>
    <cellStyle name="Input cel 2 2 2 5 3 4 2" xfId="17868" xr:uid="{00000000-0005-0000-0000-000049000000}"/>
    <cellStyle name="Input cel 2 2 2 5 3 5" xfId="5766" xr:uid="{00000000-0005-0000-0000-000049000000}"/>
    <cellStyle name="Input cel 2 2 2 5 3 5 2" xfId="16289" xr:uid="{00000000-0005-0000-0000-000049000000}"/>
    <cellStyle name="Input cel 2 2 2 5 3 6" xfId="12861" xr:uid="{00000000-0005-0000-0000-000049000000}"/>
    <cellStyle name="Input cel 2 2 2 5 4" xfId="1115" xr:uid="{00000000-0005-0000-0000-000049000000}"/>
    <cellStyle name="Input cel 2 2 2 5 4 2" xfId="6772" xr:uid="{00000000-0005-0000-0000-000049000000}"/>
    <cellStyle name="Input cel 2 2 2 5 4 2 2" xfId="17317" xr:uid="{00000000-0005-0000-0000-000049000000}"/>
    <cellStyle name="Input cel 2 2 2 5 4 3" xfId="15295" xr:uid="{00000000-0005-0000-0000-000049000000}"/>
    <cellStyle name="Input cel 2 2 2 5 5" xfId="2358" xr:uid="{00000000-0005-0000-0000-000049000000}"/>
    <cellStyle name="Input cel 2 2 2 5 5 2" xfId="7928" xr:uid="{00000000-0005-0000-0000-000049000000}"/>
    <cellStyle name="Input cel 2 2 2 5 5 2 2" xfId="18473" xr:uid="{00000000-0005-0000-0000-000049000000}"/>
    <cellStyle name="Input cel 2 2 2 5 5 3" xfId="12304" xr:uid="{00000000-0005-0000-0000-000049000000}"/>
    <cellStyle name="Input cel 2 2 2 5 6" xfId="3783" xr:uid="{00000000-0005-0000-0000-000049000000}"/>
    <cellStyle name="Input cel 2 2 2 5 6 2" xfId="9336" xr:uid="{00000000-0005-0000-0000-000049000000}"/>
    <cellStyle name="Input cel 2 2 2 5 6 2 2" xfId="19888" xr:uid="{00000000-0005-0000-0000-000049000000}"/>
    <cellStyle name="Input cel 2 2 2 5 6 3" xfId="15886" xr:uid="{00000000-0005-0000-0000-000049000000}"/>
    <cellStyle name="Input cel 2 2 2 5 7" xfId="6476" xr:uid="{00000000-0005-0000-0000-000049000000}"/>
    <cellStyle name="Input cel 2 2 2 5 7 2" xfId="15184" xr:uid="{00000000-0005-0000-0000-000049000000}"/>
    <cellStyle name="Input cel 2 2 2 5 7 2 2" xfId="17021" xr:uid="{00000000-0005-0000-0000-000049000000}"/>
    <cellStyle name="Input cel 2 2 2 5 7 3" xfId="14524" xr:uid="{00000000-0005-0000-0000-000049000000}"/>
    <cellStyle name="Input cel 2 2 2 5 8" xfId="5220" xr:uid="{00000000-0005-0000-0000-000049000000}"/>
    <cellStyle name="Input cel 2 2 2 5 8 2" xfId="10738" xr:uid="{00000000-0005-0000-0000-000049000000}"/>
    <cellStyle name="Input cel 2 2 2 5 9" xfId="11912" xr:uid="{00000000-0005-0000-0000-000049000000}"/>
    <cellStyle name="Input cel 2 2 2 6" xfId="620" xr:uid="{00000000-0005-0000-0000-000049000000}"/>
    <cellStyle name="Input cel 2 2 2 6 2" xfId="1543" xr:uid="{00000000-0005-0000-0000-000049000000}"/>
    <cellStyle name="Input cel 2 2 2 6 2 2" xfId="7153" xr:uid="{00000000-0005-0000-0000-000049000000}"/>
    <cellStyle name="Input cel 2 2 2 6 2 2 2" xfId="17698" xr:uid="{00000000-0005-0000-0000-000049000000}"/>
    <cellStyle name="Input cel 2 2 2 6 2 3" xfId="12925" xr:uid="{00000000-0005-0000-0000-000049000000}"/>
    <cellStyle name="Input cel 2 2 2 6 3" xfId="2783" xr:uid="{00000000-0005-0000-0000-000049000000}"/>
    <cellStyle name="Input cel 2 2 2 6 3 2" xfId="8353" xr:uid="{00000000-0005-0000-0000-000049000000}"/>
    <cellStyle name="Input cel 2 2 2 6 3 2 2" xfId="18898" xr:uid="{00000000-0005-0000-0000-000049000000}"/>
    <cellStyle name="Input cel 2 2 2 6 3 3" xfId="14294" xr:uid="{00000000-0005-0000-0000-000049000000}"/>
    <cellStyle name="Input cel 2 2 2 6 4" xfId="4197" xr:uid="{00000000-0005-0000-0000-000049000000}"/>
    <cellStyle name="Input cel 2 2 2 6 4 2" xfId="9718" xr:uid="{00000000-0005-0000-0000-000049000000}"/>
    <cellStyle name="Input cel 2 2 2 6 4 2 2" xfId="20272" xr:uid="{00000000-0005-0000-0000-000049000000}"/>
    <cellStyle name="Input cel 2 2 2 6 4 3" xfId="13074" xr:uid="{00000000-0005-0000-0000-000049000000}"/>
    <cellStyle name="Input cel 2 2 2 6 5" xfId="6316" xr:uid="{00000000-0005-0000-0000-000049000000}"/>
    <cellStyle name="Input cel 2 2 2 6 5 2" xfId="16861" xr:uid="{00000000-0005-0000-0000-000049000000}"/>
    <cellStyle name="Input cel 2 2 2 6 6" xfId="5602" xr:uid="{00000000-0005-0000-0000-000049000000}"/>
    <cellStyle name="Input cel 2 2 2 6 6 2" xfId="15021" xr:uid="{00000000-0005-0000-0000-000049000000}"/>
    <cellStyle name="Input cel 2 2 2 6 7" xfId="15807" xr:uid="{00000000-0005-0000-0000-000049000000}"/>
    <cellStyle name="Input cel 2 2 2 7" xfId="1193" xr:uid="{00000000-0005-0000-0000-000049000000}"/>
    <cellStyle name="Input cel 2 2 2 7 2" xfId="2436" xr:uid="{00000000-0005-0000-0000-000049000000}"/>
    <cellStyle name="Input cel 2 2 2 7 2 2" xfId="8006" xr:uid="{00000000-0005-0000-0000-000049000000}"/>
    <cellStyle name="Input cel 2 2 2 7 2 2 2" xfId="18551" xr:uid="{00000000-0005-0000-0000-000049000000}"/>
    <cellStyle name="Input cel 2 2 2 7 2 3" xfId="14160" xr:uid="{00000000-0005-0000-0000-000049000000}"/>
    <cellStyle name="Input cel 2 2 2 7 3" xfId="3861" xr:uid="{00000000-0005-0000-0000-000049000000}"/>
    <cellStyle name="Input cel 2 2 2 7 3 2" xfId="9411" xr:uid="{00000000-0005-0000-0000-000049000000}"/>
    <cellStyle name="Input cel 2 2 2 7 3 2 2" xfId="19964" xr:uid="{00000000-0005-0000-0000-000049000000}"/>
    <cellStyle name="Input cel 2 2 2 7 3 3" xfId="10649" xr:uid="{00000000-0005-0000-0000-000049000000}"/>
    <cellStyle name="Input cel 2 2 2 7 4" xfId="6848" xr:uid="{00000000-0005-0000-0000-000049000000}"/>
    <cellStyle name="Input cel 2 2 2 7 4 2" xfId="17393" xr:uid="{00000000-0005-0000-0000-000049000000}"/>
    <cellStyle name="Input cel 2 2 2 7 5" xfId="5295" xr:uid="{00000000-0005-0000-0000-000049000000}"/>
    <cellStyle name="Input cel 2 2 2 7 5 2" xfId="14560" xr:uid="{00000000-0005-0000-0000-000049000000}"/>
    <cellStyle name="Input cel 2 2 2 7 6" xfId="10295" xr:uid="{00000000-0005-0000-0000-000049000000}"/>
    <cellStyle name="Input cel 2 2 2 8" xfId="918" xr:uid="{00000000-0005-0000-0000-000049000000}"/>
    <cellStyle name="Input cel 2 2 2 8 2" xfId="3344" xr:uid="{00000000-0005-0000-0000-000049000000}"/>
    <cellStyle name="Input cel 2 2 2 8 2 2" xfId="8913" xr:uid="{00000000-0005-0000-0000-000049000000}"/>
    <cellStyle name="Input cel 2 2 2 8 2 2 2" xfId="19458" xr:uid="{00000000-0005-0000-0000-000049000000}"/>
    <cellStyle name="Input cel 2 2 2 8 2 3" xfId="10830" xr:uid="{00000000-0005-0000-0000-000049000000}"/>
    <cellStyle name="Input cel 2 2 2 8 3" xfId="6578" xr:uid="{00000000-0005-0000-0000-000049000000}"/>
    <cellStyle name="Input cel 2 2 2 8 3 2" xfId="17123" xr:uid="{00000000-0005-0000-0000-000049000000}"/>
    <cellStyle name="Input cel 2 2 2 8 4" xfId="4778" xr:uid="{00000000-0005-0000-0000-000049000000}"/>
    <cellStyle name="Input cel 2 2 2 8 4 2" xfId="14351" xr:uid="{00000000-0005-0000-0000-000049000000}"/>
    <cellStyle name="Input cel 2 2 2 8 5" xfId="12985" xr:uid="{00000000-0005-0000-0000-000049000000}"/>
    <cellStyle name="Input cel 2 2 2 9" xfId="2161" xr:uid="{00000000-0005-0000-0000-000049000000}"/>
    <cellStyle name="Input cel 2 2 2 9 2" xfId="7731" xr:uid="{00000000-0005-0000-0000-000049000000}"/>
    <cellStyle name="Input cel 2 2 2 9 2 2" xfId="18276" xr:uid="{00000000-0005-0000-0000-000049000000}"/>
    <cellStyle name="Input cel 2 2 2 9 3" xfId="13354" xr:uid="{00000000-0005-0000-0000-000049000000}"/>
    <cellStyle name="Input cel 2 2 3" xfId="384" xr:uid="{00000000-0005-0000-0000-000049000000}"/>
    <cellStyle name="Input cel 2 2 3 10" xfId="2148" xr:uid="{00000000-0005-0000-0000-000049000000}"/>
    <cellStyle name="Input cel 2 2 3 10 2" xfId="7718" xr:uid="{00000000-0005-0000-0000-000049000000}"/>
    <cellStyle name="Input cel 2 2 3 10 2 2" xfId="18263" xr:uid="{00000000-0005-0000-0000-000049000000}"/>
    <cellStyle name="Input cel 2 2 3 10 3" xfId="12026" xr:uid="{00000000-0005-0000-0000-000049000000}"/>
    <cellStyle name="Input cel 2 2 3 11" xfId="476" xr:uid="{00000000-0005-0000-0000-000049000000}"/>
    <cellStyle name="Input cel 2 2 3 11 2" xfId="6214" xr:uid="{00000000-0005-0000-0000-000049000000}"/>
    <cellStyle name="Input cel 2 2 3 11 2 2" xfId="16760" xr:uid="{00000000-0005-0000-0000-000049000000}"/>
    <cellStyle name="Input cel 2 2 3 11 3" xfId="13138" xr:uid="{00000000-0005-0000-0000-000049000000}"/>
    <cellStyle name="Input cel 2 2 3 12" xfId="3466" xr:uid="{00000000-0005-0000-0000-000049000000}"/>
    <cellStyle name="Input cel 2 2 3 12 2" xfId="9030" xr:uid="{00000000-0005-0000-0000-000049000000}"/>
    <cellStyle name="Input cel 2 2 3 12 2 2" xfId="19576" xr:uid="{00000000-0005-0000-0000-000049000000}"/>
    <cellStyle name="Input cel 2 2 3 13" xfId="4912" xr:uid="{00000000-0005-0000-0000-000049000000}"/>
    <cellStyle name="Input cel 2 2 3 13 2" xfId="15011" xr:uid="{00000000-0005-0000-0000-000049000000}"/>
    <cellStyle name="Input cel 2 2 3 14" xfId="15249" xr:uid="{00000000-0005-0000-0000-000049000000}"/>
    <cellStyle name="Input cel 2 2 3 2" xfId="531" xr:uid="{00000000-0005-0000-0000-000049000000}"/>
    <cellStyle name="Input cel 2 2 3 2 2" xfId="677" xr:uid="{00000000-0005-0000-0000-000049000000}"/>
    <cellStyle name="Input cel 2 2 3 2 2 2" xfId="1598" xr:uid="{00000000-0005-0000-0000-000049000000}"/>
    <cellStyle name="Input cel 2 2 3 2 2 2 2" xfId="7208" xr:uid="{00000000-0005-0000-0000-000049000000}"/>
    <cellStyle name="Input cel 2 2 3 2 2 2 2 2" xfId="17753" xr:uid="{00000000-0005-0000-0000-000049000000}"/>
    <cellStyle name="Input cel 2 2 3 2 2 2 3" xfId="10917" xr:uid="{00000000-0005-0000-0000-000049000000}"/>
    <cellStyle name="Input cel 2 2 3 2 2 3" xfId="2838" xr:uid="{00000000-0005-0000-0000-000049000000}"/>
    <cellStyle name="Input cel 2 2 3 2 2 3 2" xfId="8408" xr:uid="{00000000-0005-0000-0000-000049000000}"/>
    <cellStyle name="Input cel 2 2 3 2 2 3 2 2" xfId="18953" xr:uid="{00000000-0005-0000-0000-000049000000}"/>
    <cellStyle name="Input cel 2 2 3 2 2 3 3" xfId="11757" xr:uid="{00000000-0005-0000-0000-000049000000}"/>
    <cellStyle name="Input cel 2 2 3 2 2 4" xfId="4252" xr:uid="{00000000-0005-0000-0000-000049000000}"/>
    <cellStyle name="Input cel 2 2 3 2 2 4 2" xfId="9772" xr:uid="{00000000-0005-0000-0000-000049000000}"/>
    <cellStyle name="Input cel 2 2 3 2 2 4 2 2" xfId="20326" xr:uid="{00000000-0005-0000-0000-000049000000}"/>
    <cellStyle name="Input cel 2 2 3 2 2 4 3" xfId="12973" xr:uid="{00000000-0005-0000-0000-000049000000}"/>
    <cellStyle name="Input cel 2 2 3 2 2 5" xfId="6371" xr:uid="{00000000-0005-0000-0000-000049000000}"/>
    <cellStyle name="Input cel 2 2 3 2 2 5 2" xfId="16916" xr:uid="{00000000-0005-0000-0000-000049000000}"/>
    <cellStyle name="Input cel 2 2 3 2 2 6" xfId="5656" xr:uid="{00000000-0005-0000-0000-000049000000}"/>
    <cellStyle name="Input cel 2 2 3 2 2 6 2" xfId="14053" xr:uid="{00000000-0005-0000-0000-000049000000}"/>
    <cellStyle name="Input cel 2 2 3 2 2 7" xfId="11159" xr:uid="{00000000-0005-0000-0000-000049000000}"/>
    <cellStyle name="Input cel 2 2 3 2 3" xfId="1802" xr:uid="{00000000-0005-0000-0000-000049000000}"/>
    <cellStyle name="Input cel 2 2 3 2 3 2" xfId="3041" xr:uid="{00000000-0005-0000-0000-000049000000}"/>
    <cellStyle name="Input cel 2 2 3 2 3 2 2" xfId="8611" xr:uid="{00000000-0005-0000-0000-000049000000}"/>
    <cellStyle name="Input cel 2 2 3 2 3 2 2 2" xfId="19156" xr:uid="{00000000-0005-0000-0000-000049000000}"/>
    <cellStyle name="Input cel 2 2 3 2 3 2 3" xfId="16166" xr:uid="{00000000-0005-0000-0000-000049000000}"/>
    <cellStyle name="Input cel 2 2 3 2 3 3" xfId="4453" xr:uid="{00000000-0005-0000-0000-000049000000}"/>
    <cellStyle name="Input cel 2 2 3 2 3 3 2" xfId="9961" xr:uid="{00000000-0005-0000-0000-000049000000}"/>
    <cellStyle name="Input cel 2 2 3 2 3 3 2 2" xfId="20517" xr:uid="{00000000-0005-0000-0000-000049000000}"/>
    <cellStyle name="Input cel 2 2 3 2 3 3 3" xfId="11793" xr:uid="{00000000-0005-0000-0000-000049000000}"/>
    <cellStyle name="Input cel 2 2 3 2 3 4" xfId="7402" xr:uid="{00000000-0005-0000-0000-000049000000}"/>
    <cellStyle name="Input cel 2 2 3 2 3 4 2" xfId="17947" xr:uid="{00000000-0005-0000-0000-000049000000}"/>
    <cellStyle name="Input cel 2 2 3 2 3 5" xfId="5845" xr:uid="{00000000-0005-0000-0000-000049000000}"/>
    <cellStyle name="Input cel 2 2 3 2 3 5 2" xfId="16368" xr:uid="{00000000-0005-0000-0000-000049000000}"/>
    <cellStyle name="Input cel 2 2 3 2 3 6" xfId="12320" xr:uid="{00000000-0005-0000-0000-000049000000}"/>
    <cellStyle name="Input cel 2 2 3 2 4" xfId="1351" xr:uid="{00000000-0005-0000-0000-000049000000}"/>
    <cellStyle name="Input cel 2 2 3 2 4 2" xfId="2592" xr:uid="{00000000-0005-0000-0000-000049000000}"/>
    <cellStyle name="Input cel 2 2 3 2 4 2 2" xfId="8162" xr:uid="{00000000-0005-0000-0000-000049000000}"/>
    <cellStyle name="Input cel 2 2 3 2 4 2 2 2" xfId="18707" xr:uid="{00000000-0005-0000-0000-000049000000}"/>
    <cellStyle name="Input cel 2 2 3 2 4 2 3" xfId="10636" xr:uid="{00000000-0005-0000-0000-000049000000}"/>
    <cellStyle name="Input cel 2 2 3 2 4 3" xfId="4012" xr:uid="{00000000-0005-0000-0000-000049000000}"/>
    <cellStyle name="Input cel 2 2 3 2 4 3 2" xfId="9547" xr:uid="{00000000-0005-0000-0000-000049000000}"/>
    <cellStyle name="Input cel 2 2 3 2 4 3 2 2" xfId="20100" xr:uid="{00000000-0005-0000-0000-000049000000}"/>
    <cellStyle name="Input cel 2 2 3 2 4 3 3" xfId="11744" xr:uid="{00000000-0005-0000-0000-000049000000}"/>
    <cellStyle name="Input cel 2 2 3 2 4 4" xfId="6988" xr:uid="{00000000-0005-0000-0000-000049000000}"/>
    <cellStyle name="Input cel 2 2 3 2 4 4 2" xfId="17533" xr:uid="{00000000-0005-0000-0000-000049000000}"/>
    <cellStyle name="Input cel 2 2 3 2 4 5" xfId="5431" xr:uid="{00000000-0005-0000-0000-000049000000}"/>
    <cellStyle name="Input cel 2 2 3 2 4 5 2" xfId="10445" xr:uid="{00000000-0005-0000-0000-000049000000}"/>
    <cellStyle name="Input cel 2 2 3 2 4 6" xfId="13712" xr:uid="{00000000-0005-0000-0000-000049000000}"/>
    <cellStyle name="Input cel 2 2 3 2 5" xfId="977" xr:uid="{00000000-0005-0000-0000-000049000000}"/>
    <cellStyle name="Input cel 2 2 3 2 5 2" xfId="3645" xr:uid="{00000000-0005-0000-0000-000049000000}"/>
    <cellStyle name="Input cel 2 2 3 2 5 2 2" xfId="9205" xr:uid="{00000000-0005-0000-0000-000049000000}"/>
    <cellStyle name="Input cel 2 2 3 2 5 2 2 2" xfId="19753" xr:uid="{00000000-0005-0000-0000-000049000000}"/>
    <cellStyle name="Input cel 2 2 3 2 5 2 3" xfId="10755" xr:uid="{00000000-0005-0000-0000-000049000000}"/>
    <cellStyle name="Input cel 2 2 3 2 5 3" xfId="6637" xr:uid="{00000000-0005-0000-0000-000049000000}"/>
    <cellStyle name="Input cel 2 2 3 2 5 3 2" xfId="17182" xr:uid="{00000000-0005-0000-0000-000049000000}"/>
    <cellStyle name="Input cel 2 2 3 2 5 4" xfId="5089" xr:uid="{00000000-0005-0000-0000-000049000000}"/>
    <cellStyle name="Input cel 2 2 3 2 5 4 2" xfId="10547" xr:uid="{00000000-0005-0000-0000-000049000000}"/>
    <cellStyle name="Input cel 2 2 3 2 5 5" xfId="11301" xr:uid="{00000000-0005-0000-0000-000049000000}"/>
    <cellStyle name="Input cel 2 2 3 2 6" xfId="2220" xr:uid="{00000000-0005-0000-0000-000049000000}"/>
    <cellStyle name="Input cel 2 2 3 2 6 2" xfId="7790" xr:uid="{00000000-0005-0000-0000-000049000000}"/>
    <cellStyle name="Input cel 2 2 3 2 6 2 2" xfId="18335" xr:uid="{00000000-0005-0000-0000-000049000000}"/>
    <cellStyle name="Input cel 2 2 3 2 6 3" xfId="15548" xr:uid="{00000000-0005-0000-0000-000049000000}"/>
    <cellStyle name="Input cel 2 2 3 2 7" xfId="3558" xr:uid="{00000000-0005-0000-0000-000049000000}"/>
    <cellStyle name="Input cel 2 2 3 2 7 2" xfId="9121" xr:uid="{00000000-0005-0000-0000-000049000000}"/>
    <cellStyle name="Input cel 2 2 3 2 7 2 2" xfId="19667" xr:uid="{00000000-0005-0000-0000-000049000000}"/>
    <cellStyle name="Input cel 2 2 3 2 7 3" xfId="14649" xr:uid="{00000000-0005-0000-0000-000049000000}"/>
    <cellStyle name="Input cel 2 2 3 2 8" xfId="5004" xr:uid="{00000000-0005-0000-0000-000049000000}"/>
    <cellStyle name="Input cel 2 2 3 2 8 2" xfId="15763" xr:uid="{00000000-0005-0000-0000-000049000000}"/>
    <cellStyle name="Input cel 2 2 3 2 9" xfId="13820" xr:uid="{00000000-0005-0000-0000-000049000000}"/>
    <cellStyle name="Input cel 2 2 3 3" xfId="726" xr:uid="{00000000-0005-0000-0000-000049000000}"/>
    <cellStyle name="Input cel 2 2 3 3 10" xfId="11193" xr:uid="{00000000-0005-0000-0000-000049000000}"/>
    <cellStyle name="Input cel 2 2 3 3 2" xfId="1637" xr:uid="{00000000-0005-0000-0000-000049000000}"/>
    <cellStyle name="Input cel 2 2 3 3 2 2" xfId="1952" xr:uid="{00000000-0005-0000-0000-000049000000}"/>
    <cellStyle name="Input cel 2 2 3 3 2 2 2" xfId="3191" xr:uid="{00000000-0005-0000-0000-000049000000}"/>
    <cellStyle name="Input cel 2 2 3 3 2 2 2 2" xfId="8761" xr:uid="{00000000-0005-0000-0000-000049000000}"/>
    <cellStyle name="Input cel 2 2 3 3 2 2 2 2 2" xfId="19306" xr:uid="{00000000-0005-0000-0000-000049000000}"/>
    <cellStyle name="Input cel 2 2 3 3 2 2 2 3" xfId="10930" xr:uid="{00000000-0005-0000-0000-000049000000}"/>
    <cellStyle name="Input cel 2 2 3 3 2 2 3" xfId="4603" xr:uid="{00000000-0005-0000-0000-000049000000}"/>
    <cellStyle name="Input cel 2 2 3 3 2 2 3 2" xfId="10101" xr:uid="{00000000-0005-0000-0000-000049000000}"/>
    <cellStyle name="Input cel 2 2 3 3 2 2 3 2 2" xfId="20656" xr:uid="{00000000-0005-0000-0000-000049000000}"/>
    <cellStyle name="Input cel 2 2 3 3 2 2 3 3" xfId="11279" xr:uid="{00000000-0005-0000-0000-000049000000}"/>
    <cellStyle name="Input cel 2 2 3 3 2 2 4" xfId="7528" xr:uid="{00000000-0005-0000-0000-000049000000}"/>
    <cellStyle name="Input cel 2 2 3 3 2 2 4 2" xfId="18073" xr:uid="{00000000-0005-0000-0000-000049000000}"/>
    <cellStyle name="Input cel 2 2 3 3 2 2 5" xfId="5985" xr:uid="{00000000-0005-0000-0000-000049000000}"/>
    <cellStyle name="Input cel 2 2 3 3 2 2 5 2" xfId="16507" xr:uid="{00000000-0005-0000-0000-000049000000}"/>
    <cellStyle name="Input cel 2 2 3 3 2 2 6" xfId="13376" xr:uid="{00000000-0005-0000-0000-000049000000}"/>
    <cellStyle name="Input cel 2 2 3 3 2 3" xfId="2877" xr:uid="{00000000-0005-0000-0000-000049000000}"/>
    <cellStyle name="Input cel 2 2 3 3 2 3 2" xfId="8447" xr:uid="{00000000-0005-0000-0000-000049000000}"/>
    <cellStyle name="Input cel 2 2 3 3 2 3 2 2" xfId="18992" xr:uid="{00000000-0005-0000-0000-000049000000}"/>
    <cellStyle name="Input cel 2 2 3 3 2 3 3" xfId="12106" xr:uid="{00000000-0005-0000-0000-000049000000}"/>
    <cellStyle name="Input cel 2 2 3 3 2 4" xfId="4290" xr:uid="{00000000-0005-0000-0000-000049000000}"/>
    <cellStyle name="Input cel 2 2 3 3 2 4 2" xfId="9807" xr:uid="{00000000-0005-0000-0000-000049000000}"/>
    <cellStyle name="Input cel 2 2 3 3 2 4 2 2" xfId="20362" xr:uid="{00000000-0005-0000-0000-000049000000}"/>
    <cellStyle name="Input cel 2 2 3 3 2 4 3" xfId="12512" xr:uid="{00000000-0005-0000-0000-000049000000}"/>
    <cellStyle name="Input cel 2 2 3 3 2 5" xfId="7245" xr:uid="{00000000-0005-0000-0000-000049000000}"/>
    <cellStyle name="Input cel 2 2 3 3 2 5 2" xfId="17790" xr:uid="{00000000-0005-0000-0000-000049000000}"/>
    <cellStyle name="Input cel 2 2 3 3 2 6" xfId="5691" xr:uid="{00000000-0005-0000-0000-000049000000}"/>
    <cellStyle name="Input cel 2 2 3 3 2 6 2" xfId="16214" xr:uid="{00000000-0005-0000-0000-000049000000}"/>
    <cellStyle name="Input cel 2 2 3 3 2 7" xfId="11562" xr:uid="{00000000-0005-0000-0000-000049000000}"/>
    <cellStyle name="Input cel 2 2 3 3 3" xfId="1818" xr:uid="{00000000-0005-0000-0000-000049000000}"/>
    <cellStyle name="Input cel 2 2 3 3 3 2" xfId="3057" xr:uid="{00000000-0005-0000-0000-000049000000}"/>
    <cellStyle name="Input cel 2 2 3 3 3 2 2" xfId="8627" xr:uid="{00000000-0005-0000-0000-000049000000}"/>
    <cellStyle name="Input cel 2 2 3 3 3 2 2 2" xfId="19172" xr:uid="{00000000-0005-0000-0000-000049000000}"/>
    <cellStyle name="Input cel 2 2 3 3 3 2 3" xfId="11021" xr:uid="{00000000-0005-0000-0000-000049000000}"/>
    <cellStyle name="Input cel 2 2 3 3 3 3" xfId="4469" xr:uid="{00000000-0005-0000-0000-000049000000}"/>
    <cellStyle name="Input cel 2 2 3 3 3 3 2" xfId="9976" xr:uid="{00000000-0005-0000-0000-000049000000}"/>
    <cellStyle name="Input cel 2 2 3 3 3 3 2 2" xfId="20532" xr:uid="{00000000-0005-0000-0000-000049000000}"/>
    <cellStyle name="Input cel 2 2 3 3 3 3 3" xfId="12262" xr:uid="{00000000-0005-0000-0000-000049000000}"/>
    <cellStyle name="Input cel 2 2 3 3 3 4" xfId="7417" xr:uid="{00000000-0005-0000-0000-000049000000}"/>
    <cellStyle name="Input cel 2 2 3 3 3 4 2" xfId="17962" xr:uid="{00000000-0005-0000-0000-000049000000}"/>
    <cellStyle name="Input cel 2 2 3 3 3 5" xfId="5860" xr:uid="{00000000-0005-0000-0000-000049000000}"/>
    <cellStyle name="Input cel 2 2 3 3 3 5 2" xfId="16383" xr:uid="{00000000-0005-0000-0000-000049000000}"/>
    <cellStyle name="Input cel 2 2 3 3 3 6" xfId="14568" xr:uid="{00000000-0005-0000-0000-000049000000}"/>
    <cellStyle name="Input cel 2 2 3 3 4" xfId="1411" xr:uid="{00000000-0005-0000-0000-000049000000}"/>
    <cellStyle name="Input cel 2 2 3 3 4 2" xfId="2652" xr:uid="{00000000-0005-0000-0000-000049000000}"/>
    <cellStyle name="Input cel 2 2 3 3 4 2 2" xfId="8222" xr:uid="{00000000-0005-0000-0000-000049000000}"/>
    <cellStyle name="Input cel 2 2 3 3 4 2 2 2" xfId="18767" xr:uid="{00000000-0005-0000-0000-000049000000}"/>
    <cellStyle name="Input cel 2 2 3 3 4 2 3" xfId="14632" xr:uid="{00000000-0005-0000-0000-000049000000}"/>
    <cellStyle name="Input cel 2 2 3 3 4 3" xfId="4072" xr:uid="{00000000-0005-0000-0000-000049000000}"/>
    <cellStyle name="Input cel 2 2 3 3 4 3 2" xfId="9605" xr:uid="{00000000-0005-0000-0000-000049000000}"/>
    <cellStyle name="Input cel 2 2 3 3 4 3 2 2" xfId="20158" xr:uid="{00000000-0005-0000-0000-000049000000}"/>
    <cellStyle name="Input cel 2 2 3 3 4 3 3" xfId="15692" xr:uid="{00000000-0005-0000-0000-000049000000}"/>
    <cellStyle name="Input cel 2 2 3 3 4 4" xfId="7046" xr:uid="{00000000-0005-0000-0000-000049000000}"/>
    <cellStyle name="Input cel 2 2 3 3 4 4 2" xfId="17591" xr:uid="{00000000-0005-0000-0000-000049000000}"/>
    <cellStyle name="Input cel 2 2 3 3 4 5" xfId="5489" xr:uid="{00000000-0005-0000-0000-000049000000}"/>
    <cellStyle name="Input cel 2 2 3 3 4 5 2" xfId="11292" xr:uid="{00000000-0005-0000-0000-000049000000}"/>
    <cellStyle name="Input cel 2 2 3 3 4 6" xfId="10659" xr:uid="{00000000-0005-0000-0000-000049000000}"/>
    <cellStyle name="Input cel 2 2 3 3 5" xfId="1026" xr:uid="{00000000-0005-0000-0000-000049000000}"/>
    <cellStyle name="Input cel 2 2 3 3 5 2" xfId="6685" xr:uid="{00000000-0005-0000-0000-000049000000}"/>
    <cellStyle name="Input cel 2 2 3 3 5 2 2" xfId="17230" xr:uid="{00000000-0005-0000-0000-000049000000}"/>
    <cellStyle name="Input cel 2 2 3 3 5 3" xfId="14029" xr:uid="{00000000-0005-0000-0000-000049000000}"/>
    <cellStyle name="Input cel 2 2 3 3 6" xfId="2269" xr:uid="{00000000-0005-0000-0000-000049000000}"/>
    <cellStyle name="Input cel 2 2 3 3 6 2" xfId="7839" xr:uid="{00000000-0005-0000-0000-000049000000}"/>
    <cellStyle name="Input cel 2 2 3 3 6 2 2" xfId="18384" xr:uid="{00000000-0005-0000-0000-000049000000}"/>
    <cellStyle name="Input cel 2 2 3 3 6 3" xfId="12836" xr:uid="{00000000-0005-0000-0000-000049000000}"/>
    <cellStyle name="Input cel 2 2 3 3 7" xfId="3694" xr:uid="{00000000-0005-0000-0000-000049000000}"/>
    <cellStyle name="Input cel 2 2 3 3 7 2" xfId="9252" xr:uid="{00000000-0005-0000-0000-000049000000}"/>
    <cellStyle name="Input cel 2 2 3 3 7 2 2" xfId="19801" xr:uid="{00000000-0005-0000-0000-000049000000}"/>
    <cellStyle name="Input cel 2 2 3 3 7 3" xfId="12884" xr:uid="{00000000-0005-0000-0000-000049000000}"/>
    <cellStyle name="Input cel 2 2 3 3 8" xfId="6405" xr:uid="{00000000-0005-0000-0000-000049000000}"/>
    <cellStyle name="Input cel 2 2 3 3 8 2" xfId="15113" xr:uid="{00000000-0005-0000-0000-000049000000}"/>
    <cellStyle name="Input cel 2 2 3 3 8 2 2" xfId="16950" xr:uid="{00000000-0005-0000-0000-000049000000}"/>
    <cellStyle name="Input cel 2 2 3 3 8 3" xfId="15440" xr:uid="{00000000-0005-0000-0000-000049000000}"/>
    <cellStyle name="Input cel 2 2 3 3 9" xfId="5136" xr:uid="{00000000-0005-0000-0000-000049000000}"/>
    <cellStyle name="Input cel 2 2 3 3 9 2" xfId="12127" xr:uid="{00000000-0005-0000-0000-000049000000}"/>
    <cellStyle name="Input cel 2 2 3 4" xfId="790" xr:uid="{00000000-0005-0000-0000-000049000000}"/>
    <cellStyle name="Input cel 2 2 3 4 2" xfId="2016" xr:uid="{00000000-0005-0000-0000-000049000000}"/>
    <cellStyle name="Input cel 2 2 3 4 2 2" xfId="3255" xr:uid="{00000000-0005-0000-0000-000049000000}"/>
    <cellStyle name="Input cel 2 2 3 4 2 2 2" xfId="8825" xr:uid="{00000000-0005-0000-0000-000049000000}"/>
    <cellStyle name="Input cel 2 2 3 4 2 2 2 2" xfId="19370" xr:uid="{00000000-0005-0000-0000-000049000000}"/>
    <cellStyle name="Input cel 2 2 3 4 2 2 3" xfId="15494" xr:uid="{00000000-0005-0000-0000-000049000000}"/>
    <cellStyle name="Input cel 2 2 3 4 2 3" xfId="4667" xr:uid="{00000000-0005-0000-0000-000049000000}"/>
    <cellStyle name="Input cel 2 2 3 4 2 3 2" xfId="10161" xr:uid="{00000000-0005-0000-0000-000049000000}"/>
    <cellStyle name="Input cel 2 2 3 4 2 3 2 2" xfId="20716" xr:uid="{00000000-0005-0000-0000-000049000000}"/>
    <cellStyle name="Input cel 2 2 3 4 2 3 3" xfId="10614" xr:uid="{00000000-0005-0000-0000-000049000000}"/>
    <cellStyle name="Input cel 2 2 3 4 2 4" xfId="7588" xr:uid="{00000000-0005-0000-0000-000049000000}"/>
    <cellStyle name="Input cel 2 2 3 4 2 4 2" xfId="18133" xr:uid="{00000000-0005-0000-0000-000049000000}"/>
    <cellStyle name="Input cel 2 2 3 4 2 5" xfId="6045" xr:uid="{00000000-0005-0000-0000-000049000000}"/>
    <cellStyle name="Input cel 2 2 3 4 2 5 2" xfId="16567" xr:uid="{00000000-0005-0000-0000-000049000000}"/>
    <cellStyle name="Input cel 2 2 3 4 2 6" xfId="14373" xr:uid="{00000000-0005-0000-0000-000049000000}"/>
    <cellStyle name="Input cel 2 2 3 4 3" xfId="1698" xr:uid="{00000000-0005-0000-0000-000049000000}"/>
    <cellStyle name="Input cel 2 2 3 4 3 2" xfId="2938" xr:uid="{00000000-0005-0000-0000-000049000000}"/>
    <cellStyle name="Input cel 2 2 3 4 3 2 2" xfId="8508" xr:uid="{00000000-0005-0000-0000-000049000000}"/>
    <cellStyle name="Input cel 2 2 3 4 3 2 2 2" xfId="19053" xr:uid="{00000000-0005-0000-0000-000049000000}"/>
    <cellStyle name="Input cel 2 2 3 4 3 2 3" xfId="10582" xr:uid="{00000000-0005-0000-0000-000049000000}"/>
    <cellStyle name="Input cel 2 2 3 4 3 3" xfId="4351" xr:uid="{00000000-0005-0000-0000-000049000000}"/>
    <cellStyle name="Input cel 2 2 3 4 3 3 2" xfId="9864" xr:uid="{00000000-0005-0000-0000-000049000000}"/>
    <cellStyle name="Input cel 2 2 3 4 3 3 2 2" xfId="20420" xr:uid="{00000000-0005-0000-0000-000049000000}"/>
    <cellStyle name="Input cel 2 2 3 4 3 3 3" xfId="15438" xr:uid="{00000000-0005-0000-0000-000049000000}"/>
    <cellStyle name="Input cel 2 2 3 4 3 4" xfId="7304" xr:uid="{00000000-0005-0000-0000-000049000000}"/>
    <cellStyle name="Input cel 2 2 3 4 3 4 2" xfId="17849" xr:uid="{00000000-0005-0000-0000-000049000000}"/>
    <cellStyle name="Input cel 2 2 3 4 3 5" xfId="5748" xr:uid="{00000000-0005-0000-0000-000049000000}"/>
    <cellStyle name="Input cel 2 2 3 4 3 5 2" xfId="16271" xr:uid="{00000000-0005-0000-0000-000049000000}"/>
    <cellStyle name="Input cel 2 2 3 4 3 6" xfId="10877" xr:uid="{00000000-0005-0000-0000-000049000000}"/>
    <cellStyle name="Input cel 2 2 3 4 4" xfId="1090" xr:uid="{00000000-0005-0000-0000-000049000000}"/>
    <cellStyle name="Input cel 2 2 3 4 4 2" xfId="6747" xr:uid="{00000000-0005-0000-0000-000049000000}"/>
    <cellStyle name="Input cel 2 2 3 4 4 2 2" xfId="17292" xr:uid="{00000000-0005-0000-0000-000049000000}"/>
    <cellStyle name="Input cel 2 2 3 4 4 3" xfId="11478" xr:uid="{00000000-0005-0000-0000-000049000000}"/>
    <cellStyle name="Input cel 2 2 3 4 5" xfId="2333" xr:uid="{00000000-0005-0000-0000-000049000000}"/>
    <cellStyle name="Input cel 2 2 3 4 5 2" xfId="7903" xr:uid="{00000000-0005-0000-0000-000049000000}"/>
    <cellStyle name="Input cel 2 2 3 4 5 2 2" xfId="18448" xr:uid="{00000000-0005-0000-0000-000049000000}"/>
    <cellStyle name="Input cel 2 2 3 4 5 3" xfId="12067" xr:uid="{00000000-0005-0000-0000-000049000000}"/>
    <cellStyle name="Input cel 2 2 3 4 6" xfId="3758" xr:uid="{00000000-0005-0000-0000-000049000000}"/>
    <cellStyle name="Input cel 2 2 3 4 6 2" xfId="9312" xr:uid="{00000000-0005-0000-0000-000049000000}"/>
    <cellStyle name="Input cel 2 2 3 4 6 2 2" xfId="19863" xr:uid="{00000000-0005-0000-0000-000049000000}"/>
    <cellStyle name="Input cel 2 2 3 4 6 3" xfId="11081" xr:uid="{00000000-0005-0000-0000-000049000000}"/>
    <cellStyle name="Input cel 2 2 3 4 7" xfId="6452" xr:uid="{00000000-0005-0000-0000-000049000000}"/>
    <cellStyle name="Input cel 2 2 3 4 7 2" xfId="15160" xr:uid="{00000000-0005-0000-0000-000049000000}"/>
    <cellStyle name="Input cel 2 2 3 4 7 2 2" xfId="16997" xr:uid="{00000000-0005-0000-0000-000049000000}"/>
    <cellStyle name="Input cel 2 2 3 4 7 3" xfId="12418" xr:uid="{00000000-0005-0000-0000-000049000000}"/>
    <cellStyle name="Input cel 2 2 3 4 8" xfId="5196" xr:uid="{00000000-0005-0000-0000-000049000000}"/>
    <cellStyle name="Input cel 2 2 3 4 8 2" xfId="12686" xr:uid="{00000000-0005-0000-0000-000049000000}"/>
    <cellStyle name="Input cel 2 2 3 4 9" xfId="10475" xr:uid="{00000000-0005-0000-0000-000049000000}"/>
    <cellStyle name="Input cel 2 2 3 5" xfId="851" xr:uid="{00000000-0005-0000-0000-000049000000}"/>
    <cellStyle name="Input cel 2 2 3 5 2" xfId="2077" xr:uid="{00000000-0005-0000-0000-000049000000}"/>
    <cellStyle name="Input cel 2 2 3 5 2 2" xfId="3316" xr:uid="{00000000-0005-0000-0000-000049000000}"/>
    <cellStyle name="Input cel 2 2 3 5 2 2 2" xfId="8886" xr:uid="{00000000-0005-0000-0000-000049000000}"/>
    <cellStyle name="Input cel 2 2 3 5 2 2 2 2" xfId="19431" xr:uid="{00000000-0005-0000-0000-000049000000}"/>
    <cellStyle name="Input cel 2 2 3 5 2 2 3" xfId="14169" xr:uid="{00000000-0005-0000-0000-000049000000}"/>
    <cellStyle name="Input cel 2 2 3 5 2 3" xfId="4728" xr:uid="{00000000-0005-0000-0000-000049000000}"/>
    <cellStyle name="Input cel 2 2 3 5 2 3 2" xfId="10220" xr:uid="{00000000-0005-0000-0000-000049000000}"/>
    <cellStyle name="Input cel 2 2 3 5 2 3 2 2" xfId="20775" xr:uid="{00000000-0005-0000-0000-000049000000}"/>
    <cellStyle name="Input cel 2 2 3 5 2 3 3" xfId="11376" xr:uid="{00000000-0005-0000-0000-000049000000}"/>
    <cellStyle name="Input cel 2 2 3 5 2 4" xfId="7647" xr:uid="{00000000-0005-0000-0000-000049000000}"/>
    <cellStyle name="Input cel 2 2 3 5 2 4 2" xfId="18192" xr:uid="{00000000-0005-0000-0000-000049000000}"/>
    <cellStyle name="Input cel 2 2 3 5 2 5" xfId="6104" xr:uid="{00000000-0005-0000-0000-000049000000}"/>
    <cellStyle name="Input cel 2 2 3 5 2 5 2" xfId="16626" xr:uid="{00000000-0005-0000-0000-000049000000}"/>
    <cellStyle name="Input cel 2 2 3 5 2 6" xfId="12479" xr:uid="{00000000-0005-0000-0000-000049000000}"/>
    <cellStyle name="Input cel 2 2 3 5 3" xfId="1755" xr:uid="{00000000-0005-0000-0000-000049000000}"/>
    <cellStyle name="Input cel 2 2 3 5 3 2" xfId="2994" xr:uid="{00000000-0005-0000-0000-000049000000}"/>
    <cellStyle name="Input cel 2 2 3 5 3 2 2" xfId="8564" xr:uid="{00000000-0005-0000-0000-000049000000}"/>
    <cellStyle name="Input cel 2 2 3 5 3 2 2 2" xfId="19109" xr:uid="{00000000-0005-0000-0000-000049000000}"/>
    <cellStyle name="Input cel 2 2 3 5 3 2 3" xfId="11274" xr:uid="{00000000-0005-0000-0000-000049000000}"/>
    <cellStyle name="Input cel 2 2 3 5 3 3" xfId="4406" xr:uid="{00000000-0005-0000-0000-000049000000}"/>
    <cellStyle name="Input cel 2 2 3 5 3 3 2" xfId="9917" xr:uid="{00000000-0005-0000-0000-000049000000}"/>
    <cellStyle name="Input cel 2 2 3 5 3 3 2 2" xfId="20473" xr:uid="{00000000-0005-0000-0000-000049000000}"/>
    <cellStyle name="Input cel 2 2 3 5 3 3 3" xfId="16200" xr:uid="{00000000-0005-0000-0000-000049000000}"/>
    <cellStyle name="Input cel 2 2 3 5 3 4" xfId="7358" xr:uid="{00000000-0005-0000-0000-000049000000}"/>
    <cellStyle name="Input cel 2 2 3 5 3 4 2" xfId="17903" xr:uid="{00000000-0005-0000-0000-000049000000}"/>
    <cellStyle name="Input cel 2 2 3 5 3 5" xfId="5801" xr:uid="{00000000-0005-0000-0000-000049000000}"/>
    <cellStyle name="Input cel 2 2 3 5 3 5 2" xfId="16324" xr:uid="{00000000-0005-0000-0000-000049000000}"/>
    <cellStyle name="Input cel 2 2 3 5 3 6" xfId="11599" xr:uid="{00000000-0005-0000-0000-000049000000}"/>
    <cellStyle name="Input cel 2 2 3 5 4" xfId="1151" xr:uid="{00000000-0005-0000-0000-000049000000}"/>
    <cellStyle name="Input cel 2 2 3 5 4 2" xfId="6808" xr:uid="{00000000-0005-0000-0000-000049000000}"/>
    <cellStyle name="Input cel 2 2 3 5 4 2 2" xfId="17353" xr:uid="{00000000-0005-0000-0000-000049000000}"/>
    <cellStyle name="Input cel 2 2 3 5 4 3" xfId="10279" xr:uid="{00000000-0005-0000-0000-000049000000}"/>
    <cellStyle name="Input cel 2 2 3 5 5" xfId="2394" xr:uid="{00000000-0005-0000-0000-000049000000}"/>
    <cellStyle name="Input cel 2 2 3 5 5 2" xfId="7964" xr:uid="{00000000-0005-0000-0000-000049000000}"/>
    <cellStyle name="Input cel 2 2 3 5 5 2 2" xfId="18509" xr:uid="{00000000-0005-0000-0000-000049000000}"/>
    <cellStyle name="Input cel 2 2 3 5 5 3" xfId="13853" xr:uid="{00000000-0005-0000-0000-000049000000}"/>
    <cellStyle name="Input cel 2 2 3 5 6" xfId="3819" xr:uid="{00000000-0005-0000-0000-000049000000}"/>
    <cellStyle name="Input cel 2 2 3 5 6 2" xfId="9371" xr:uid="{00000000-0005-0000-0000-000049000000}"/>
    <cellStyle name="Input cel 2 2 3 5 6 2 2" xfId="19924" xr:uid="{00000000-0005-0000-0000-000049000000}"/>
    <cellStyle name="Input cel 2 2 3 5 6 3" xfId="15058" xr:uid="{00000000-0005-0000-0000-000049000000}"/>
    <cellStyle name="Input cel 2 2 3 5 7" xfId="6511" xr:uid="{00000000-0005-0000-0000-000049000000}"/>
    <cellStyle name="Input cel 2 2 3 5 7 2" xfId="15219" xr:uid="{00000000-0005-0000-0000-000049000000}"/>
    <cellStyle name="Input cel 2 2 3 5 7 2 2" xfId="17056" xr:uid="{00000000-0005-0000-0000-000049000000}"/>
    <cellStyle name="Input cel 2 2 3 5 7 3" xfId="12091" xr:uid="{00000000-0005-0000-0000-000049000000}"/>
    <cellStyle name="Input cel 2 2 3 5 8" xfId="5255" xr:uid="{00000000-0005-0000-0000-000049000000}"/>
    <cellStyle name="Input cel 2 2 3 5 8 2" xfId="15010" xr:uid="{00000000-0005-0000-0000-000049000000}"/>
    <cellStyle name="Input cel 2 2 3 5 9" xfId="12852" xr:uid="{00000000-0005-0000-0000-000049000000}"/>
    <cellStyle name="Input cel 2 2 3 6" xfId="607" xr:uid="{00000000-0005-0000-0000-000049000000}"/>
    <cellStyle name="Input cel 2 2 3 6 2" xfId="1530" xr:uid="{00000000-0005-0000-0000-000049000000}"/>
    <cellStyle name="Input cel 2 2 3 6 2 2" xfId="7141" xr:uid="{00000000-0005-0000-0000-000049000000}"/>
    <cellStyle name="Input cel 2 2 3 6 2 2 2" xfId="17686" xr:uid="{00000000-0005-0000-0000-000049000000}"/>
    <cellStyle name="Input cel 2 2 3 6 2 3" xfId="13202" xr:uid="{00000000-0005-0000-0000-000049000000}"/>
    <cellStyle name="Input cel 2 2 3 6 3" xfId="2770" xr:uid="{00000000-0005-0000-0000-000049000000}"/>
    <cellStyle name="Input cel 2 2 3 6 3 2" xfId="8340" xr:uid="{00000000-0005-0000-0000-000049000000}"/>
    <cellStyle name="Input cel 2 2 3 6 3 2 2" xfId="18885" xr:uid="{00000000-0005-0000-0000-000049000000}"/>
    <cellStyle name="Input cel 2 2 3 6 3 3" xfId="10574" xr:uid="{00000000-0005-0000-0000-000049000000}"/>
    <cellStyle name="Input cel 2 2 3 6 4" xfId="4184" xr:uid="{00000000-0005-0000-0000-000049000000}"/>
    <cellStyle name="Input cel 2 2 3 6 4 2" xfId="9705" xr:uid="{00000000-0005-0000-0000-000049000000}"/>
    <cellStyle name="Input cel 2 2 3 6 4 2 2" xfId="20259" xr:uid="{00000000-0005-0000-0000-000049000000}"/>
    <cellStyle name="Input cel 2 2 3 6 4 3" xfId="13627" xr:uid="{00000000-0005-0000-0000-000049000000}"/>
    <cellStyle name="Input cel 2 2 3 6 5" xfId="6303" xr:uid="{00000000-0005-0000-0000-000049000000}"/>
    <cellStyle name="Input cel 2 2 3 6 5 2" xfId="16848" xr:uid="{00000000-0005-0000-0000-000049000000}"/>
    <cellStyle name="Input cel 2 2 3 6 6" xfId="5589" xr:uid="{00000000-0005-0000-0000-000049000000}"/>
    <cellStyle name="Input cel 2 2 3 6 6 2" xfId="10530" xr:uid="{00000000-0005-0000-0000-000049000000}"/>
    <cellStyle name="Input cel 2 2 3 6 7" xfId="14580" xr:uid="{00000000-0005-0000-0000-000049000000}"/>
    <cellStyle name="Input cel 2 2 3 7" xfId="1207" xr:uid="{00000000-0005-0000-0000-000049000000}"/>
    <cellStyle name="Input cel 2 2 3 7 2" xfId="2449" xr:uid="{00000000-0005-0000-0000-000049000000}"/>
    <cellStyle name="Input cel 2 2 3 7 2 2" xfId="8019" xr:uid="{00000000-0005-0000-0000-000049000000}"/>
    <cellStyle name="Input cel 2 2 3 7 2 2 2" xfId="18564" xr:uid="{00000000-0005-0000-0000-000049000000}"/>
    <cellStyle name="Input cel 2 2 3 7 2 3" xfId="14511" xr:uid="{00000000-0005-0000-0000-000049000000}"/>
    <cellStyle name="Input cel 2 2 3 7 3" xfId="3873" xr:uid="{00000000-0005-0000-0000-000049000000}"/>
    <cellStyle name="Input cel 2 2 3 7 3 2" xfId="9423" xr:uid="{00000000-0005-0000-0000-000049000000}"/>
    <cellStyle name="Input cel 2 2 3 7 3 2 2" xfId="19976" xr:uid="{00000000-0005-0000-0000-000049000000}"/>
    <cellStyle name="Input cel 2 2 3 7 3 3" xfId="15014" xr:uid="{00000000-0005-0000-0000-000049000000}"/>
    <cellStyle name="Input cel 2 2 3 7 4" xfId="6861" xr:uid="{00000000-0005-0000-0000-000049000000}"/>
    <cellStyle name="Input cel 2 2 3 7 4 2" xfId="17406" xr:uid="{00000000-0005-0000-0000-000049000000}"/>
    <cellStyle name="Input cel 2 2 3 7 5" xfId="5307" xr:uid="{00000000-0005-0000-0000-000049000000}"/>
    <cellStyle name="Input cel 2 2 3 7 5 2" xfId="10973" xr:uid="{00000000-0005-0000-0000-000049000000}"/>
    <cellStyle name="Input cel 2 2 3 7 6" xfId="16203" xr:uid="{00000000-0005-0000-0000-000049000000}"/>
    <cellStyle name="Input cel 2 2 3 8" xfId="1175" xr:uid="{00000000-0005-0000-0000-000049000000}"/>
    <cellStyle name="Input cel 2 2 3 8 2" xfId="2418" xr:uid="{00000000-0005-0000-0000-000049000000}"/>
    <cellStyle name="Input cel 2 2 3 8 2 2" xfId="7988" xr:uid="{00000000-0005-0000-0000-000049000000}"/>
    <cellStyle name="Input cel 2 2 3 8 2 2 2" xfId="18533" xr:uid="{00000000-0005-0000-0000-000049000000}"/>
    <cellStyle name="Input cel 2 2 3 8 2 3" xfId="15805" xr:uid="{00000000-0005-0000-0000-000049000000}"/>
    <cellStyle name="Input cel 2 2 3 8 3" xfId="3843" xr:uid="{00000000-0005-0000-0000-000049000000}"/>
    <cellStyle name="Input cel 2 2 3 8 3 2" xfId="9394" xr:uid="{00000000-0005-0000-0000-000049000000}"/>
    <cellStyle name="Input cel 2 2 3 8 3 2 2" xfId="19947" xr:uid="{00000000-0005-0000-0000-000049000000}"/>
    <cellStyle name="Input cel 2 2 3 8 3 3" xfId="11318" xr:uid="{00000000-0005-0000-0000-000049000000}"/>
    <cellStyle name="Input cel 2 2 3 8 4" xfId="6831" xr:uid="{00000000-0005-0000-0000-000049000000}"/>
    <cellStyle name="Input cel 2 2 3 8 4 2" xfId="17376" xr:uid="{00000000-0005-0000-0000-000049000000}"/>
    <cellStyle name="Input cel 2 2 3 8 5" xfId="5278" xr:uid="{00000000-0005-0000-0000-000049000000}"/>
    <cellStyle name="Input cel 2 2 3 8 5 2" xfId="14449" xr:uid="{00000000-0005-0000-0000-000049000000}"/>
    <cellStyle name="Input cel 2 2 3 8 6" xfId="10313" xr:uid="{00000000-0005-0000-0000-000049000000}"/>
    <cellStyle name="Input cel 2 2 3 9" xfId="905" xr:uid="{00000000-0005-0000-0000-000049000000}"/>
    <cellStyle name="Input cel 2 2 3 9 2" xfId="3397" xr:uid="{00000000-0005-0000-0000-000049000000}"/>
    <cellStyle name="Input cel 2 2 3 9 2 2" xfId="8965" xr:uid="{00000000-0005-0000-0000-000049000000}"/>
    <cellStyle name="Input cel 2 2 3 9 2 2 2" xfId="19509" xr:uid="{00000000-0005-0000-0000-000049000000}"/>
    <cellStyle name="Input cel 2 2 3 9 2 3" xfId="15611" xr:uid="{00000000-0005-0000-0000-000049000000}"/>
    <cellStyle name="Input cel 2 2 3 9 3" xfId="6565" xr:uid="{00000000-0005-0000-0000-000049000000}"/>
    <cellStyle name="Input cel 2 2 3 9 3 2" xfId="17110" xr:uid="{00000000-0005-0000-0000-000049000000}"/>
    <cellStyle name="Input cel 2 2 3 9 4" xfId="4830" xr:uid="{00000000-0005-0000-0000-000049000000}"/>
    <cellStyle name="Input cel 2 2 3 9 4 2" xfId="16169" xr:uid="{00000000-0005-0000-0000-000049000000}"/>
    <cellStyle name="Input cel 2 2 3 9 5" xfId="11006" xr:uid="{00000000-0005-0000-0000-000049000000}"/>
    <cellStyle name="Input cel 2 2 4" xfId="313" xr:uid="{00000000-0005-0000-0000-000049000000}"/>
    <cellStyle name="Input cel 2 2 4 10" xfId="11558" xr:uid="{00000000-0005-0000-0000-000049000000}"/>
    <cellStyle name="Input cel 2 2 4 2" xfId="1525" xr:uid="{00000000-0005-0000-0000-000049000000}"/>
    <cellStyle name="Input cel 2 2 4 2 2" xfId="1862" xr:uid="{00000000-0005-0000-0000-000049000000}"/>
    <cellStyle name="Input cel 2 2 4 2 2 2" xfId="3101" xr:uid="{00000000-0005-0000-0000-000049000000}"/>
    <cellStyle name="Input cel 2 2 4 2 2 2 2" xfId="8671" xr:uid="{00000000-0005-0000-0000-000049000000}"/>
    <cellStyle name="Input cel 2 2 4 2 2 2 2 2" xfId="19216" xr:uid="{00000000-0005-0000-0000-000049000000}"/>
    <cellStyle name="Input cel 2 2 4 2 2 2 3" xfId="12142" xr:uid="{00000000-0005-0000-0000-000049000000}"/>
    <cellStyle name="Input cel 2 2 4 2 2 3" xfId="4513" xr:uid="{00000000-0005-0000-0000-000049000000}"/>
    <cellStyle name="Input cel 2 2 4 2 2 3 2" xfId="10015" xr:uid="{00000000-0005-0000-0000-000049000000}"/>
    <cellStyle name="Input cel 2 2 4 2 2 3 2 2" xfId="20570" xr:uid="{00000000-0005-0000-0000-000049000000}"/>
    <cellStyle name="Input cel 2 2 4 2 2 3 3" xfId="12298" xr:uid="{00000000-0005-0000-0000-000049000000}"/>
    <cellStyle name="Input cel 2 2 4 2 2 4" xfId="7448" xr:uid="{00000000-0005-0000-0000-000049000000}"/>
    <cellStyle name="Input cel 2 2 4 2 2 4 2" xfId="17993" xr:uid="{00000000-0005-0000-0000-000049000000}"/>
    <cellStyle name="Input cel 2 2 4 2 2 5" xfId="5899" xr:uid="{00000000-0005-0000-0000-000049000000}"/>
    <cellStyle name="Input cel 2 2 4 2 2 5 2" xfId="16421" xr:uid="{00000000-0005-0000-0000-000049000000}"/>
    <cellStyle name="Input cel 2 2 4 2 2 6" xfId="11199" xr:uid="{00000000-0005-0000-0000-000049000000}"/>
    <cellStyle name="Input cel 2 2 4 2 3" xfId="2765" xr:uid="{00000000-0005-0000-0000-000049000000}"/>
    <cellStyle name="Input cel 2 2 4 2 3 2" xfId="4179" xr:uid="{00000000-0005-0000-0000-000049000000}"/>
    <cellStyle name="Input cel 2 2 4 2 3 2 2" xfId="9700" xr:uid="{00000000-0005-0000-0000-000049000000}"/>
    <cellStyle name="Input cel 2 2 4 2 3 2 2 2" xfId="20254" xr:uid="{00000000-0005-0000-0000-000049000000}"/>
    <cellStyle name="Input cel 2 2 4 2 3 2 3" xfId="12328" xr:uid="{00000000-0005-0000-0000-000049000000}"/>
    <cellStyle name="Input cel 2 2 4 2 3 3" xfId="8335" xr:uid="{00000000-0005-0000-0000-000049000000}"/>
    <cellStyle name="Input cel 2 2 4 2 3 3 2" xfId="18880" xr:uid="{00000000-0005-0000-0000-000049000000}"/>
    <cellStyle name="Input cel 2 2 4 2 3 4" xfId="5584" xr:uid="{00000000-0005-0000-0000-000049000000}"/>
    <cellStyle name="Input cel 2 2 4 2 3 4 2" xfId="15067" xr:uid="{00000000-0005-0000-0000-000049000000}"/>
    <cellStyle name="Input cel 2 2 4 2 3 5" xfId="13702" xr:uid="{00000000-0005-0000-0000-000049000000}"/>
    <cellStyle name="Input cel 2 2 4 2 4" xfId="3501" xr:uid="{00000000-0005-0000-0000-000049000000}"/>
    <cellStyle name="Input cel 2 2 4 2 4 2" xfId="9065" xr:uid="{00000000-0005-0000-0000-000049000000}"/>
    <cellStyle name="Input cel 2 2 4 2 4 2 2" xfId="19611" xr:uid="{00000000-0005-0000-0000-000049000000}"/>
    <cellStyle name="Input cel 2 2 4 2 4 3" xfId="13078" xr:uid="{00000000-0005-0000-0000-000049000000}"/>
    <cellStyle name="Input cel 2 2 4 2 5" xfId="4948" xr:uid="{00000000-0005-0000-0000-000049000000}"/>
    <cellStyle name="Input cel 2 2 4 2 5 2" xfId="14187" xr:uid="{00000000-0005-0000-0000-000049000000}"/>
    <cellStyle name="Input cel 2 2 4 2 6" xfId="11187" xr:uid="{00000000-0005-0000-0000-000049000000}"/>
    <cellStyle name="Input cel 2 2 4 3" xfId="1806" xr:uid="{00000000-0005-0000-0000-000049000000}"/>
    <cellStyle name="Input cel 2 2 4 3 2" xfId="3045" xr:uid="{00000000-0005-0000-0000-000049000000}"/>
    <cellStyle name="Input cel 2 2 4 3 2 2" xfId="8615" xr:uid="{00000000-0005-0000-0000-000049000000}"/>
    <cellStyle name="Input cel 2 2 4 3 2 2 2" xfId="19160" xr:uid="{00000000-0005-0000-0000-000049000000}"/>
    <cellStyle name="Input cel 2 2 4 3 2 3" xfId="10970" xr:uid="{00000000-0005-0000-0000-000049000000}"/>
    <cellStyle name="Input cel 2 2 4 3 3" xfId="4457" xr:uid="{00000000-0005-0000-0000-000049000000}"/>
    <cellStyle name="Input cel 2 2 4 3 3 2" xfId="9965" xr:uid="{00000000-0005-0000-0000-000049000000}"/>
    <cellStyle name="Input cel 2 2 4 3 3 2 2" xfId="20521" xr:uid="{00000000-0005-0000-0000-000049000000}"/>
    <cellStyle name="Input cel 2 2 4 3 3 3" xfId="11832" xr:uid="{00000000-0005-0000-0000-000049000000}"/>
    <cellStyle name="Input cel 2 2 4 3 4" xfId="7406" xr:uid="{00000000-0005-0000-0000-000049000000}"/>
    <cellStyle name="Input cel 2 2 4 3 4 2" xfId="17951" xr:uid="{00000000-0005-0000-0000-000049000000}"/>
    <cellStyle name="Input cel 2 2 4 3 5" xfId="5849" xr:uid="{00000000-0005-0000-0000-000049000000}"/>
    <cellStyle name="Input cel 2 2 4 3 5 2" xfId="16372" xr:uid="{00000000-0005-0000-0000-000049000000}"/>
    <cellStyle name="Input cel 2 2 4 3 6" xfId="12027" xr:uid="{00000000-0005-0000-0000-000049000000}"/>
    <cellStyle name="Input cel 2 2 4 4" xfId="1286" xr:uid="{00000000-0005-0000-0000-000049000000}"/>
    <cellStyle name="Input cel 2 2 4 4 2" xfId="2527" xr:uid="{00000000-0005-0000-0000-000049000000}"/>
    <cellStyle name="Input cel 2 2 4 4 2 2" xfId="8097" xr:uid="{00000000-0005-0000-0000-000049000000}"/>
    <cellStyle name="Input cel 2 2 4 4 2 2 2" xfId="18642" xr:uid="{00000000-0005-0000-0000-000049000000}"/>
    <cellStyle name="Input cel 2 2 4 4 2 3" xfId="13932" xr:uid="{00000000-0005-0000-0000-000049000000}"/>
    <cellStyle name="Input cel 2 2 4 4 3" xfId="3948" xr:uid="{00000000-0005-0000-0000-000049000000}"/>
    <cellStyle name="Input cel 2 2 4 4 3 2" xfId="9489" xr:uid="{00000000-0005-0000-0000-000049000000}"/>
    <cellStyle name="Input cel 2 2 4 4 3 2 2" xfId="20042" xr:uid="{00000000-0005-0000-0000-000049000000}"/>
    <cellStyle name="Input cel 2 2 4 4 3 3" xfId="12519" xr:uid="{00000000-0005-0000-0000-000049000000}"/>
    <cellStyle name="Input cel 2 2 4 4 4" xfId="6929" xr:uid="{00000000-0005-0000-0000-000049000000}"/>
    <cellStyle name="Input cel 2 2 4 4 4 2" xfId="17474" xr:uid="{00000000-0005-0000-0000-000049000000}"/>
    <cellStyle name="Input cel 2 2 4 4 5" xfId="5373" xr:uid="{00000000-0005-0000-0000-000049000000}"/>
    <cellStyle name="Input cel 2 2 4 4 5 2" xfId="15544" xr:uid="{00000000-0005-0000-0000-000049000000}"/>
    <cellStyle name="Input cel 2 2 4 4 6" xfId="12965" xr:uid="{00000000-0005-0000-0000-000049000000}"/>
    <cellStyle name="Input cel 2 2 4 5" xfId="896" xr:uid="{00000000-0005-0000-0000-000049000000}"/>
    <cellStyle name="Input cel 2 2 4 5 2" xfId="3347" xr:uid="{00000000-0005-0000-0000-000049000000}"/>
    <cellStyle name="Input cel 2 2 4 5 2 2" xfId="8916" xr:uid="{00000000-0005-0000-0000-000049000000}"/>
    <cellStyle name="Input cel 2 2 4 5 2 2 2" xfId="19461" xr:uid="{00000000-0005-0000-0000-000049000000}"/>
    <cellStyle name="Input cel 2 2 4 5 2 3" xfId="12659" xr:uid="{00000000-0005-0000-0000-000049000000}"/>
    <cellStyle name="Input cel 2 2 4 5 3" xfId="6556" xr:uid="{00000000-0005-0000-0000-000049000000}"/>
    <cellStyle name="Input cel 2 2 4 5 3 2" xfId="17101" xr:uid="{00000000-0005-0000-0000-000049000000}"/>
    <cellStyle name="Input cel 2 2 4 5 4" xfId="4781" xr:uid="{00000000-0005-0000-0000-000049000000}"/>
    <cellStyle name="Input cel 2 2 4 5 4 2" xfId="15917" xr:uid="{00000000-0005-0000-0000-000049000000}"/>
    <cellStyle name="Input cel 2 2 4 5 5" xfId="14102" xr:uid="{00000000-0005-0000-0000-000049000000}"/>
    <cellStyle name="Input cel 2 2 4 6" xfId="2139" xr:uid="{00000000-0005-0000-0000-000049000000}"/>
    <cellStyle name="Input cel 2 2 4 6 2" xfId="7709" xr:uid="{00000000-0005-0000-0000-000049000000}"/>
    <cellStyle name="Input cel 2 2 4 6 2 2" xfId="18254" xr:uid="{00000000-0005-0000-0000-000049000000}"/>
    <cellStyle name="Input cel 2 2 4 6 3" xfId="12977" xr:uid="{00000000-0005-0000-0000-000049000000}"/>
    <cellStyle name="Input cel 2 2 4 7" xfId="599" xr:uid="{00000000-0005-0000-0000-000049000000}"/>
    <cellStyle name="Input cel 2 2 4 7 2" xfId="6295" xr:uid="{00000000-0005-0000-0000-000049000000}"/>
    <cellStyle name="Input cel 2 2 4 7 2 2" xfId="16840" xr:uid="{00000000-0005-0000-0000-000049000000}"/>
    <cellStyle name="Input cel 2 2 4 7 3" xfId="14990" xr:uid="{00000000-0005-0000-0000-000049000000}"/>
    <cellStyle name="Input cel 2 2 4 8" xfId="4857" xr:uid="{00000000-0005-0000-0000-000049000000}"/>
    <cellStyle name="Input cel 2 2 4 8 2" xfId="13845" xr:uid="{00000000-0005-0000-0000-000049000000}"/>
    <cellStyle name="Input cel 2 2 4 9" xfId="14860" xr:uid="{00000000-0005-0000-0000-000049000000}"/>
    <cellStyle name="Input cel 2 2 4 9 2" xfId="13249" xr:uid="{00000000-0005-0000-0000-000049000000}"/>
    <cellStyle name="Input cel 2 2 5" xfId="740" xr:uid="{00000000-0005-0000-0000-000049000000}"/>
    <cellStyle name="Input cel 2 2 5 2" xfId="1966" xr:uid="{00000000-0005-0000-0000-000049000000}"/>
    <cellStyle name="Input cel 2 2 5 2 2" xfId="3205" xr:uid="{00000000-0005-0000-0000-000049000000}"/>
    <cellStyle name="Input cel 2 2 5 2 2 2" xfId="8775" xr:uid="{00000000-0005-0000-0000-000049000000}"/>
    <cellStyle name="Input cel 2 2 5 2 2 2 2" xfId="19320" xr:uid="{00000000-0005-0000-0000-000049000000}"/>
    <cellStyle name="Input cel 2 2 5 2 2 3" xfId="11943" xr:uid="{00000000-0005-0000-0000-000049000000}"/>
    <cellStyle name="Input cel 2 2 5 2 3" xfId="4617" xr:uid="{00000000-0005-0000-0000-000049000000}"/>
    <cellStyle name="Input cel 2 2 5 2 3 2" xfId="10114" xr:uid="{00000000-0005-0000-0000-000049000000}"/>
    <cellStyle name="Input cel 2 2 5 2 3 2 2" xfId="20669" xr:uid="{00000000-0005-0000-0000-000049000000}"/>
    <cellStyle name="Input cel 2 2 5 2 3 3" xfId="12673" xr:uid="{00000000-0005-0000-0000-000049000000}"/>
    <cellStyle name="Input cel 2 2 5 2 4" xfId="7541" xr:uid="{00000000-0005-0000-0000-000049000000}"/>
    <cellStyle name="Input cel 2 2 5 2 4 2" xfId="18086" xr:uid="{00000000-0005-0000-0000-000049000000}"/>
    <cellStyle name="Input cel 2 2 5 2 5" xfId="5998" xr:uid="{00000000-0005-0000-0000-000049000000}"/>
    <cellStyle name="Input cel 2 2 5 2 5 2" xfId="16520" xr:uid="{00000000-0005-0000-0000-000049000000}"/>
    <cellStyle name="Input cel 2 2 5 2 6" xfId="11656" xr:uid="{00000000-0005-0000-0000-000049000000}"/>
    <cellStyle name="Input cel 2 2 5 3" xfId="1323" xr:uid="{00000000-0005-0000-0000-000049000000}"/>
    <cellStyle name="Input cel 2 2 5 3 2" xfId="2564" xr:uid="{00000000-0005-0000-0000-000049000000}"/>
    <cellStyle name="Input cel 2 2 5 3 2 2" xfId="8134" xr:uid="{00000000-0005-0000-0000-000049000000}"/>
    <cellStyle name="Input cel 2 2 5 3 2 2 2" xfId="18679" xr:uid="{00000000-0005-0000-0000-000049000000}"/>
    <cellStyle name="Input cel 2 2 5 3 2 3" xfId="11680" xr:uid="{00000000-0005-0000-0000-000049000000}"/>
    <cellStyle name="Input cel 2 2 5 3 3" xfId="3984" xr:uid="{00000000-0005-0000-0000-000049000000}"/>
    <cellStyle name="Input cel 2 2 5 3 3 2" xfId="9522" xr:uid="{00000000-0005-0000-0000-000049000000}"/>
    <cellStyle name="Input cel 2 2 5 3 3 2 2" xfId="20075" xr:uid="{00000000-0005-0000-0000-000049000000}"/>
    <cellStyle name="Input cel 2 2 5 3 3 3" xfId="13506" xr:uid="{00000000-0005-0000-0000-000049000000}"/>
    <cellStyle name="Input cel 2 2 5 3 4" xfId="6964" xr:uid="{00000000-0005-0000-0000-000049000000}"/>
    <cellStyle name="Input cel 2 2 5 3 4 2" xfId="17509" xr:uid="{00000000-0005-0000-0000-000049000000}"/>
    <cellStyle name="Input cel 2 2 5 3 5" xfId="5406" xr:uid="{00000000-0005-0000-0000-000049000000}"/>
    <cellStyle name="Input cel 2 2 5 3 5 2" xfId="12254" xr:uid="{00000000-0005-0000-0000-000049000000}"/>
    <cellStyle name="Input cel 2 2 5 3 6" xfId="11149" xr:uid="{00000000-0005-0000-0000-000049000000}"/>
    <cellStyle name="Input cel 2 2 5 4" xfId="1040" xr:uid="{00000000-0005-0000-0000-000049000000}"/>
    <cellStyle name="Input cel 2 2 5 4 2" xfId="3708" xr:uid="{00000000-0005-0000-0000-000049000000}"/>
    <cellStyle name="Input cel 2 2 5 4 2 2" xfId="9265" xr:uid="{00000000-0005-0000-0000-000049000000}"/>
    <cellStyle name="Input cel 2 2 5 4 2 2 2" xfId="19814" xr:uid="{00000000-0005-0000-0000-000049000000}"/>
    <cellStyle name="Input cel 2 2 5 4 2 3" xfId="10858" xr:uid="{00000000-0005-0000-0000-000049000000}"/>
    <cellStyle name="Input cel 2 2 5 4 3" xfId="6698" xr:uid="{00000000-0005-0000-0000-000049000000}"/>
    <cellStyle name="Input cel 2 2 5 4 3 2" xfId="17243" xr:uid="{00000000-0005-0000-0000-000049000000}"/>
    <cellStyle name="Input cel 2 2 5 4 4" xfId="5149" xr:uid="{00000000-0005-0000-0000-000049000000}"/>
    <cellStyle name="Input cel 2 2 5 4 4 2" xfId="12072" xr:uid="{00000000-0005-0000-0000-000049000000}"/>
    <cellStyle name="Input cel 2 2 5 4 5" xfId="15315" xr:uid="{00000000-0005-0000-0000-000049000000}"/>
    <cellStyle name="Input cel 2 2 5 5" xfId="2283" xr:uid="{00000000-0005-0000-0000-000049000000}"/>
    <cellStyle name="Input cel 2 2 5 5 2" xfId="7853" xr:uid="{00000000-0005-0000-0000-000049000000}"/>
    <cellStyle name="Input cel 2 2 5 5 2 2" xfId="18398" xr:uid="{00000000-0005-0000-0000-000049000000}"/>
    <cellStyle name="Input cel 2 2 5 5 3" xfId="14218" xr:uid="{00000000-0005-0000-0000-000049000000}"/>
    <cellStyle name="Input cel 2 2 5 6" xfId="3480" xr:uid="{00000000-0005-0000-0000-000049000000}"/>
    <cellStyle name="Input cel 2 2 5 6 2" xfId="9044" xr:uid="{00000000-0005-0000-0000-000049000000}"/>
    <cellStyle name="Input cel 2 2 5 6 2 2" xfId="19590" xr:uid="{00000000-0005-0000-0000-000049000000}"/>
    <cellStyle name="Input cel 2 2 5 6 3" xfId="12097" xr:uid="{00000000-0005-0000-0000-000049000000}"/>
    <cellStyle name="Input cel 2 2 5 7" xfId="4927" xr:uid="{00000000-0005-0000-0000-000049000000}"/>
    <cellStyle name="Input cel 2 2 5 7 2" xfId="13064" xr:uid="{00000000-0005-0000-0000-000049000000}"/>
    <cellStyle name="Input cel 2 2 5 8" xfId="14883" xr:uid="{00000000-0005-0000-0000-000049000000}"/>
    <cellStyle name="Input cel 2 2 5 8 2" xfId="13591" xr:uid="{00000000-0005-0000-0000-000049000000}"/>
    <cellStyle name="Input cel 2 2 5 9" xfId="12586" xr:uid="{00000000-0005-0000-0000-000049000000}"/>
    <cellStyle name="Input cel 2 2 6" xfId="803" xr:uid="{00000000-0005-0000-0000-000049000000}"/>
    <cellStyle name="Input cel 2 2 6 2" xfId="2029" xr:uid="{00000000-0005-0000-0000-000049000000}"/>
    <cellStyle name="Input cel 2 2 6 2 2" xfId="3268" xr:uid="{00000000-0005-0000-0000-000049000000}"/>
    <cellStyle name="Input cel 2 2 6 2 2 2" xfId="8838" xr:uid="{00000000-0005-0000-0000-000049000000}"/>
    <cellStyle name="Input cel 2 2 6 2 2 2 2" xfId="19383" xr:uid="{00000000-0005-0000-0000-000049000000}"/>
    <cellStyle name="Input cel 2 2 6 2 2 3" xfId="11093" xr:uid="{00000000-0005-0000-0000-000049000000}"/>
    <cellStyle name="Input cel 2 2 6 2 3" xfId="4680" xr:uid="{00000000-0005-0000-0000-000049000000}"/>
    <cellStyle name="Input cel 2 2 6 2 3 2" xfId="10173" xr:uid="{00000000-0005-0000-0000-000049000000}"/>
    <cellStyle name="Input cel 2 2 6 2 3 2 2" xfId="20728" xr:uid="{00000000-0005-0000-0000-000049000000}"/>
    <cellStyle name="Input cel 2 2 6 2 3 3" xfId="15031" xr:uid="{00000000-0005-0000-0000-000049000000}"/>
    <cellStyle name="Input cel 2 2 6 2 4" xfId="7600" xr:uid="{00000000-0005-0000-0000-000049000000}"/>
    <cellStyle name="Input cel 2 2 6 2 4 2" xfId="18145" xr:uid="{00000000-0005-0000-0000-000049000000}"/>
    <cellStyle name="Input cel 2 2 6 2 5" xfId="6057" xr:uid="{00000000-0005-0000-0000-000049000000}"/>
    <cellStyle name="Input cel 2 2 6 2 5 2" xfId="16579" xr:uid="{00000000-0005-0000-0000-000049000000}"/>
    <cellStyle name="Input cel 2 2 6 2 6" xfId="14974" xr:uid="{00000000-0005-0000-0000-000049000000}"/>
    <cellStyle name="Input cel 2 2 6 3" xfId="1711" xr:uid="{00000000-0005-0000-0000-000049000000}"/>
    <cellStyle name="Input cel 2 2 6 3 2" xfId="2951" xr:uid="{00000000-0005-0000-0000-000049000000}"/>
    <cellStyle name="Input cel 2 2 6 3 2 2" xfId="8521" xr:uid="{00000000-0005-0000-0000-000049000000}"/>
    <cellStyle name="Input cel 2 2 6 3 2 2 2" xfId="19066" xr:uid="{00000000-0005-0000-0000-000049000000}"/>
    <cellStyle name="Input cel 2 2 6 3 2 3" xfId="15871" xr:uid="{00000000-0005-0000-0000-000049000000}"/>
    <cellStyle name="Input cel 2 2 6 3 3" xfId="4364" xr:uid="{00000000-0005-0000-0000-000049000000}"/>
    <cellStyle name="Input cel 2 2 6 3 3 2" xfId="9876" xr:uid="{00000000-0005-0000-0000-000049000000}"/>
    <cellStyle name="Input cel 2 2 6 3 3 2 2" xfId="20432" xr:uid="{00000000-0005-0000-0000-000049000000}"/>
    <cellStyle name="Input cel 2 2 6 3 3 3" xfId="14620" xr:uid="{00000000-0005-0000-0000-000049000000}"/>
    <cellStyle name="Input cel 2 2 6 3 4" xfId="7316" xr:uid="{00000000-0005-0000-0000-000049000000}"/>
    <cellStyle name="Input cel 2 2 6 3 4 2" xfId="17861" xr:uid="{00000000-0005-0000-0000-000049000000}"/>
    <cellStyle name="Input cel 2 2 6 3 5" xfId="5760" xr:uid="{00000000-0005-0000-0000-000049000000}"/>
    <cellStyle name="Input cel 2 2 6 3 5 2" xfId="16283" xr:uid="{00000000-0005-0000-0000-000049000000}"/>
    <cellStyle name="Input cel 2 2 6 3 6" xfId="10806" xr:uid="{00000000-0005-0000-0000-000049000000}"/>
    <cellStyle name="Input cel 2 2 6 4" xfId="1103" xr:uid="{00000000-0005-0000-0000-000049000000}"/>
    <cellStyle name="Input cel 2 2 6 4 2" xfId="6760" xr:uid="{00000000-0005-0000-0000-000049000000}"/>
    <cellStyle name="Input cel 2 2 6 4 2 2" xfId="17305" xr:uid="{00000000-0005-0000-0000-000049000000}"/>
    <cellStyle name="Input cel 2 2 6 4 3" xfId="11418" xr:uid="{00000000-0005-0000-0000-000049000000}"/>
    <cellStyle name="Input cel 2 2 6 5" xfId="2346" xr:uid="{00000000-0005-0000-0000-000049000000}"/>
    <cellStyle name="Input cel 2 2 6 5 2" xfId="7916" xr:uid="{00000000-0005-0000-0000-000049000000}"/>
    <cellStyle name="Input cel 2 2 6 5 2 2" xfId="18461" xr:uid="{00000000-0005-0000-0000-000049000000}"/>
    <cellStyle name="Input cel 2 2 6 5 3" xfId="12960" xr:uid="{00000000-0005-0000-0000-000049000000}"/>
    <cellStyle name="Input cel 2 2 6 6" xfId="3771" xr:uid="{00000000-0005-0000-0000-000049000000}"/>
    <cellStyle name="Input cel 2 2 6 6 2" xfId="9324" xr:uid="{00000000-0005-0000-0000-000049000000}"/>
    <cellStyle name="Input cel 2 2 6 6 2 2" xfId="19876" xr:uid="{00000000-0005-0000-0000-000049000000}"/>
    <cellStyle name="Input cel 2 2 6 6 3" xfId="10916" xr:uid="{00000000-0005-0000-0000-000049000000}"/>
    <cellStyle name="Input cel 2 2 6 7" xfId="6464" xr:uid="{00000000-0005-0000-0000-000049000000}"/>
    <cellStyle name="Input cel 2 2 6 7 2" xfId="15172" xr:uid="{00000000-0005-0000-0000-000049000000}"/>
    <cellStyle name="Input cel 2 2 6 7 2 2" xfId="17009" xr:uid="{00000000-0005-0000-0000-000049000000}"/>
    <cellStyle name="Input cel 2 2 6 7 3" xfId="12359" xr:uid="{00000000-0005-0000-0000-000049000000}"/>
    <cellStyle name="Input cel 2 2 6 8" xfId="5208" xr:uid="{00000000-0005-0000-0000-000049000000}"/>
    <cellStyle name="Input cel 2 2 6 8 2" xfId="12628" xr:uid="{00000000-0005-0000-0000-000049000000}"/>
    <cellStyle name="Input cel 2 2 6 9" xfId="15862" xr:uid="{00000000-0005-0000-0000-000049000000}"/>
    <cellStyle name="Input cel 2 2 7" xfId="420" xr:uid="{00000000-0005-0000-0000-000049000000}"/>
    <cellStyle name="Input cel 2 2 7 2" xfId="1774" xr:uid="{00000000-0005-0000-0000-000049000000}"/>
    <cellStyle name="Input cel 2 2 7 2 2" xfId="3013" xr:uid="{00000000-0005-0000-0000-000049000000}"/>
    <cellStyle name="Input cel 2 2 7 2 2 2" xfId="8583" xr:uid="{00000000-0005-0000-0000-000049000000}"/>
    <cellStyle name="Input cel 2 2 7 2 2 2 2" xfId="19128" xr:uid="{00000000-0005-0000-0000-000049000000}"/>
    <cellStyle name="Input cel 2 2 7 2 2 3" xfId="12068" xr:uid="{00000000-0005-0000-0000-000049000000}"/>
    <cellStyle name="Input cel 2 2 7 2 3" xfId="4425" xr:uid="{00000000-0005-0000-0000-000049000000}"/>
    <cellStyle name="Input cel 2 2 7 2 3 2" xfId="9935" xr:uid="{00000000-0005-0000-0000-000049000000}"/>
    <cellStyle name="Input cel 2 2 7 2 3 2 2" xfId="20491" xr:uid="{00000000-0005-0000-0000-000049000000}"/>
    <cellStyle name="Input cel 2 2 7 2 3 3" xfId="11847" xr:uid="{00000000-0005-0000-0000-000049000000}"/>
    <cellStyle name="Input cel 2 2 7 2 4" xfId="7376" xr:uid="{00000000-0005-0000-0000-000049000000}"/>
    <cellStyle name="Input cel 2 2 7 2 4 2" xfId="17921" xr:uid="{00000000-0005-0000-0000-000049000000}"/>
    <cellStyle name="Input cel 2 2 7 2 5" xfId="5819" xr:uid="{00000000-0005-0000-0000-000049000000}"/>
    <cellStyle name="Input cel 2 2 7 2 5 2" xfId="16342" xr:uid="{00000000-0005-0000-0000-000049000000}"/>
    <cellStyle name="Input cel 2 2 7 2 6" xfId="14811" xr:uid="{00000000-0005-0000-0000-000049000000}"/>
    <cellStyle name="Input cel 2 2 7 3" xfId="1225" xr:uid="{00000000-0005-0000-0000-000049000000}"/>
    <cellStyle name="Input cel 2 2 7 3 2" xfId="6876" xr:uid="{00000000-0005-0000-0000-000049000000}"/>
    <cellStyle name="Input cel 2 2 7 3 2 2" xfId="17421" xr:uid="{00000000-0005-0000-0000-000049000000}"/>
    <cellStyle name="Input cel 2 2 7 3 3" xfId="10458" xr:uid="{00000000-0005-0000-0000-000049000000}"/>
    <cellStyle name="Input cel 2 2 7 4" xfId="2467" xr:uid="{00000000-0005-0000-0000-000049000000}"/>
    <cellStyle name="Input cel 2 2 7 4 2" xfId="8037" xr:uid="{00000000-0005-0000-0000-000049000000}"/>
    <cellStyle name="Input cel 2 2 7 4 2 2" xfId="18582" xr:uid="{00000000-0005-0000-0000-000049000000}"/>
    <cellStyle name="Input cel 2 2 7 4 3" xfId="13541" xr:uid="{00000000-0005-0000-0000-000049000000}"/>
    <cellStyle name="Input cel 2 2 7 5" xfId="3891" xr:uid="{00000000-0005-0000-0000-000049000000}"/>
    <cellStyle name="Input cel 2 2 7 5 2" xfId="9438" xr:uid="{00000000-0005-0000-0000-000049000000}"/>
    <cellStyle name="Input cel 2 2 7 5 2 2" xfId="19991" xr:uid="{00000000-0005-0000-0000-000049000000}"/>
    <cellStyle name="Input cel 2 2 7 5 3" xfId="13896" xr:uid="{00000000-0005-0000-0000-000049000000}"/>
    <cellStyle name="Input cel 2 2 7 6" xfId="6167" xr:uid="{00000000-0005-0000-0000-000049000000}"/>
    <cellStyle name="Input cel 2 2 7 6 2" xfId="16712" xr:uid="{00000000-0005-0000-0000-000049000000}"/>
    <cellStyle name="Input cel 2 2 7 7" xfId="5322" xr:uid="{00000000-0005-0000-0000-000049000000}"/>
    <cellStyle name="Input cel 2 2 7 7 2" xfId="13143" xr:uid="{00000000-0005-0000-0000-000049000000}"/>
    <cellStyle name="Input cel 2 2 7 8" xfId="15006" xr:uid="{00000000-0005-0000-0000-000049000000}"/>
    <cellStyle name="Input cel 2 2 8" xfId="1607" xr:uid="{00000000-0005-0000-0000-000049000000}"/>
    <cellStyle name="Input cel 2 2 8 2" xfId="2847" xr:uid="{00000000-0005-0000-0000-000049000000}"/>
    <cellStyle name="Input cel 2 2 8 2 2" xfId="8417" xr:uid="{00000000-0005-0000-0000-000049000000}"/>
    <cellStyle name="Input cel 2 2 8 2 2 2" xfId="18962" xr:uid="{00000000-0005-0000-0000-000049000000}"/>
    <cellStyle name="Input cel 2 2 8 2 3" xfId="15920" xr:uid="{00000000-0005-0000-0000-000049000000}"/>
    <cellStyle name="Input cel 2 2 8 3" xfId="4261" xr:uid="{00000000-0005-0000-0000-000049000000}"/>
    <cellStyle name="Input cel 2 2 8 3 2" xfId="9781" xr:uid="{00000000-0005-0000-0000-000049000000}"/>
    <cellStyle name="Input cel 2 2 8 3 2 2" xfId="20335" xr:uid="{00000000-0005-0000-0000-000049000000}"/>
    <cellStyle name="Input cel 2 2 8 3 3" xfId="15964" xr:uid="{00000000-0005-0000-0000-000049000000}"/>
    <cellStyle name="Input cel 2 2 8 4" xfId="7217" xr:uid="{00000000-0005-0000-0000-000049000000}"/>
    <cellStyle name="Input cel 2 2 8 4 2" xfId="17762" xr:uid="{00000000-0005-0000-0000-000049000000}"/>
    <cellStyle name="Input cel 2 2 8 5" xfId="5665" xr:uid="{00000000-0005-0000-0000-000049000000}"/>
    <cellStyle name="Input cel 2 2 8 5 2" xfId="13107" xr:uid="{00000000-0005-0000-0000-000049000000}"/>
    <cellStyle name="Input cel 2 2 8 6" xfId="13683" xr:uid="{00000000-0005-0000-0000-000049000000}"/>
    <cellStyle name="Input cel 2 2 9" xfId="421" xr:uid="{00000000-0005-0000-0000-000049000000}"/>
    <cellStyle name="Input cel 2 2 9 2" xfId="3596" xr:uid="{00000000-0005-0000-0000-000049000000}"/>
    <cellStyle name="Input cel 2 2 9 2 2" xfId="9157" xr:uid="{00000000-0005-0000-0000-000049000000}"/>
    <cellStyle name="Input cel 2 2 9 2 2 2" xfId="19704" xr:uid="{00000000-0005-0000-0000-000049000000}"/>
    <cellStyle name="Input cel 2 2 9 2 3" xfId="12176" xr:uid="{00000000-0005-0000-0000-000049000000}"/>
    <cellStyle name="Input cel 2 2 9 3" xfId="6168" xr:uid="{00000000-0005-0000-0000-000049000000}"/>
    <cellStyle name="Input cel 2 2 9 3 2" xfId="16713" xr:uid="{00000000-0005-0000-0000-000049000000}"/>
    <cellStyle name="Input cel 2 2 9 4" xfId="5041" xr:uid="{00000000-0005-0000-0000-000049000000}"/>
    <cellStyle name="Input cel 2 2 9 4 2" xfId="12538" xr:uid="{00000000-0005-0000-0000-000049000000}"/>
    <cellStyle name="Input cel 2 2 9 5" xfId="14275" xr:uid="{00000000-0005-0000-0000-000049000000}"/>
    <cellStyle name="Input cel 2 3" xfId="208" xr:uid="{00000000-0005-0000-0000-000048000000}"/>
    <cellStyle name="Input cel 2 3 10" xfId="6129" xr:uid="{00000000-0005-0000-0000-000048000000}"/>
    <cellStyle name="Input cel 2 3 10 2" xfId="14923" xr:uid="{00000000-0005-0000-0000-000048000000}"/>
    <cellStyle name="Input cel 2 3 10 3" xfId="16651" xr:uid="{00000000-0005-0000-0000-000048000000}"/>
    <cellStyle name="Input cel 2 3 11" xfId="14835" xr:uid="{00000000-0005-0000-0000-000048000000}"/>
    <cellStyle name="Input cel 2 3 11 2" xfId="12477" xr:uid="{00000000-0005-0000-0000-000048000000}"/>
    <cellStyle name="Input cel 2 3 2" xfId="354" xr:uid="{00000000-0005-0000-0000-000048000000}"/>
    <cellStyle name="Input cel 2 3 2 10" xfId="2198" xr:uid="{00000000-0005-0000-0000-000048000000}"/>
    <cellStyle name="Input cel 2 3 2 10 2" xfId="7768" xr:uid="{00000000-0005-0000-0000-000048000000}"/>
    <cellStyle name="Input cel 2 3 2 10 2 2" xfId="18313" xr:uid="{00000000-0005-0000-0000-000048000000}"/>
    <cellStyle name="Input cel 2 3 2 10 3" xfId="16056" xr:uid="{00000000-0005-0000-0000-000048000000}"/>
    <cellStyle name="Input cel 2 3 2 11" xfId="561" xr:uid="{00000000-0005-0000-0000-000048000000}"/>
    <cellStyle name="Input cel 2 3 2 11 2" xfId="6261" xr:uid="{00000000-0005-0000-0000-000048000000}"/>
    <cellStyle name="Input cel 2 3 2 11 2 2" xfId="16806" xr:uid="{00000000-0005-0000-0000-000048000000}"/>
    <cellStyle name="Input cel 2 3 2 11 3" xfId="10621" xr:uid="{00000000-0005-0000-0000-000048000000}"/>
    <cellStyle name="Input cel 2 3 2 12" xfId="3444" xr:uid="{00000000-0005-0000-0000-000048000000}"/>
    <cellStyle name="Input cel 2 3 2 12 2" xfId="9008" xr:uid="{00000000-0005-0000-0000-000048000000}"/>
    <cellStyle name="Input cel 2 3 2 12 2 2" xfId="19554" xr:uid="{00000000-0005-0000-0000-000048000000}"/>
    <cellStyle name="Input cel 2 3 2 13" xfId="4884" xr:uid="{00000000-0005-0000-0000-000048000000}"/>
    <cellStyle name="Input cel 2 3 2 13 2" xfId="14072" xr:uid="{00000000-0005-0000-0000-000048000000}"/>
    <cellStyle name="Input cel 2 3 2 14" xfId="10349" xr:uid="{00000000-0005-0000-0000-000048000000}"/>
    <cellStyle name="Input cel 2 3 2 2" xfId="703" xr:uid="{00000000-0005-0000-0000-000048000000}"/>
    <cellStyle name="Input cel 2 3 2 2 10" xfId="13987" xr:uid="{00000000-0005-0000-0000-000048000000}"/>
    <cellStyle name="Input cel 2 3 2 2 2" xfId="1929" xr:uid="{00000000-0005-0000-0000-000048000000}"/>
    <cellStyle name="Input cel 2 3 2 2 2 2" xfId="3168" xr:uid="{00000000-0005-0000-0000-000048000000}"/>
    <cellStyle name="Input cel 2 3 2 2 2 2 2" xfId="8738" xr:uid="{00000000-0005-0000-0000-000048000000}"/>
    <cellStyle name="Input cel 2 3 2 2 2 2 2 2" xfId="19283" xr:uid="{00000000-0005-0000-0000-000048000000}"/>
    <cellStyle name="Input cel 2 3 2 2 2 2 3" xfId="12576" xr:uid="{00000000-0005-0000-0000-000048000000}"/>
    <cellStyle name="Input cel 2 3 2 2 2 3" xfId="4580" xr:uid="{00000000-0005-0000-0000-000048000000}"/>
    <cellStyle name="Input cel 2 3 2 2 2 3 2" xfId="10079" xr:uid="{00000000-0005-0000-0000-000048000000}"/>
    <cellStyle name="Input cel 2 3 2 2 2 3 2 2" xfId="20634" xr:uid="{00000000-0005-0000-0000-000048000000}"/>
    <cellStyle name="Input cel 2 3 2 2 2 3 3" xfId="15873" xr:uid="{00000000-0005-0000-0000-000048000000}"/>
    <cellStyle name="Input cel 2 3 2 2 2 4" xfId="7506" xr:uid="{00000000-0005-0000-0000-000048000000}"/>
    <cellStyle name="Input cel 2 3 2 2 2 4 2" xfId="18051" xr:uid="{00000000-0005-0000-0000-000048000000}"/>
    <cellStyle name="Input cel 2 3 2 2 2 5" xfId="5963" xr:uid="{00000000-0005-0000-0000-000048000000}"/>
    <cellStyle name="Input cel 2 3 2 2 2 5 2" xfId="16485" xr:uid="{00000000-0005-0000-0000-000048000000}"/>
    <cellStyle name="Input cel 2 3 2 2 2 6" xfId="10873" xr:uid="{00000000-0005-0000-0000-000048000000}"/>
    <cellStyle name="Input cel 2 3 2 2 3" xfId="1208" xr:uid="{00000000-0005-0000-0000-000048000000}"/>
    <cellStyle name="Input cel 2 3 2 2 3 2" xfId="2450" xr:uid="{00000000-0005-0000-0000-000048000000}"/>
    <cellStyle name="Input cel 2 3 2 2 3 2 2" xfId="8020" xr:uid="{00000000-0005-0000-0000-000048000000}"/>
    <cellStyle name="Input cel 2 3 2 2 3 2 2 2" xfId="18565" xr:uid="{00000000-0005-0000-0000-000048000000}"/>
    <cellStyle name="Input cel 2 3 2 2 3 2 3" xfId="13300" xr:uid="{00000000-0005-0000-0000-000048000000}"/>
    <cellStyle name="Input cel 2 3 2 2 3 3" xfId="3874" xr:uid="{00000000-0005-0000-0000-000048000000}"/>
    <cellStyle name="Input cel 2 3 2 2 3 3 2" xfId="9424" xr:uid="{00000000-0005-0000-0000-000048000000}"/>
    <cellStyle name="Input cel 2 3 2 2 3 3 2 2" xfId="19977" xr:uid="{00000000-0005-0000-0000-000048000000}"/>
    <cellStyle name="Input cel 2 3 2 2 3 3 3" xfId="14292" xr:uid="{00000000-0005-0000-0000-000048000000}"/>
    <cellStyle name="Input cel 2 3 2 2 3 4" xfId="6862" xr:uid="{00000000-0005-0000-0000-000048000000}"/>
    <cellStyle name="Input cel 2 3 2 2 3 4 2" xfId="17407" xr:uid="{00000000-0005-0000-0000-000048000000}"/>
    <cellStyle name="Input cel 2 3 2 2 3 5" xfId="5308" xr:uid="{00000000-0005-0000-0000-000048000000}"/>
    <cellStyle name="Input cel 2 3 2 2 3 5 2" xfId="12567" xr:uid="{00000000-0005-0000-0000-000048000000}"/>
    <cellStyle name="Input cel 2 3 2 2 3 6" xfId="14814" xr:uid="{00000000-0005-0000-0000-000048000000}"/>
    <cellStyle name="Input cel 2 3 2 2 4" xfId="1614" xr:uid="{00000000-0005-0000-0000-000048000000}"/>
    <cellStyle name="Input cel 2 3 2 2 4 2" xfId="2854" xr:uid="{00000000-0005-0000-0000-000048000000}"/>
    <cellStyle name="Input cel 2 3 2 2 4 2 2" xfId="8424" xr:uid="{00000000-0005-0000-0000-000048000000}"/>
    <cellStyle name="Input cel 2 3 2 2 4 2 2 2" xfId="18969" xr:uid="{00000000-0005-0000-0000-000048000000}"/>
    <cellStyle name="Input cel 2 3 2 2 4 2 3" xfId="10927" xr:uid="{00000000-0005-0000-0000-000048000000}"/>
    <cellStyle name="Input cel 2 3 2 2 4 3" xfId="4267" xr:uid="{00000000-0005-0000-0000-000048000000}"/>
    <cellStyle name="Input cel 2 3 2 2 4 3 2" xfId="9785" xr:uid="{00000000-0005-0000-0000-000048000000}"/>
    <cellStyle name="Input cel 2 3 2 2 4 3 2 2" xfId="20339" xr:uid="{00000000-0005-0000-0000-000048000000}"/>
    <cellStyle name="Input cel 2 3 2 2 4 3 3" xfId="10976" xr:uid="{00000000-0005-0000-0000-000048000000}"/>
    <cellStyle name="Input cel 2 3 2 2 4 4" xfId="7222" xr:uid="{00000000-0005-0000-0000-000048000000}"/>
    <cellStyle name="Input cel 2 3 2 2 4 4 2" xfId="17767" xr:uid="{00000000-0005-0000-0000-000048000000}"/>
    <cellStyle name="Input cel 2 3 2 2 4 5" xfId="5669" xr:uid="{00000000-0005-0000-0000-000048000000}"/>
    <cellStyle name="Input cel 2 3 2 2 4 5 2" xfId="13404" xr:uid="{00000000-0005-0000-0000-000048000000}"/>
    <cellStyle name="Input cel 2 3 2 2 4 6" xfId="15320" xr:uid="{00000000-0005-0000-0000-000048000000}"/>
    <cellStyle name="Input cel 2 3 2 2 5" xfId="1003" xr:uid="{00000000-0005-0000-0000-000048000000}"/>
    <cellStyle name="Input cel 2 3 2 2 5 2" xfId="3671" xr:uid="{00000000-0005-0000-0000-000048000000}"/>
    <cellStyle name="Input cel 2 3 2 2 5 2 2" xfId="9230" xr:uid="{00000000-0005-0000-0000-000048000000}"/>
    <cellStyle name="Input cel 2 3 2 2 5 2 2 2" xfId="19779" xr:uid="{00000000-0005-0000-0000-000048000000}"/>
    <cellStyle name="Input cel 2 3 2 2 5 2 3" xfId="12172" xr:uid="{00000000-0005-0000-0000-000048000000}"/>
    <cellStyle name="Input cel 2 3 2 2 5 3" xfId="6663" xr:uid="{00000000-0005-0000-0000-000048000000}"/>
    <cellStyle name="Input cel 2 3 2 2 5 3 2" xfId="17208" xr:uid="{00000000-0005-0000-0000-000048000000}"/>
    <cellStyle name="Input cel 2 3 2 2 5 4" xfId="5114" xr:uid="{00000000-0005-0000-0000-000048000000}"/>
    <cellStyle name="Input cel 2 3 2 2 5 4 2" xfId="12941" xr:uid="{00000000-0005-0000-0000-000048000000}"/>
    <cellStyle name="Input cel 2 3 2 2 5 5" xfId="10834" xr:uid="{00000000-0005-0000-0000-000048000000}"/>
    <cellStyle name="Input cel 2 3 2 2 6" xfId="2246" xr:uid="{00000000-0005-0000-0000-000048000000}"/>
    <cellStyle name="Input cel 2 3 2 2 6 2" xfId="7816" xr:uid="{00000000-0005-0000-0000-000048000000}"/>
    <cellStyle name="Input cel 2 3 2 2 6 2 2" xfId="18361" xr:uid="{00000000-0005-0000-0000-000048000000}"/>
    <cellStyle name="Input cel 2 3 2 2 6 3" xfId="15639" xr:uid="{00000000-0005-0000-0000-000048000000}"/>
    <cellStyle name="Input cel 2 3 2 2 7" xfId="3530" xr:uid="{00000000-0005-0000-0000-000048000000}"/>
    <cellStyle name="Input cel 2 3 2 2 7 2" xfId="9094" xr:uid="{00000000-0005-0000-0000-000048000000}"/>
    <cellStyle name="Input cel 2 3 2 2 7 2 2" xfId="19640" xr:uid="{00000000-0005-0000-0000-000048000000}"/>
    <cellStyle name="Input cel 2 3 2 2 7 3" xfId="14126" xr:uid="{00000000-0005-0000-0000-000048000000}"/>
    <cellStyle name="Input cel 2 3 2 2 8" xfId="4977" xr:uid="{00000000-0005-0000-0000-000048000000}"/>
    <cellStyle name="Input cel 2 3 2 2 8 2" xfId="13592" xr:uid="{00000000-0005-0000-0000-000048000000}"/>
    <cellStyle name="Input cel 2 3 2 2 9" xfId="14891" xr:uid="{00000000-0005-0000-0000-000048000000}"/>
    <cellStyle name="Input cel 2 3 2 2 9 2" xfId="15077" xr:uid="{00000000-0005-0000-0000-000048000000}"/>
    <cellStyle name="Input cel 2 3 2 3" xfId="767" xr:uid="{00000000-0005-0000-0000-000048000000}"/>
    <cellStyle name="Input cel 2 3 2 3 2" xfId="1993" xr:uid="{00000000-0005-0000-0000-000048000000}"/>
    <cellStyle name="Input cel 2 3 2 3 2 2" xfId="3232" xr:uid="{00000000-0005-0000-0000-000048000000}"/>
    <cellStyle name="Input cel 2 3 2 3 2 2 2" xfId="8802" xr:uid="{00000000-0005-0000-0000-000048000000}"/>
    <cellStyle name="Input cel 2 3 2 3 2 2 2 2" xfId="19347" xr:uid="{00000000-0005-0000-0000-000048000000}"/>
    <cellStyle name="Input cel 2 3 2 3 2 2 3" xfId="10764" xr:uid="{00000000-0005-0000-0000-000048000000}"/>
    <cellStyle name="Input cel 2 3 2 3 2 3" xfId="4644" xr:uid="{00000000-0005-0000-0000-000048000000}"/>
    <cellStyle name="Input cel 2 3 2 3 2 3 2" xfId="10139" xr:uid="{00000000-0005-0000-0000-000048000000}"/>
    <cellStyle name="Input cel 2 3 2 3 2 3 2 2" xfId="20694" xr:uid="{00000000-0005-0000-0000-000048000000}"/>
    <cellStyle name="Input cel 2 3 2 3 2 3 3" xfId="14683" xr:uid="{00000000-0005-0000-0000-000048000000}"/>
    <cellStyle name="Input cel 2 3 2 3 2 4" xfId="7566" xr:uid="{00000000-0005-0000-0000-000048000000}"/>
    <cellStyle name="Input cel 2 3 2 3 2 4 2" xfId="18111" xr:uid="{00000000-0005-0000-0000-000048000000}"/>
    <cellStyle name="Input cel 2 3 2 3 2 5" xfId="6023" xr:uid="{00000000-0005-0000-0000-000048000000}"/>
    <cellStyle name="Input cel 2 3 2 3 2 5 2" xfId="16545" xr:uid="{00000000-0005-0000-0000-000048000000}"/>
    <cellStyle name="Input cel 2 3 2 3 2 6" xfId="15721" xr:uid="{00000000-0005-0000-0000-000048000000}"/>
    <cellStyle name="Input cel 2 3 2 3 3" xfId="1675" xr:uid="{00000000-0005-0000-0000-000048000000}"/>
    <cellStyle name="Input cel 2 3 2 3 3 2" xfId="2915" xr:uid="{00000000-0005-0000-0000-000048000000}"/>
    <cellStyle name="Input cel 2 3 2 3 3 2 2" xfId="8485" xr:uid="{00000000-0005-0000-0000-000048000000}"/>
    <cellStyle name="Input cel 2 3 2 3 3 2 2 2" xfId="19030" xr:uid="{00000000-0005-0000-0000-000048000000}"/>
    <cellStyle name="Input cel 2 3 2 3 3 2 3" xfId="15302" xr:uid="{00000000-0005-0000-0000-000048000000}"/>
    <cellStyle name="Input cel 2 3 2 3 3 3" xfId="4328" xr:uid="{00000000-0005-0000-0000-000048000000}"/>
    <cellStyle name="Input cel 2 3 2 3 3 3 2" xfId="9842" xr:uid="{00000000-0005-0000-0000-000048000000}"/>
    <cellStyle name="Input cel 2 3 2 3 3 3 2 2" xfId="20398" xr:uid="{00000000-0005-0000-0000-000048000000}"/>
    <cellStyle name="Input cel 2 3 2 3 3 3 3" xfId="10753" xr:uid="{00000000-0005-0000-0000-000048000000}"/>
    <cellStyle name="Input cel 2 3 2 3 3 4" xfId="7282" xr:uid="{00000000-0005-0000-0000-000048000000}"/>
    <cellStyle name="Input cel 2 3 2 3 3 4 2" xfId="17827" xr:uid="{00000000-0005-0000-0000-000048000000}"/>
    <cellStyle name="Input cel 2 3 2 3 3 5" xfId="5726" xr:uid="{00000000-0005-0000-0000-000048000000}"/>
    <cellStyle name="Input cel 2 3 2 3 3 5 2" xfId="16249" xr:uid="{00000000-0005-0000-0000-000048000000}"/>
    <cellStyle name="Input cel 2 3 2 3 3 6" xfId="13173" xr:uid="{00000000-0005-0000-0000-000048000000}"/>
    <cellStyle name="Input cel 2 3 2 3 4" xfId="1067" xr:uid="{00000000-0005-0000-0000-000048000000}"/>
    <cellStyle name="Input cel 2 3 2 3 4 2" xfId="6724" xr:uid="{00000000-0005-0000-0000-000048000000}"/>
    <cellStyle name="Input cel 2 3 2 3 4 2 2" xfId="17269" xr:uid="{00000000-0005-0000-0000-000048000000}"/>
    <cellStyle name="Input cel 2 3 2 3 4 3" xfId="12907" xr:uid="{00000000-0005-0000-0000-000048000000}"/>
    <cellStyle name="Input cel 2 3 2 3 5" xfId="2310" xr:uid="{00000000-0005-0000-0000-000048000000}"/>
    <cellStyle name="Input cel 2 3 2 3 5 2" xfId="7880" xr:uid="{00000000-0005-0000-0000-000048000000}"/>
    <cellStyle name="Input cel 2 3 2 3 5 2 2" xfId="18425" xr:uid="{00000000-0005-0000-0000-000048000000}"/>
    <cellStyle name="Input cel 2 3 2 3 5 3" xfId="13424" xr:uid="{00000000-0005-0000-0000-000048000000}"/>
    <cellStyle name="Input cel 2 3 2 3 6" xfId="3735" xr:uid="{00000000-0005-0000-0000-000048000000}"/>
    <cellStyle name="Input cel 2 3 2 3 6 2" xfId="9290" xr:uid="{00000000-0005-0000-0000-000048000000}"/>
    <cellStyle name="Input cel 2 3 2 3 6 2 2" xfId="19840" xr:uid="{00000000-0005-0000-0000-000048000000}"/>
    <cellStyle name="Input cel 2 3 2 3 6 3" xfId="15928" xr:uid="{00000000-0005-0000-0000-000048000000}"/>
    <cellStyle name="Input cel 2 3 2 3 7" xfId="6430" xr:uid="{00000000-0005-0000-0000-000048000000}"/>
    <cellStyle name="Input cel 2 3 2 3 7 2" xfId="15138" xr:uid="{00000000-0005-0000-0000-000048000000}"/>
    <cellStyle name="Input cel 2 3 2 3 7 2 2" xfId="16975" xr:uid="{00000000-0005-0000-0000-000048000000}"/>
    <cellStyle name="Input cel 2 3 2 3 7 3" xfId="14266" xr:uid="{00000000-0005-0000-0000-000048000000}"/>
    <cellStyle name="Input cel 2 3 2 3 8" xfId="5174" xr:uid="{00000000-0005-0000-0000-000048000000}"/>
    <cellStyle name="Input cel 2 3 2 3 8 2" xfId="11019" xr:uid="{00000000-0005-0000-0000-000048000000}"/>
    <cellStyle name="Input cel 2 3 2 3 9" xfId="11878" xr:uid="{00000000-0005-0000-0000-000048000000}"/>
    <cellStyle name="Input cel 2 3 2 4" xfId="829" xr:uid="{00000000-0005-0000-0000-000048000000}"/>
    <cellStyle name="Input cel 2 3 2 4 2" xfId="2055" xr:uid="{00000000-0005-0000-0000-000048000000}"/>
    <cellStyle name="Input cel 2 3 2 4 2 2" xfId="3294" xr:uid="{00000000-0005-0000-0000-000048000000}"/>
    <cellStyle name="Input cel 2 3 2 4 2 2 2" xfId="8864" xr:uid="{00000000-0005-0000-0000-000048000000}"/>
    <cellStyle name="Input cel 2 3 2 4 2 2 2 2" xfId="19409" xr:uid="{00000000-0005-0000-0000-000048000000}"/>
    <cellStyle name="Input cel 2 3 2 4 2 2 3" xfId="14628" xr:uid="{00000000-0005-0000-0000-000048000000}"/>
    <cellStyle name="Input cel 2 3 2 4 2 3" xfId="4706" xr:uid="{00000000-0005-0000-0000-000048000000}"/>
    <cellStyle name="Input cel 2 3 2 4 2 3 2" xfId="10198" xr:uid="{00000000-0005-0000-0000-000048000000}"/>
    <cellStyle name="Input cel 2 3 2 4 2 3 2 2" xfId="20753" xr:uid="{00000000-0005-0000-0000-000048000000}"/>
    <cellStyle name="Input cel 2 3 2 4 2 3 3" xfId="15995" xr:uid="{00000000-0005-0000-0000-000048000000}"/>
    <cellStyle name="Input cel 2 3 2 4 2 4" xfId="7625" xr:uid="{00000000-0005-0000-0000-000048000000}"/>
    <cellStyle name="Input cel 2 3 2 4 2 4 2" xfId="18170" xr:uid="{00000000-0005-0000-0000-000048000000}"/>
    <cellStyle name="Input cel 2 3 2 4 2 5" xfId="6082" xr:uid="{00000000-0005-0000-0000-000048000000}"/>
    <cellStyle name="Input cel 2 3 2 4 2 5 2" xfId="16604" xr:uid="{00000000-0005-0000-0000-000048000000}"/>
    <cellStyle name="Input cel 2 3 2 4 2 6" xfId="12635" xr:uid="{00000000-0005-0000-0000-000048000000}"/>
    <cellStyle name="Input cel 2 3 2 4 3" xfId="1733" xr:uid="{00000000-0005-0000-0000-000048000000}"/>
    <cellStyle name="Input cel 2 3 2 4 3 2" xfId="2972" xr:uid="{00000000-0005-0000-0000-000048000000}"/>
    <cellStyle name="Input cel 2 3 2 4 3 2 2" xfId="8542" xr:uid="{00000000-0005-0000-0000-000048000000}"/>
    <cellStyle name="Input cel 2 3 2 4 3 2 2 2" xfId="19087" xr:uid="{00000000-0005-0000-0000-000048000000}"/>
    <cellStyle name="Input cel 2 3 2 4 3 2 3" xfId="12560" xr:uid="{00000000-0005-0000-0000-000048000000}"/>
    <cellStyle name="Input cel 2 3 2 4 3 3" xfId="4384" xr:uid="{00000000-0005-0000-0000-000048000000}"/>
    <cellStyle name="Input cel 2 3 2 4 3 3 2" xfId="9895" xr:uid="{00000000-0005-0000-0000-000048000000}"/>
    <cellStyle name="Input cel 2 3 2 4 3 3 2 2" xfId="20451" xr:uid="{00000000-0005-0000-0000-000048000000}"/>
    <cellStyle name="Input cel 2 3 2 4 3 3 3" xfId="10467" xr:uid="{00000000-0005-0000-0000-000048000000}"/>
    <cellStyle name="Input cel 2 3 2 4 3 4" xfId="7336" xr:uid="{00000000-0005-0000-0000-000048000000}"/>
    <cellStyle name="Input cel 2 3 2 4 3 4 2" xfId="17881" xr:uid="{00000000-0005-0000-0000-000048000000}"/>
    <cellStyle name="Input cel 2 3 2 4 3 5" xfId="5779" xr:uid="{00000000-0005-0000-0000-000048000000}"/>
    <cellStyle name="Input cel 2 3 2 4 3 5 2" xfId="16302" xr:uid="{00000000-0005-0000-0000-000048000000}"/>
    <cellStyle name="Input cel 2 3 2 4 3 6" xfId="10746" xr:uid="{00000000-0005-0000-0000-000048000000}"/>
    <cellStyle name="Input cel 2 3 2 4 4" xfId="1129" xr:uid="{00000000-0005-0000-0000-000048000000}"/>
    <cellStyle name="Input cel 2 3 2 4 4 2" xfId="6786" xr:uid="{00000000-0005-0000-0000-000048000000}"/>
    <cellStyle name="Input cel 2 3 2 4 4 2 2" xfId="17331" xr:uid="{00000000-0005-0000-0000-000048000000}"/>
    <cellStyle name="Input cel 2 3 2 4 4 3" xfId="11875" xr:uid="{00000000-0005-0000-0000-000048000000}"/>
    <cellStyle name="Input cel 2 3 2 4 5" xfId="2372" xr:uid="{00000000-0005-0000-0000-000048000000}"/>
    <cellStyle name="Input cel 2 3 2 4 5 2" xfId="7942" xr:uid="{00000000-0005-0000-0000-000048000000}"/>
    <cellStyle name="Input cel 2 3 2 4 5 2 2" xfId="18487" xr:uid="{00000000-0005-0000-0000-000048000000}"/>
    <cellStyle name="Input cel 2 3 2 4 5 3" xfId="11887" xr:uid="{00000000-0005-0000-0000-000048000000}"/>
    <cellStyle name="Input cel 2 3 2 4 6" xfId="3797" xr:uid="{00000000-0005-0000-0000-000048000000}"/>
    <cellStyle name="Input cel 2 3 2 4 6 2" xfId="9349" xr:uid="{00000000-0005-0000-0000-000048000000}"/>
    <cellStyle name="Input cel 2 3 2 4 6 2 2" xfId="19902" xr:uid="{00000000-0005-0000-0000-000048000000}"/>
    <cellStyle name="Input cel 2 3 2 4 6 3" xfId="11835" xr:uid="{00000000-0005-0000-0000-000048000000}"/>
    <cellStyle name="Input cel 2 3 2 4 7" xfId="6489" xr:uid="{00000000-0005-0000-0000-000048000000}"/>
    <cellStyle name="Input cel 2 3 2 4 7 2" xfId="15197" xr:uid="{00000000-0005-0000-0000-000048000000}"/>
    <cellStyle name="Input cel 2 3 2 4 7 2 2" xfId="17034" xr:uid="{00000000-0005-0000-0000-000048000000}"/>
    <cellStyle name="Input cel 2 3 2 4 7 3" xfId="13718" xr:uid="{00000000-0005-0000-0000-000048000000}"/>
    <cellStyle name="Input cel 2 3 2 4 8" xfId="5233" xr:uid="{00000000-0005-0000-0000-000048000000}"/>
    <cellStyle name="Input cel 2 3 2 4 8 2" xfId="11852" xr:uid="{00000000-0005-0000-0000-000048000000}"/>
    <cellStyle name="Input cel 2 3 2 4 9" xfId="11645" xr:uid="{00000000-0005-0000-0000-000048000000}"/>
    <cellStyle name="Input cel 2 3 2 5" xfId="654" xr:uid="{00000000-0005-0000-0000-000048000000}"/>
    <cellStyle name="Input cel 2 3 2 5 2" xfId="1892" xr:uid="{00000000-0005-0000-0000-000048000000}"/>
    <cellStyle name="Input cel 2 3 2 5 2 2" xfId="3131" xr:uid="{00000000-0005-0000-0000-000048000000}"/>
    <cellStyle name="Input cel 2 3 2 5 2 2 2" xfId="8701" xr:uid="{00000000-0005-0000-0000-000048000000}"/>
    <cellStyle name="Input cel 2 3 2 5 2 2 2 2" xfId="19246" xr:uid="{00000000-0005-0000-0000-000048000000}"/>
    <cellStyle name="Input cel 2 3 2 5 2 2 3" xfId="12139" xr:uid="{00000000-0005-0000-0000-000048000000}"/>
    <cellStyle name="Input cel 2 3 2 5 2 3" xfId="4543" xr:uid="{00000000-0005-0000-0000-000048000000}"/>
    <cellStyle name="Input cel 2 3 2 5 2 3 2" xfId="10043" xr:uid="{00000000-0005-0000-0000-000048000000}"/>
    <cellStyle name="Input cel 2 3 2 5 2 3 2 2" xfId="20598" xr:uid="{00000000-0005-0000-0000-000048000000}"/>
    <cellStyle name="Input cel 2 3 2 5 2 3 3" xfId="12086" xr:uid="{00000000-0005-0000-0000-000048000000}"/>
    <cellStyle name="Input cel 2 3 2 5 2 4" xfId="7470" xr:uid="{00000000-0005-0000-0000-000048000000}"/>
    <cellStyle name="Input cel 2 3 2 5 2 4 2" xfId="18015" xr:uid="{00000000-0005-0000-0000-000048000000}"/>
    <cellStyle name="Input cel 2 3 2 5 2 5" xfId="5927" xr:uid="{00000000-0005-0000-0000-000048000000}"/>
    <cellStyle name="Input cel 2 3 2 5 2 5 2" xfId="16449" xr:uid="{00000000-0005-0000-0000-000048000000}"/>
    <cellStyle name="Input cel 2 3 2 5 2 6" xfId="12545" xr:uid="{00000000-0005-0000-0000-000048000000}"/>
    <cellStyle name="Input cel 2 3 2 5 3" xfId="1576" xr:uid="{00000000-0005-0000-0000-000048000000}"/>
    <cellStyle name="Input cel 2 3 2 5 3 2" xfId="7186" xr:uid="{00000000-0005-0000-0000-000048000000}"/>
    <cellStyle name="Input cel 2 3 2 5 3 2 2" xfId="17731" xr:uid="{00000000-0005-0000-0000-000048000000}"/>
    <cellStyle name="Input cel 2 3 2 5 3 3" xfId="10622" xr:uid="{00000000-0005-0000-0000-000048000000}"/>
    <cellStyle name="Input cel 2 3 2 5 4" xfId="2816" xr:uid="{00000000-0005-0000-0000-000048000000}"/>
    <cellStyle name="Input cel 2 3 2 5 4 2" xfId="8386" xr:uid="{00000000-0005-0000-0000-000048000000}"/>
    <cellStyle name="Input cel 2 3 2 5 4 2 2" xfId="18931" xr:uid="{00000000-0005-0000-0000-000048000000}"/>
    <cellStyle name="Input cel 2 3 2 5 4 3" xfId="11455" xr:uid="{00000000-0005-0000-0000-000048000000}"/>
    <cellStyle name="Input cel 2 3 2 5 5" xfId="4230" xr:uid="{00000000-0005-0000-0000-000048000000}"/>
    <cellStyle name="Input cel 2 3 2 5 5 2" xfId="9750" xr:uid="{00000000-0005-0000-0000-000048000000}"/>
    <cellStyle name="Input cel 2 3 2 5 5 2 2" xfId="20304" xr:uid="{00000000-0005-0000-0000-000048000000}"/>
    <cellStyle name="Input cel 2 3 2 5 5 3" xfId="13593" xr:uid="{00000000-0005-0000-0000-000048000000}"/>
    <cellStyle name="Input cel 2 3 2 5 6" xfId="6348" xr:uid="{00000000-0005-0000-0000-000048000000}"/>
    <cellStyle name="Input cel 2 3 2 5 6 2" xfId="16893" xr:uid="{00000000-0005-0000-0000-000048000000}"/>
    <cellStyle name="Input cel 2 3 2 5 7" xfId="5634" xr:uid="{00000000-0005-0000-0000-000048000000}"/>
    <cellStyle name="Input cel 2 3 2 5 7 2" xfId="11126" xr:uid="{00000000-0005-0000-0000-000048000000}"/>
    <cellStyle name="Input cel 2 3 2 5 8" xfId="15790" xr:uid="{00000000-0005-0000-0000-000048000000}"/>
    <cellStyle name="Input cel 2 3 2 6" xfId="1496" xr:uid="{00000000-0005-0000-0000-000048000000}"/>
    <cellStyle name="Input cel 2 3 2 6 2" xfId="2736" xr:uid="{00000000-0005-0000-0000-000048000000}"/>
    <cellStyle name="Input cel 2 3 2 6 2 2" xfId="8306" xr:uid="{00000000-0005-0000-0000-000048000000}"/>
    <cellStyle name="Input cel 2 3 2 6 2 2 2" xfId="18851" xr:uid="{00000000-0005-0000-0000-000048000000}"/>
    <cellStyle name="Input cel 2 3 2 6 2 3" xfId="15357" xr:uid="{00000000-0005-0000-0000-000048000000}"/>
    <cellStyle name="Input cel 2 3 2 6 3" xfId="4152" xr:uid="{00000000-0005-0000-0000-000048000000}"/>
    <cellStyle name="Input cel 2 3 2 6 3 2" xfId="9677" xr:uid="{00000000-0005-0000-0000-000048000000}"/>
    <cellStyle name="Input cel 2 3 2 6 3 2 2" xfId="20231" xr:uid="{00000000-0005-0000-0000-000048000000}"/>
    <cellStyle name="Input cel 2 3 2 6 3 3" xfId="12151" xr:uid="{00000000-0005-0000-0000-000048000000}"/>
    <cellStyle name="Input cel 2 3 2 6 4" xfId="7119" xr:uid="{00000000-0005-0000-0000-000048000000}"/>
    <cellStyle name="Input cel 2 3 2 6 4 2" xfId="17664" xr:uid="{00000000-0005-0000-0000-000048000000}"/>
    <cellStyle name="Input cel 2 3 2 6 5" xfId="5561" xr:uid="{00000000-0005-0000-0000-000048000000}"/>
    <cellStyle name="Input cel 2 3 2 6 5 2" xfId="11687" xr:uid="{00000000-0005-0000-0000-000048000000}"/>
    <cellStyle name="Input cel 2 3 2 6 6" xfId="12501" xr:uid="{00000000-0005-0000-0000-000048000000}"/>
    <cellStyle name="Input cel 2 3 2 7" xfId="1646" xr:uid="{00000000-0005-0000-0000-000048000000}"/>
    <cellStyle name="Input cel 2 3 2 7 2" xfId="2886" xr:uid="{00000000-0005-0000-0000-000048000000}"/>
    <cellStyle name="Input cel 2 3 2 7 2 2" xfId="8456" xr:uid="{00000000-0005-0000-0000-000048000000}"/>
    <cellStyle name="Input cel 2 3 2 7 2 2 2" xfId="19001" xr:uid="{00000000-0005-0000-0000-000048000000}"/>
    <cellStyle name="Input cel 2 3 2 7 2 3" xfId="11485" xr:uid="{00000000-0005-0000-0000-000048000000}"/>
    <cellStyle name="Input cel 2 3 2 7 3" xfId="4299" xr:uid="{00000000-0005-0000-0000-000048000000}"/>
    <cellStyle name="Input cel 2 3 2 7 3 2" xfId="9815" xr:uid="{00000000-0005-0000-0000-000048000000}"/>
    <cellStyle name="Input cel 2 3 2 7 3 2 2" xfId="20371" xr:uid="{00000000-0005-0000-0000-000048000000}"/>
    <cellStyle name="Input cel 2 3 2 7 3 3" xfId="14304" xr:uid="{00000000-0005-0000-0000-000048000000}"/>
    <cellStyle name="Input cel 2 3 2 7 4" xfId="7254" xr:uid="{00000000-0005-0000-0000-000048000000}"/>
    <cellStyle name="Input cel 2 3 2 7 4 2" xfId="17799" xr:uid="{00000000-0005-0000-0000-000048000000}"/>
    <cellStyle name="Input cel 2 3 2 7 5" xfId="5699" xr:uid="{00000000-0005-0000-0000-000048000000}"/>
    <cellStyle name="Input cel 2 3 2 7 5 2" xfId="16222" xr:uid="{00000000-0005-0000-0000-000048000000}"/>
    <cellStyle name="Input cel 2 3 2 7 6" xfId="10839" xr:uid="{00000000-0005-0000-0000-000048000000}"/>
    <cellStyle name="Input cel 2 3 2 8" xfId="1387" xr:uid="{00000000-0005-0000-0000-000048000000}"/>
    <cellStyle name="Input cel 2 3 2 8 2" xfId="2628" xr:uid="{00000000-0005-0000-0000-000048000000}"/>
    <cellStyle name="Input cel 2 3 2 8 2 2" xfId="8198" xr:uid="{00000000-0005-0000-0000-000048000000}"/>
    <cellStyle name="Input cel 2 3 2 8 2 2 2" xfId="18743" xr:uid="{00000000-0005-0000-0000-000048000000}"/>
    <cellStyle name="Input cel 2 3 2 8 2 3" xfId="11690" xr:uid="{00000000-0005-0000-0000-000048000000}"/>
    <cellStyle name="Input cel 2 3 2 8 3" xfId="4048" xr:uid="{00000000-0005-0000-0000-000048000000}"/>
    <cellStyle name="Input cel 2 3 2 8 3 2" xfId="9581" xr:uid="{00000000-0005-0000-0000-000048000000}"/>
    <cellStyle name="Input cel 2 3 2 8 3 2 2" xfId="20134" xr:uid="{00000000-0005-0000-0000-000048000000}"/>
    <cellStyle name="Input cel 2 3 2 8 3 3" xfId="13398" xr:uid="{00000000-0005-0000-0000-000048000000}"/>
    <cellStyle name="Input cel 2 3 2 8 4" xfId="7022" xr:uid="{00000000-0005-0000-0000-000048000000}"/>
    <cellStyle name="Input cel 2 3 2 8 4 2" xfId="17567" xr:uid="{00000000-0005-0000-0000-000048000000}"/>
    <cellStyle name="Input cel 2 3 2 8 5" xfId="5465" xr:uid="{00000000-0005-0000-0000-000048000000}"/>
    <cellStyle name="Input cel 2 3 2 8 5 2" xfId="11638" xr:uid="{00000000-0005-0000-0000-000048000000}"/>
    <cellStyle name="Input cel 2 3 2 8 6" xfId="12155" xr:uid="{00000000-0005-0000-0000-000048000000}"/>
    <cellStyle name="Input cel 2 3 2 9" xfId="955" xr:uid="{00000000-0005-0000-0000-000048000000}"/>
    <cellStyle name="Input cel 2 3 2 9 2" xfId="3623" xr:uid="{00000000-0005-0000-0000-000048000000}"/>
    <cellStyle name="Input cel 2 3 2 9 2 2" xfId="9183" xr:uid="{00000000-0005-0000-0000-000048000000}"/>
    <cellStyle name="Input cel 2 3 2 9 2 2 2" xfId="19731" xr:uid="{00000000-0005-0000-0000-000048000000}"/>
    <cellStyle name="Input cel 2 3 2 9 2 3" xfId="11538" xr:uid="{00000000-0005-0000-0000-000048000000}"/>
    <cellStyle name="Input cel 2 3 2 9 3" xfId="6615" xr:uid="{00000000-0005-0000-0000-000048000000}"/>
    <cellStyle name="Input cel 2 3 2 9 3 2" xfId="17160" xr:uid="{00000000-0005-0000-0000-000048000000}"/>
    <cellStyle name="Input cel 2 3 2 9 4" xfId="5067" xr:uid="{00000000-0005-0000-0000-000048000000}"/>
    <cellStyle name="Input cel 2 3 2 9 4 2" xfId="16144" xr:uid="{00000000-0005-0000-0000-000048000000}"/>
    <cellStyle name="Input cel 2 3 2 9 5" xfId="13610" xr:uid="{00000000-0005-0000-0000-000048000000}"/>
    <cellStyle name="Input cel 2 3 3" xfId="392" xr:uid="{00000000-0005-0000-0000-000048000000}"/>
    <cellStyle name="Input cel 2 3 3 2" xfId="1845" xr:uid="{00000000-0005-0000-0000-000048000000}"/>
    <cellStyle name="Input cel 2 3 3 2 2" xfId="3084" xr:uid="{00000000-0005-0000-0000-000048000000}"/>
    <cellStyle name="Input cel 2 3 3 2 2 2" xfId="4496" xr:uid="{00000000-0005-0000-0000-000048000000}"/>
    <cellStyle name="Input cel 2 3 3 2 2 2 2" xfId="9999" xr:uid="{00000000-0005-0000-0000-000048000000}"/>
    <cellStyle name="Input cel 2 3 3 2 2 2 2 2" xfId="20555" xr:uid="{00000000-0005-0000-0000-000048000000}"/>
    <cellStyle name="Input cel 2 3 3 2 2 2 3" xfId="10771" xr:uid="{00000000-0005-0000-0000-000048000000}"/>
    <cellStyle name="Input cel 2 3 3 2 2 3" xfId="8654" xr:uid="{00000000-0005-0000-0000-000048000000}"/>
    <cellStyle name="Input cel 2 3 3 2 2 3 2" xfId="19199" xr:uid="{00000000-0005-0000-0000-000048000000}"/>
    <cellStyle name="Input cel 2 3 3 2 2 4" xfId="5883" xr:uid="{00000000-0005-0000-0000-000048000000}"/>
    <cellStyle name="Input cel 2 3 3 2 2 4 2" xfId="16406" xr:uid="{00000000-0005-0000-0000-000048000000}"/>
    <cellStyle name="Input cel 2 3 3 2 2 5" xfId="15700" xr:uid="{00000000-0005-0000-0000-000048000000}"/>
    <cellStyle name="Input cel 2 3 3 2 3" xfId="3566" xr:uid="{00000000-0005-0000-0000-000048000000}"/>
    <cellStyle name="Input cel 2 3 3 2 3 2" xfId="9129" xr:uid="{00000000-0005-0000-0000-000048000000}"/>
    <cellStyle name="Input cel 2 3 3 2 3 2 2" xfId="19675" xr:uid="{00000000-0005-0000-0000-000048000000}"/>
    <cellStyle name="Input cel 2 3 3 2 3 3" xfId="11451" xr:uid="{00000000-0005-0000-0000-000048000000}"/>
    <cellStyle name="Input cel 2 3 3 2 4" xfId="5012" xr:uid="{00000000-0005-0000-0000-000048000000}"/>
    <cellStyle name="Input cel 2 3 3 2 4 2" xfId="10816" xr:uid="{00000000-0005-0000-0000-000048000000}"/>
    <cellStyle name="Input cel 2 3 3 2 5" xfId="13102" xr:uid="{00000000-0005-0000-0000-000048000000}"/>
    <cellStyle name="Input cel 2 3 3 3" xfId="1431" xr:uid="{00000000-0005-0000-0000-000048000000}"/>
    <cellStyle name="Input cel 2 3 3 3 2" xfId="2672" xr:uid="{00000000-0005-0000-0000-000048000000}"/>
    <cellStyle name="Input cel 2 3 3 3 2 2" xfId="8242" xr:uid="{00000000-0005-0000-0000-000048000000}"/>
    <cellStyle name="Input cel 2 3 3 3 2 2 2" xfId="18787" xr:uid="{00000000-0005-0000-0000-000048000000}"/>
    <cellStyle name="Input cel 2 3 3 3 2 3" xfId="11493" xr:uid="{00000000-0005-0000-0000-000048000000}"/>
    <cellStyle name="Input cel 2 3 3 3 3" xfId="4092" xr:uid="{00000000-0005-0000-0000-000048000000}"/>
    <cellStyle name="Input cel 2 3 3 3 3 2" xfId="9623" xr:uid="{00000000-0005-0000-0000-000048000000}"/>
    <cellStyle name="Input cel 2 3 3 3 3 2 2" xfId="20176" xr:uid="{00000000-0005-0000-0000-000048000000}"/>
    <cellStyle name="Input cel 2 3 3 3 3 3" xfId="11549" xr:uid="{00000000-0005-0000-0000-000048000000}"/>
    <cellStyle name="Input cel 2 3 3 3 4" xfId="7064" xr:uid="{00000000-0005-0000-0000-000048000000}"/>
    <cellStyle name="Input cel 2 3 3 3 4 2" xfId="17609" xr:uid="{00000000-0005-0000-0000-000048000000}"/>
    <cellStyle name="Input cel 2 3 3 3 5" xfId="5507" xr:uid="{00000000-0005-0000-0000-000048000000}"/>
    <cellStyle name="Input cel 2 3 3 3 5 2" xfId="10609" xr:uid="{00000000-0005-0000-0000-000048000000}"/>
    <cellStyle name="Input cel 2 3 3 3 6" xfId="11573" xr:uid="{00000000-0005-0000-0000-000048000000}"/>
    <cellStyle name="Input cel 2 3 3 4" xfId="866" xr:uid="{00000000-0005-0000-0000-000048000000}"/>
    <cellStyle name="Input cel 2 3 3 4 2" xfId="3338" xr:uid="{00000000-0005-0000-0000-000048000000}"/>
    <cellStyle name="Input cel 2 3 3 4 2 2" xfId="8907" xr:uid="{00000000-0005-0000-0000-000048000000}"/>
    <cellStyle name="Input cel 2 3 3 4 2 2 2" xfId="19452" xr:uid="{00000000-0005-0000-0000-000048000000}"/>
    <cellStyle name="Input cel 2 3 3 4 2 3" xfId="13275" xr:uid="{00000000-0005-0000-0000-000048000000}"/>
    <cellStyle name="Input cel 2 3 3 4 3" xfId="6526" xr:uid="{00000000-0005-0000-0000-000048000000}"/>
    <cellStyle name="Input cel 2 3 3 4 3 2" xfId="17071" xr:uid="{00000000-0005-0000-0000-000048000000}"/>
    <cellStyle name="Input cel 2 3 3 4 4" xfId="4772" xr:uid="{00000000-0005-0000-0000-000048000000}"/>
    <cellStyle name="Input cel 2 3 3 4 4 2" xfId="11608" xr:uid="{00000000-0005-0000-0000-000048000000}"/>
    <cellStyle name="Input cel 2 3 3 4 5" xfId="13272" xr:uid="{00000000-0005-0000-0000-000048000000}"/>
    <cellStyle name="Input cel 2 3 3 5" xfId="2110" xr:uid="{00000000-0005-0000-0000-000048000000}"/>
    <cellStyle name="Input cel 2 3 3 5 2" xfId="7680" xr:uid="{00000000-0005-0000-0000-000048000000}"/>
    <cellStyle name="Input cel 2 3 3 5 2 2" xfId="18225" xr:uid="{00000000-0005-0000-0000-000048000000}"/>
    <cellStyle name="Input cel 2 3 3 5 3" xfId="11575" xr:uid="{00000000-0005-0000-0000-000048000000}"/>
    <cellStyle name="Input cel 2 3 3 6" xfId="3474" xr:uid="{00000000-0005-0000-0000-000048000000}"/>
    <cellStyle name="Input cel 2 3 3 6 2" xfId="9038" xr:uid="{00000000-0005-0000-0000-000048000000}"/>
    <cellStyle name="Input cel 2 3 3 6 2 2" xfId="19584" xr:uid="{00000000-0005-0000-0000-000048000000}"/>
    <cellStyle name="Input cel 2 3 3 6 3" xfId="13466" xr:uid="{00000000-0005-0000-0000-000048000000}"/>
    <cellStyle name="Input cel 2 3 3 7" xfId="4920" xr:uid="{00000000-0005-0000-0000-000048000000}"/>
    <cellStyle name="Input cel 2 3 3 7 2" xfId="11694" xr:uid="{00000000-0005-0000-0000-000048000000}"/>
    <cellStyle name="Input cel 2 3 3 8" xfId="14876" xr:uid="{00000000-0005-0000-0000-000048000000}"/>
    <cellStyle name="Input cel 2 3 3 8 2" xfId="11569" xr:uid="{00000000-0005-0000-0000-000048000000}"/>
    <cellStyle name="Input cel 2 3 3 9" xfId="10399" xr:uid="{00000000-0005-0000-0000-000048000000}"/>
    <cellStyle name="Input cel 2 3 4" xfId="1872" xr:uid="{00000000-0005-0000-0000-000048000000}"/>
    <cellStyle name="Input cel 2 3 4 2" xfId="3111" xr:uid="{00000000-0005-0000-0000-000048000000}"/>
    <cellStyle name="Input cel 2 3 4 2 2" xfId="4523" xr:uid="{00000000-0005-0000-0000-000048000000}"/>
    <cellStyle name="Input cel 2 3 4 2 2 2" xfId="10025" xr:uid="{00000000-0005-0000-0000-000048000000}"/>
    <cellStyle name="Input cel 2 3 4 2 2 2 2" xfId="20580" xr:uid="{00000000-0005-0000-0000-000048000000}"/>
    <cellStyle name="Input cel 2 3 4 2 2 3" xfId="15431" xr:uid="{00000000-0005-0000-0000-000048000000}"/>
    <cellStyle name="Input cel 2 3 4 2 3" xfId="8681" xr:uid="{00000000-0005-0000-0000-000048000000}"/>
    <cellStyle name="Input cel 2 3 4 2 3 2" xfId="19226" xr:uid="{00000000-0005-0000-0000-000048000000}"/>
    <cellStyle name="Input cel 2 3 4 2 4" xfId="5909" xr:uid="{00000000-0005-0000-0000-000048000000}"/>
    <cellStyle name="Input cel 2 3 4 2 4 2" xfId="16431" xr:uid="{00000000-0005-0000-0000-000048000000}"/>
    <cellStyle name="Input cel 2 3 4 2 5" xfId="15383" xr:uid="{00000000-0005-0000-0000-000048000000}"/>
    <cellStyle name="Input cel 2 3 4 3" xfId="3372" xr:uid="{00000000-0005-0000-0000-000048000000}"/>
    <cellStyle name="Input cel 2 3 4 3 2" xfId="8940" xr:uid="{00000000-0005-0000-0000-000048000000}"/>
    <cellStyle name="Input cel 2 3 4 3 2 2" xfId="19484" xr:uid="{00000000-0005-0000-0000-000048000000}"/>
    <cellStyle name="Input cel 2 3 4 3 3" xfId="12350" xr:uid="{00000000-0005-0000-0000-000048000000}"/>
    <cellStyle name="Input cel 2 3 4 4" xfId="7454" xr:uid="{00000000-0005-0000-0000-000048000000}"/>
    <cellStyle name="Input cel 2 3 4 4 2" xfId="17999" xr:uid="{00000000-0005-0000-0000-000048000000}"/>
    <cellStyle name="Input cel 2 3 4 5" xfId="4805" xr:uid="{00000000-0005-0000-0000-000048000000}"/>
    <cellStyle name="Input cel 2 3 4 5 2" xfId="13232" xr:uid="{00000000-0005-0000-0000-000048000000}"/>
    <cellStyle name="Input cel 2 3 4 6" xfId="10369" xr:uid="{00000000-0005-0000-0000-000048000000}"/>
    <cellStyle name="Input cel 2 3 5" xfId="1296" xr:uid="{00000000-0005-0000-0000-000048000000}"/>
    <cellStyle name="Input cel 2 3 5 2" xfId="2537" xr:uid="{00000000-0005-0000-0000-000048000000}"/>
    <cellStyle name="Input cel 2 3 5 2 2" xfId="8107" xr:uid="{00000000-0005-0000-0000-000048000000}"/>
    <cellStyle name="Input cel 2 3 5 2 2 2" xfId="18652" xr:uid="{00000000-0005-0000-0000-000048000000}"/>
    <cellStyle name="Input cel 2 3 5 2 3" xfId="13570" xr:uid="{00000000-0005-0000-0000-000048000000}"/>
    <cellStyle name="Input cel 2 3 5 3" xfId="3388" xr:uid="{00000000-0005-0000-0000-000048000000}"/>
    <cellStyle name="Input cel 2 3 5 3 2" xfId="8956" xr:uid="{00000000-0005-0000-0000-000048000000}"/>
    <cellStyle name="Input cel 2 3 5 3 2 2" xfId="19500" xr:uid="{00000000-0005-0000-0000-000048000000}"/>
    <cellStyle name="Input cel 2 3 5 3 3" xfId="12552" xr:uid="{00000000-0005-0000-0000-000048000000}"/>
    <cellStyle name="Input cel 2 3 5 4" xfId="6939" xr:uid="{00000000-0005-0000-0000-000048000000}"/>
    <cellStyle name="Input cel 2 3 5 4 2" xfId="17484" xr:uid="{00000000-0005-0000-0000-000048000000}"/>
    <cellStyle name="Input cel 2 3 5 5" xfId="4821" xr:uid="{00000000-0005-0000-0000-000048000000}"/>
    <cellStyle name="Input cel 2 3 5 5 2" xfId="15847" xr:uid="{00000000-0005-0000-0000-000048000000}"/>
    <cellStyle name="Input cel 2 3 5 6" xfId="11102" xr:uid="{00000000-0005-0000-0000-000048000000}"/>
    <cellStyle name="Input cel 2 3 6" xfId="1271" xr:uid="{00000000-0005-0000-0000-000048000000}"/>
    <cellStyle name="Input cel 2 3 6 2" xfId="2512" xr:uid="{00000000-0005-0000-0000-000048000000}"/>
    <cellStyle name="Input cel 2 3 6 2 2" xfId="8082" xr:uid="{00000000-0005-0000-0000-000048000000}"/>
    <cellStyle name="Input cel 2 3 6 2 2 2" xfId="18627" xr:uid="{00000000-0005-0000-0000-000048000000}"/>
    <cellStyle name="Input cel 2 3 6 2 3" xfId="12506" xr:uid="{00000000-0005-0000-0000-000048000000}"/>
    <cellStyle name="Input cel 2 3 6 3" xfId="3933" xr:uid="{00000000-0005-0000-0000-000048000000}"/>
    <cellStyle name="Input cel 2 3 6 3 2" xfId="9477" xr:uid="{00000000-0005-0000-0000-000048000000}"/>
    <cellStyle name="Input cel 2 3 6 3 2 2" xfId="20030" xr:uid="{00000000-0005-0000-0000-000048000000}"/>
    <cellStyle name="Input cel 2 3 6 3 3" xfId="11755" xr:uid="{00000000-0005-0000-0000-000048000000}"/>
    <cellStyle name="Input cel 2 3 6 4" xfId="6918" xr:uid="{00000000-0005-0000-0000-000048000000}"/>
    <cellStyle name="Input cel 2 3 6 4 2" xfId="17463" xr:uid="{00000000-0005-0000-0000-000048000000}"/>
    <cellStyle name="Input cel 2 3 6 5" xfId="5361" xr:uid="{00000000-0005-0000-0000-000048000000}"/>
    <cellStyle name="Input cel 2 3 6 5 2" xfId="14422" xr:uid="{00000000-0005-0000-0000-000048000000}"/>
    <cellStyle name="Input cel 2 3 6 6" xfId="16130" xr:uid="{00000000-0005-0000-0000-000048000000}"/>
    <cellStyle name="Input cel 2 3 7" xfId="597" xr:uid="{00000000-0005-0000-0000-000048000000}"/>
    <cellStyle name="Input cel 2 3 7 2" xfId="6294" xr:uid="{00000000-0005-0000-0000-000048000000}"/>
    <cellStyle name="Input cel 2 3 7 2 2" xfId="16839" xr:uid="{00000000-0005-0000-0000-000048000000}"/>
    <cellStyle name="Input cel 2 3 7 3" xfId="10952" xr:uid="{00000000-0005-0000-0000-000048000000}"/>
    <cellStyle name="Input cel 2 3 8" xfId="2085" xr:uid="{00000000-0005-0000-0000-000048000000}"/>
    <cellStyle name="Input cel 2 3 8 2" xfId="7655" xr:uid="{00000000-0005-0000-0000-000048000000}"/>
    <cellStyle name="Input cel 2 3 8 2 2" xfId="18200" xr:uid="{00000000-0005-0000-0000-000048000000}"/>
    <cellStyle name="Input cel 2 3 8 3" xfId="13677" xr:uid="{00000000-0005-0000-0000-000048000000}"/>
    <cellStyle name="Input cel 2 3 9" xfId="297" xr:uid="{00000000-0005-0000-0000-000048000000}"/>
    <cellStyle name="Input cel 2 3 9 2" xfId="14938" xr:uid="{00000000-0005-0000-0000-000048000000}"/>
    <cellStyle name="Input cel 2 3 9 2 2" xfId="16666" xr:uid="{00000000-0005-0000-0000-000048000000}"/>
    <cellStyle name="Input cel 2 3 9 3" xfId="10517" xr:uid="{00000000-0005-0000-0000-000048000000}"/>
    <cellStyle name="Input cel 2 3 9 4" xfId="10365" xr:uid="{00000000-0005-0000-0000-000048000000}"/>
    <cellStyle name="Input cel 2 4" xfId="288" xr:uid="{00000000-0005-0000-0000-00001A000000}"/>
    <cellStyle name="Input cel 2 4 2" xfId="14934" xr:uid="{00000000-0005-0000-0000-00001A000000}"/>
    <cellStyle name="Input cel 2 4 3" xfId="16662" xr:uid="{00000000-0005-0000-0000-00001A000000}"/>
    <cellStyle name="Input cel 2 5" xfId="6116" xr:uid="{00000000-0005-0000-0000-00001A000000}"/>
    <cellStyle name="Input cel 2 5 2" xfId="14910" xr:uid="{00000000-0005-0000-0000-00001A000000}"/>
    <cellStyle name="Input cel 2 5 3" xfId="16638" xr:uid="{00000000-0005-0000-0000-00001A000000}"/>
    <cellStyle name="Input cel 2 6" xfId="14820" xr:uid="{00000000-0005-0000-0000-00001A000000}"/>
    <cellStyle name="Input cel 2 6 2" xfId="11088" xr:uid="{00000000-0005-0000-0000-00001A000000}"/>
    <cellStyle name="Input cel 3" xfId="22" xr:uid="{00000000-0005-0000-0000-00001B000000}"/>
    <cellStyle name="Input cel 3 2" xfId="271" xr:uid="{00000000-0005-0000-0000-00004B000000}"/>
    <cellStyle name="Input cel 3 2 10" xfId="424" xr:uid="{00000000-0005-0000-0000-00004B000000}"/>
    <cellStyle name="Input cel 3 2 10 2" xfId="6171" xr:uid="{00000000-0005-0000-0000-00004B000000}"/>
    <cellStyle name="Input cel 3 2 10 2 2" xfId="16716" xr:uid="{00000000-0005-0000-0000-00004B000000}"/>
    <cellStyle name="Input cel 3 2 10 3" xfId="11029" xr:uid="{00000000-0005-0000-0000-00004B000000}"/>
    <cellStyle name="Input cel 3 2 11" xfId="403" xr:uid="{00000000-0005-0000-0000-00004B000000}"/>
    <cellStyle name="Input cel 3 2 11 2" xfId="6152" xr:uid="{00000000-0005-0000-0000-00004B000000}"/>
    <cellStyle name="Input cel 3 2 11 2 2" xfId="16696" xr:uid="{00000000-0005-0000-0000-00004B000000}"/>
    <cellStyle name="Input cel 3 2 11 3" xfId="11742" xr:uid="{00000000-0005-0000-0000-00004B000000}"/>
    <cellStyle name="Input cel 3 2 12" xfId="4750" xr:uid="{00000000-0005-0000-0000-00004B000000}"/>
    <cellStyle name="Input cel 3 2 12 2" xfId="13713" xr:uid="{00000000-0005-0000-0000-00004B000000}"/>
    <cellStyle name="Input cel 3 2 13" xfId="10288" xr:uid="{00000000-0005-0000-0000-00004B000000}"/>
    <cellStyle name="Input cel 3 2 2" xfId="331" xr:uid="{00000000-0005-0000-0000-00004B000000}"/>
    <cellStyle name="Input cel 3 2 2 10" xfId="496" xr:uid="{00000000-0005-0000-0000-00004B000000}"/>
    <cellStyle name="Input cel 3 2 2 10 2" xfId="6234" xr:uid="{00000000-0005-0000-0000-00004B000000}"/>
    <cellStyle name="Input cel 3 2 2 10 2 2" xfId="16780" xr:uid="{00000000-0005-0000-0000-00004B000000}"/>
    <cellStyle name="Input cel 3 2 2 10 3" xfId="11059" xr:uid="{00000000-0005-0000-0000-00004B000000}"/>
    <cellStyle name="Input cel 3 2 2 11" xfId="3434" xr:uid="{00000000-0005-0000-0000-00004B000000}"/>
    <cellStyle name="Input cel 3 2 2 11 2" xfId="8998" xr:uid="{00000000-0005-0000-0000-00004B000000}"/>
    <cellStyle name="Input cel 3 2 2 11 2 2" xfId="19544" xr:uid="{00000000-0005-0000-0000-00004B000000}"/>
    <cellStyle name="Input cel 3 2 2 12" xfId="4870" xr:uid="{00000000-0005-0000-0000-00004B000000}"/>
    <cellStyle name="Input cel 3 2 2 12 2" xfId="14105" xr:uid="{00000000-0005-0000-0000-00004B000000}"/>
    <cellStyle name="Input cel 3 2 2 13" xfId="15868" xr:uid="{00000000-0005-0000-0000-00004B000000}"/>
    <cellStyle name="Input cel 3 2 2 2" xfId="550" xr:uid="{00000000-0005-0000-0000-00004B000000}"/>
    <cellStyle name="Input cel 3 2 2 2 10" xfId="12777" xr:uid="{00000000-0005-0000-0000-00004B000000}"/>
    <cellStyle name="Input cel 3 2 2 2 2" xfId="647" xr:uid="{00000000-0005-0000-0000-00004B000000}"/>
    <cellStyle name="Input cel 3 2 2 2 2 2" xfId="1888" xr:uid="{00000000-0005-0000-0000-00004B000000}"/>
    <cellStyle name="Input cel 3 2 2 2 2 2 2" xfId="3127" xr:uid="{00000000-0005-0000-0000-00004B000000}"/>
    <cellStyle name="Input cel 3 2 2 2 2 2 2 2" xfId="8697" xr:uid="{00000000-0005-0000-0000-00004B000000}"/>
    <cellStyle name="Input cel 3 2 2 2 2 2 2 2 2" xfId="19242" xr:uid="{00000000-0005-0000-0000-00004B000000}"/>
    <cellStyle name="Input cel 3 2 2 2 2 2 2 3" xfId="11577" xr:uid="{00000000-0005-0000-0000-00004B000000}"/>
    <cellStyle name="Input cel 3 2 2 2 2 2 3" xfId="4539" xr:uid="{00000000-0005-0000-0000-00004B000000}"/>
    <cellStyle name="Input cel 3 2 2 2 2 2 3 2" xfId="10041" xr:uid="{00000000-0005-0000-0000-00004B000000}"/>
    <cellStyle name="Input cel 3 2 2 2 2 2 3 2 2" xfId="20596" xr:uid="{00000000-0005-0000-0000-00004B000000}"/>
    <cellStyle name="Input cel 3 2 2 2 2 2 3 3" xfId="11520" xr:uid="{00000000-0005-0000-0000-00004B000000}"/>
    <cellStyle name="Input cel 3 2 2 2 2 2 4" xfId="7468" xr:uid="{00000000-0005-0000-0000-00004B000000}"/>
    <cellStyle name="Input cel 3 2 2 2 2 2 4 2" xfId="18013" xr:uid="{00000000-0005-0000-0000-00004B000000}"/>
    <cellStyle name="Input cel 3 2 2 2 2 2 5" xfId="5925" xr:uid="{00000000-0005-0000-0000-00004B000000}"/>
    <cellStyle name="Input cel 3 2 2 2 2 2 5 2" xfId="16447" xr:uid="{00000000-0005-0000-0000-00004B000000}"/>
    <cellStyle name="Input cel 3 2 2 2 2 2 6" xfId="13449" xr:uid="{00000000-0005-0000-0000-00004B000000}"/>
    <cellStyle name="Input cel 3 2 2 2 2 3" xfId="1569" xr:uid="{00000000-0005-0000-0000-00004B000000}"/>
    <cellStyle name="Input cel 3 2 2 2 2 3 2" xfId="7179" xr:uid="{00000000-0005-0000-0000-00004B000000}"/>
    <cellStyle name="Input cel 3 2 2 2 2 3 2 2" xfId="17724" xr:uid="{00000000-0005-0000-0000-00004B000000}"/>
    <cellStyle name="Input cel 3 2 2 2 2 3 3" xfId="13032" xr:uid="{00000000-0005-0000-0000-00004B000000}"/>
    <cellStyle name="Input cel 3 2 2 2 2 4" xfId="2809" xr:uid="{00000000-0005-0000-0000-00004B000000}"/>
    <cellStyle name="Input cel 3 2 2 2 2 4 2" xfId="8379" xr:uid="{00000000-0005-0000-0000-00004B000000}"/>
    <cellStyle name="Input cel 3 2 2 2 2 4 2 2" xfId="18924" xr:uid="{00000000-0005-0000-0000-00004B000000}"/>
    <cellStyle name="Input cel 3 2 2 2 2 4 3" xfId="14750" xr:uid="{00000000-0005-0000-0000-00004B000000}"/>
    <cellStyle name="Input cel 3 2 2 2 2 5" xfId="4223" xr:uid="{00000000-0005-0000-0000-00004B000000}"/>
    <cellStyle name="Input cel 3 2 2 2 2 5 2" xfId="9744" xr:uid="{00000000-0005-0000-0000-00004B000000}"/>
    <cellStyle name="Input cel 3 2 2 2 2 5 2 2" xfId="20298" xr:uid="{00000000-0005-0000-0000-00004B000000}"/>
    <cellStyle name="Input cel 3 2 2 2 2 5 3" xfId="13066" xr:uid="{00000000-0005-0000-0000-00004B000000}"/>
    <cellStyle name="Input cel 3 2 2 2 2 6" xfId="6342" xr:uid="{00000000-0005-0000-0000-00004B000000}"/>
    <cellStyle name="Input cel 3 2 2 2 2 6 2" xfId="15051" xr:uid="{00000000-0005-0000-0000-00004B000000}"/>
    <cellStyle name="Input cel 3 2 2 2 2 6 2 2" xfId="16887" xr:uid="{00000000-0005-0000-0000-00004B000000}"/>
    <cellStyle name="Input cel 3 2 2 2 2 6 3" xfId="11571" xr:uid="{00000000-0005-0000-0000-00004B000000}"/>
    <cellStyle name="Input cel 3 2 2 2 2 7" xfId="5628" xr:uid="{00000000-0005-0000-0000-00004B000000}"/>
    <cellStyle name="Input cel 3 2 2 2 2 7 2" xfId="15985" xr:uid="{00000000-0005-0000-0000-00004B000000}"/>
    <cellStyle name="Input cel 3 2 2 2 2 8" xfId="11351" xr:uid="{00000000-0005-0000-0000-00004B000000}"/>
    <cellStyle name="Input cel 3 2 2 2 3" xfId="1486" xr:uid="{00000000-0005-0000-0000-00004B000000}"/>
    <cellStyle name="Input cel 3 2 2 2 3 2" xfId="2726" xr:uid="{00000000-0005-0000-0000-00004B000000}"/>
    <cellStyle name="Input cel 3 2 2 2 3 2 2" xfId="8296" xr:uid="{00000000-0005-0000-0000-00004B000000}"/>
    <cellStyle name="Input cel 3 2 2 2 3 2 2 2" xfId="18841" xr:uid="{00000000-0005-0000-0000-00004B000000}"/>
    <cellStyle name="Input cel 3 2 2 2 3 2 3" xfId="14110" xr:uid="{00000000-0005-0000-0000-00004B000000}"/>
    <cellStyle name="Input cel 3 2 2 2 3 3" xfId="4142" xr:uid="{00000000-0005-0000-0000-00004B000000}"/>
    <cellStyle name="Input cel 3 2 2 2 3 3 2" xfId="9669" xr:uid="{00000000-0005-0000-0000-00004B000000}"/>
    <cellStyle name="Input cel 3 2 2 2 3 3 2 2" xfId="20223" xr:uid="{00000000-0005-0000-0000-00004B000000}"/>
    <cellStyle name="Input cel 3 2 2 2 3 3 3" xfId="14367" xr:uid="{00000000-0005-0000-0000-00004B000000}"/>
    <cellStyle name="Input cel 3 2 2 2 3 4" xfId="7111" xr:uid="{00000000-0005-0000-0000-00004B000000}"/>
    <cellStyle name="Input cel 3 2 2 2 3 4 2" xfId="17656" xr:uid="{00000000-0005-0000-0000-00004B000000}"/>
    <cellStyle name="Input cel 3 2 2 2 3 5" xfId="5553" xr:uid="{00000000-0005-0000-0000-00004B000000}"/>
    <cellStyle name="Input cel 3 2 2 2 3 5 2" xfId="11440" xr:uid="{00000000-0005-0000-0000-00004B000000}"/>
    <cellStyle name="Input cel 3 2 2 2 3 6" xfId="13148" xr:uid="{00000000-0005-0000-0000-00004B000000}"/>
    <cellStyle name="Input cel 3 2 2 2 4" xfId="1341" xr:uid="{00000000-0005-0000-0000-00004B000000}"/>
    <cellStyle name="Input cel 3 2 2 2 4 2" xfId="2582" xr:uid="{00000000-0005-0000-0000-00004B000000}"/>
    <cellStyle name="Input cel 3 2 2 2 4 2 2" xfId="8152" xr:uid="{00000000-0005-0000-0000-00004B000000}"/>
    <cellStyle name="Input cel 3 2 2 2 4 2 2 2" xfId="18697" xr:uid="{00000000-0005-0000-0000-00004B000000}"/>
    <cellStyle name="Input cel 3 2 2 2 4 2 3" xfId="12163" xr:uid="{00000000-0005-0000-0000-00004B000000}"/>
    <cellStyle name="Input cel 3 2 2 2 4 3" xfId="4002" xr:uid="{00000000-0005-0000-0000-00004B000000}"/>
    <cellStyle name="Input cel 3 2 2 2 4 3 2" xfId="9537" xr:uid="{00000000-0005-0000-0000-00004B000000}"/>
    <cellStyle name="Input cel 3 2 2 2 4 3 2 2" xfId="20090" xr:uid="{00000000-0005-0000-0000-00004B000000}"/>
    <cellStyle name="Input cel 3 2 2 2 4 3 3" xfId="15301" xr:uid="{00000000-0005-0000-0000-00004B000000}"/>
    <cellStyle name="Input cel 3 2 2 2 4 4" xfId="6978" xr:uid="{00000000-0005-0000-0000-00004B000000}"/>
    <cellStyle name="Input cel 3 2 2 2 4 4 2" xfId="17523" xr:uid="{00000000-0005-0000-0000-00004B000000}"/>
    <cellStyle name="Input cel 3 2 2 2 4 5" xfId="5421" xr:uid="{00000000-0005-0000-0000-00004B000000}"/>
    <cellStyle name="Input cel 3 2 2 2 4 5 2" xfId="10249" xr:uid="{00000000-0005-0000-0000-00004B000000}"/>
    <cellStyle name="Input cel 3 2 2 2 4 6" xfId="13459" xr:uid="{00000000-0005-0000-0000-00004B000000}"/>
    <cellStyle name="Input cel 3 2 2 2 5" xfId="1308" xr:uid="{00000000-0005-0000-0000-00004B000000}"/>
    <cellStyle name="Input cel 3 2 2 2 5 2" xfId="2549" xr:uid="{00000000-0005-0000-0000-00004B000000}"/>
    <cellStyle name="Input cel 3 2 2 2 5 2 2" xfId="8119" xr:uid="{00000000-0005-0000-0000-00004B000000}"/>
    <cellStyle name="Input cel 3 2 2 2 5 2 2 2" xfId="18664" xr:uid="{00000000-0005-0000-0000-00004B000000}"/>
    <cellStyle name="Input cel 3 2 2 2 5 2 3" xfId="14724" xr:uid="{00000000-0005-0000-0000-00004B000000}"/>
    <cellStyle name="Input cel 3 2 2 2 5 3" xfId="3969" xr:uid="{00000000-0005-0000-0000-00004B000000}"/>
    <cellStyle name="Input cel 3 2 2 2 5 3 2" xfId="9509" xr:uid="{00000000-0005-0000-0000-00004B000000}"/>
    <cellStyle name="Input cel 3 2 2 2 5 3 2 2" xfId="20062" xr:uid="{00000000-0005-0000-0000-00004B000000}"/>
    <cellStyle name="Input cel 3 2 2 2 5 3 3" xfId="16054" xr:uid="{00000000-0005-0000-0000-00004B000000}"/>
    <cellStyle name="Input cel 3 2 2 2 5 4" xfId="6951" xr:uid="{00000000-0005-0000-0000-00004B000000}"/>
    <cellStyle name="Input cel 3 2 2 2 5 4 2" xfId="17496" xr:uid="{00000000-0005-0000-0000-00004B000000}"/>
    <cellStyle name="Input cel 3 2 2 2 5 5" xfId="5393" xr:uid="{00000000-0005-0000-0000-00004B000000}"/>
    <cellStyle name="Input cel 3 2 2 2 5 5 2" xfId="12846" xr:uid="{00000000-0005-0000-0000-00004B000000}"/>
    <cellStyle name="Input cel 3 2 2 2 5 6" xfId="12419" xr:uid="{00000000-0005-0000-0000-00004B000000}"/>
    <cellStyle name="Input cel 3 2 2 2 6" xfId="948" xr:uid="{00000000-0005-0000-0000-00004B000000}"/>
    <cellStyle name="Input cel 3 2 2 2 6 2" xfId="3616" xr:uid="{00000000-0005-0000-0000-00004B000000}"/>
    <cellStyle name="Input cel 3 2 2 2 6 2 2" xfId="9177" xr:uid="{00000000-0005-0000-0000-00004B000000}"/>
    <cellStyle name="Input cel 3 2 2 2 6 2 2 2" xfId="19724" xr:uid="{00000000-0005-0000-0000-00004B000000}"/>
    <cellStyle name="Input cel 3 2 2 2 6 2 3" xfId="14306" xr:uid="{00000000-0005-0000-0000-00004B000000}"/>
    <cellStyle name="Input cel 3 2 2 2 6 3" xfId="6608" xr:uid="{00000000-0005-0000-0000-00004B000000}"/>
    <cellStyle name="Input cel 3 2 2 2 6 3 2" xfId="17153" xr:uid="{00000000-0005-0000-0000-00004B000000}"/>
    <cellStyle name="Input cel 3 2 2 2 6 4" xfId="5061" xr:uid="{00000000-0005-0000-0000-00004B000000}"/>
    <cellStyle name="Input cel 3 2 2 2 6 4 2" xfId="15900" xr:uid="{00000000-0005-0000-0000-00004B000000}"/>
    <cellStyle name="Input cel 3 2 2 2 6 5" xfId="14616" xr:uid="{00000000-0005-0000-0000-00004B000000}"/>
    <cellStyle name="Input cel 3 2 2 2 7" xfId="2191" xr:uid="{00000000-0005-0000-0000-00004B000000}"/>
    <cellStyle name="Input cel 3 2 2 2 7 2" xfId="7761" xr:uid="{00000000-0005-0000-0000-00004B000000}"/>
    <cellStyle name="Input cel 3 2 2 2 7 2 2" xfId="18306" xr:uid="{00000000-0005-0000-0000-00004B000000}"/>
    <cellStyle name="Input cel 3 2 2 2 7 3" xfId="11258" xr:uid="{00000000-0005-0000-0000-00004B000000}"/>
    <cellStyle name="Input cel 3 2 2 2 8" xfId="3515" xr:uid="{00000000-0005-0000-0000-00004B000000}"/>
    <cellStyle name="Input cel 3 2 2 2 8 2" xfId="9079" xr:uid="{00000000-0005-0000-0000-00004B000000}"/>
    <cellStyle name="Input cel 3 2 2 2 8 2 2" xfId="19625" xr:uid="{00000000-0005-0000-0000-00004B000000}"/>
    <cellStyle name="Input cel 3 2 2 2 8 3" xfId="13031" xr:uid="{00000000-0005-0000-0000-00004B000000}"/>
    <cellStyle name="Input cel 3 2 2 2 9" xfId="4962" xr:uid="{00000000-0005-0000-0000-00004B000000}"/>
    <cellStyle name="Input cel 3 2 2 2 9 2" xfId="12020" xr:uid="{00000000-0005-0000-0000-00004B000000}"/>
    <cellStyle name="Input cel 3 2 2 3" xfId="696" xr:uid="{00000000-0005-0000-0000-00004B000000}"/>
    <cellStyle name="Input cel 3 2 2 3 2" xfId="1922" xr:uid="{00000000-0005-0000-0000-00004B000000}"/>
    <cellStyle name="Input cel 3 2 2 3 2 2" xfId="3161" xr:uid="{00000000-0005-0000-0000-00004B000000}"/>
    <cellStyle name="Input cel 3 2 2 3 2 2 2" xfId="8731" xr:uid="{00000000-0005-0000-0000-00004B000000}"/>
    <cellStyle name="Input cel 3 2 2 3 2 2 2 2" xfId="19276" xr:uid="{00000000-0005-0000-0000-00004B000000}"/>
    <cellStyle name="Input cel 3 2 2 3 2 2 3" xfId="12321" xr:uid="{00000000-0005-0000-0000-00004B000000}"/>
    <cellStyle name="Input cel 3 2 2 3 2 3" xfId="4573" xr:uid="{00000000-0005-0000-0000-00004B000000}"/>
    <cellStyle name="Input cel 3 2 2 3 2 3 2" xfId="10073" xr:uid="{00000000-0005-0000-0000-00004B000000}"/>
    <cellStyle name="Input cel 3 2 2 3 2 3 2 2" xfId="20628" xr:uid="{00000000-0005-0000-0000-00004B000000}"/>
    <cellStyle name="Input cel 3 2 2 3 2 3 3" xfId="14551" xr:uid="{00000000-0005-0000-0000-00004B000000}"/>
    <cellStyle name="Input cel 3 2 2 3 2 4" xfId="7500" xr:uid="{00000000-0005-0000-0000-00004B000000}"/>
    <cellStyle name="Input cel 3 2 2 3 2 4 2" xfId="18045" xr:uid="{00000000-0005-0000-0000-00004B000000}"/>
    <cellStyle name="Input cel 3 2 2 3 2 5" xfId="5957" xr:uid="{00000000-0005-0000-0000-00004B000000}"/>
    <cellStyle name="Input cel 3 2 2 3 2 5 2" xfId="16479" xr:uid="{00000000-0005-0000-0000-00004B000000}"/>
    <cellStyle name="Input cel 3 2 2 3 2 6" xfId="12746" xr:uid="{00000000-0005-0000-0000-00004B000000}"/>
    <cellStyle name="Input cel 3 2 2 3 3" xfId="1370" xr:uid="{00000000-0005-0000-0000-00004B000000}"/>
    <cellStyle name="Input cel 3 2 2 3 3 2" xfId="2611" xr:uid="{00000000-0005-0000-0000-00004B000000}"/>
    <cellStyle name="Input cel 3 2 2 3 3 2 2" xfId="8181" xr:uid="{00000000-0005-0000-0000-00004B000000}"/>
    <cellStyle name="Input cel 3 2 2 3 3 2 2 2" xfId="18726" xr:uid="{00000000-0005-0000-0000-00004B000000}"/>
    <cellStyle name="Input cel 3 2 2 3 3 2 3" xfId="13635" xr:uid="{00000000-0005-0000-0000-00004B000000}"/>
    <cellStyle name="Input cel 3 2 2 3 3 3" xfId="4031" xr:uid="{00000000-0005-0000-0000-00004B000000}"/>
    <cellStyle name="Input cel 3 2 2 3 3 3 2" xfId="9566" xr:uid="{00000000-0005-0000-0000-00004B000000}"/>
    <cellStyle name="Input cel 3 2 2 3 3 3 2 2" xfId="20119" xr:uid="{00000000-0005-0000-0000-00004B000000}"/>
    <cellStyle name="Input cel 3 2 2 3 3 3 3" xfId="10868" xr:uid="{00000000-0005-0000-0000-00004B000000}"/>
    <cellStyle name="Input cel 3 2 2 3 3 4" xfId="7007" xr:uid="{00000000-0005-0000-0000-00004B000000}"/>
    <cellStyle name="Input cel 3 2 2 3 3 4 2" xfId="17552" xr:uid="{00000000-0005-0000-0000-00004B000000}"/>
    <cellStyle name="Input cel 3 2 2 3 3 5" xfId="5450" xr:uid="{00000000-0005-0000-0000-00004B000000}"/>
    <cellStyle name="Input cel 3 2 2 3 3 5 2" xfId="14198" xr:uid="{00000000-0005-0000-0000-00004B000000}"/>
    <cellStyle name="Input cel 3 2 2 3 3 6" xfId="16037" xr:uid="{00000000-0005-0000-0000-00004B000000}"/>
    <cellStyle name="Input cel 3 2 2 3 4" xfId="996" xr:uid="{00000000-0005-0000-0000-00004B000000}"/>
    <cellStyle name="Input cel 3 2 2 3 4 2" xfId="6656" xr:uid="{00000000-0005-0000-0000-00004B000000}"/>
    <cellStyle name="Input cel 3 2 2 3 4 2 2" xfId="17201" xr:uid="{00000000-0005-0000-0000-00004B000000}"/>
    <cellStyle name="Input cel 3 2 2 3 4 3" xfId="14490" xr:uid="{00000000-0005-0000-0000-00004B000000}"/>
    <cellStyle name="Input cel 3 2 2 3 5" xfId="2239" xr:uid="{00000000-0005-0000-0000-00004B000000}"/>
    <cellStyle name="Input cel 3 2 2 3 5 2" xfId="7809" xr:uid="{00000000-0005-0000-0000-00004B000000}"/>
    <cellStyle name="Input cel 3 2 2 3 5 2 2" xfId="18354" xr:uid="{00000000-0005-0000-0000-00004B000000}"/>
    <cellStyle name="Input cel 3 2 2 3 5 3" xfId="14096" xr:uid="{00000000-0005-0000-0000-00004B000000}"/>
    <cellStyle name="Input cel 3 2 2 3 6" xfId="3664" xr:uid="{00000000-0005-0000-0000-00004B000000}"/>
    <cellStyle name="Input cel 3 2 2 3 6 2" xfId="9224" xr:uid="{00000000-0005-0000-0000-00004B000000}"/>
    <cellStyle name="Input cel 3 2 2 3 6 2 2" xfId="19772" xr:uid="{00000000-0005-0000-0000-00004B000000}"/>
    <cellStyle name="Input cel 3 2 2 3 6 3" xfId="10722" xr:uid="{00000000-0005-0000-0000-00004B000000}"/>
    <cellStyle name="Input cel 3 2 2 3 7" xfId="6390" xr:uid="{00000000-0005-0000-0000-00004B000000}"/>
    <cellStyle name="Input cel 3 2 2 3 7 2" xfId="15098" xr:uid="{00000000-0005-0000-0000-00004B000000}"/>
    <cellStyle name="Input cel 3 2 2 3 7 2 2" xfId="16935" xr:uid="{00000000-0005-0000-0000-00004B000000}"/>
    <cellStyle name="Input cel 3 2 2 3 7 3" xfId="15485" xr:uid="{00000000-0005-0000-0000-00004B000000}"/>
    <cellStyle name="Input cel 3 2 2 3 8" xfId="5108" xr:uid="{00000000-0005-0000-0000-00004B000000}"/>
    <cellStyle name="Input cel 3 2 2 3 8 2" xfId="15579" xr:uid="{00000000-0005-0000-0000-00004B000000}"/>
    <cellStyle name="Input cel 3 2 2 3 9" xfId="15385" xr:uid="{00000000-0005-0000-0000-00004B000000}"/>
    <cellStyle name="Input cel 3 2 2 4" xfId="760" xr:uid="{00000000-0005-0000-0000-00004B000000}"/>
    <cellStyle name="Input cel 3 2 2 4 2" xfId="1986" xr:uid="{00000000-0005-0000-0000-00004B000000}"/>
    <cellStyle name="Input cel 3 2 2 4 2 2" xfId="3225" xr:uid="{00000000-0005-0000-0000-00004B000000}"/>
    <cellStyle name="Input cel 3 2 2 4 2 2 2" xfId="8795" xr:uid="{00000000-0005-0000-0000-00004B000000}"/>
    <cellStyle name="Input cel 3 2 2 4 2 2 2 2" xfId="19340" xr:uid="{00000000-0005-0000-0000-00004B000000}"/>
    <cellStyle name="Input cel 3 2 2 4 2 2 3" xfId="14428" xr:uid="{00000000-0005-0000-0000-00004B000000}"/>
    <cellStyle name="Input cel 3 2 2 4 2 3" xfId="4637" xr:uid="{00000000-0005-0000-0000-00004B000000}"/>
    <cellStyle name="Input cel 3 2 2 4 2 3 2" xfId="10133" xr:uid="{00000000-0005-0000-0000-00004B000000}"/>
    <cellStyle name="Input cel 3 2 2 4 2 3 2 2" xfId="20688" xr:uid="{00000000-0005-0000-0000-00004B000000}"/>
    <cellStyle name="Input cel 3 2 2 4 2 3 3" xfId="14559" xr:uid="{00000000-0005-0000-0000-00004B000000}"/>
    <cellStyle name="Input cel 3 2 2 4 2 4" xfId="7560" xr:uid="{00000000-0005-0000-0000-00004B000000}"/>
    <cellStyle name="Input cel 3 2 2 4 2 4 2" xfId="18105" xr:uid="{00000000-0005-0000-0000-00004B000000}"/>
    <cellStyle name="Input cel 3 2 2 4 2 5" xfId="6017" xr:uid="{00000000-0005-0000-0000-00004B000000}"/>
    <cellStyle name="Input cel 3 2 2 4 2 5 2" xfId="16539" xr:uid="{00000000-0005-0000-0000-00004B000000}"/>
    <cellStyle name="Input cel 3 2 2 4 2 6" xfId="13573" xr:uid="{00000000-0005-0000-0000-00004B000000}"/>
    <cellStyle name="Input cel 3 2 2 4 3" xfId="1668" xr:uid="{00000000-0005-0000-0000-00004B000000}"/>
    <cellStyle name="Input cel 3 2 2 4 3 2" xfId="2908" xr:uid="{00000000-0005-0000-0000-00004B000000}"/>
    <cellStyle name="Input cel 3 2 2 4 3 2 2" xfId="8478" xr:uid="{00000000-0005-0000-0000-00004B000000}"/>
    <cellStyle name="Input cel 3 2 2 4 3 2 2 2" xfId="19023" xr:uid="{00000000-0005-0000-0000-00004B000000}"/>
    <cellStyle name="Input cel 3 2 2 4 3 2 3" xfId="15937" xr:uid="{00000000-0005-0000-0000-00004B000000}"/>
    <cellStyle name="Input cel 3 2 2 4 3 3" xfId="4321" xr:uid="{00000000-0005-0000-0000-00004B000000}"/>
    <cellStyle name="Input cel 3 2 2 4 3 3 2" xfId="9836" xr:uid="{00000000-0005-0000-0000-00004B000000}"/>
    <cellStyle name="Input cel 3 2 2 4 3 3 2 2" xfId="20392" xr:uid="{00000000-0005-0000-0000-00004B000000}"/>
    <cellStyle name="Input cel 3 2 2 4 3 3 3" xfId="14417" xr:uid="{00000000-0005-0000-0000-00004B000000}"/>
    <cellStyle name="Input cel 3 2 2 4 3 4" xfId="7276" xr:uid="{00000000-0005-0000-0000-00004B000000}"/>
    <cellStyle name="Input cel 3 2 2 4 3 4 2" xfId="17821" xr:uid="{00000000-0005-0000-0000-00004B000000}"/>
    <cellStyle name="Input cel 3 2 2 4 3 5" xfId="5720" xr:uid="{00000000-0005-0000-0000-00004B000000}"/>
    <cellStyle name="Input cel 3 2 2 4 3 5 2" xfId="16243" xr:uid="{00000000-0005-0000-0000-00004B000000}"/>
    <cellStyle name="Input cel 3 2 2 4 3 6" xfId="11801" xr:uid="{00000000-0005-0000-0000-00004B000000}"/>
    <cellStyle name="Input cel 3 2 2 4 4" xfId="1060" xr:uid="{00000000-0005-0000-0000-00004B000000}"/>
    <cellStyle name="Input cel 3 2 2 4 4 2" xfId="6717" xr:uid="{00000000-0005-0000-0000-00004B000000}"/>
    <cellStyle name="Input cel 3 2 2 4 4 2 2" xfId="17262" xr:uid="{00000000-0005-0000-0000-00004B000000}"/>
    <cellStyle name="Input cel 3 2 2 4 4 3" xfId="10554" xr:uid="{00000000-0005-0000-0000-00004B000000}"/>
    <cellStyle name="Input cel 3 2 2 4 5" xfId="2303" xr:uid="{00000000-0005-0000-0000-00004B000000}"/>
    <cellStyle name="Input cel 3 2 2 4 5 2" xfId="7873" xr:uid="{00000000-0005-0000-0000-00004B000000}"/>
    <cellStyle name="Input cel 3 2 2 4 5 2 2" xfId="18418" xr:uid="{00000000-0005-0000-0000-00004B000000}"/>
    <cellStyle name="Input cel 3 2 2 4 5 3" xfId="11851" xr:uid="{00000000-0005-0000-0000-00004B000000}"/>
    <cellStyle name="Input cel 3 2 2 4 6" xfId="3728" xr:uid="{00000000-0005-0000-0000-00004B000000}"/>
    <cellStyle name="Input cel 3 2 2 4 6 2" xfId="9284" xr:uid="{00000000-0005-0000-0000-00004B000000}"/>
    <cellStyle name="Input cel 3 2 2 4 6 2 2" xfId="19833" xr:uid="{00000000-0005-0000-0000-00004B000000}"/>
    <cellStyle name="Input cel 3 2 2 4 6 3" xfId="11128" xr:uid="{00000000-0005-0000-0000-00004B000000}"/>
    <cellStyle name="Input cel 3 2 2 4 7" xfId="6424" xr:uid="{00000000-0005-0000-0000-00004B000000}"/>
    <cellStyle name="Input cel 3 2 2 4 7 2" xfId="15132" xr:uid="{00000000-0005-0000-0000-00004B000000}"/>
    <cellStyle name="Input cel 3 2 2 4 7 2 2" xfId="16969" xr:uid="{00000000-0005-0000-0000-00004B000000}"/>
    <cellStyle name="Input cel 3 2 2 4 7 3" xfId="12955" xr:uid="{00000000-0005-0000-0000-00004B000000}"/>
    <cellStyle name="Input cel 3 2 2 4 8" xfId="5168" xr:uid="{00000000-0005-0000-0000-00004B000000}"/>
    <cellStyle name="Input cel 3 2 2 4 8 2" xfId="15958" xr:uid="{00000000-0005-0000-0000-00004B000000}"/>
    <cellStyle name="Input cel 3 2 2 4 9" xfId="15832" xr:uid="{00000000-0005-0000-0000-00004B000000}"/>
    <cellStyle name="Input cel 3 2 2 5" xfId="822" xr:uid="{00000000-0005-0000-0000-00004B000000}"/>
    <cellStyle name="Input cel 3 2 2 5 2" xfId="2048" xr:uid="{00000000-0005-0000-0000-00004B000000}"/>
    <cellStyle name="Input cel 3 2 2 5 2 2" xfId="3287" xr:uid="{00000000-0005-0000-0000-00004B000000}"/>
    <cellStyle name="Input cel 3 2 2 5 2 2 2" xfId="8857" xr:uid="{00000000-0005-0000-0000-00004B000000}"/>
    <cellStyle name="Input cel 3 2 2 5 2 2 2 2" xfId="19402" xr:uid="{00000000-0005-0000-0000-00004B000000}"/>
    <cellStyle name="Input cel 3 2 2 5 2 2 3" xfId="15399" xr:uid="{00000000-0005-0000-0000-00004B000000}"/>
    <cellStyle name="Input cel 3 2 2 5 2 3" xfId="4699" xr:uid="{00000000-0005-0000-0000-00004B000000}"/>
    <cellStyle name="Input cel 3 2 2 5 2 3 2" xfId="10192" xr:uid="{00000000-0005-0000-0000-00004B000000}"/>
    <cellStyle name="Input cel 3 2 2 5 2 3 2 2" xfId="20747" xr:uid="{00000000-0005-0000-0000-00004B000000}"/>
    <cellStyle name="Input cel 3 2 2 5 2 3 3" xfId="11195" xr:uid="{00000000-0005-0000-0000-00004B000000}"/>
    <cellStyle name="Input cel 3 2 2 5 2 4" xfId="7619" xr:uid="{00000000-0005-0000-0000-00004B000000}"/>
    <cellStyle name="Input cel 3 2 2 5 2 4 2" xfId="18164" xr:uid="{00000000-0005-0000-0000-00004B000000}"/>
    <cellStyle name="Input cel 3 2 2 5 2 5" xfId="6076" xr:uid="{00000000-0005-0000-0000-00004B000000}"/>
    <cellStyle name="Input cel 3 2 2 5 2 5 2" xfId="16598" xr:uid="{00000000-0005-0000-0000-00004B000000}"/>
    <cellStyle name="Input cel 3 2 2 5 2 6" xfId="11733" xr:uid="{00000000-0005-0000-0000-00004B000000}"/>
    <cellStyle name="Input cel 3 2 2 5 3" xfId="1726" xr:uid="{00000000-0005-0000-0000-00004B000000}"/>
    <cellStyle name="Input cel 3 2 2 5 3 2" xfId="2965" xr:uid="{00000000-0005-0000-0000-00004B000000}"/>
    <cellStyle name="Input cel 3 2 2 5 3 2 2" xfId="8535" xr:uid="{00000000-0005-0000-0000-00004B000000}"/>
    <cellStyle name="Input cel 3 2 2 5 3 2 2 2" xfId="19080" xr:uid="{00000000-0005-0000-0000-00004B000000}"/>
    <cellStyle name="Input cel 3 2 2 5 3 2 3" xfId="11840" xr:uid="{00000000-0005-0000-0000-00004B000000}"/>
    <cellStyle name="Input cel 3 2 2 5 3 3" xfId="4377" xr:uid="{00000000-0005-0000-0000-00004B000000}"/>
    <cellStyle name="Input cel 3 2 2 5 3 3 2" xfId="9889" xr:uid="{00000000-0005-0000-0000-00004B000000}"/>
    <cellStyle name="Input cel 3 2 2 5 3 3 2 2" xfId="20445" xr:uid="{00000000-0005-0000-0000-00004B000000}"/>
    <cellStyle name="Input cel 3 2 2 5 3 3 3" xfId="10405" xr:uid="{00000000-0005-0000-0000-00004B000000}"/>
    <cellStyle name="Input cel 3 2 2 5 3 4" xfId="7330" xr:uid="{00000000-0005-0000-0000-00004B000000}"/>
    <cellStyle name="Input cel 3 2 2 5 3 4 2" xfId="17875" xr:uid="{00000000-0005-0000-0000-00004B000000}"/>
    <cellStyle name="Input cel 3 2 2 5 3 5" xfId="5773" xr:uid="{00000000-0005-0000-0000-00004B000000}"/>
    <cellStyle name="Input cel 3 2 2 5 3 5 2" xfId="16296" xr:uid="{00000000-0005-0000-0000-00004B000000}"/>
    <cellStyle name="Input cel 3 2 2 5 3 6" xfId="14410" xr:uid="{00000000-0005-0000-0000-00004B000000}"/>
    <cellStyle name="Input cel 3 2 2 5 4" xfId="1122" xr:uid="{00000000-0005-0000-0000-00004B000000}"/>
    <cellStyle name="Input cel 3 2 2 5 4 2" xfId="6779" xr:uid="{00000000-0005-0000-0000-00004B000000}"/>
    <cellStyle name="Input cel 3 2 2 5 4 2 2" xfId="17324" xr:uid="{00000000-0005-0000-0000-00004B000000}"/>
    <cellStyle name="Input cel 3 2 2 5 4 3" xfId="15621" xr:uid="{00000000-0005-0000-0000-00004B000000}"/>
    <cellStyle name="Input cel 3 2 2 5 5" xfId="2365" xr:uid="{00000000-0005-0000-0000-00004B000000}"/>
    <cellStyle name="Input cel 3 2 2 5 5 2" xfId="7935" xr:uid="{00000000-0005-0000-0000-00004B000000}"/>
    <cellStyle name="Input cel 3 2 2 5 5 2 2" xfId="18480" xr:uid="{00000000-0005-0000-0000-00004B000000}"/>
    <cellStyle name="Input cel 3 2 2 5 5 3" xfId="10869" xr:uid="{00000000-0005-0000-0000-00004B000000}"/>
    <cellStyle name="Input cel 3 2 2 5 6" xfId="3790" xr:uid="{00000000-0005-0000-0000-00004B000000}"/>
    <cellStyle name="Input cel 3 2 2 5 6 2" xfId="9343" xr:uid="{00000000-0005-0000-0000-00004B000000}"/>
    <cellStyle name="Input cel 3 2 2 5 6 2 2" xfId="19895" xr:uid="{00000000-0005-0000-0000-00004B000000}"/>
    <cellStyle name="Input cel 3 2 2 5 6 3" xfId="12448" xr:uid="{00000000-0005-0000-0000-00004B000000}"/>
    <cellStyle name="Input cel 3 2 2 5 7" xfId="6483" xr:uid="{00000000-0005-0000-0000-00004B000000}"/>
    <cellStyle name="Input cel 3 2 2 5 7 2" xfId="15191" xr:uid="{00000000-0005-0000-0000-00004B000000}"/>
    <cellStyle name="Input cel 3 2 2 5 7 2 2" xfId="17028" xr:uid="{00000000-0005-0000-0000-00004B000000}"/>
    <cellStyle name="Input cel 3 2 2 5 7 3" xfId="10565" xr:uid="{00000000-0005-0000-0000-00004B000000}"/>
    <cellStyle name="Input cel 3 2 2 5 8" xfId="5227" xr:uid="{00000000-0005-0000-0000-00004B000000}"/>
    <cellStyle name="Input cel 3 2 2 5 8 2" xfId="14071" xr:uid="{00000000-0005-0000-0000-00004B000000}"/>
    <cellStyle name="Input cel 3 2 2 5 9" xfId="12469" xr:uid="{00000000-0005-0000-0000-00004B000000}"/>
    <cellStyle name="Input cel 3 2 2 6" xfId="627" xr:uid="{00000000-0005-0000-0000-00004B000000}"/>
    <cellStyle name="Input cel 3 2 2 6 2" xfId="1550" xr:uid="{00000000-0005-0000-0000-00004B000000}"/>
    <cellStyle name="Input cel 3 2 2 6 2 2" xfId="7160" xr:uid="{00000000-0005-0000-0000-00004B000000}"/>
    <cellStyle name="Input cel 3 2 2 6 2 2 2" xfId="17705" xr:uid="{00000000-0005-0000-0000-00004B000000}"/>
    <cellStyle name="Input cel 3 2 2 6 2 3" xfId="14650" xr:uid="{00000000-0005-0000-0000-00004B000000}"/>
    <cellStyle name="Input cel 3 2 2 6 3" xfId="2790" xr:uid="{00000000-0005-0000-0000-00004B000000}"/>
    <cellStyle name="Input cel 3 2 2 6 3 2" xfId="8360" xr:uid="{00000000-0005-0000-0000-00004B000000}"/>
    <cellStyle name="Input cel 3 2 2 6 3 2 2" xfId="18905" xr:uid="{00000000-0005-0000-0000-00004B000000}"/>
    <cellStyle name="Input cel 3 2 2 6 3 3" xfId="11574" xr:uid="{00000000-0005-0000-0000-00004B000000}"/>
    <cellStyle name="Input cel 3 2 2 6 4" xfId="4204" xr:uid="{00000000-0005-0000-0000-00004B000000}"/>
    <cellStyle name="Input cel 3 2 2 6 4 2" xfId="9725" xr:uid="{00000000-0005-0000-0000-00004B000000}"/>
    <cellStyle name="Input cel 3 2 2 6 4 2 2" xfId="20279" xr:uid="{00000000-0005-0000-0000-00004B000000}"/>
    <cellStyle name="Input cel 3 2 2 6 4 3" xfId="15260" xr:uid="{00000000-0005-0000-0000-00004B000000}"/>
    <cellStyle name="Input cel 3 2 2 6 5" xfId="6323" xr:uid="{00000000-0005-0000-0000-00004B000000}"/>
    <cellStyle name="Input cel 3 2 2 6 5 2" xfId="16868" xr:uid="{00000000-0005-0000-0000-00004B000000}"/>
    <cellStyle name="Input cel 3 2 2 6 6" xfId="5609" xr:uid="{00000000-0005-0000-0000-00004B000000}"/>
    <cellStyle name="Input cel 3 2 2 6 6 2" xfId="12697" xr:uid="{00000000-0005-0000-0000-00004B000000}"/>
    <cellStyle name="Input cel 3 2 2 6 7" xfId="13070" xr:uid="{00000000-0005-0000-0000-00004B000000}"/>
    <cellStyle name="Input cel 3 2 2 7" xfId="1243" xr:uid="{00000000-0005-0000-0000-00004B000000}"/>
    <cellStyle name="Input cel 3 2 2 7 2" xfId="2485" xr:uid="{00000000-0005-0000-0000-00004B000000}"/>
    <cellStyle name="Input cel 3 2 2 7 2 2" xfId="8055" xr:uid="{00000000-0005-0000-0000-00004B000000}"/>
    <cellStyle name="Input cel 3 2 2 7 2 2 2" xfId="18600" xr:uid="{00000000-0005-0000-0000-00004B000000}"/>
    <cellStyle name="Input cel 3 2 2 7 2 3" xfId="12029" xr:uid="{00000000-0005-0000-0000-00004B000000}"/>
    <cellStyle name="Input cel 3 2 2 7 3" xfId="3909" xr:uid="{00000000-0005-0000-0000-00004B000000}"/>
    <cellStyle name="Input cel 3 2 2 7 3 2" xfId="9456" xr:uid="{00000000-0005-0000-0000-00004B000000}"/>
    <cellStyle name="Input cel 3 2 2 7 3 2 2" xfId="20009" xr:uid="{00000000-0005-0000-0000-00004B000000}"/>
    <cellStyle name="Input cel 3 2 2 7 3 3" xfId="14190" xr:uid="{00000000-0005-0000-0000-00004B000000}"/>
    <cellStyle name="Input cel 3 2 2 7 4" xfId="6893" xr:uid="{00000000-0005-0000-0000-00004B000000}"/>
    <cellStyle name="Input cel 3 2 2 7 4 2" xfId="17438" xr:uid="{00000000-0005-0000-0000-00004B000000}"/>
    <cellStyle name="Input cel 3 2 2 7 5" xfId="5340" xr:uid="{00000000-0005-0000-0000-00004B000000}"/>
    <cellStyle name="Input cel 3 2 2 7 5 2" xfId="13097" xr:uid="{00000000-0005-0000-0000-00004B000000}"/>
    <cellStyle name="Input cel 3 2 2 7 6" xfId="12744" xr:uid="{00000000-0005-0000-0000-00004B000000}"/>
    <cellStyle name="Input cel 3 2 2 8" xfId="925" xr:uid="{00000000-0005-0000-0000-00004B000000}"/>
    <cellStyle name="Input cel 3 2 2 8 2" xfId="3325" xr:uid="{00000000-0005-0000-0000-00004B000000}"/>
    <cellStyle name="Input cel 3 2 2 8 2 2" xfId="8895" xr:uid="{00000000-0005-0000-0000-00004B000000}"/>
    <cellStyle name="Input cel 3 2 2 8 2 2 2" xfId="19440" xr:uid="{00000000-0005-0000-0000-00004B000000}"/>
    <cellStyle name="Input cel 3 2 2 8 2 3" xfId="13128" xr:uid="{00000000-0005-0000-0000-00004B000000}"/>
    <cellStyle name="Input cel 3 2 2 8 3" xfId="6585" xr:uid="{00000000-0005-0000-0000-00004B000000}"/>
    <cellStyle name="Input cel 3 2 2 8 3 2" xfId="17130" xr:uid="{00000000-0005-0000-0000-00004B000000}"/>
    <cellStyle name="Input cel 3 2 2 8 4" xfId="4761" xr:uid="{00000000-0005-0000-0000-00004B000000}"/>
    <cellStyle name="Input cel 3 2 2 8 4 2" xfId="10654" xr:uid="{00000000-0005-0000-0000-00004B000000}"/>
    <cellStyle name="Input cel 3 2 2 8 5" xfId="13740" xr:uid="{00000000-0005-0000-0000-00004B000000}"/>
    <cellStyle name="Input cel 3 2 2 9" xfId="2168" xr:uid="{00000000-0005-0000-0000-00004B000000}"/>
    <cellStyle name="Input cel 3 2 2 9 2" xfId="7738" xr:uid="{00000000-0005-0000-0000-00004B000000}"/>
    <cellStyle name="Input cel 3 2 2 9 2 2" xfId="18283" xr:uid="{00000000-0005-0000-0000-00004B000000}"/>
    <cellStyle name="Input cel 3 2 2 9 3" xfId="14644" xr:uid="{00000000-0005-0000-0000-00004B000000}"/>
    <cellStyle name="Input cel 3 2 3" xfId="385" xr:uid="{00000000-0005-0000-0000-00004B000000}"/>
    <cellStyle name="Input cel 3 2 3 10" xfId="2149" xr:uid="{00000000-0005-0000-0000-00004B000000}"/>
    <cellStyle name="Input cel 3 2 3 10 2" xfId="7719" xr:uid="{00000000-0005-0000-0000-00004B000000}"/>
    <cellStyle name="Input cel 3 2 3 10 2 2" xfId="18264" xr:uid="{00000000-0005-0000-0000-00004B000000}"/>
    <cellStyle name="Input cel 3 2 3 10 3" xfId="10731" xr:uid="{00000000-0005-0000-0000-00004B000000}"/>
    <cellStyle name="Input cel 3 2 3 11" xfId="477" xr:uid="{00000000-0005-0000-0000-00004B000000}"/>
    <cellStyle name="Input cel 3 2 3 11 2" xfId="6215" xr:uid="{00000000-0005-0000-0000-00004B000000}"/>
    <cellStyle name="Input cel 3 2 3 11 2 2" xfId="16761" xr:uid="{00000000-0005-0000-0000-00004B000000}"/>
    <cellStyle name="Input cel 3 2 3 11 3" xfId="11978" xr:uid="{00000000-0005-0000-0000-00004B000000}"/>
    <cellStyle name="Input cel 3 2 3 12" xfId="3467" xr:uid="{00000000-0005-0000-0000-00004B000000}"/>
    <cellStyle name="Input cel 3 2 3 12 2" xfId="9031" xr:uid="{00000000-0005-0000-0000-00004B000000}"/>
    <cellStyle name="Input cel 3 2 3 12 2 2" xfId="19577" xr:uid="{00000000-0005-0000-0000-00004B000000}"/>
    <cellStyle name="Input cel 3 2 3 13" xfId="4913" xr:uid="{00000000-0005-0000-0000-00004B000000}"/>
    <cellStyle name="Input cel 3 2 3 13 2" xfId="14289" xr:uid="{00000000-0005-0000-0000-00004B000000}"/>
    <cellStyle name="Input cel 3 2 3 14" xfId="13726" xr:uid="{00000000-0005-0000-0000-00004B000000}"/>
    <cellStyle name="Input cel 3 2 3 2" xfId="532" xr:uid="{00000000-0005-0000-0000-00004B000000}"/>
    <cellStyle name="Input cel 3 2 3 2 2" xfId="678" xr:uid="{00000000-0005-0000-0000-00004B000000}"/>
    <cellStyle name="Input cel 3 2 3 2 2 2" xfId="1599" xr:uid="{00000000-0005-0000-0000-00004B000000}"/>
    <cellStyle name="Input cel 3 2 3 2 2 2 2" xfId="7209" xr:uid="{00000000-0005-0000-0000-00004B000000}"/>
    <cellStyle name="Input cel 3 2 3 2 2 2 2 2" xfId="17754" xr:uid="{00000000-0005-0000-0000-00004B000000}"/>
    <cellStyle name="Input cel 3 2 3 2 2 2 3" xfId="12491" xr:uid="{00000000-0005-0000-0000-00004B000000}"/>
    <cellStyle name="Input cel 3 2 3 2 2 3" xfId="2839" xr:uid="{00000000-0005-0000-0000-00004B000000}"/>
    <cellStyle name="Input cel 3 2 3 2 2 3 2" xfId="8409" xr:uid="{00000000-0005-0000-0000-00004B000000}"/>
    <cellStyle name="Input cel 3 2 3 2 2 3 2 2" xfId="18954" xr:uid="{00000000-0005-0000-0000-00004B000000}"/>
    <cellStyle name="Input cel 3 2 3 2 2 3 3" xfId="15857" xr:uid="{00000000-0005-0000-0000-00004B000000}"/>
    <cellStyle name="Input cel 3 2 3 2 2 4" xfId="4253" xr:uid="{00000000-0005-0000-0000-00004B000000}"/>
    <cellStyle name="Input cel 3 2 3 2 2 4 2" xfId="9773" xr:uid="{00000000-0005-0000-0000-00004B000000}"/>
    <cellStyle name="Input cel 3 2 3 2 2 4 2 2" xfId="20327" xr:uid="{00000000-0005-0000-0000-00004B000000}"/>
    <cellStyle name="Input cel 3 2 3 2 2 4 3" xfId="11812" xr:uid="{00000000-0005-0000-0000-00004B000000}"/>
    <cellStyle name="Input cel 3 2 3 2 2 5" xfId="6372" xr:uid="{00000000-0005-0000-0000-00004B000000}"/>
    <cellStyle name="Input cel 3 2 3 2 2 5 2" xfId="16917" xr:uid="{00000000-0005-0000-0000-00004B000000}"/>
    <cellStyle name="Input cel 3 2 3 2 2 6" xfId="5657" xr:uid="{00000000-0005-0000-0000-00004B000000}"/>
    <cellStyle name="Input cel 3 2 3 2 2 6 2" xfId="12834" xr:uid="{00000000-0005-0000-0000-00004B000000}"/>
    <cellStyle name="Input cel 3 2 3 2 2 7" xfId="12612" xr:uid="{00000000-0005-0000-0000-00004B000000}"/>
    <cellStyle name="Input cel 3 2 3 2 3" xfId="1803" xr:uid="{00000000-0005-0000-0000-00004B000000}"/>
    <cellStyle name="Input cel 3 2 3 2 3 2" xfId="3042" xr:uid="{00000000-0005-0000-0000-00004B000000}"/>
    <cellStyle name="Input cel 3 2 3 2 3 2 2" xfId="8612" xr:uid="{00000000-0005-0000-0000-00004B000000}"/>
    <cellStyle name="Input cel 3 2 3 2 3 2 2 2" xfId="19157" xr:uid="{00000000-0005-0000-0000-00004B000000}"/>
    <cellStyle name="Input cel 3 2 3 2 3 2 3" xfId="11014" xr:uid="{00000000-0005-0000-0000-00004B000000}"/>
    <cellStyle name="Input cel 3 2 3 2 3 3" xfId="4454" xr:uid="{00000000-0005-0000-0000-00004B000000}"/>
    <cellStyle name="Input cel 3 2 3 2 3 3 2" xfId="9962" xr:uid="{00000000-0005-0000-0000-00004B000000}"/>
    <cellStyle name="Input cel 3 2 3 2 3 3 2 2" xfId="20518" xr:uid="{00000000-0005-0000-0000-00004B000000}"/>
    <cellStyle name="Input cel 3 2 3 2 3 3 3" xfId="15602" xr:uid="{00000000-0005-0000-0000-00004B000000}"/>
    <cellStyle name="Input cel 3 2 3 2 3 4" xfId="7403" xr:uid="{00000000-0005-0000-0000-00004B000000}"/>
    <cellStyle name="Input cel 3 2 3 2 3 4 2" xfId="17948" xr:uid="{00000000-0005-0000-0000-00004B000000}"/>
    <cellStyle name="Input cel 3 2 3 2 3 5" xfId="5846" xr:uid="{00000000-0005-0000-0000-00004B000000}"/>
    <cellStyle name="Input cel 3 2 3 2 3 5 2" xfId="16369" xr:uid="{00000000-0005-0000-0000-00004B000000}"/>
    <cellStyle name="Input cel 3 2 3 2 3 6" xfId="15689" xr:uid="{00000000-0005-0000-0000-00004B000000}"/>
    <cellStyle name="Input cel 3 2 3 2 4" xfId="1352" xr:uid="{00000000-0005-0000-0000-00004B000000}"/>
    <cellStyle name="Input cel 3 2 3 2 4 2" xfId="2593" xr:uid="{00000000-0005-0000-0000-00004B000000}"/>
    <cellStyle name="Input cel 3 2 3 2 4 2 2" xfId="8163" xr:uid="{00000000-0005-0000-0000-00004B000000}"/>
    <cellStyle name="Input cel 3 2 3 2 4 2 2 2" xfId="18708" xr:uid="{00000000-0005-0000-0000-00004B000000}"/>
    <cellStyle name="Input cel 3 2 3 2 4 2 3" xfId="16153" xr:uid="{00000000-0005-0000-0000-00004B000000}"/>
    <cellStyle name="Input cel 3 2 3 2 4 3" xfId="4013" xr:uid="{00000000-0005-0000-0000-00004B000000}"/>
    <cellStyle name="Input cel 3 2 3 2 4 3 2" xfId="9548" xr:uid="{00000000-0005-0000-0000-00004B000000}"/>
    <cellStyle name="Input cel 3 2 3 2 4 3 2 2" xfId="20101" xr:uid="{00000000-0005-0000-0000-00004B000000}"/>
    <cellStyle name="Input cel 3 2 3 2 4 3 3" xfId="15637" xr:uid="{00000000-0005-0000-0000-00004B000000}"/>
    <cellStyle name="Input cel 3 2 3 2 4 4" xfId="6989" xr:uid="{00000000-0005-0000-0000-00004B000000}"/>
    <cellStyle name="Input cel 3 2 3 2 4 4 2" xfId="17534" xr:uid="{00000000-0005-0000-0000-00004B000000}"/>
    <cellStyle name="Input cel 3 2 3 2 4 5" xfId="5432" xr:uid="{00000000-0005-0000-0000-00004B000000}"/>
    <cellStyle name="Input cel 3 2 3 2 4 5 2" xfId="10444" xr:uid="{00000000-0005-0000-0000-00004B000000}"/>
    <cellStyle name="Input cel 3 2 3 2 4 6" xfId="10960" xr:uid="{00000000-0005-0000-0000-00004B000000}"/>
    <cellStyle name="Input cel 3 2 3 2 5" xfId="978" xr:uid="{00000000-0005-0000-0000-00004B000000}"/>
    <cellStyle name="Input cel 3 2 3 2 5 2" xfId="3646" xr:uid="{00000000-0005-0000-0000-00004B000000}"/>
    <cellStyle name="Input cel 3 2 3 2 5 2 2" xfId="9206" xr:uid="{00000000-0005-0000-0000-00004B000000}"/>
    <cellStyle name="Input cel 3 2 3 2 5 2 2 2" xfId="19754" xr:uid="{00000000-0005-0000-0000-00004B000000}"/>
    <cellStyle name="Input cel 3 2 3 2 5 2 3" xfId="13799" xr:uid="{00000000-0005-0000-0000-00004B000000}"/>
    <cellStyle name="Input cel 3 2 3 2 5 3" xfId="6638" xr:uid="{00000000-0005-0000-0000-00004B000000}"/>
    <cellStyle name="Input cel 3 2 3 2 5 3 2" xfId="17183" xr:uid="{00000000-0005-0000-0000-00004B000000}"/>
    <cellStyle name="Input cel 3 2 3 2 5 4" xfId="5090" xr:uid="{00000000-0005-0000-0000-00004B000000}"/>
    <cellStyle name="Input cel 3 2 3 2 5 4 2" xfId="10518" xr:uid="{00000000-0005-0000-0000-00004B000000}"/>
    <cellStyle name="Input cel 3 2 3 2 5 5" xfId="15369" xr:uid="{00000000-0005-0000-0000-00004B000000}"/>
    <cellStyle name="Input cel 3 2 3 2 6" xfId="2221" xr:uid="{00000000-0005-0000-0000-00004B000000}"/>
    <cellStyle name="Input cel 3 2 3 2 6 2" xfId="7791" xr:uid="{00000000-0005-0000-0000-00004B000000}"/>
    <cellStyle name="Input cel 3 2 3 2 6 2 2" xfId="18336" xr:uid="{00000000-0005-0000-0000-00004B000000}"/>
    <cellStyle name="Input cel 3 2 3 2 6 3" xfId="14152" xr:uid="{00000000-0005-0000-0000-00004B000000}"/>
    <cellStyle name="Input cel 3 2 3 2 7" xfId="3559" xr:uid="{00000000-0005-0000-0000-00004B000000}"/>
    <cellStyle name="Input cel 3 2 3 2 7 2" xfId="9122" xr:uid="{00000000-0005-0000-0000-00004B000000}"/>
    <cellStyle name="Input cel 3 2 3 2 7 2 2" xfId="19668" xr:uid="{00000000-0005-0000-0000-00004B000000}"/>
    <cellStyle name="Input cel 3 2 3 2 7 3" xfId="13436" xr:uid="{00000000-0005-0000-0000-00004B000000}"/>
    <cellStyle name="Input cel 3 2 3 2 8" xfId="5005" xr:uid="{00000000-0005-0000-0000-00004B000000}"/>
    <cellStyle name="Input cel 3 2 3 2 8 2" xfId="14472" xr:uid="{00000000-0005-0000-0000-00004B000000}"/>
    <cellStyle name="Input cel 3 2 3 2 9" xfId="11151" xr:uid="{00000000-0005-0000-0000-00004B000000}"/>
    <cellStyle name="Input cel 3 2 3 3" xfId="727" xr:uid="{00000000-0005-0000-0000-00004B000000}"/>
    <cellStyle name="Input cel 3 2 3 3 10" xfId="12646" xr:uid="{00000000-0005-0000-0000-00004B000000}"/>
    <cellStyle name="Input cel 3 2 3 3 2" xfId="1638" xr:uid="{00000000-0005-0000-0000-00004B000000}"/>
    <cellStyle name="Input cel 3 2 3 3 2 2" xfId="1953" xr:uid="{00000000-0005-0000-0000-00004B000000}"/>
    <cellStyle name="Input cel 3 2 3 3 2 2 2" xfId="3192" xr:uid="{00000000-0005-0000-0000-00004B000000}"/>
    <cellStyle name="Input cel 3 2 3 3 2 2 2 2" xfId="8762" xr:uid="{00000000-0005-0000-0000-00004B000000}"/>
    <cellStyle name="Input cel 3 2 3 3 2 2 2 2 2" xfId="19307" xr:uid="{00000000-0005-0000-0000-00004B000000}"/>
    <cellStyle name="Input cel 3 2 3 3 2 2 2 3" xfId="12505" xr:uid="{00000000-0005-0000-0000-00004B000000}"/>
    <cellStyle name="Input cel 3 2 3 3 2 2 3" xfId="4604" xr:uid="{00000000-0005-0000-0000-00004B000000}"/>
    <cellStyle name="Input cel 3 2 3 3 2 2 3 2" xfId="10102" xr:uid="{00000000-0005-0000-0000-00004B000000}"/>
    <cellStyle name="Input cel 3 2 3 3 2 2 3 2 2" xfId="20657" xr:uid="{00000000-0005-0000-0000-00004B000000}"/>
    <cellStyle name="Input cel 3 2 3 3 2 2 3 3" xfId="12732" xr:uid="{00000000-0005-0000-0000-00004B000000}"/>
    <cellStyle name="Input cel 3 2 3 3 2 2 4" xfId="7529" xr:uid="{00000000-0005-0000-0000-00004B000000}"/>
    <cellStyle name="Input cel 3 2 3 3 2 2 4 2" xfId="18074" xr:uid="{00000000-0005-0000-0000-00004B000000}"/>
    <cellStyle name="Input cel 3 2 3 3 2 2 5" xfId="5986" xr:uid="{00000000-0005-0000-0000-00004B000000}"/>
    <cellStyle name="Input cel 3 2 3 3 2 2 5 2" xfId="16508" xr:uid="{00000000-0005-0000-0000-00004B000000}"/>
    <cellStyle name="Input cel 3 2 3 3 2 2 6" xfId="12218" xr:uid="{00000000-0005-0000-0000-00004B000000}"/>
    <cellStyle name="Input cel 3 2 3 3 2 3" xfId="2878" xr:uid="{00000000-0005-0000-0000-00004B000000}"/>
    <cellStyle name="Input cel 3 2 3 3 2 3 2" xfId="8448" xr:uid="{00000000-0005-0000-0000-00004B000000}"/>
    <cellStyle name="Input cel 3 2 3 3 2 3 2 2" xfId="18993" xr:uid="{00000000-0005-0000-0000-00004B000000}"/>
    <cellStyle name="Input cel 3 2 3 3 2 3 3" xfId="16055" xr:uid="{00000000-0005-0000-0000-00004B000000}"/>
    <cellStyle name="Input cel 3 2 3 3 2 4" xfId="4291" xr:uid="{00000000-0005-0000-0000-00004B000000}"/>
    <cellStyle name="Input cel 3 2 3 3 2 4 2" xfId="9808" xr:uid="{00000000-0005-0000-0000-00004B000000}"/>
    <cellStyle name="Input cel 3 2 3 3 2 4 2 2" xfId="20363" xr:uid="{00000000-0005-0000-0000-00004B000000}"/>
    <cellStyle name="Input cel 3 2 3 3 2 4 3" xfId="15273" xr:uid="{00000000-0005-0000-0000-00004B000000}"/>
    <cellStyle name="Input cel 3 2 3 3 2 5" xfId="7246" xr:uid="{00000000-0005-0000-0000-00004B000000}"/>
    <cellStyle name="Input cel 3 2 3 3 2 5 2" xfId="17791" xr:uid="{00000000-0005-0000-0000-00004B000000}"/>
    <cellStyle name="Input cel 3 2 3 3 2 6" xfId="5692" xr:uid="{00000000-0005-0000-0000-00004B000000}"/>
    <cellStyle name="Input cel 3 2 3 3 2 6 2" xfId="16215" xr:uid="{00000000-0005-0000-0000-00004B000000}"/>
    <cellStyle name="Input cel 3 2 3 3 2 7" xfId="15786" xr:uid="{00000000-0005-0000-0000-00004B000000}"/>
    <cellStyle name="Input cel 3 2 3 3 3" xfId="1819" xr:uid="{00000000-0005-0000-0000-00004B000000}"/>
    <cellStyle name="Input cel 3 2 3 3 3 2" xfId="3058" xr:uid="{00000000-0005-0000-0000-00004B000000}"/>
    <cellStyle name="Input cel 3 2 3 3 3 2 2" xfId="8628" xr:uid="{00000000-0005-0000-0000-00004B000000}"/>
    <cellStyle name="Input cel 3 2 3 3 3 2 2 2" xfId="19173" xr:uid="{00000000-0005-0000-0000-00004B000000}"/>
    <cellStyle name="Input cel 3 2 3 3 3 2 3" xfId="13914" xr:uid="{00000000-0005-0000-0000-00004B000000}"/>
    <cellStyle name="Input cel 3 2 3 3 3 3" xfId="4470" xr:uid="{00000000-0005-0000-0000-00004B000000}"/>
    <cellStyle name="Input cel 3 2 3 3 3 3 2" xfId="9977" xr:uid="{00000000-0005-0000-0000-00004B000000}"/>
    <cellStyle name="Input cel 3 2 3 3 3 3 2 2" xfId="20533" xr:uid="{00000000-0005-0000-0000-00004B000000}"/>
    <cellStyle name="Input cel 3 2 3 3 3 3 3" xfId="11100" xr:uid="{00000000-0005-0000-0000-00004B000000}"/>
    <cellStyle name="Input cel 3 2 3 3 3 4" xfId="7418" xr:uid="{00000000-0005-0000-0000-00004B000000}"/>
    <cellStyle name="Input cel 3 2 3 3 3 4 2" xfId="17963" xr:uid="{00000000-0005-0000-0000-00004B000000}"/>
    <cellStyle name="Input cel 3 2 3 3 3 5" xfId="5861" xr:uid="{00000000-0005-0000-0000-00004B000000}"/>
    <cellStyle name="Input cel 3 2 3 3 3 5 2" xfId="16384" xr:uid="{00000000-0005-0000-0000-00004B000000}"/>
    <cellStyle name="Input cel 3 2 3 3 3 6" xfId="13355" xr:uid="{00000000-0005-0000-0000-00004B000000}"/>
    <cellStyle name="Input cel 3 2 3 3 4" xfId="1412" xr:uid="{00000000-0005-0000-0000-00004B000000}"/>
    <cellStyle name="Input cel 3 2 3 3 4 2" xfId="2653" xr:uid="{00000000-0005-0000-0000-00004B000000}"/>
    <cellStyle name="Input cel 3 2 3 3 4 2 2" xfId="8223" xr:uid="{00000000-0005-0000-0000-00004B000000}"/>
    <cellStyle name="Input cel 3 2 3 3 4 2 2 2" xfId="18768" xr:uid="{00000000-0005-0000-0000-00004B000000}"/>
    <cellStyle name="Input cel 3 2 3 3 4 2 3" xfId="13419" xr:uid="{00000000-0005-0000-0000-00004B000000}"/>
    <cellStyle name="Input cel 3 2 3 3 4 3" xfId="4073" xr:uid="{00000000-0005-0000-0000-00004B000000}"/>
    <cellStyle name="Input cel 3 2 3 3 4 3 2" xfId="9606" xr:uid="{00000000-0005-0000-0000-00004B000000}"/>
    <cellStyle name="Input cel 3 2 3 3 4 3 2 2" xfId="20159" xr:uid="{00000000-0005-0000-0000-00004B000000}"/>
    <cellStyle name="Input cel 3 2 3 3 4 3 3" xfId="14403" xr:uid="{00000000-0005-0000-0000-00004B000000}"/>
    <cellStyle name="Input cel 3 2 3 3 4 4" xfId="7047" xr:uid="{00000000-0005-0000-0000-00004B000000}"/>
    <cellStyle name="Input cel 3 2 3 3 4 4 2" xfId="17592" xr:uid="{00000000-0005-0000-0000-00004B000000}"/>
    <cellStyle name="Input cel 3 2 3 3 4 5" xfId="5490" xr:uid="{00000000-0005-0000-0000-00004B000000}"/>
    <cellStyle name="Input cel 3 2 3 3 4 5 2" xfId="15441" xr:uid="{00000000-0005-0000-0000-00004B000000}"/>
    <cellStyle name="Input cel 3 2 3 3 4 6" xfId="15262" xr:uid="{00000000-0005-0000-0000-00004B000000}"/>
    <cellStyle name="Input cel 3 2 3 3 5" xfId="1027" xr:uid="{00000000-0005-0000-0000-00004B000000}"/>
    <cellStyle name="Input cel 3 2 3 3 5 2" xfId="6686" xr:uid="{00000000-0005-0000-0000-00004B000000}"/>
    <cellStyle name="Input cel 3 2 3 3 5 2 2" xfId="17231" xr:uid="{00000000-0005-0000-0000-00004B000000}"/>
    <cellStyle name="Input cel 3 2 3 3 5 3" xfId="12809" xr:uid="{00000000-0005-0000-0000-00004B000000}"/>
    <cellStyle name="Input cel 3 2 3 3 6" xfId="2270" xr:uid="{00000000-0005-0000-0000-00004B000000}"/>
    <cellStyle name="Input cel 3 2 3 3 6 2" xfId="7840" xr:uid="{00000000-0005-0000-0000-00004B000000}"/>
    <cellStyle name="Input cel 3 2 3 3 6 2 2" xfId="18385" xr:uid="{00000000-0005-0000-0000-00004B000000}"/>
    <cellStyle name="Input cel 3 2 3 3 6 3" xfId="11674" xr:uid="{00000000-0005-0000-0000-00004B000000}"/>
    <cellStyle name="Input cel 3 2 3 3 7" xfId="3695" xr:uid="{00000000-0005-0000-0000-00004B000000}"/>
    <cellStyle name="Input cel 3 2 3 3 7 2" xfId="9253" xr:uid="{00000000-0005-0000-0000-00004B000000}"/>
    <cellStyle name="Input cel 3 2 3 3 7 2 2" xfId="19802" xr:uid="{00000000-0005-0000-0000-00004B000000}"/>
    <cellStyle name="Input cel 3 2 3 3 7 3" xfId="11723" xr:uid="{00000000-0005-0000-0000-00004B000000}"/>
    <cellStyle name="Input cel 3 2 3 3 8" xfId="6406" xr:uid="{00000000-0005-0000-0000-00004B000000}"/>
    <cellStyle name="Input cel 3 2 3 3 8 2" xfId="15114" xr:uid="{00000000-0005-0000-0000-00004B000000}"/>
    <cellStyle name="Input cel 3 2 3 3 8 2 2" xfId="16951" xr:uid="{00000000-0005-0000-0000-00004B000000}"/>
    <cellStyle name="Input cel 3 2 3 3 8 3" xfId="14045" xr:uid="{00000000-0005-0000-0000-00004B000000}"/>
    <cellStyle name="Input cel 3 2 3 3 9" xfId="5137" xr:uid="{00000000-0005-0000-0000-00004B000000}"/>
    <cellStyle name="Input cel 3 2 3 3 9 2" xfId="16076" xr:uid="{00000000-0005-0000-0000-00004B000000}"/>
    <cellStyle name="Input cel 3 2 3 4" xfId="791" xr:uid="{00000000-0005-0000-0000-00004B000000}"/>
    <cellStyle name="Input cel 3 2 3 4 2" xfId="2017" xr:uid="{00000000-0005-0000-0000-00004B000000}"/>
    <cellStyle name="Input cel 3 2 3 4 2 2" xfId="3256" xr:uid="{00000000-0005-0000-0000-00004B000000}"/>
    <cellStyle name="Input cel 3 2 3 4 2 2 2" xfId="8826" xr:uid="{00000000-0005-0000-0000-00004B000000}"/>
    <cellStyle name="Input cel 3 2 3 4 2 2 2 2" xfId="19371" xr:uid="{00000000-0005-0000-0000-00004B000000}"/>
    <cellStyle name="Input cel 3 2 3 4 2 2 3" xfId="14098" xr:uid="{00000000-0005-0000-0000-00004B000000}"/>
    <cellStyle name="Input cel 3 2 3 4 2 3" xfId="4668" xr:uid="{00000000-0005-0000-0000-00004B000000}"/>
    <cellStyle name="Input cel 3 2 3 4 2 3 2" xfId="10162" xr:uid="{00000000-0005-0000-0000-00004B000000}"/>
    <cellStyle name="Input cel 3 2 3 4 2 3 2 2" xfId="20717" xr:uid="{00000000-0005-0000-0000-00004B000000}"/>
    <cellStyle name="Input cel 3 2 3 4 2 3 3" xfId="16172" xr:uid="{00000000-0005-0000-0000-00004B000000}"/>
    <cellStyle name="Input cel 3 2 3 4 2 4" xfId="7589" xr:uid="{00000000-0005-0000-0000-00004B000000}"/>
    <cellStyle name="Input cel 3 2 3 4 2 4 2" xfId="18134" xr:uid="{00000000-0005-0000-0000-00004B000000}"/>
    <cellStyle name="Input cel 3 2 3 4 2 5" xfId="6046" xr:uid="{00000000-0005-0000-0000-00004B000000}"/>
    <cellStyle name="Input cel 3 2 3 4 2 5 2" xfId="16568" xr:uid="{00000000-0005-0000-0000-00004B000000}"/>
    <cellStyle name="Input cel 3 2 3 4 2 6" xfId="13162" xr:uid="{00000000-0005-0000-0000-00004B000000}"/>
    <cellStyle name="Input cel 3 2 3 4 3" xfId="1699" xr:uid="{00000000-0005-0000-0000-00004B000000}"/>
    <cellStyle name="Input cel 3 2 3 4 3 2" xfId="2939" xr:uid="{00000000-0005-0000-0000-00004B000000}"/>
    <cellStyle name="Input cel 3 2 3 4 3 2 2" xfId="8509" xr:uid="{00000000-0005-0000-0000-00004B000000}"/>
    <cellStyle name="Input cel 3 2 3 4 3 2 2 2" xfId="19054" xr:uid="{00000000-0005-0000-0000-00004B000000}"/>
    <cellStyle name="Input cel 3 2 3 4 3 2 3" xfId="10519" xr:uid="{00000000-0005-0000-0000-00004B000000}"/>
    <cellStyle name="Input cel 3 2 3 4 3 3" xfId="4352" xr:uid="{00000000-0005-0000-0000-00004B000000}"/>
    <cellStyle name="Input cel 3 2 3 4 3 3 2" xfId="9865" xr:uid="{00000000-0005-0000-0000-00004B000000}"/>
    <cellStyle name="Input cel 3 2 3 4 3 3 2 2" xfId="20421" xr:uid="{00000000-0005-0000-0000-00004B000000}"/>
    <cellStyle name="Input cel 3 2 3 4 3 3 3" xfId="14043" xr:uid="{00000000-0005-0000-0000-00004B000000}"/>
    <cellStyle name="Input cel 3 2 3 4 3 4" xfId="7305" xr:uid="{00000000-0005-0000-0000-00004B000000}"/>
    <cellStyle name="Input cel 3 2 3 4 3 4 2" xfId="17850" xr:uid="{00000000-0005-0000-0000-00004B000000}"/>
    <cellStyle name="Input cel 3 2 3 4 3 5" xfId="5749" xr:uid="{00000000-0005-0000-0000-00004B000000}"/>
    <cellStyle name="Input cel 3 2 3 4 3 5 2" xfId="16272" xr:uid="{00000000-0005-0000-0000-00004B000000}"/>
    <cellStyle name="Input cel 3 2 3 4 3 6" xfId="13913" xr:uid="{00000000-0005-0000-0000-00004B000000}"/>
    <cellStyle name="Input cel 3 2 3 4 4" xfId="1091" xr:uid="{00000000-0005-0000-0000-00004B000000}"/>
    <cellStyle name="Input cel 3 2 3 4 4 2" xfId="6748" xr:uid="{00000000-0005-0000-0000-00004B000000}"/>
    <cellStyle name="Input cel 3 2 3 4 4 2 2" xfId="17293" xr:uid="{00000000-0005-0000-0000-00004B000000}"/>
    <cellStyle name="Input cel 3 2 3 4 4 3" xfId="15707" xr:uid="{00000000-0005-0000-0000-00004B000000}"/>
    <cellStyle name="Input cel 3 2 3 4 5" xfId="2334" xr:uid="{00000000-0005-0000-0000-00004B000000}"/>
    <cellStyle name="Input cel 3 2 3 4 5 2" xfId="7904" xr:uid="{00000000-0005-0000-0000-00004B000000}"/>
    <cellStyle name="Input cel 3 2 3 4 5 2 2" xfId="18449" xr:uid="{00000000-0005-0000-0000-00004B000000}"/>
    <cellStyle name="Input cel 3 2 3 4 5 3" xfId="16012" xr:uid="{00000000-0005-0000-0000-00004B000000}"/>
    <cellStyle name="Input cel 3 2 3 4 6" xfId="3759" xr:uid="{00000000-0005-0000-0000-00004B000000}"/>
    <cellStyle name="Input cel 3 2 3 4 6 2" xfId="9313" xr:uid="{00000000-0005-0000-0000-00004B000000}"/>
    <cellStyle name="Input cel 3 2 3 4 6 2 2" xfId="19864" xr:uid="{00000000-0005-0000-0000-00004B000000}"/>
    <cellStyle name="Input cel 3 2 3 4 6 3" xfId="13110" xr:uid="{00000000-0005-0000-0000-00004B000000}"/>
    <cellStyle name="Input cel 3 2 3 4 7" xfId="6453" xr:uid="{00000000-0005-0000-0000-00004B000000}"/>
    <cellStyle name="Input cel 3 2 3 4 7 2" xfId="15161" xr:uid="{00000000-0005-0000-0000-00004B000000}"/>
    <cellStyle name="Input cel 3 2 3 4 7 2 2" xfId="16998" xr:uid="{00000000-0005-0000-0000-00004B000000}"/>
    <cellStyle name="Input cel 3 2 3 4 7 3" xfId="10832" xr:uid="{00000000-0005-0000-0000-00004B000000}"/>
    <cellStyle name="Input cel 3 2 3 4 8" xfId="5197" xr:uid="{00000000-0005-0000-0000-00004B000000}"/>
    <cellStyle name="Input cel 3 2 3 4 8 2" xfId="11521" xr:uid="{00000000-0005-0000-0000-00004B000000}"/>
    <cellStyle name="Input cel 3 2 3 4 9" xfId="10474" xr:uid="{00000000-0005-0000-0000-00004B000000}"/>
    <cellStyle name="Input cel 3 2 3 5" xfId="852" xr:uid="{00000000-0005-0000-0000-00004B000000}"/>
    <cellStyle name="Input cel 3 2 3 5 2" xfId="2078" xr:uid="{00000000-0005-0000-0000-00004B000000}"/>
    <cellStyle name="Input cel 3 2 3 5 2 2" xfId="3317" xr:uid="{00000000-0005-0000-0000-00004B000000}"/>
    <cellStyle name="Input cel 3 2 3 5 2 2 2" xfId="8887" xr:uid="{00000000-0005-0000-0000-00004B000000}"/>
    <cellStyle name="Input cel 3 2 3 5 2 2 2 2" xfId="19432" xr:uid="{00000000-0005-0000-0000-00004B000000}"/>
    <cellStyle name="Input cel 3 2 3 5 2 2 3" xfId="12953" xr:uid="{00000000-0005-0000-0000-00004B000000}"/>
    <cellStyle name="Input cel 3 2 3 5 2 3" xfId="4729" xr:uid="{00000000-0005-0000-0000-00004B000000}"/>
    <cellStyle name="Input cel 3 2 3 5 2 3 2" xfId="10221" xr:uid="{00000000-0005-0000-0000-00004B000000}"/>
    <cellStyle name="Input cel 3 2 3 5 2 3 2 2" xfId="20776" xr:uid="{00000000-0005-0000-0000-00004B000000}"/>
    <cellStyle name="Input cel 3 2 3 5 2 3 3" xfId="15489" xr:uid="{00000000-0005-0000-0000-00004B000000}"/>
    <cellStyle name="Input cel 3 2 3 5 2 4" xfId="7648" xr:uid="{00000000-0005-0000-0000-00004B000000}"/>
    <cellStyle name="Input cel 3 2 3 5 2 4 2" xfId="18193" xr:uid="{00000000-0005-0000-0000-00004B000000}"/>
    <cellStyle name="Input cel 3 2 3 5 2 5" xfId="6105" xr:uid="{00000000-0005-0000-0000-00004B000000}"/>
    <cellStyle name="Input cel 3 2 3 5 2 5 2" xfId="16627" xr:uid="{00000000-0005-0000-0000-00004B000000}"/>
    <cellStyle name="Input cel 3 2 3 5 2 6" xfId="15242" xr:uid="{00000000-0005-0000-0000-00004B000000}"/>
    <cellStyle name="Input cel 3 2 3 5 3" xfId="1756" xr:uid="{00000000-0005-0000-0000-00004B000000}"/>
    <cellStyle name="Input cel 3 2 3 5 3 2" xfId="2995" xr:uid="{00000000-0005-0000-0000-00004B000000}"/>
    <cellStyle name="Input cel 3 2 3 5 3 2 2" xfId="8565" xr:uid="{00000000-0005-0000-0000-00004B000000}"/>
    <cellStyle name="Input cel 3 2 3 5 3 2 2 2" xfId="19110" xr:uid="{00000000-0005-0000-0000-00004B000000}"/>
    <cellStyle name="Input cel 3 2 3 5 3 2 3" xfId="12726" xr:uid="{00000000-0005-0000-0000-00004B000000}"/>
    <cellStyle name="Input cel 3 2 3 5 3 3" xfId="4407" xr:uid="{00000000-0005-0000-0000-00004B000000}"/>
    <cellStyle name="Input cel 3 2 3 5 3 3 2" xfId="9918" xr:uid="{00000000-0005-0000-0000-00004B000000}"/>
    <cellStyle name="Input cel 3 2 3 5 3 3 2 2" xfId="20474" xr:uid="{00000000-0005-0000-0000-00004B000000}"/>
    <cellStyle name="Input cel 3 2 3 5 3 3 3" xfId="11017" xr:uid="{00000000-0005-0000-0000-00004B000000}"/>
    <cellStyle name="Input cel 3 2 3 5 3 4" xfId="7359" xr:uid="{00000000-0005-0000-0000-00004B000000}"/>
    <cellStyle name="Input cel 3 2 3 5 3 4 2" xfId="17904" xr:uid="{00000000-0005-0000-0000-00004B000000}"/>
    <cellStyle name="Input cel 3 2 3 5 3 5" xfId="5802" xr:uid="{00000000-0005-0000-0000-00004B000000}"/>
    <cellStyle name="Input cel 3 2 3 5 3 5 2" xfId="16325" xr:uid="{00000000-0005-0000-0000-00004B000000}"/>
    <cellStyle name="Input cel 3 2 3 5 3 6" xfId="15405" xr:uid="{00000000-0005-0000-0000-00004B000000}"/>
    <cellStyle name="Input cel 3 2 3 5 4" xfId="1152" xr:uid="{00000000-0005-0000-0000-00004B000000}"/>
    <cellStyle name="Input cel 3 2 3 5 4 2" xfId="6809" xr:uid="{00000000-0005-0000-0000-00004B000000}"/>
    <cellStyle name="Input cel 3 2 3 5 4 2 2" xfId="17354" xr:uid="{00000000-0005-0000-0000-00004B000000}"/>
    <cellStyle name="Input cel 3 2 3 5 4 3" xfId="10336" xr:uid="{00000000-0005-0000-0000-00004B000000}"/>
    <cellStyle name="Input cel 3 2 3 5 5" xfId="2395" xr:uid="{00000000-0005-0000-0000-00004B000000}"/>
    <cellStyle name="Input cel 3 2 3 5 5 2" xfId="7965" xr:uid="{00000000-0005-0000-0000-00004B000000}"/>
    <cellStyle name="Input cel 3 2 3 5 5 2 2" xfId="18510" xr:uid="{00000000-0005-0000-0000-00004B000000}"/>
    <cellStyle name="Input cel 3 2 3 5 5 3" xfId="11472" xr:uid="{00000000-0005-0000-0000-00004B000000}"/>
    <cellStyle name="Input cel 3 2 3 5 6" xfId="3820" xr:uid="{00000000-0005-0000-0000-00004B000000}"/>
    <cellStyle name="Input cel 3 2 3 5 6 2" xfId="9372" xr:uid="{00000000-0005-0000-0000-00004B000000}"/>
    <cellStyle name="Input cel 3 2 3 5 6 2 2" xfId="19925" xr:uid="{00000000-0005-0000-0000-00004B000000}"/>
    <cellStyle name="Input cel 3 2 3 5 6 3" xfId="14337" xr:uid="{00000000-0005-0000-0000-00004B000000}"/>
    <cellStyle name="Input cel 3 2 3 5 7" xfId="6512" xr:uid="{00000000-0005-0000-0000-00004B000000}"/>
    <cellStyle name="Input cel 3 2 3 5 7 2" xfId="15220" xr:uid="{00000000-0005-0000-0000-00004B000000}"/>
    <cellStyle name="Input cel 3 2 3 5 7 2 2" xfId="17057" xr:uid="{00000000-0005-0000-0000-00004B000000}"/>
    <cellStyle name="Input cel 3 2 3 5 7 3" xfId="16036" xr:uid="{00000000-0005-0000-0000-00004B000000}"/>
    <cellStyle name="Input cel 3 2 3 5 8" xfId="5256" xr:uid="{00000000-0005-0000-0000-00004B000000}"/>
    <cellStyle name="Input cel 3 2 3 5 8 2" xfId="14288" xr:uid="{00000000-0005-0000-0000-00004B000000}"/>
    <cellStyle name="Input cel 3 2 3 5 9" xfId="15867" xr:uid="{00000000-0005-0000-0000-00004B000000}"/>
    <cellStyle name="Input cel 3 2 3 6" xfId="608" xr:uid="{00000000-0005-0000-0000-00004B000000}"/>
    <cellStyle name="Input cel 3 2 3 6 2" xfId="1531" xr:uid="{00000000-0005-0000-0000-00004B000000}"/>
    <cellStyle name="Input cel 3 2 3 6 2 2" xfId="7142" xr:uid="{00000000-0005-0000-0000-00004B000000}"/>
    <cellStyle name="Input cel 3 2 3 6 2 2 2" xfId="17687" xr:uid="{00000000-0005-0000-0000-00004B000000}"/>
    <cellStyle name="Input cel 3 2 3 6 2 3" xfId="12041" xr:uid="{00000000-0005-0000-0000-00004B000000}"/>
    <cellStyle name="Input cel 3 2 3 6 3" xfId="2771" xr:uid="{00000000-0005-0000-0000-00004B000000}"/>
    <cellStyle name="Input cel 3 2 3 6 3 2" xfId="8341" xr:uid="{00000000-0005-0000-0000-00004B000000}"/>
    <cellStyle name="Input cel 3 2 3 6 3 2 2" xfId="18886" xr:uid="{00000000-0005-0000-0000-00004B000000}"/>
    <cellStyle name="Input cel 3 2 3 6 3 3" xfId="15263" xr:uid="{00000000-0005-0000-0000-00004B000000}"/>
    <cellStyle name="Input cel 3 2 3 6 4" xfId="4185" xr:uid="{00000000-0005-0000-0000-00004B000000}"/>
    <cellStyle name="Input cel 3 2 3 6 4 2" xfId="9706" xr:uid="{00000000-0005-0000-0000-00004B000000}"/>
    <cellStyle name="Input cel 3 2 3 6 4 2 2" xfId="20260" xr:uid="{00000000-0005-0000-0000-00004B000000}"/>
    <cellStyle name="Input cel 3 2 3 6 4 3" xfId="11326" xr:uid="{00000000-0005-0000-0000-00004B000000}"/>
    <cellStyle name="Input cel 3 2 3 6 5" xfId="6304" xr:uid="{00000000-0005-0000-0000-00004B000000}"/>
    <cellStyle name="Input cel 3 2 3 6 5 2" xfId="16849" xr:uid="{00000000-0005-0000-0000-00004B000000}"/>
    <cellStyle name="Input cel 3 2 3 6 6" xfId="5590" xr:uid="{00000000-0005-0000-0000-00004B000000}"/>
    <cellStyle name="Input cel 3 2 3 6 6 2" xfId="16164" xr:uid="{00000000-0005-0000-0000-00004B000000}"/>
    <cellStyle name="Input cel 3 2 3 6 7" xfId="13367" xr:uid="{00000000-0005-0000-0000-00004B000000}"/>
    <cellStyle name="Input cel 3 2 3 7" xfId="1315" xr:uid="{00000000-0005-0000-0000-00004B000000}"/>
    <cellStyle name="Input cel 3 2 3 7 2" xfId="2556" xr:uid="{00000000-0005-0000-0000-00004B000000}"/>
    <cellStyle name="Input cel 3 2 3 7 2 2" xfId="8126" xr:uid="{00000000-0005-0000-0000-00004B000000}"/>
    <cellStyle name="Input cel 3 2 3 7 2 2 2" xfId="18671" xr:uid="{00000000-0005-0000-0000-00004B000000}"/>
    <cellStyle name="Input cel 3 2 3 7 2 3" xfId="11429" xr:uid="{00000000-0005-0000-0000-00004B000000}"/>
    <cellStyle name="Input cel 3 2 3 7 3" xfId="3976" xr:uid="{00000000-0005-0000-0000-00004B000000}"/>
    <cellStyle name="Input cel 3 2 3 7 3 2" xfId="9515" xr:uid="{00000000-0005-0000-0000-00004B000000}"/>
    <cellStyle name="Input cel 3 2 3 7 3 2 2" xfId="20068" xr:uid="{00000000-0005-0000-0000-00004B000000}"/>
    <cellStyle name="Input cel 3 2 3 7 3 3" xfId="12649" xr:uid="{00000000-0005-0000-0000-00004B000000}"/>
    <cellStyle name="Input cel 3 2 3 7 4" xfId="6957" xr:uid="{00000000-0005-0000-0000-00004B000000}"/>
    <cellStyle name="Input cel 3 2 3 7 4 2" xfId="17502" xr:uid="{00000000-0005-0000-0000-00004B000000}"/>
    <cellStyle name="Input cel 3 2 3 7 5" xfId="5399" xr:uid="{00000000-0005-0000-0000-00004B000000}"/>
    <cellStyle name="Input cel 3 2 3 7 5 2" xfId="14328" xr:uid="{00000000-0005-0000-0000-00004B000000}"/>
    <cellStyle name="Input cel 3 2 3 7 6" xfId="14437" xr:uid="{00000000-0005-0000-0000-00004B000000}"/>
    <cellStyle name="Input cel 3 2 3 8" xfId="1176" xr:uid="{00000000-0005-0000-0000-00004B000000}"/>
    <cellStyle name="Input cel 3 2 3 8 2" xfId="2419" xr:uid="{00000000-0005-0000-0000-00004B000000}"/>
    <cellStyle name="Input cel 3 2 3 8 2 2" xfId="7989" xr:uid="{00000000-0005-0000-0000-00004B000000}"/>
    <cellStyle name="Input cel 3 2 3 8 2 2 2" xfId="18534" xr:uid="{00000000-0005-0000-0000-00004B000000}"/>
    <cellStyle name="Input cel 3 2 3 8 2 3" xfId="14514" xr:uid="{00000000-0005-0000-0000-00004B000000}"/>
    <cellStyle name="Input cel 3 2 3 8 3" xfId="3844" xr:uid="{00000000-0005-0000-0000-00004B000000}"/>
    <cellStyle name="Input cel 3 2 3 8 3 2" xfId="9395" xr:uid="{00000000-0005-0000-0000-00004B000000}"/>
    <cellStyle name="Input cel 3 2 3 8 3 2 2" xfId="19948" xr:uid="{00000000-0005-0000-0000-00004B000000}"/>
    <cellStyle name="Input cel 3 2 3 8 3 3" xfId="15470" xr:uid="{00000000-0005-0000-0000-00004B000000}"/>
    <cellStyle name="Input cel 3 2 3 8 4" xfId="6832" xr:uid="{00000000-0005-0000-0000-00004B000000}"/>
    <cellStyle name="Input cel 3 2 3 8 4 2" xfId="17377" xr:uid="{00000000-0005-0000-0000-00004B000000}"/>
    <cellStyle name="Input cel 3 2 3 8 5" xfId="5279" xr:uid="{00000000-0005-0000-0000-00004B000000}"/>
    <cellStyle name="Input cel 3 2 3 8 5 2" xfId="13236" xr:uid="{00000000-0005-0000-0000-00004B000000}"/>
    <cellStyle name="Input cel 3 2 3 8 6" xfId="10312" xr:uid="{00000000-0005-0000-0000-00004B000000}"/>
    <cellStyle name="Input cel 3 2 3 9" xfId="906" xr:uid="{00000000-0005-0000-0000-00004B000000}"/>
    <cellStyle name="Input cel 3 2 3 9 2" xfId="3399" xr:uid="{00000000-0005-0000-0000-00004B000000}"/>
    <cellStyle name="Input cel 3 2 3 9 2 2" xfId="8967" xr:uid="{00000000-0005-0000-0000-00004B000000}"/>
    <cellStyle name="Input cel 3 2 3 9 2 2 2" xfId="19511" xr:uid="{00000000-0005-0000-0000-00004B000000}"/>
    <cellStyle name="Input cel 3 2 3 9 2 3" xfId="13006" xr:uid="{00000000-0005-0000-0000-00004B000000}"/>
    <cellStyle name="Input cel 3 2 3 9 3" xfId="6566" xr:uid="{00000000-0005-0000-0000-00004B000000}"/>
    <cellStyle name="Input cel 3 2 3 9 3 2" xfId="17111" xr:uid="{00000000-0005-0000-0000-00004B000000}"/>
    <cellStyle name="Input cel 3 2 3 9 4" xfId="4832" xr:uid="{00000000-0005-0000-0000-00004B000000}"/>
    <cellStyle name="Input cel 3 2 3 9 4 2" xfId="12563" xr:uid="{00000000-0005-0000-0000-00004B000000}"/>
    <cellStyle name="Input cel 3 2 3 9 5" xfId="12549" xr:uid="{00000000-0005-0000-0000-00004B000000}"/>
    <cellStyle name="Input cel 3 2 4" xfId="377" xr:uid="{00000000-0005-0000-0000-00004B000000}"/>
    <cellStyle name="Input cel 3 2 4 10" xfId="10835" xr:uid="{00000000-0005-0000-0000-00004B000000}"/>
    <cellStyle name="Input cel 3 2 4 2" xfId="1518" xr:uid="{00000000-0005-0000-0000-00004B000000}"/>
    <cellStyle name="Input cel 3 2 4 2 2" xfId="1855" xr:uid="{00000000-0005-0000-0000-00004B000000}"/>
    <cellStyle name="Input cel 3 2 4 2 2 2" xfId="3094" xr:uid="{00000000-0005-0000-0000-00004B000000}"/>
    <cellStyle name="Input cel 3 2 4 2 2 2 2" xfId="8664" xr:uid="{00000000-0005-0000-0000-00004B000000}"/>
    <cellStyle name="Input cel 3 2 4 2 2 2 2 2" xfId="19209" xr:uid="{00000000-0005-0000-0000-00004B000000}"/>
    <cellStyle name="Input cel 3 2 4 2 2 2 3" xfId="12459" xr:uid="{00000000-0005-0000-0000-00004B000000}"/>
    <cellStyle name="Input cel 3 2 4 2 2 3" xfId="4506" xr:uid="{00000000-0005-0000-0000-00004B000000}"/>
    <cellStyle name="Input cel 3 2 4 2 2 3 2" xfId="10009" xr:uid="{00000000-0005-0000-0000-00004B000000}"/>
    <cellStyle name="Input cel 3 2 4 2 2 3 2 2" xfId="20564" xr:uid="{00000000-0005-0000-0000-00004B000000}"/>
    <cellStyle name="Input cel 3 2 4 2 2 3 3" xfId="15814" xr:uid="{00000000-0005-0000-0000-00004B000000}"/>
    <cellStyle name="Input cel 3 2 4 2 2 4" xfId="7443" xr:uid="{00000000-0005-0000-0000-00004B000000}"/>
    <cellStyle name="Input cel 3 2 4 2 2 4 2" xfId="17988" xr:uid="{00000000-0005-0000-0000-00004B000000}"/>
    <cellStyle name="Input cel 3 2 4 2 2 5" xfId="5893" xr:uid="{00000000-0005-0000-0000-00004B000000}"/>
    <cellStyle name="Input cel 3 2 4 2 2 5 2" xfId="16415" xr:uid="{00000000-0005-0000-0000-00004B000000}"/>
    <cellStyle name="Input cel 3 2 4 2 2 6" xfId="12108" xr:uid="{00000000-0005-0000-0000-00004B000000}"/>
    <cellStyle name="Input cel 3 2 4 2 3" xfId="2758" xr:uid="{00000000-0005-0000-0000-00004B000000}"/>
    <cellStyle name="Input cel 3 2 4 2 3 2" xfId="4172" xr:uid="{00000000-0005-0000-0000-00004B000000}"/>
    <cellStyle name="Input cel 3 2 4 2 3 2 2" xfId="9694" xr:uid="{00000000-0005-0000-0000-00004B000000}"/>
    <cellStyle name="Input cel 3 2 4 2 3 2 2 2" xfId="20248" xr:uid="{00000000-0005-0000-0000-00004B000000}"/>
    <cellStyle name="Input cel 3 2 4 2 3 2 3" xfId="15503" xr:uid="{00000000-0005-0000-0000-00004B000000}"/>
    <cellStyle name="Input cel 3 2 4 2 3 3" xfId="8328" xr:uid="{00000000-0005-0000-0000-00004B000000}"/>
    <cellStyle name="Input cel 3 2 4 2 3 3 2" xfId="18873" xr:uid="{00000000-0005-0000-0000-00004B000000}"/>
    <cellStyle name="Input cel 3 2 4 2 3 4" xfId="5578" xr:uid="{00000000-0005-0000-0000-00004B000000}"/>
    <cellStyle name="Input cel 3 2 4 2 3 4 2" xfId="12904" xr:uid="{00000000-0005-0000-0000-00004B000000}"/>
    <cellStyle name="Input cel 3 2 4 2 3 5" xfId="14967" xr:uid="{00000000-0005-0000-0000-00004B000000}"/>
    <cellStyle name="Input cel 3 2 4 2 4" xfId="3552" xr:uid="{00000000-0005-0000-0000-00004B000000}"/>
    <cellStyle name="Input cel 3 2 4 2 4 2" xfId="9115" xr:uid="{00000000-0005-0000-0000-00004B000000}"/>
    <cellStyle name="Input cel 3 2 4 2 4 2 2" xfId="19661" xr:uid="{00000000-0005-0000-0000-00004B000000}"/>
    <cellStyle name="Input cel 3 2 4 2 4 3" xfId="11163" xr:uid="{00000000-0005-0000-0000-00004B000000}"/>
    <cellStyle name="Input cel 3 2 4 2 5" xfId="4998" xr:uid="{00000000-0005-0000-0000-00004B000000}"/>
    <cellStyle name="Input cel 3 2 4 2 5 2" xfId="11935" xr:uid="{00000000-0005-0000-0000-00004B000000}"/>
    <cellStyle name="Input cel 3 2 4 2 6" xfId="12096" xr:uid="{00000000-0005-0000-0000-00004B000000}"/>
    <cellStyle name="Input cel 3 2 4 3" xfId="1385" xr:uid="{00000000-0005-0000-0000-00004B000000}"/>
    <cellStyle name="Input cel 3 2 4 3 2" xfId="2626" xr:uid="{00000000-0005-0000-0000-00004B000000}"/>
    <cellStyle name="Input cel 3 2 4 3 2 2" xfId="8196" xr:uid="{00000000-0005-0000-0000-00004B000000}"/>
    <cellStyle name="Input cel 3 2 4 3 2 2 2" xfId="18741" xr:uid="{00000000-0005-0000-0000-00004B000000}"/>
    <cellStyle name="Input cel 3 2 4 3 2 3" xfId="14069" xr:uid="{00000000-0005-0000-0000-00004B000000}"/>
    <cellStyle name="Input cel 3 2 4 3 3" xfId="4046" xr:uid="{00000000-0005-0000-0000-00004B000000}"/>
    <cellStyle name="Input cel 3 2 4 3 3 2" xfId="9580" xr:uid="{00000000-0005-0000-0000-00004B000000}"/>
    <cellStyle name="Input cel 3 2 4 3 3 2 2" xfId="20133" xr:uid="{00000000-0005-0000-0000-00004B000000}"/>
    <cellStyle name="Input cel 3 2 4 3 3 3" xfId="16129" xr:uid="{00000000-0005-0000-0000-00004B000000}"/>
    <cellStyle name="Input cel 3 2 4 3 4" xfId="7021" xr:uid="{00000000-0005-0000-0000-00004B000000}"/>
    <cellStyle name="Input cel 3 2 4 3 4 2" xfId="17566" xr:uid="{00000000-0005-0000-0000-00004B000000}"/>
    <cellStyle name="Input cel 3 2 4 3 5" xfId="5464" xr:uid="{00000000-0005-0000-0000-00004B000000}"/>
    <cellStyle name="Input cel 3 2 4 3 5 2" xfId="12801" xr:uid="{00000000-0005-0000-0000-00004B000000}"/>
    <cellStyle name="Input cel 3 2 4 3 6" xfId="14526" xr:uid="{00000000-0005-0000-0000-00004B000000}"/>
    <cellStyle name="Input cel 3 2 4 4" xfId="1287" xr:uid="{00000000-0005-0000-0000-00004B000000}"/>
    <cellStyle name="Input cel 3 2 4 4 2" xfId="2528" xr:uid="{00000000-0005-0000-0000-00004B000000}"/>
    <cellStyle name="Input cel 3 2 4 4 2 2" xfId="8098" xr:uid="{00000000-0005-0000-0000-00004B000000}"/>
    <cellStyle name="Input cel 3 2 4 4 2 2 2" xfId="18643" xr:uid="{00000000-0005-0000-0000-00004B000000}"/>
    <cellStyle name="Input cel 3 2 4 4 2 3" xfId="11261" xr:uid="{00000000-0005-0000-0000-00004B000000}"/>
    <cellStyle name="Input cel 3 2 4 4 3" xfId="3949" xr:uid="{00000000-0005-0000-0000-00004B000000}"/>
    <cellStyle name="Input cel 3 2 4 4 3 2" xfId="9490" xr:uid="{00000000-0005-0000-0000-00004B000000}"/>
    <cellStyle name="Input cel 3 2 4 4 3 2 2" xfId="20043" xr:uid="{00000000-0005-0000-0000-00004B000000}"/>
    <cellStyle name="Input cel 3 2 4 4 3 3" xfId="15280" xr:uid="{00000000-0005-0000-0000-00004B000000}"/>
    <cellStyle name="Input cel 3 2 4 4 4" xfId="6930" xr:uid="{00000000-0005-0000-0000-00004B000000}"/>
    <cellStyle name="Input cel 3 2 4 4 4 2" xfId="17475" xr:uid="{00000000-0005-0000-0000-00004B000000}"/>
    <cellStyle name="Input cel 3 2 4 4 5" xfId="5374" xr:uid="{00000000-0005-0000-0000-00004B000000}"/>
    <cellStyle name="Input cel 3 2 4 4 5 2" xfId="14148" xr:uid="{00000000-0005-0000-0000-00004B000000}"/>
    <cellStyle name="Input cel 3 2 4 4 6" xfId="11804" xr:uid="{00000000-0005-0000-0000-00004B000000}"/>
    <cellStyle name="Input cel 3 2 4 5" xfId="887" xr:uid="{00000000-0005-0000-0000-00004B000000}"/>
    <cellStyle name="Input cel 3 2 4 5 2" xfId="3331" xr:uid="{00000000-0005-0000-0000-00004B000000}"/>
    <cellStyle name="Input cel 3 2 4 5 2 2" xfId="8900" xr:uid="{00000000-0005-0000-0000-00004B000000}"/>
    <cellStyle name="Input cel 3 2 4 5 2 2 2" xfId="19445" xr:uid="{00000000-0005-0000-0000-00004B000000}"/>
    <cellStyle name="Input cel 3 2 4 5 2 3" xfId="11099" xr:uid="{00000000-0005-0000-0000-00004B000000}"/>
    <cellStyle name="Input cel 3 2 4 5 3" xfId="6547" xr:uid="{00000000-0005-0000-0000-00004B000000}"/>
    <cellStyle name="Input cel 3 2 4 5 3 2" xfId="17092" xr:uid="{00000000-0005-0000-0000-00004B000000}"/>
    <cellStyle name="Input cel 3 2 4 5 4" xfId="4766" xr:uid="{00000000-0005-0000-0000-00004B000000}"/>
    <cellStyle name="Input cel 3 2 4 5 4 2" xfId="14180" xr:uid="{00000000-0005-0000-0000-00004B000000}"/>
    <cellStyle name="Input cel 3 2 4 5 5" xfId="12596" xr:uid="{00000000-0005-0000-0000-00004B000000}"/>
    <cellStyle name="Input cel 3 2 4 6" xfId="2131" xr:uid="{00000000-0005-0000-0000-00004B000000}"/>
    <cellStyle name="Input cel 3 2 4 6 2" xfId="7701" xr:uid="{00000000-0005-0000-0000-00004B000000}"/>
    <cellStyle name="Input cel 3 2 4 6 2 2" xfId="18246" xr:uid="{00000000-0005-0000-0000-00004B000000}"/>
    <cellStyle name="Input cel 3 2 4 6 3" xfId="12379" xr:uid="{00000000-0005-0000-0000-00004B000000}"/>
    <cellStyle name="Input cel 3 2 4 7" xfId="591" xr:uid="{00000000-0005-0000-0000-00004B000000}"/>
    <cellStyle name="Input cel 3 2 4 7 2" xfId="6288" xr:uid="{00000000-0005-0000-0000-00004B000000}"/>
    <cellStyle name="Input cel 3 2 4 7 2 2" xfId="16833" xr:uid="{00000000-0005-0000-0000-00004B000000}"/>
    <cellStyle name="Input cel 3 2 4 7 3" xfId="11946" xr:uid="{00000000-0005-0000-0000-00004B000000}"/>
    <cellStyle name="Input cel 3 2 4 8" xfId="4906" xr:uid="{00000000-0005-0000-0000-00004B000000}"/>
    <cellStyle name="Input cel 3 2 4 8 2" xfId="14073" xr:uid="{00000000-0005-0000-0000-00004B000000}"/>
    <cellStyle name="Input cel 3 2 4 9" xfId="14874" xr:uid="{00000000-0005-0000-0000-00004B000000}"/>
    <cellStyle name="Input cel 3 2 4 9 2" xfId="12757" xr:uid="{00000000-0005-0000-0000-00004B000000}"/>
    <cellStyle name="Input cel 3 2 5" xfId="741" xr:uid="{00000000-0005-0000-0000-00004B000000}"/>
    <cellStyle name="Input cel 3 2 5 2" xfId="1967" xr:uid="{00000000-0005-0000-0000-00004B000000}"/>
    <cellStyle name="Input cel 3 2 5 2 2" xfId="3206" xr:uid="{00000000-0005-0000-0000-00004B000000}"/>
    <cellStyle name="Input cel 3 2 5 2 2 2" xfId="8776" xr:uid="{00000000-0005-0000-0000-00004B000000}"/>
    <cellStyle name="Input cel 3 2 5 2 2 2 2" xfId="19321" xr:uid="{00000000-0005-0000-0000-00004B000000}"/>
    <cellStyle name="Input cel 3 2 5 2 2 3" xfId="11073" xr:uid="{00000000-0005-0000-0000-00004B000000}"/>
    <cellStyle name="Input cel 3 2 5 2 3" xfId="4618" xr:uid="{00000000-0005-0000-0000-00004B000000}"/>
    <cellStyle name="Input cel 3 2 5 2 3 2" xfId="10115" xr:uid="{00000000-0005-0000-0000-00004B000000}"/>
    <cellStyle name="Input cel 3 2 5 2 3 2 2" xfId="20670" xr:uid="{00000000-0005-0000-0000-00004B000000}"/>
    <cellStyle name="Input cel 3 2 5 2 3 3" xfId="11508" xr:uid="{00000000-0005-0000-0000-00004B000000}"/>
    <cellStyle name="Input cel 3 2 5 2 4" xfId="7542" xr:uid="{00000000-0005-0000-0000-00004B000000}"/>
    <cellStyle name="Input cel 3 2 5 2 4 2" xfId="18087" xr:uid="{00000000-0005-0000-0000-00004B000000}"/>
    <cellStyle name="Input cel 3 2 5 2 5" xfId="5999" xr:uid="{00000000-0005-0000-0000-00004B000000}"/>
    <cellStyle name="Input cel 3 2 5 2 5 2" xfId="16521" xr:uid="{00000000-0005-0000-0000-00004B000000}"/>
    <cellStyle name="Input cel 3 2 5 2 6" xfId="15059" xr:uid="{00000000-0005-0000-0000-00004B000000}"/>
    <cellStyle name="Input cel 3 2 5 3" xfId="1324" xr:uid="{00000000-0005-0000-0000-00004B000000}"/>
    <cellStyle name="Input cel 3 2 5 3 2" xfId="2565" xr:uid="{00000000-0005-0000-0000-00004B000000}"/>
    <cellStyle name="Input cel 3 2 5 3 2 2" xfId="8135" xr:uid="{00000000-0005-0000-0000-00004B000000}"/>
    <cellStyle name="Input cel 3 2 5 3 2 2 2" xfId="18680" xr:uid="{00000000-0005-0000-0000-00004B000000}"/>
    <cellStyle name="Input cel 3 2 5 3 2 3" xfId="15941" xr:uid="{00000000-0005-0000-0000-00004B000000}"/>
    <cellStyle name="Input cel 3 2 5 3 3" xfId="3985" xr:uid="{00000000-0005-0000-0000-00004B000000}"/>
    <cellStyle name="Input cel 3 2 5 3 3 2" xfId="9523" xr:uid="{00000000-0005-0000-0000-00004B000000}"/>
    <cellStyle name="Input cel 3 2 5 3 3 2 2" xfId="20076" xr:uid="{00000000-0005-0000-0000-00004B000000}"/>
    <cellStyle name="Input cel 3 2 5 3 3 3" xfId="12347" xr:uid="{00000000-0005-0000-0000-00004B000000}"/>
    <cellStyle name="Input cel 3 2 5 3 4" xfId="6965" xr:uid="{00000000-0005-0000-0000-00004B000000}"/>
    <cellStyle name="Input cel 3 2 5 3 4 2" xfId="17510" xr:uid="{00000000-0005-0000-0000-00004B000000}"/>
    <cellStyle name="Input cel 3 2 5 3 5" xfId="5407" xr:uid="{00000000-0005-0000-0000-00004B000000}"/>
    <cellStyle name="Input cel 3 2 5 3 5 2" xfId="10704" xr:uid="{00000000-0005-0000-0000-00004B000000}"/>
    <cellStyle name="Input cel 3 2 5 3 6" xfId="12602" xr:uid="{00000000-0005-0000-0000-00004B000000}"/>
    <cellStyle name="Input cel 3 2 5 4" xfId="1041" xr:uid="{00000000-0005-0000-0000-00004B000000}"/>
    <cellStyle name="Input cel 3 2 5 4 2" xfId="3709" xr:uid="{00000000-0005-0000-0000-00004B000000}"/>
    <cellStyle name="Input cel 3 2 5 4 2 2" xfId="9266" xr:uid="{00000000-0005-0000-0000-00004B000000}"/>
    <cellStyle name="Input cel 3 2 5 4 2 2 2" xfId="19815" xr:uid="{00000000-0005-0000-0000-00004B000000}"/>
    <cellStyle name="Input cel 3 2 5 4 2 3" xfId="12456" xr:uid="{00000000-0005-0000-0000-00004B000000}"/>
    <cellStyle name="Input cel 3 2 5 4 3" xfId="6699" xr:uid="{00000000-0005-0000-0000-00004B000000}"/>
    <cellStyle name="Input cel 3 2 5 4 3 2" xfId="17244" xr:uid="{00000000-0005-0000-0000-00004B000000}"/>
    <cellStyle name="Input cel 3 2 5 4 4" xfId="5150" xr:uid="{00000000-0005-0000-0000-00004B000000}"/>
    <cellStyle name="Input cel 3 2 5 4 4 2" xfId="16017" xr:uid="{00000000-0005-0000-0000-00004B000000}"/>
    <cellStyle name="Input cel 3 2 5 4 5" xfId="13771" xr:uid="{00000000-0005-0000-0000-00004B000000}"/>
    <cellStyle name="Input cel 3 2 5 5" xfId="2284" xr:uid="{00000000-0005-0000-0000-00004B000000}"/>
    <cellStyle name="Input cel 3 2 5 5 2" xfId="7854" xr:uid="{00000000-0005-0000-0000-00004B000000}"/>
    <cellStyle name="Input cel 3 2 5 5 2 2" xfId="18399" xr:uid="{00000000-0005-0000-0000-00004B000000}"/>
    <cellStyle name="Input cel 3 2 5 5 3" xfId="13002" xr:uid="{00000000-0005-0000-0000-00004B000000}"/>
    <cellStyle name="Input cel 3 2 5 6" xfId="3481" xr:uid="{00000000-0005-0000-0000-00004B000000}"/>
    <cellStyle name="Input cel 3 2 5 6 2" xfId="9045" xr:uid="{00000000-0005-0000-0000-00004B000000}"/>
    <cellStyle name="Input cel 3 2 5 6 2 2" xfId="19591" xr:uid="{00000000-0005-0000-0000-00004B000000}"/>
    <cellStyle name="Input cel 3 2 5 6 3" xfId="16046" xr:uid="{00000000-0005-0000-0000-00004B000000}"/>
    <cellStyle name="Input cel 3 2 5 7" xfId="4928" xr:uid="{00000000-0005-0000-0000-00004B000000}"/>
    <cellStyle name="Input cel 3 2 5 7 2" xfId="15877" xr:uid="{00000000-0005-0000-0000-00004B000000}"/>
    <cellStyle name="Input cel 3 2 5 8" xfId="14884" xr:uid="{00000000-0005-0000-0000-00004B000000}"/>
    <cellStyle name="Input cel 3 2 5 8 2" xfId="12432" xr:uid="{00000000-0005-0000-0000-00004B000000}"/>
    <cellStyle name="Input cel 3 2 5 9" xfId="11421" xr:uid="{00000000-0005-0000-0000-00004B000000}"/>
    <cellStyle name="Input cel 3 2 6" xfId="804" xr:uid="{00000000-0005-0000-0000-00004B000000}"/>
    <cellStyle name="Input cel 3 2 6 2" xfId="2030" xr:uid="{00000000-0005-0000-0000-00004B000000}"/>
    <cellStyle name="Input cel 3 2 6 2 2" xfId="3269" xr:uid="{00000000-0005-0000-0000-00004B000000}"/>
    <cellStyle name="Input cel 3 2 6 2 2 2" xfId="8839" xr:uid="{00000000-0005-0000-0000-00004B000000}"/>
    <cellStyle name="Input cel 3 2 6 2 2 2 2" xfId="19384" xr:uid="{00000000-0005-0000-0000-00004B000000}"/>
    <cellStyle name="Input cel 3 2 6 2 2 3" xfId="13122" xr:uid="{00000000-0005-0000-0000-00004B000000}"/>
    <cellStyle name="Input cel 3 2 6 2 3" xfId="4681" xr:uid="{00000000-0005-0000-0000-00004B000000}"/>
    <cellStyle name="Input cel 3 2 6 2 3 2" xfId="10174" xr:uid="{00000000-0005-0000-0000-00004B000000}"/>
    <cellStyle name="Input cel 3 2 6 2 3 2 2" xfId="20729" xr:uid="{00000000-0005-0000-0000-00004B000000}"/>
    <cellStyle name="Input cel 3 2 6 2 3 3" xfId="14310" xr:uid="{00000000-0005-0000-0000-00004B000000}"/>
    <cellStyle name="Input cel 3 2 6 2 4" xfId="7601" xr:uid="{00000000-0005-0000-0000-00004B000000}"/>
    <cellStyle name="Input cel 3 2 6 2 4 2" xfId="18146" xr:uid="{00000000-0005-0000-0000-00004B000000}"/>
    <cellStyle name="Input cel 3 2 6 2 5" xfId="6058" xr:uid="{00000000-0005-0000-0000-00004B000000}"/>
    <cellStyle name="Input cel 3 2 6 2 5 2" xfId="16580" xr:uid="{00000000-0005-0000-0000-00004B000000}"/>
    <cellStyle name="Input cel 3 2 6 2 6" xfId="13729" xr:uid="{00000000-0005-0000-0000-00004B000000}"/>
    <cellStyle name="Input cel 3 2 6 3" xfId="1712" xr:uid="{00000000-0005-0000-0000-00004B000000}"/>
    <cellStyle name="Input cel 3 2 6 3 2" xfId="2952" xr:uid="{00000000-0005-0000-0000-00004B000000}"/>
    <cellStyle name="Input cel 3 2 6 3 2 2" xfId="8522" xr:uid="{00000000-0005-0000-0000-00004B000000}"/>
    <cellStyle name="Input cel 3 2 6 3 2 2 2" xfId="19067" xr:uid="{00000000-0005-0000-0000-00004B000000}"/>
    <cellStyle name="Input cel 3 2 6 3 2 3" xfId="12213" xr:uid="{00000000-0005-0000-0000-00004B000000}"/>
    <cellStyle name="Input cel 3 2 6 3 3" xfId="4365" xr:uid="{00000000-0005-0000-0000-00004B000000}"/>
    <cellStyle name="Input cel 3 2 6 3 3 2" xfId="9877" xr:uid="{00000000-0005-0000-0000-00004B000000}"/>
    <cellStyle name="Input cel 3 2 6 3 3 2 2" xfId="20433" xr:uid="{00000000-0005-0000-0000-00004B000000}"/>
    <cellStyle name="Input cel 3 2 6 3 3 3" xfId="13407" xr:uid="{00000000-0005-0000-0000-00004B000000}"/>
    <cellStyle name="Input cel 3 2 6 3 4" xfId="7317" xr:uid="{00000000-0005-0000-0000-00004B000000}"/>
    <cellStyle name="Input cel 3 2 6 3 4 2" xfId="17862" xr:uid="{00000000-0005-0000-0000-00004B000000}"/>
    <cellStyle name="Input cel 3 2 6 3 5" xfId="5761" xr:uid="{00000000-0005-0000-0000-00004B000000}"/>
    <cellStyle name="Input cel 3 2 6 3 5 2" xfId="16284" xr:uid="{00000000-0005-0000-0000-00004B000000}"/>
    <cellStyle name="Input cel 3 2 6 3 6" xfId="11182" xr:uid="{00000000-0005-0000-0000-00004B000000}"/>
    <cellStyle name="Input cel 3 2 6 4" xfId="1104" xr:uid="{00000000-0005-0000-0000-00004B000000}"/>
    <cellStyle name="Input cel 3 2 6 4 2" xfId="6761" xr:uid="{00000000-0005-0000-0000-00004B000000}"/>
    <cellStyle name="Input cel 3 2 6 4 2 2" xfId="17306" xr:uid="{00000000-0005-0000-0000-00004B000000}"/>
    <cellStyle name="Input cel 3 2 6 4 3" xfId="15540" xr:uid="{00000000-0005-0000-0000-00004B000000}"/>
    <cellStyle name="Input cel 3 2 6 5" xfId="2347" xr:uid="{00000000-0005-0000-0000-00004B000000}"/>
    <cellStyle name="Input cel 3 2 6 5 2" xfId="7917" xr:uid="{00000000-0005-0000-0000-00004B000000}"/>
    <cellStyle name="Input cel 3 2 6 5 2 2" xfId="18462" xr:uid="{00000000-0005-0000-0000-00004B000000}"/>
    <cellStyle name="Input cel 3 2 6 5 3" xfId="11799" xr:uid="{00000000-0005-0000-0000-00004B000000}"/>
    <cellStyle name="Input cel 3 2 6 6" xfId="3772" xr:uid="{00000000-0005-0000-0000-00004B000000}"/>
    <cellStyle name="Input cel 3 2 6 6 2" xfId="9325" xr:uid="{00000000-0005-0000-0000-00004B000000}"/>
    <cellStyle name="Input cel 3 2 6 6 2 2" xfId="19877" xr:uid="{00000000-0005-0000-0000-00004B000000}"/>
    <cellStyle name="Input cel 3 2 6 6 3" xfId="10472" xr:uid="{00000000-0005-0000-0000-00004B000000}"/>
    <cellStyle name="Input cel 3 2 6 7" xfId="6465" xr:uid="{00000000-0005-0000-0000-00004B000000}"/>
    <cellStyle name="Input cel 3 2 6 7 2" xfId="15173" xr:uid="{00000000-0005-0000-0000-00004B000000}"/>
    <cellStyle name="Input cel 3 2 6 7 2 2" xfId="17010" xr:uid="{00000000-0005-0000-0000-00004B000000}"/>
    <cellStyle name="Input cel 3 2 6 7 3" xfId="10772" xr:uid="{00000000-0005-0000-0000-00004B000000}"/>
    <cellStyle name="Input cel 3 2 6 8" xfId="5209" xr:uid="{00000000-0005-0000-0000-00004B000000}"/>
    <cellStyle name="Input cel 3 2 6 8 2" xfId="15351" xr:uid="{00000000-0005-0000-0000-00004B000000}"/>
    <cellStyle name="Input cel 3 2 6 9" xfId="14571" xr:uid="{00000000-0005-0000-0000-00004B000000}"/>
    <cellStyle name="Input cel 3 2 7" xfId="507" xr:uid="{00000000-0005-0000-0000-00004B000000}"/>
    <cellStyle name="Input cel 3 2 7 2" xfId="1228" xr:uid="{00000000-0005-0000-0000-00004B000000}"/>
    <cellStyle name="Input cel 3 2 7 2 2" xfId="2470" xr:uid="{00000000-0005-0000-0000-00004B000000}"/>
    <cellStyle name="Input cel 3 2 7 2 2 2" xfId="8040" xr:uid="{00000000-0005-0000-0000-00004B000000}"/>
    <cellStyle name="Input cel 3 2 7 2 2 2 2" xfId="18585" xr:uid="{00000000-0005-0000-0000-00004B000000}"/>
    <cellStyle name="Input cel 3 2 7 2 2 3" xfId="13840" xr:uid="{00000000-0005-0000-0000-00004B000000}"/>
    <cellStyle name="Input cel 3 2 7 2 3" xfId="3894" xr:uid="{00000000-0005-0000-0000-00004B000000}"/>
    <cellStyle name="Input cel 3 2 7 2 3 2" xfId="9441" xr:uid="{00000000-0005-0000-0000-00004B000000}"/>
    <cellStyle name="Input cel 3 2 7 2 3 2 2" xfId="19994" xr:uid="{00000000-0005-0000-0000-00004B000000}"/>
    <cellStyle name="Input cel 3 2 7 2 3 3" xfId="11513" xr:uid="{00000000-0005-0000-0000-00004B000000}"/>
    <cellStyle name="Input cel 3 2 7 2 4" xfId="6878" xr:uid="{00000000-0005-0000-0000-00004B000000}"/>
    <cellStyle name="Input cel 3 2 7 2 4 2" xfId="17423" xr:uid="{00000000-0005-0000-0000-00004B000000}"/>
    <cellStyle name="Input cel 3 2 7 2 5" xfId="5325" xr:uid="{00000000-0005-0000-0000-00004B000000}"/>
    <cellStyle name="Input cel 3 2 7 2 5 2" xfId="10592" xr:uid="{00000000-0005-0000-0000-00004B000000}"/>
    <cellStyle name="Input cel 3 2 7 2 6" xfId="10454" xr:uid="{00000000-0005-0000-0000-00004B000000}"/>
    <cellStyle name="Input cel 3 2 7 3" xfId="1459" xr:uid="{00000000-0005-0000-0000-00004B000000}"/>
    <cellStyle name="Input cel 3 2 7 3 2" xfId="7089" xr:uid="{00000000-0005-0000-0000-00004B000000}"/>
    <cellStyle name="Input cel 3 2 7 3 2 2" xfId="17634" xr:uid="{00000000-0005-0000-0000-00004B000000}"/>
    <cellStyle name="Input cel 3 2 7 3 3" xfId="14191" xr:uid="{00000000-0005-0000-0000-00004B000000}"/>
    <cellStyle name="Input cel 3 2 7 4" xfId="2700" xr:uid="{00000000-0005-0000-0000-00004B000000}"/>
    <cellStyle name="Input cel 3 2 7 4 2" xfId="8270" xr:uid="{00000000-0005-0000-0000-00004B000000}"/>
    <cellStyle name="Input cel 3 2 7 4 2 2" xfId="18815" xr:uid="{00000000-0005-0000-0000-00004B000000}"/>
    <cellStyle name="Input cel 3 2 7 4 3" xfId="13455" xr:uid="{00000000-0005-0000-0000-00004B000000}"/>
    <cellStyle name="Input cel 3 2 7 5" xfId="4117" xr:uid="{00000000-0005-0000-0000-00004B000000}"/>
    <cellStyle name="Input cel 3 2 7 5 2" xfId="9647" xr:uid="{00000000-0005-0000-0000-00004B000000}"/>
    <cellStyle name="Input cel 3 2 7 5 2 2" xfId="20200" xr:uid="{00000000-0005-0000-0000-00004B000000}"/>
    <cellStyle name="Input cel 3 2 7 5 3" xfId="15336" xr:uid="{00000000-0005-0000-0000-00004B000000}"/>
    <cellStyle name="Input cel 3 2 7 6" xfId="6243" xr:uid="{00000000-0005-0000-0000-00004B000000}"/>
    <cellStyle name="Input cel 3 2 7 6 2" xfId="16790" xr:uid="{00000000-0005-0000-0000-00004B000000}"/>
    <cellStyle name="Input cel 3 2 7 7" xfId="5531" xr:uid="{00000000-0005-0000-0000-00004B000000}"/>
    <cellStyle name="Input cel 3 2 7 7 2" xfId="12121" xr:uid="{00000000-0005-0000-0000-00004B000000}"/>
    <cellStyle name="Input cel 3 2 7 8" xfId="12396" xr:uid="{00000000-0005-0000-0000-00004B000000}"/>
    <cellStyle name="Input cel 3 2 8" xfId="1451" xr:uid="{00000000-0005-0000-0000-00004B000000}"/>
    <cellStyle name="Input cel 3 2 8 2" xfId="2692" xr:uid="{00000000-0005-0000-0000-00004B000000}"/>
    <cellStyle name="Input cel 3 2 8 2 2" xfId="8262" xr:uid="{00000000-0005-0000-0000-00004B000000}"/>
    <cellStyle name="Input cel 3 2 8 2 2 2" xfId="18807" xr:uid="{00000000-0005-0000-0000-00004B000000}"/>
    <cellStyle name="Input cel 3 2 8 2 3" xfId="14550" xr:uid="{00000000-0005-0000-0000-00004B000000}"/>
    <cellStyle name="Input cel 3 2 8 3" xfId="4110" xr:uid="{00000000-0005-0000-0000-00004B000000}"/>
    <cellStyle name="Input cel 3 2 8 3 2" xfId="9640" xr:uid="{00000000-0005-0000-0000-00004B000000}"/>
    <cellStyle name="Input cel 3 2 8 3 2 2" xfId="20193" xr:uid="{00000000-0005-0000-0000-00004B000000}"/>
    <cellStyle name="Input cel 3 2 8 3 3" xfId="16002" xr:uid="{00000000-0005-0000-0000-00004B000000}"/>
    <cellStyle name="Input cel 3 2 8 4" xfId="7082" xr:uid="{00000000-0005-0000-0000-00004B000000}"/>
    <cellStyle name="Input cel 3 2 8 4 2" xfId="17627" xr:uid="{00000000-0005-0000-0000-00004B000000}"/>
    <cellStyle name="Input cel 3 2 8 5" xfId="5524" xr:uid="{00000000-0005-0000-0000-00004B000000}"/>
    <cellStyle name="Input cel 3 2 8 5 2" xfId="13944" xr:uid="{00000000-0005-0000-0000-00004B000000}"/>
    <cellStyle name="Input cel 3 2 8 6" xfId="13536" xr:uid="{00000000-0005-0000-0000-00004B000000}"/>
    <cellStyle name="Input cel 3 2 9" xfId="444" xr:uid="{00000000-0005-0000-0000-00004B000000}"/>
    <cellStyle name="Input cel 3 2 9 2" xfId="3578" xr:uid="{00000000-0005-0000-0000-00004B000000}"/>
    <cellStyle name="Input cel 3 2 9 2 2" xfId="9139" xr:uid="{00000000-0005-0000-0000-00004B000000}"/>
    <cellStyle name="Input cel 3 2 9 2 2 2" xfId="19686" xr:uid="{00000000-0005-0000-0000-00004B000000}"/>
    <cellStyle name="Input cel 3 2 9 2 3" xfId="15963" xr:uid="{00000000-0005-0000-0000-00004B000000}"/>
    <cellStyle name="Input cel 3 2 9 3" xfId="6187" xr:uid="{00000000-0005-0000-0000-00004B000000}"/>
    <cellStyle name="Input cel 3 2 9 3 2" xfId="16732" xr:uid="{00000000-0005-0000-0000-00004B000000}"/>
    <cellStyle name="Input cel 3 2 9 4" xfId="5023" xr:uid="{00000000-0005-0000-0000-00004B000000}"/>
    <cellStyle name="Input cel 3 2 9 4 2" xfId="14715" xr:uid="{00000000-0005-0000-0000-00004B000000}"/>
    <cellStyle name="Input cel 3 2 9 5" xfId="13231" xr:uid="{00000000-0005-0000-0000-00004B000000}"/>
    <cellStyle name="Input cel 3 3" xfId="209" xr:uid="{00000000-0005-0000-0000-00004A000000}"/>
    <cellStyle name="Input cel 3 3 10" xfId="6130" xr:uid="{00000000-0005-0000-0000-00004A000000}"/>
    <cellStyle name="Input cel 3 3 10 2" xfId="14924" xr:uid="{00000000-0005-0000-0000-00004A000000}"/>
    <cellStyle name="Input cel 3 3 10 3" xfId="16652" xr:uid="{00000000-0005-0000-0000-00004A000000}"/>
    <cellStyle name="Input cel 3 3 11" xfId="14836" xr:uid="{00000000-0005-0000-0000-00004A000000}"/>
    <cellStyle name="Input cel 3 3 11 2" xfId="11312" xr:uid="{00000000-0005-0000-0000-00004A000000}"/>
    <cellStyle name="Input cel 3 3 2" xfId="361" xr:uid="{00000000-0005-0000-0000-00004A000000}"/>
    <cellStyle name="Input cel 3 3 2 10" xfId="2204" xr:uid="{00000000-0005-0000-0000-00004A000000}"/>
    <cellStyle name="Input cel 3 3 2 10 2" xfId="7774" xr:uid="{00000000-0005-0000-0000-00004A000000}"/>
    <cellStyle name="Input cel 3 3 2 10 2 2" xfId="18319" xr:uid="{00000000-0005-0000-0000-00004A000000}"/>
    <cellStyle name="Input cel 3 3 2 10 3" xfId="11198" xr:uid="{00000000-0005-0000-0000-00004A000000}"/>
    <cellStyle name="Input cel 3 3 2 11" xfId="567" xr:uid="{00000000-0005-0000-0000-00004A000000}"/>
    <cellStyle name="Input cel 3 3 2 11 2" xfId="6267" xr:uid="{00000000-0005-0000-0000-00004A000000}"/>
    <cellStyle name="Input cel 3 3 2 11 2 2" xfId="16812" xr:uid="{00000000-0005-0000-0000-00004A000000}"/>
    <cellStyle name="Input cel 3 3 2 11 3" xfId="10473" xr:uid="{00000000-0005-0000-0000-00004A000000}"/>
    <cellStyle name="Input cel 3 3 2 12" xfId="3450" xr:uid="{00000000-0005-0000-0000-00004A000000}"/>
    <cellStyle name="Input cel 3 3 2 12 2" xfId="9014" xr:uid="{00000000-0005-0000-0000-00004A000000}"/>
    <cellStyle name="Input cel 3 3 2 12 2 2" xfId="19560" xr:uid="{00000000-0005-0000-0000-00004A000000}"/>
    <cellStyle name="Input cel 3 3 2 13" xfId="4891" xr:uid="{00000000-0005-0000-0000-00004A000000}"/>
    <cellStyle name="Input cel 3 3 2 13 2" xfId="13691" xr:uid="{00000000-0005-0000-0000-00004A000000}"/>
    <cellStyle name="Input cel 3 3 2 14" xfId="10340" xr:uid="{00000000-0005-0000-0000-00004A000000}"/>
    <cellStyle name="Input cel 3 3 2 2" xfId="709" xr:uid="{00000000-0005-0000-0000-00004A000000}"/>
    <cellStyle name="Input cel 3 3 2 2 10" xfId="12999" xr:uid="{00000000-0005-0000-0000-00004A000000}"/>
    <cellStyle name="Input cel 3 3 2 2 2" xfId="1935" xr:uid="{00000000-0005-0000-0000-00004A000000}"/>
    <cellStyle name="Input cel 3 3 2 2 2 2" xfId="3174" xr:uid="{00000000-0005-0000-0000-00004A000000}"/>
    <cellStyle name="Input cel 3 3 2 2 2 2 2" xfId="8744" xr:uid="{00000000-0005-0000-0000-00004A000000}"/>
    <cellStyle name="Input cel 3 3 2 2 2 2 2 2" xfId="19289" xr:uid="{00000000-0005-0000-0000-00004A000000}"/>
    <cellStyle name="Input cel 3 3 2 2 2 2 3" xfId="12921" xr:uid="{00000000-0005-0000-0000-00004A000000}"/>
    <cellStyle name="Input cel 3 3 2 2 2 3" xfId="4586" xr:uid="{00000000-0005-0000-0000-00004A000000}"/>
    <cellStyle name="Input cel 3 3 2 2 2 3 2" xfId="10085" xr:uid="{00000000-0005-0000-0000-00004A000000}"/>
    <cellStyle name="Input cel 3 3 2 2 2 3 2 2" xfId="20640" xr:uid="{00000000-0005-0000-0000-00004A000000}"/>
    <cellStyle name="Input cel 3 3 2 2 2 3 3" xfId="15256" xr:uid="{00000000-0005-0000-0000-00004A000000}"/>
    <cellStyle name="Input cel 3 3 2 2 2 4" xfId="7512" xr:uid="{00000000-0005-0000-0000-00004A000000}"/>
    <cellStyle name="Input cel 3 3 2 2 2 4 2" xfId="18057" xr:uid="{00000000-0005-0000-0000-00004A000000}"/>
    <cellStyle name="Input cel 3 3 2 2 2 5" xfId="5969" xr:uid="{00000000-0005-0000-0000-00004A000000}"/>
    <cellStyle name="Input cel 3 3 2 2 2 5 2" xfId="16491" xr:uid="{00000000-0005-0000-0000-00004A000000}"/>
    <cellStyle name="Input cel 3 3 2 2 2 6" xfId="12222" xr:uid="{00000000-0005-0000-0000-00004A000000}"/>
    <cellStyle name="Input cel 3 3 2 2 3" xfId="1776" xr:uid="{00000000-0005-0000-0000-00004A000000}"/>
    <cellStyle name="Input cel 3 3 2 2 3 2" xfId="3015" xr:uid="{00000000-0005-0000-0000-00004A000000}"/>
    <cellStyle name="Input cel 3 3 2 2 3 2 2" xfId="8585" xr:uid="{00000000-0005-0000-0000-00004A000000}"/>
    <cellStyle name="Input cel 3 3 2 2 3 2 2 2" xfId="19130" xr:uid="{00000000-0005-0000-0000-00004A000000}"/>
    <cellStyle name="Input cel 3 3 2 2 3 2 3" xfId="14737" xr:uid="{00000000-0005-0000-0000-00004A000000}"/>
    <cellStyle name="Input cel 3 3 2 2 3 3" xfId="4427" xr:uid="{00000000-0005-0000-0000-00004A000000}"/>
    <cellStyle name="Input cel 3 3 2 2 3 3 2" xfId="9937" xr:uid="{00000000-0005-0000-0000-00004A000000}"/>
    <cellStyle name="Input cel 3 3 2 2 3 3 2 2" xfId="20493" xr:uid="{00000000-0005-0000-0000-00004A000000}"/>
    <cellStyle name="Input cel 3 3 2 2 3 3 3" xfId="12220" xr:uid="{00000000-0005-0000-0000-00004A000000}"/>
    <cellStyle name="Input cel 3 3 2 2 3 4" xfId="7378" xr:uid="{00000000-0005-0000-0000-00004A000000}"/>
    <cellStyle name="Input cel 3 3 2 2 3 4 2" xfId="17923" xr:uid="{00000000-0005-0000-0000-00004A000000}"/>
    <cellStyle name="Input cel 3 3 2 2 3 5" xfId="5821" xr:uid="{00000000-0005-0000-0000-00004A000000}"/>
    <cellStyle name="Input cel 3 3 2 2 3 5 2" xfId="16344" xr:uid="{00000000-0005-0000-0000-00004A000000}"/>
    <cellStyle name="Input cel 3 3 2 2 3 6" xfId="12439" xr:uid="{00000000-0005-0000-0000-00004A000000}"/>
    <cellStyle name="Input cel 3 3 2 2 4" xfId="1620" xr:uid="{00000000-0005-0000-0000-00004A000000}"/>
    <cellStyle name="Input cel 3 3 2 2 4 2" xfId="2860" xr:uid="{00000000-0005-0000-0000-00004A000000}"/>
    <cellStyle name="Input cel 3 3 2 2 4 2 2" xfId="8430" xr:uid="{00000000-0005-0000-0000-00004A000000}"/>
    <cellStyle name="Input cel 3 3 2 2 4 2 2 2" xfId="18975" xr:uid="{00000000-0005-0000-0000-00004A000000}"/>
    <cellStyle name="Input cel 3 3 2 2 4 2 3" xfId="11355" xr:uid="{00000000-0005-0000-0000-00004A000000}"/>
    <cellStyle name="Input cel 3 3 2 2 4 3" xfId="4273" xr:uid="{00000000-0005-0000-0000-00004A000000}"/>
    <cellStyle name="Input cel 3 3 2 2 4 3 2" xfId="9791" xr:uid="{00000000-0005-0000-0000-00004A000000}"/>
    <cellStyle name="Input cel 3 3 2 2 4 3 2 2" xfId="20345" xr:uid="{00000000-0005-0000-0000-00004A000000}"/>
    <cellStyle name="Input cel 3 3 2 2 4 3 3" xfId="14131" xr:uid="{00000000-0005-0000-0000-00004A000000}"/>
    <cellStyle name="Input cel 3 3 2 2 4 4" xfId="7228" xr:uid="{00000000-0005-0000-0000-00004A000000}"/>
    <cellStyle name="Input cel 3 3 2 2 4 4 2" xfId="17773" xr:uid="{00000000-0005-0000-0000-00004A000000}"/>
    <cellStyle name="Input cel 3 3 2 2 4 5" xfId="5675" xr:uid="{00000000-0005-0000-0000-00004A000000}"/>
    <cellStyle name="Input cel 3 3 2 2 4 5 2" xfId="10563" xr:uid="{00000000-0005-0000-0000-00004A000000}"/>
    <cellStyle name="Input cel 3 3 2 2 4 6" xfId="11686" xr:uid="{00000000-0005-0000-0000-00004A000000}"/>
    <cellStyle name="Input cel 3 3 2 2 5" xfId="1009" xr:uid="{00000000-0005-0000-0000-00004A000000}"/>
    <cellStyle name="Input cel 3 3 2 2 5 2" xfId="3677" xr:uid="{00000000-0005-0000-0000-00004A000000}"/>
    <cellStyle name="Input cel 3 3 2 2 5 2 2" xfId="9236" xr:uid="{00000000-0005-0000-0000-00004A000000}"/>
    <cellStyle name="Input cel 3 3 2 2 5 2 2 2" xfId="19785" xr:uid="{00000000-0005-0000-0000-00004A000000}"/>
    <cellStyle name="Input cel 3 3 2 2 5 2 3" xfId="11084" xr:uid="{00000000-0005-0000-0000-00004A000000}"/>
    <cellStyle name="Input cel 3 3 2 2 5 3" xfId="6669" xr:uid="{00000000-0005-0000-0000-00004A000000}"/>
    <cellStyle name="Input cel 3 3 2 2 5 3 2" xfId="17214" xr:uid="{00000000-0005-0000-0000-00004A000000}"/>
    <cellStyle name="Input cel 3 3 2 2 5 4" xfId="5120" xr:uid="{00000000-0005-0000-0000-00004A000000}"/>
    <cellStyle name="Input cel 3 3 2 2 5 4 2" xfId="15073" xr:uid="{00000000-0005-0000-0000-00004A000000}"/>
    <cellStyle name="Input cel 3 3 2 2 5 5" xfId="14438" xr:uid="{00000000-0005-0000-0000-00004A000000}"/>
    <cellStyle name="Input cel 3 3 2 2 6" xfId="2252" xr:uid="{00000000-0005-0000-0000-00004A000000}"/>
    <cellStyle name="Input cel 3 3 2 2 6 2" xfId="7822" xr:uid="{00000000-0005-0000-0000-00004A000000}"/>
    <cellStyle name="Input cel 3 3 2 2 6 2 2" xfId="18367" xr:uid="{00000000-0005-0000-0000-00004A000000}"/>
    <cellStyle name="Input cel 3 3 2 2 6 3" xfId="13120" xr:uid="{00000000-0005-0000-0000-00004A000000}"/>
    <cellStyle name="Input cel 3 3 2 2 7" xfId="3537" xr:uid="{00000000-0005-0000-0000-00004A000000}"/>
    <cellStyle name="Input cel 3 3 2 2 7 2" xfId="9101" xr:uid="{00000000-0005-0000-0000-00004A000000}"/>
    <cellStyle name="Input cel 3 3 2 2 7 2 2" xfId="19647" xr:uid="{00000000-0005-0000-0000-00004A000000}"/>
    <cellStyle name="Input cel 3 3 2 2 7 3" xfId="12169" xr:uid="{00000000-0005-0000-0000-00004A000000}"/>
    <cellStyle name="Input cel 3 3 2 2 8" xfId="4984" xr:uid="{00000000-0005-0000-0000-00004A000000}"/>
    <cellStyle name="Input cel 3 3 2 2 8 2" xfId="15740" xr:uid="{00000000-0005-0000-0000-00004A000000}"/>
    <cellStyle name="Input cel 3 3 2 2 9" xfId="14897" xr:uid="{00000000-0005-0000-0000-00004A000000}"/>
    <cellStyle name="Input cel 3 3 2 2 9 2" xfId="10922" xr:uid="{00000000-0005-0000-0000-00004A000000}"/>
    <cellStyle name="Input cel 3 3 2 3" xfId="773" xr:uid="{00000000-0005-0000-0000-00004A000000}"/>
    <cellStyle name="Input cel 3 3 2 3 2" xfId="1999" xr:uid="{00000000-0005-0000-0000-00004A000000}"/>
    <cellStyle name="Input cel 3 3 2 3 2 2" xfId="3238" xr:uid="{00000000-0005-0000-0000-00004A000000}"/>
    <cellStyle name="Input cel 3 3 2 3 2 2 2" xfId="8808" xr:uid="{00000000-0005-0000-0000-00004A000000}"/>
    <cellStyle name="Input cel 3 3 2 3 2 2 2 2" xfId="19353" xr:uid="{00000000-0005-0000-0000-00004A000000}"/>
    <cellStyle name="Input cel 3 3 2 3 2 2 3" xfId="14154" xr:uid="{00000000-0005-0000-0000-00004A000000}"/>
    <cellStyle name="Input cel 3 3 2 3 2 3" xfId="4650" xr:uid="{00000000-0005-0000-0000-00004A000000}"/>
    <cellStyle name="Input cel 3 3 2 3 2 3 2" xfId="10145" xr:uid="{00000000-0005-0000-0000-00004A000000}"/>
    <cellStyle name="Input cel 3 3 2 3 2 3 2 2" xfId="20700" xr:uid="{00000000-0005-0000-0000-00004A000000}"/>
    <cellStyle name="Input cel 3 3 2 3 2 3 3" xfId="12566" xr:uid="{00000000-0005-0000-0000-00004A000000}"/>
    <cellStyle name="Input cel 3 3 2 3 2 4" xfId="7572" xr:uid="{00000000-0005-0000-0000-00004A000000}"/>
    <cellStyle name="Input cel 3 3 2 3 2 4 2" xfId="18117" xr:uid="{00000000-0005-0000-0000-00004A000000}"/>
    <cellStyle name="Input cel 3 3 2 3 2 5" xfId="6029" xr:uid="{00000000-0005-0000-0000-00004A000000}"/>
    <cellStyle name="Input cel 3 3 2 3 2 5 2" xfId="16551" xr:uid="{00000000-0005-0000-0000-00004A000000}"/>
    <cellStyle name="Input cel 3 3 2 3 2 6" xfId="13514" xr:uid="{00000000-0005-0000-0000-00004A000000}"/>
    <cellStyle name="Input cel 3 3 2 3 3" xfId="1681" xr:uid="{00000000-0005-0000-0000-00004A000000}"/>
    <cellStyle name="Input cel 3 3 2 3 3 2" xfId="2921" xr:uid="{00000000-0005-0000-0000-00004A000000}"/>
    <cellStyle name="Input cel 3 3 2 3 3 2 2" xfId="8491" xr:uid="{00000000-0005-0000-0000-00004A000000}"/>
    <cellStyle name="Input cel 3 3 2 3 3 2 2 2" xfId="19036" xr:uid="{00000000-0005-0000-0000-00004A000000}"/>
    <cellStyle name="Input cel 3 3 2 3 3 2 3" xfId="11717" xr:uid="{00000000-0005-0000-0000-00004A000000}"/>
    <cellStyle name="Input cel 3 3 2 3 3 3" xfId="4334" xr:uid="{00000000-0005-0000-0000-00004A000000}"/>
    <cellStyle name="Input cel 3 3 2 3 3 3 2" xfId="9848" xr:uid="{00000000-0005-0000-0000-00004A000000}"/>
    <cellStyle name="Input cel 3 3 2 3 3 3 2 2" xfId="20404" xr:uid="{00000000-0005-0000-0000-00004A000000}"/>
    <cellStyle name="Input cel 3 3 2 3 3 3 3" xfId="14143" xr:uid="{00000000-0005-0000-0000-00004A000000}"/>
    <cellStyle name="Input cel 3 3 2 3 3 4" xfId="7288" xr:uid="{00000000-0005-0000-0000-00004A000000}"/>
    <cellStyle name="Input cel 3 3 2 3 3 4 2" xfId="17833" xr:uid="{00000000-0005-0000-0000-00004A000000}"/>
    <cellStyle name="Input cel 3 3 2 3 3 5" xfId="5732" xr:uid="{00000000-0005-0000-0000-00004A000000}"/>
    <cellStyle name="Input cel 3 3 2 3 3 5 2" xfId="16255" xr:uid="{00000000-0005-0000-0000-00004A000000}"/>
    <cellStyle name="Input cel 3 3 2 3 3 6" xfId="10506" xr:uid="{00000000-0005-0000-0000-00004A000000}"/>
    <cellStyle name="Input cel 3 3 2 3 4" xfId="1073" xr:uid="{00000000-0005-0000-0000-00004A000000}"/>
    <cellStyle name="Input cel 3 3 2 3 4 2" xfId="6730" xr:uid="{00000000-0005-0000-0000-00004A000000}"/>
    <cellStyle name="Input cel 3 3 2 3 4 2 2" xfId="17275" xr:uid="{00000000-0005-0000-0000-00004A000000}"/>
    <cellStyle name="Input cel 3 3 2 3 4 3" xfId="11063" xr:uid="{00000000-0005-0000-0000-00004A000000}"/>
    <cellStyle name="Input cel 3 3 2 3 5" xfId="2316" xr:uid="{00000000-0005-0000-0000-00004A000000}"/>
    <cellStyle name="Input cel 3 3 2 3 5 2" xfId="7886" xr:uid="{00000000-0005-0000-0000-00004A000000}"/>
    <cellStyle name="Input cel 3 3 2 3 5 2 2" xfId="18431" xr:uid="{00000000-0005-0000-0000-00004A000000}"/>
    <cellStyle name="Input cel 3 3 2 3 5 3" xfId="11560" xr:uid="{00000000-0005-0000-0000-00004A000000}"/>
    <cellStyle name="Input cel 3 3 2 3 6" xfId="3741" xr:uid="{00000000-0005-0000-0000-00004A000000}"/>
    <cellStyle name="Input cel 3 3 2 3 6 2" xfId="9296" xr:uid="{00000000-0005-0000-0000-00004A000000}"/>
    <cellStyle name="Input cel 3 3 2 3 6 2 2" xfId="19846" xr:uid="{00000000-0005-0000-0000-00004A000000}"/>
    <cellStyle name="Input cel 3 3 2 3 6 3" xfId="12534" xr:uid="{00000000-0005-0000-0000-00004A000000}"/>
    <cellStyle name="Input cel 3 3 2 3 7" xfId="6436" xr:uid="{00000000-0005-0000-0000-00004A000000}"/>
    <cellStyle name="Input cel 3 3 2 3 7 2" xfId="15144" xr:uid="{00000000-0005-0000-0000-00004A000000}"/>
    <cellStyle name="Input cel 3 3 2 3 7 2 2" xfId="16981" xr:uid="{00000000-0005-0000-0000-00004A000000}"/>
    <cellStyle name="Input cel 3 3 2 3 7 3" xfId="11970" xr:uid="{00000000-0005-0000-0000-00004A000000}"/>
    <cellStyle name="Input cel 3 3 2 3 8" xfId="5180" xr:uid="{00000000-0005-0000-0000-00004A000000}"/>
    <cellStyle name="Input cel 3 3 2 3 8 2" xfId="10897" xr:uid="{00000000-0005-0000-0000-00004A000000}"/>
    <cellStyle name="Input cel 3 3 2 3 9" xfId="14624" xr:uid="{00000000-0005-0000-0000-00004A000000}"/>
    <cellStyle name="Input cel 3 3 2 4" xfId="835" xr:uid="{00000000-0005-0000-0000-00004A000000}"/>
    <cellStyle name="Input cel 3 3 2 4 2" xfId="2061" xr:uid="{00000000-0005-0000-0000-00004A000000}"/>
    <cellStyle name="Input cel 3 3 2 4 2 2" xfId="3300" xr:uid="{00000000-0005-0000-0000-00004A000000}"/>
    <cellStyle name="Input cel 3 3 2 4 2 2 2" xfId="8870" xr:uid="{00000000-0005-0000-0000-00004A000000}"/>
    <cellStyle name="Input cel 3 3 2 4 2 2 2 2" xfId="19415" xr:uid="{00000000-0005-0000-0000-00004A000000}"/>
    <cellStyle name="Input cel 3 3 2 4 2 2 3" xfId="13731" xr:uid="{00000000-0005-0000-0000-00004A000000}"/>
    <cellStyle name="Input cel 3 3 2 4 2 3" xfId="4712" xr:uid="{00000000-0005-0000-0000-00004A000000}"/>
    <cellStyle name="Input cel 3 3 2 4 2 3 2" xfId="10204" xr:uid="{00000000-0005-0000-0000-00004A000000}"/>
    <cellStyle name="Input cel 3 3 2 4 2 3 2 2" xfId="20759" xr:uid="{00000000-0005-0000-0000-00004A000000}"/>
    <cellStyle name="Input cel 3 3 2 4 2 3 3" xfId="11135" xr:uid="{00000000-0005-0000-0000-00004A000000}"/>
    <cellStyle name="Input cel 3 3 2 4 2 4" xfId="7631" xr:uid="{00000000-0005-0000-0000-00004A000000}"/>
    <cellStyle name="Input cel 3 3 2 4 2 4 2" xfId="18176" xr:uid="{00000000-0005-0000-0000-00004A000000}"/>
    <cellStyle name="Input cel 3 3 2 4 2 5" xfId="6088" xr:uid="{00000000-0005-0000-0000-00004A000000}"/>
    <cellStyle name="Input cel 3 3 2 4 2 5 2" xfId="16610" xr:uid="{00000000-0005-0000-0000-00004A000000}"/>
    <cellStyle name="Input cel 3 3 2 4 2 6" xfId="12860" xr:uid="{00000000-0005-0000-0000-00004A000000}"/>
    <cellStyle name="Input cel 3 3 2 4 3" xfId="1739" xr:uid="{00000000-0005-0000-0000-00004A000000}"/>
    <cellStyle name="Input cel 3 3 2 4 3 2" xfId="2978" xr:uid="{00000000-0005-0000-0000-00004A000000}"/>
    <cellStyle name="Input cel 3 3 2 4 3 2 2" xfId="8548" xr:uid="{00000000-0005-0000-0000-00004A000000}"/>
    <cellStyle name="Input cel 3 3 2 4 3 2 2 2" xfId="19093" xr:uid="{00000000-0005-0000-0000-00004A000000}"/>
    <cellStyle name="Input cel 3 3 2 4 3 2 3" xfId="12810" xr:uid="{00000000-0005-0000-0000-00004A000000}"/>
    <cellStyle name="Input cel 3 3 2 4 3 3" xfId="4390" xr:uid="{00000000-0005-0000-0000-00004A000000}"/>
    <cellStyle name="Input cel 3 3 2 4 3 3 2" xfId="9901" xr:uid="{00000000-0005-0000-0000-00004A000000}"/>
    <cellStyle name="Input cel 3 3 2 4 3 3 2 2" xfId="20457" xr:uid="{00000000-0005-0000-0000-00004A000000}"/>
    <cellStyle name="Input cel 3 3 2 4 3 3 3" xfId="10385" xr:uid="{00000000-0005-0000-0000-00004A000000}"/>
    <cellStyle name="Input cel 3 3 2 4 3 4" xfId="7342" xr:uid="{00000000-0005-0000-0000-00004A000000}"/>
    <cellStyle name="Input cel 3 3 2 4 3 4 2" xfId="17887" xr:uid="{00000000-0005-0000-0000-00004A000000}"/>
    <cellStyle name="Input cel 3 3 2 4 3 5" xfId="5785" xr:uid="{00000000-0005-0000-0000-00004A000000}"/>
    <cellStyle name="Input cel 3 3 2 4 3 5 2" xfId="16308" xr:uid="{00000000-0005-0000-0000-00004A000000}"/>
    <cellStyle name="Input cel 3 3 2 4 3 6" xfId="15803" xr:uid="{00000000-0005-0000-0000-00004A000000}"/>
    <cellStyle name="Input cel 3 3 2 4 4" xfId="1135" xr:uid="{00000000-0005-0000-0000-00004A000000}"/>
    <cellStyle name="Input cel 3 3 2 4 4 2" xfId="6792" xr:uid="{00000000-0005-0000-0000-00004A000000}"/>
    <cellStyle name="Input cel 3 3 2 4 4 2 2" xfId="17337" xr:uid="{00000000-0005-0000-0000-00004A000000}"/>
    <cellStyle name="Input cel 3 3 2 4 4 3" xfId="14621" xr:uid="{00000000-0005-0000-0000-00004A000000}"/>
    <cellStyle name="Input cel 3 3 2 4 5" xfId="2378" xr:uid="{00000000-0005-0000-0000-00004A000000}"/>
    <cellStyle name="Input cel 3 3 2 4 5 2" xfId="7948" xr:uid="{00000000-0005-0000-0000-00004A000000}"/>
    <cellStyle name="Input cel 3 3 2 4 5 2 2" xfId="18493" xr:uid="{00000000-0005-0000-0000-00004A000000}"/>
    <cellStyle name="Input cel 3 3 2 4 5 3" xfId="13915" xr:uid="{00000000-0005-0000-0000-00004A000000}"/>
    <cellStyle name="Input cel 3 3 2 4 6" xfId="3803" xr:uid="{00000000-0005-0000-0000-00004A000000}"/>
    <cellStyle name="Input cel 3 3 2 4 6 2" xfId="9355" xr:uid="{00000000-0005-0000-0000-00004A000000}"/>
    <cellStyle name="Input cel 3 3 2 4 6 2 2" xfId="19908" xr:uid="{00000000-0005-0000-0000-00004A000000}"/>
    <cellStyle name="Input cel 3 3 2 4 6 3" xfId="10660" xr:uid="{00000000-0005-0000-0000-00004A000000}"/>
    <cellStyle name="Input cel 3 3 2 4 7" xfId="6495" xr:uid="{00000000-0005-0000-0000-00004A000000}"/>
    <cellStyle name="Input cel 3 3 2 4 7 2" xfId="15203" xr:uid="{00000000-0005-0000-0000-00004A000000}"/>
    <cellStyle name="Input cel 3 3 2 4 7 2 2" xfId="17040" xr:uid="{00000000-0005-0000-0000-00004A000000}"/>
    <cellStyle name="Input cel 3 3 2 4 7 3" xfId="14991" xr:uid="{00000000-0005-0000-0000-00004A000000}"/>
    <cellStyle name="Input cel 3 3 2 4 8" xfId="5239" xr:uid="{00000000-0005-0000-0000-00004A000000}"/>
    <cellStyle name="Input cel 3 3 2 4 8 2" xfId="14577" xr:uid="{00000000-0005-0000-0000-00004A000000}"/>
    <cellStyle name="Input cel 3 3 2 4 9" xfId="10871" xr:uid="{00000000-0005-0000-0000-00004A000000}"/>
    <cellStyle name="Input cel 3 3 2 5" xfId="660" xr:uid="{00000000-0005-0000-0000-00004A000000}"/>
    <cellStyle name="Input cel 3 3 2 5 2" xfId="1898" xr:uid="{00000000-0005-0000-0000-00004A000000}"/>
    <cellStyle name="Input cel 3 3 2 5 2 2" xfId="3137" xr:uid="{00000000-0005-0000-0000-00004A000000}"/>
    <cellStyle name="Input cel 3 3 2 5 2 2 2" xfId="8707" xr:uid="{00000000-0005-0000-0000-00004A000000}"/>
    <cellStyle name="Input cel 3 3 2 5 2 2 2 2" xfId="19252" xr:uid="{00000000-0005-0000-0000-00004A000000}"/>
    <cellStyle name="Input cel 3 3 2 5 2 2 3" xfId="13901" xr:uid="{00000000-0005-0000-0000-00004A000000}"/>
    <cellStyle name="Input cel 3 3 2 5 2 3" xfId="4549" xr:uid="{00000000-0005-0000-0000-00004A000000}"/>
    <cellStyle name="Input cel 3 3 2 5 2 3 2" xfId="10049" xr:uid="{00000000-0005-0000-0000-00004A000000}"/>
    <cellStyle name="Input cel 3 3 2 5 2 3 2 2" xfId="20604" xr:uid="{00000000-0005-0000-0000-00004A000000}"/>
    <cellStyle name="Input cel 3 3 2 5 2 3 3" xfId="11173" xr:uid="{00000000-0005-0000-0000-00004A000000}"/>
    <cellStyle name="Input cel 3 3 2 5 2 4" xfId="7476" xr:uid="{00000000-0005-0000-0000-00004A000000}"/>
    <cellStyle name="Input cel 3 3 2 5 2 4 2" xfId="18021" xr:uid="{00000000-0005-0000-0000-00004A000000}"/>
    <cellStyle name="Input cel 3 3 2 5 2 5" xfId="5933" xr:uid="{00000000-0005-0000-0000-00004A000000}"/>
    <cellStyle name="Input cel 3 3 2 5 2 5 2" xfId="16455" xr:uid="{00000000-0005-0000-0000-00004A000000}"/>
    <cellStyle name="Input cel 3 3 2 5 2 6" xfId="12880" xr:uid="{00000000-0005-0000-0000-00004A000000}"/>
    <cellStyle name="Input cel 3 3 2 5 3" xfId="1582" xr:uid="{00000000-0005-0000-0000-00004A000000}"/>
    <cellStyle name="Input cel 3 3 2 5 3 2" xfId="7192" xr:uid="{00000000-0005-0000-0000-00004A000000}"/>
    <cellStyle name="Input cel 3 3 2 5 3 2 2" xfId="17737" xr:uid="{00000000-0005-0000-0000-00004A000000}"/>
    <cellStyle name="Input cel 3 3 2 5 3 3" xfId="15365" xr:uid="{00000000-0005-0000-0000-00004A000000}"/>
    <cellStyle name="Input cel 3 3 2 5 4" xfId="2822" xr:uid="{00000000-0005-0000-0000-00004A000000}"/>
    <cellStyle name="Input cel 3 3 2 5 4 2" xfId="8392" xr:uid="{00000000-0005-0000-0000-00004A000000}"/>
    <cellStyle name="Input cel 3 3 2 5 4 2 2" xfId="18937" xr:uid="{00000000-0005-0000-0000-00004A000000}"/>
    <cellStyle name="Input cel 3 3 2 5 4 3" xfId="14690" xr:uid="{00000000-0005-0000-0000-00004A000000}"/>
    <cellStyle name="Input cel 3 3 2 5 5" xfId="4236" xr:uid="{00000000-0005-0000-0000-00004A000000}"/>
    <cellStyle name="Input cel 3 3 2 5 5 2" xfId="9756" xr:uid="{00000000-0005-0000-0000-00004A000000}"/>
    <cellStyle name="Input cel 3 3 2 5 5 2 2" xfId="20310" xr:uid="{00000000-0005-0000-0000-00004A000000}"/>
    <cellStyle name="Input cel 3 3 2 5 5 3" xfId="11512" xr:uid="{00000000-0005-0000-0000-00004A000000}"/>
    <cellStyle name="Input cel 3 3 2 5 6" xfId="6354" xr:uid="{00000000-0005-0000-0000-00004A000000}"/>
    <cellStyle name="Input cel 3 3 2 5 6 2" xfId="16899" xr:uid="{00000000-0005-0000-0000-00004A000000}"/>
    <cellStyle name="Input cel 3 3 2 5 7" xfId="5640" xr:uid="{00000000-0005-0000-0000-00004A000000}"/>
    <cellStyle name="Input cel 3 3 2 5 7 2" xfId="11762" xr:uid="{00000000-0005-0000-0000-00004A000000}"/>
    <cellStyle name="Input cel 3 3 2 5 8" xfId="13588" xr:uid="{00000000-0005-0000-0000-00004A000000}"/>
    <cellStyle name="Input cel 3 3 2 6" xfId="1502" xr:uid="{00000000-0005-0000-0000-00004A000000}"/>
    <cellStyle name="Input cel 3 3 2 6 2" xfId="2742" xr:uid="{00000000-0005-0000-0000-00004A000000}"/>
    <cellStyle name="Input cel 3 3 2 6 2 2" xfId="8312" xr:uid="{00000000-0005-0000-0000-00004A000000}"/>
    <cellStyle name="Input cel 3 3 2 6 2 2 2" xfId="18857" xr:uid="{00000000-0005-0000-0000-00004A000000}"/>
    <cellStyle name="Input cel 3 3 2 6 2 3" xfId="11698" xr:uid="{00000000-0005-0000-0000-00004A000000}"/>
    <cellStyle name="Input cel 3 3 2 6 3" xfId="4156" xr:uid="{00000000-0005-0000-0000-00004A000000}"/>
    <cellStyle name="Input cel 3 3 2 6 3 2" xfId="9681" xr:uid="{00000000-0005-0000-0000-00004A000000}"/>
    <cellStyle name="Input cel 3 3 2 6 3 2 2" xfId="20235" xr:uid="{00000000-0005-0000-0000-00004A000000}"/>
    <cellStyle name="Input cel 3 3 2 6 3 3" xfId="12689" xr:uid="{00000000-0005-0000-0000-00004A000000}"/>
    <cellStyle name="Input cel 3 3 2 6 4" xfId="7125" xr:uid="{00000000-0005-0000-0000-00004A000000}"/>
    <cellStyle name="Input cel 3 3 2 6 4 2" xfId="17670" xr:uid="{00000000-0005-0000-0000-00004A000000}"/>
    <cellStyle name="Input cel 3 3 2 6 5" xfId="5565" xr:uid="{00000000-0005-0000-0000-00004A000000}"/>
    <cellStyle name="Input cel 3 3 2 6 5 2" xfId="15952" xr:uid="{00000000-0005-0000-0000-00004A000000}"/>
    <cellStyle name="Input cel 3 3 2 6 6" xfId="15446" xr:uid="{00000000-0005-0000-0000-00004A000000}"/>
    <cellStyle name="Input cel 3 3 2 7" xfId="1191" xr:uid="{00000000-0005-0000-0000-00004A000000}"/>
    <cellStyle name="Input cel 3 3 2 7 2" xfId="2434" xr:uid="{00000000-0005-0000-0000-00004A000000}"/>
    <cellStyle name="Input cel 3 3 2 7 2 2" xfId="8004" xr:uid="{00000000-0005-0000-0000-00004A000000}"/>
    <cellStyle name="Input cel 3 3 2 7 2 2 2" xfId="18549" xr:uid="{00000000-0005-0000-0000-00004A000000}"/>
    <cellStyle name="Input cel 3 3 2 7 2 3" xfId="11601" xr:uid="{00000000-0005-0000-0000-00004A000000}"/>
    <cellStyle name="Input cel 3 3 2 7 3" xfId="3859" xr:uid="{00000000-0005-0000-0000-00004A000000}"/>
    <cellStyle name="Input cel 3 3 2 7 3 2" xfId="9409" xr:uid="{00000000-0005-0000-0000-00004A000000}"/>
    <cellStyle name="Input cel 3 3 2 7 3 2 2" xfId="19962" xr:uid="{00000000-0005-0000-0000-00004A000000}"/>
    <cellStyle name="Input cel 3 3 2 7 3 3" xfId="12224" xr:uid="{00000000-0005-0000-0000-00004A000000}"/>
    <cellStyle name="Input cel 3 3 2 7 4" xfId="6846" xr:uid="{00000000-0005-0000-0000-00004A000000}"/>
    <cellStyle name="Input cel 3 3 2 7 4 2" xfId="17391" xr:uid="{00000000-0005-0000-0000-00004A000000}"/>
    <cellStyle name="Input cel 3 3 2 7 5" xfId="5293" xr:uid="{00000000-0005-0000-0000-00004A000000}"/>
    <cellStyle name="Input cel 3 3 2 7 5 2" xfId="11809" xr:uid="{00000000-0005-0000-0000-00004A000000}"/>
    <cellStyle name="Input cel 3 3 2 7 6" xfId="10297" xr:uid="{00000000-0005-0000-0000-00004A000000}"/>
    <cellStyle name="Input cel 3 3 2 8" xfId="1393" xr:uid="{00000000-0005-0000-0000-00004A000000}"/>
    <cellStyle name="Input cel 3 3 2 8 2" xfId="2634" xr:uid="{00000000-0005-0000-0000-00004A000000}"/>
    <cellStyle name="Input cel 3 3 2 8 2 2" xfId="8204" xr:uid="{00000000-0005-0000-0000-00004A000000}"/>
    <cellStyle name="Input cel 3 3 2 8 2 2 2" xfId="18749" xr:uid="{00000000-0005-0000-0000-00004A000000}"/>
    <cellStyle name="Input cel 3 3 2 8 2 3" xfId="10640" xr:uid="{00000000-0005-0000-0000-00004A000000}"/>
    <cellStyle name="Input cel 3 3 2 8 3" xfId="4054" xr:uid="{00000000-0005-0000-0000-00004A000000}"/>
    <cellStyle name="Input cel 3 3 2 8 3 2" xfId="9587" xr:uid="{00000000-0005-0000-0000-00004A000000}"/>
    <cellStyle name="Input cel 3 3 2 8 3 2 2" xfId="20140" xr:uid="{00000000-0005-0000-0000-00004A000000}"/>
    <cellStyle name="Input cel 3 3 2 8 3 3" xfId="11298" xr:uid="{00000000-0005-0000-0000-00004A000000}"/>
    <cellStyle name="Input cel 3 3 2 8 4" xfId="7028" xr:uid="{00000000-0005-0000-0000-00004A000000}"/>
    <cellStyle name="Input cel 3 3 2 8 4 2" xfId="17573" xr:uid="{00000000-0005-0000-0000-00004A000000}"/>
    <cellStyle name="Input cel 3 3 2 8 5" xfId="5471" xr:uid="{00000000-0005-0000-0000-00004A000000}"/>
    <cellStyle name="Input cel 3 3 2 8 5 2" xfId="10652" xr:uid="{00000000-0005-0000-0000-00004A000000}"/>
    <cellStyle name="Input cel 3 3 2 8 6" xfId="13489" xr:uid="{00000000-0005-0000-0000-00004A000000}"/>
    <cellStyle name="Input cel 3 3 2 9" xfId="961" xr:uid="{00000000-0005-0000-0000-00004A000000}"/>
    <cellStyle name="Input cel 3 3 2 9 2" xfId="3629" xr:uid="{00000000-0005-0000-0000-00004A000000}"/>
    <cellStyle name="Input cel 3 3 2 9 2 2" xfId="9189" xr:uid="{00000000-0005-0000-0000-00004A000000}"/>
    <cellStyle name="Input cel 3 3 2 9 2 2 2" xfId="19737" xr:uid="{00000000-0005-0000-0000-00004A000000}"/>
    <cellStyle name="Input cel 3 3 2 9 2 3" xfId="14773" xr:uid="{00000000-0005-0000-0000-00004A000000}"/>
    <cellStyle name="Input cel 3 3 2 9 3" xfId="6621" xr:uid="{00000000-0005-0000-0000-00004A000000}"/>
    <cellStyle name="Input cel 3 3 2 9 3 2" xfId="17166" xr:uid="{00000000-0005-0000-0000-00004A000000}"/>
    <cellStyle name="Input cel 3 3 2 9 4" xfId="5073" xr:uid="{00000000-0005-0000-0000-00004A000000}"/>
    <cellStyle name="Input cel 3 3 2 9 4 2" xfId="10261" xr:uid="{00000000-0005-0000-0000-00004A000000}"/>
    <cellStyle name="Input cel 3 3 2 9 5" xfId="15818" xr:uid="{00000000-0005-0000-0000-00004A000000}"/>
    <cellStyle name="Input cel 3 3 3" xfId="352" xr:uid="{00000000-0005-0000-0000-00004A000000}"/>
    <cellStyle name="Input cel 3 3 3 2" xfId="1840" xr:uid="{00000000-0005-0000-0000-00004A000000}"/>
    <cellStyle name="Input cel 3 3 3 2 2" xfId="3079" xr:uid="{00000000-0005-0000-0000-00004A000000}"/>
    <cellStyle name="Input cel 3 3 3 2 2 2" xfId="4491" xr:uid="{00000000-0005-0000-0000-00004A000000}"/>
    <cellStyle name="Input cel 3 3 3 2 2 2 2" xfId="9994" xr:uid="{00000000-0005-0000-0000-00004A000000}"/>
    <cellStyle name="Input cel 3 3 3 2 2 2 2 2" xfId="20550" xr:uid="{00000000-0005-0000-0000-00004A000000}"/>
    <cellStyle name="Input cel 3 3 3 2 2 2 3" xfId="12061" xr:uid="{00000000-0005-0000-0000-00004A000000}"/>
    <cellStyle name="Input cel 3 3 3 2 2 3" xfId="8649" xr:uid="{00000000-0005-0000-0000-00004A000000}"/>
    <cellStyle name="Input cel 3 3 3 2 2 3 2" xfId="19194" xr:uid="{00000000-0005-0000-0000-00004A000000}"/>
    <cellStyle name="Input cel 3 3 3 2 2 4" xfId="5878" xr:uid="{00000000-0005-0000-0000-00004A000000}"/>
    <cellStyle name="Input cel 3 3 3 2 2 4 2" xfId="16401" xr:uid="{00000000-0005-0000-0000-00004A000000}"/>
    <cellStyle name="Input cel 3 3 3 2 2 5" xfId="11701" xr:uid="{00000000-0005-0000-0000-00004A000000}"/>
    <cellStyle name="Input cel 3 3 3 2 3" xfId="3528" xr:uid="{00000000-0005-0000-0000-00004A000000}"/>
    <cellStyle name="Input cel 3 3 3 2 3 2" xfId="9092" xr:uid="{00000000-0005-0000-0000-00004A000000}"/>
    <cellStyle name="Input cel 3 3 3 2 3 2 2" xfId="19638" xr:uid="{00000000-0005-0000-0000-00004A000000}"/>
    <cellStyle name="Input cel 3 3 3 2 3 3" xfId="16081" xr:uid="{00000000-0005-0000-0000-00004A000000}"/>
    <cellStyle name="Input cel 3 3 3 2 4" xfId="4975" xr:uid="{00000000-0005-0000-0000-00004A000000}"/>
    <cellStyle name="Input cel 3 3 3 2 4 2" xfId="13333" xr:uid="{00000000-0005-0000-0000-00004A000000}"/>
    <cellStyle name="Input cel 3 3 3 2 5" xfId="14056" xr:uid="{00000000-0005-0000-0000-00004A000000}"/>
    <cellStyle name="Input cel 3 3 3 3" xfId="1256" xr:uid="{00000000-0005-0000-0000-00004A000000}"/>
    <cellStyle name="Input cel 3 3 3 3 2" xfId="2498" xr:uid="{00000000-0005-0000-0000-00004A000000}"/>
    <cellStyle name="Input cel 3 3 3 3 2 2" xfId="8068" xr:uid="{00000000-0005-0000-0000-00004A000000}"/>
    <cellStyle name="Input cel 3 3 3 3 2 2 2" xfId="18613" xr:uid="{00000000-0005-0000-0000-00004A000000}"/>
    <cellStyle name="Input cel 3 3 3 3 2 3" xfId="13357" xr:uid="{00000000-0005-0000-0000-00004A000000}"/>
    <cellStyle name="Input cel 3 3 3 3 3" xfId="3921" xr:uid="{00000000-0005-0000-0000-00004A000000}"/>
    <cellStyle name="Input cel 3 3 3 3 3 2" xfId="9465" xr:uid="{00000000-0005-0000-0000-00004A000000}"/>
    <cellStyle name="Input cel 3 3 3 3 3 2 2" xfId="20018" xr:uid="{00000000-0005-0000-0000-00004A000000}"/>
    <cellStyle name="Input cel 3 3 3 3 3 3" xfId="13475" xr:uid="{00000000-0005-0000-0000-00004A000000}"/>
    <cellStyle name="Input cel 3 3 3 3 4" xfId="6904" xr:uid="{00000000-0005-0000-0000-00004A000000}"/>
    <cellStyle name="Input cel 3 3 3 3 4 2" xfId="17449" xr:uid="{00000000-0005-0000-0000-00004A000000}"/>
    <cellStyle name="Input cel 3 3 3 3 5" xfId="5349" xr:uid="{00000000-0005-0000-0000-00004A000000}"/>
    <cellStyle name="Input cel 3 3 3 3 5 2" xfId="13263" xr:uid="{00000000-0005-0000-0000-00004A000000}"/>
    <cellStyle name="Input cel 3 3 3 3 6" xfId="11748" xr:uid="{00000000-0005-0000-0000-00004A000000}"/>
    <cellStyle name="Input cel 3 3 3 4" xfId="859" xr:uid="{00000000-0005-0000-0000-00004A000000}"/>
    <cellStyle name="Input cel 3 3 3 4 2" xfId="3403" xr:uid="{00000000-0005-0000-0000-00004A000000}"/>
    <cellStyle name="Input cel 3 3 3 4 2 2" xfId="8970" xr:uid="{00000000-0005-0000-0000-00004A000000}"/>
    <cellStyle name="Input cel 3 3 3 4 2 2 2" xfId="19515" xr:uid="{00000000-0005-0000-0000-00004A000000}"/>
    <cellStyle name="Input cel 3 3 3 4 2 3" xfId="13015" xr:uid="{00000000-0005-0000-0000-00004A000000}"/>
    <cellStyle name="Input cel 3 3 3 4 3" xfId="6519" xr:uid="{00000000-0005-0000-0000-00004A000000}"/>
    <cellStyle name="Input cel 3 3 3 4 3 2" xfId="17064" xr:uid="{00000000-0005-0000-0000-00004A000000}"/>
    <cellStyle name="Input cel 3 3 3 4 4" xfId="4835" xr:uid="{00000000-0005-0000-0000-00004A000000}"/>
    <cellStyle name="Input cel 3 3 3 4 4 2" xfId="14972" xr:uid="{00000000-0005-0000-0000-00004A000000}"/>
    <cellStyle name="Input cel 3 3 3 4 5" xfId="11096" xr:uid="{00000000-0005-0000-0000-00004A000000}"/>
    <cellStyle name="Input cel 3 3 3 5" xfId="2103" xr:uid="{00000000-0005-0000-0000-00004A000000}"/>
    <cellStyle name="Input cel 3 3 3 5 2" xfId="7673" xr:uid="{00000000-0005-0000-0000-00004A000000}"/>
    <cellStyle name="Input cel 3 3 3 5 2 2" xfId="18218" xr:uid="{00000000-0005-0000-0000-00004A000000}"/>
    <cellStyle name="Input cel 3 3 3 5 3" xfId="14295" xr:uid="{00000000-0005-0000-0000-00004A000000}"/>
    <cellStyle name="Input cel 3 3 3 6" xfId="3442" xr:uid="{00000000-0005-0000-0000-00004A000000}"/>
    <cellStyle name="Input cel 3 3 3 6 2" xfId="9006" xr:uid="{00000000-0005-0000-0000-00004A000000}"/>
    <cellStyle name="Input cel 3 3 3 6 2 2" xfId="19552" xr:uid="{00000000-0005-0000-0000-00004A000000}"/>
    <cellStyle name="Input cel 3 3 3 6 3" xfId="15371" xr:uid="{00000000-0005-0000-0000-00004A000000}"/>
    <cellStyle name="Input cel 3 3 3 7" xfId="4882" xr:uid="{00000000-0005-0000-0000-00004A000000}"/>
    <cellStyle name="Input cel 3 3 3 7 2" xfId="11030" xr:uid="{00000000-0005-0000-0000-00004A000000}"/>
    <cellStyle name="Input cel 3 3 3 8" xfId="14869" xr:uid="{00000000-0005-0000-0000-00004A000000}"/>
    <cellStyle name="Input cel 3 3 3 8 2" xfId="11324" xr:uid="{00000000-0005-0000-0000-00004A000000}"/>
    <cellStyle name="Input cel 3 3 3 9" xfId="10284" xr:uid="{00000000-0005-0000-0000-00004A000000}"/>
    <cellStyle name="Input cel 3 3 4" xfId="1210" xr:uid="{00000000-0005-0000-0000-00004A000000}"/>
    <cellStyle name="Input cel 3 3 4 2" xfId="2452" xr:uid="{00000000-0005-0000-0000-00004A000000}"/>
    <cellStyle name="Input cel 3 3 4 2 2" xfId="3876" xr:uid="{00000000-0005-0000-0000-00004A000000}"/>
    <cellStyle name="Input cel 3 3 4 2 2 2" xfId="9426" xr:uid="{00000000-0005-0000-0000-00004A000000}"/>
    <cellStyle name="Input cel 3 3 4 2 2 2 2" xfId="19979" xr:uid="{00000000-0005-0000-0000-00004A000000}"/>
    <cellStyle name="Input cel 3 3 4 2 2 3" xfId="11920" xr:uid="{00000000-0005-0000-0000-00004A000000}"/>
    <cellStyle name="Input cel 3 3 4 2 3" xfId="8022" xr:uid="{00000000-0005-0000-0000-00004A000000}"/>
    <cellStyle name="Input cel 3 3 4 2 3 2" xfId="18567" xr:uid="{00000000-0005-0000-0000-00004A000000}"/>
    <cellStyle name="Input cel 3 3 4 2 4" xfId="5310" xr:uid="{00000000-0005-0000-0000-00004A000000}"/>
    <cellStyle name="Input cel 3 3 4 2 4 2" xfId="13782" xr:uid="{00000000-0005-0000-0000-00004A000000}"/>
    <cellStyle name="Input cel 3 3 4 2 5" xfId="16089" xr:uid="{00000000-0005-0000-0000-00004A000000}"/>
    <cellStyle name="Input cel 3 3 4 3" xfId="3373" xr:uid="{00000000-0005-0000-0000-00004A000000}"/>
    <cellStyle name="Input cel 3 3 4 3 2" xfId="8941" xr:uid="{00000000-0005-0000-0000-00004A000000}"/>
    <cellStyle name="Input cel 3 3 4 3 2 2" xfId="19485" xr:uid="{00000000-0005-0000-0000-00004A000000}"/>
    <cellStyle name="Input cel 3 3 4 3 3" xfId="10502" xr:uid="{00000000-0005-0000-0000-00004A000000}"/>
    <cellStyle name="Input cel 3 3 4 4" xfId="6864" xr:uid="{00000000-0005-0000-0000-00004A000000}"/>
    <cellStyle name="Input cel 3 3 4 4 2" xfId="17409" xr:uid="{00000000-0005-0000-0000-00004A000000}"/>
    <cellStyle name="Input cel 3 3 4 5" xfId="4806" xr:uid="{00000000-0005-0000-0000-00004A000000}"/>
    <cellStyle name="Input cel 3 3 4 5 2" xfId="12071" xr:uid="{00000000-0005-0000-0000-00004A000000}"/>
    <cellStyle name="Input cel 3 3 4 6" xfId="12362" xr:uid="{00000000-0005-0000-0000-00004A000000}"/>
    <cellStyle name="Input cel 3 3 5" xfId="1498" xr:uid="{00000000-0005-0000-0000-00004A000000}"/>
    <cellStyle name="Input cel 3 3 5 2" xfId="2738" xr:uid="{00000000-0005-0000-0000-00004A000000}"/>
    <cellStyle name="Input cel 3 3 5 2 2" xfId="8308" xr:uid="{00000000-0005-0000-0000-00004A000000}"/>
    <cellStyle name="Input cel 3 3 5 2 2 2" xfId="18853" xr:uid="{00000000-0005-0000-0000-00004A000000}"/>
    <cellStyle name="Input cel 3 3 5 2 3" xfId="11468" xr:uid="{00000000-0005-0000-0000-00004A000000}"/>
    <cellStyle name="Input cel 3 3 5 3" xfId="3346" xr:uid="{00000000-0005-0000-0000-00004A000000}"/>
    <cellStyle name="Input cel 3 3 5 3 2" xfId="8915" xr:uid="{00000000-0005-0000-0000-00004A000000}"/>
    <cellStyle name="Input cel 3 3 5 3 2 2" xfId="19460" xr:uid="{00000000-0005-0000-0000-00004A000000}"/>
    <cellStyle name="Input cel 3 3 5 3 3" xfId="11206" xr:uid="{00000000-0005-0000-0000-00004A000000}"/>
    <cellStyle name="Input cel 3 3 5 4" xfId="7121" xr:uid="{00000000-0005-0000-0000-00004A000000}"/>
    <cellStyle name="Input cel 3 3 5 4 2" xfId="17666" xr:uid="{00000000-0005-0000-0000-00004A000000}"/>
    <cellStyle name="Input cel 3 3 5 5" xfId="4780" xr:uid="{00000000-0005-0000-0000-00004A000000}"/>
    <cellStyle name="Input cel 3 3 5 5 2" xfId="11979" xr:uid="{00000000-0005-0000-0000-00004A000000}"/>
    <cellStyle name="Input cel 3 3 5 6" xfId="12510" xr:uid="{00000000-0005-0000-0000-00004A000000}"/>
    <cellStyle name="Input cel 3 3 6" xfId="1251" xr:uid="{00000000-0005-0000-0000-00004A000000}"/>
    <cellStyle name="Input cel 3 3 6 2" xfId="2493" xr:uid="{00000000-0005-0000-0000-00004A000000}"/>
    <cellStyle name="Input cel 3 3 6 2 2" xfId="8063" xr:uid="{00000000-0005-0000-0000-00004A000000}"/>
    <cellStyle name="Input cel 3 3 6 2 2 2" xfId="18608" xr:uid="{00000000-0005-0000-0000-00004A000000}"/>
    <cellStyle name="Input cel 3 3 6 2 3" xfId="14138" xr:uid="{00000000-0005-0000-0000-00004A000000}"/>
    <cellStyle name="Input cel 3 3 6 3" xfId="3916" xr:uid="{00000000-0005-0000-0000-00004A000000}"/>
    <cellStyle name="Input cel 3 3 6 3 2" xfId="9460" xr:uid="{00000000-0005-0000-0000-00004A000000}"/>
    <cellStyle name="Input cel 3 3 6 3 2 2" xfId="20013" xr:uid="{00000000-0005-0000-0000-00004A000000}"/>
    <cellStyle name="Input cel 3 3 6 3 3" xfId="15685" xr:uid="{00000000-0005-0000-0000-00004A000000}"/>
    <cellStyle name="Input cel 3 3 6 4" xfId="6899" xr:uid="{00000000-0005-0000-0000-00004A000000}"/>
    <cellStyle name="Input cel 3 3 6 4 2" xfId="17444" xr:uid="{00000000-0005-0000-0000-00004A000000}"/>
    <cellStyle name="Input cel 3 3 6 5" xfId="5344" xr:uid="{00000000-0005-0000-0000-00004A000000}"/>
    <cellStyle name="Input cel 3 3 6 5 2" xfId="11254" xr:uid="{00000000-0005-0000-0000-00004A000000}"/>
    <cellStyle name="Input cel 3 3 6 6" xfId="15437" xr:uid="{00000000-0005-0000-0000-00004A000000}"/>
    <cellStyle name="Input cel 3 3 7" xfId="865" xr:uid="{00000000-0005-0000-0000-00004A000000}"/>
    <cellStyle name="Input cel 3 3 7 2" xfId="6525" xr:uid="{00000000-0005-0000-0000-00004A000000}"/>
    <cellStyle name="Input cel 3 3 7 2 2" xfId="17070" xr:uid="{00000000-0005-0000-0000-00004A000000}"/>
    <cellStyle name="Input cel 3 3 7 3" xfId="14483" xr:uid="{00000000-0005-0000-0000-00004A000000}"/>
    <cellStyle name="Input cel 3 3 8" xfId="2109" xr:uid="{00000000-0005-0000-0000-00004A000000}"/>
    <cellStyle name="Input cel 3 3 8 2" xfId="7679" xr:uid="{00000000-0005-0000-0000-00004A000000}"/>
    <cellStyle name="Input cel 3 3 8 2 2" xfId="18224" xr:uid="{00000000-0005-0000-0000-00004A000000}"/>
    <cellStyle name="Input cel 3 3 8 3" xfId="12740" xr:uid="{00000000-0005-0000-0000-00004A000000}"/>
    <cellStyle name="Input cel 3 3 9" xfId="397" xr:uid="{00000000-0005-0000-0000-00004A000000}"/>
    <cellStyle name="Input cel 3 3 9 2" xfId="14955" xr:uid="{00000000-0005-0000-0000-00004A000000}"/>
    <cellStyle name="Input cel 3 3 9 2 2" xfId="16691" xr:uid="{00000000-0005-0000-0000-00004A000000}"/>
    <cellStyle name="Input cel 3 3 9 3" xfId="10522" xr:uid="{00000000-0005-0000-0000-00004A000000}"/>
    <cellStyle name="Input cel 3 3 9 4" xfId="10360" xr:uid="{00000000-0005-0000-0000-00004A000000}"/>
    <cellStyle name="Input cel 3 4" xfId="286" xr:uid="{00000000-0005-0000-0000-00001B000000}"/>
    <cellStyle name="Input cel 3 4 2" xfId="14933" xr:uid="{00000000-0005-0000-0000-00001B000000}"/>
    <cellStyle name="Input cel 3 4 3" xfId="16661" xr:uid="{00000000-0005-0000-0000-00001B000000}"/>
    <cellStyle name="Input cel 3 5" xfId="6117" xr:uid="{00000000-0005-0000-0000-00001B000000}"/>
    <cellStyle name="Input cel 3 5 2" xfId="14911" xr:uid="{00000000-0005-0000-0000-00001B000000}"/>
    <cellStyle name="Input cel 3 5 3" xfId="16639" xr:uid="{00000000-0005-0000-0000-00001B000000}"/>
    <cellStyle name="Input cel 3 6" xfId="14821" xr:uid="{00000000-0005-0000-0000-00001B000000}"/>
    <cellStyle name="Input cel 3 6 2" xfId="13117" xr:uid="{00000000-0005-0000-0000-00001B000000}"/>
    <cellStyle name="Input cel 4" xfId="269" xr:uid="{00000000-0005-0000-0000-00004C000000}"/>
    <cellStyle name="Input cel 4 10" xfId="584" xr:uid="{00000000-0005-0000-0000-00004C000000}"/>
    <cellStyle name="Input cel 4 10 2" xfId="6282" xr:uid="{00000000-0005-0000-0000-00004C000000}"/>
    <cellStyle name="Input cel 4 10 2 2" xfId="16827" xr:uid="{00000000-0005-0000-0000-00004C000000}"/>
    <cellStyle name="Input cel 4 10 3" xfId="13742" xr:uid="{00000000-0005-0000-0000-00004C000000}"/>
    <cellStyle name="Input cel 4 11" xfId="401" xr:uid="{00000000-0005-0000-0000-00004C000000}"/>
    <cellStyle name="Input cel 4 11 2" xfId="6150" xr:uid="{00000000-0005-0000-0000-00004C000000}"/>
    <cellStyle name="Input cel 4 11 2 2" xfId="16694" xr:uid="{00000000-0005-0000-0000-00004C000000}"/>
    <cellStyle name="Input cel 4 11 3" xfId="15827" xr:uid="{00000000-0005-0000-0000-00004C000000}"/>
    <cellStyle name="Input cel 4 12" xfId="4748" xr:uid="{00000000-0005-0000-0000-00004C000000}"/>
    <cellStyle name="Input cel 4 12 2" xfId="12443" xr:uid="{00000000-0005-0000-0000-00004C000000}"/>
    <cellStyle name="Input cel 4 13" xfId="10610" xr:uid="{00000000-0005-0000-0000-00004C000000}"/>
    <cellStyle name="Input cel 4 2" xfId="320" xr:uid="{00000000-0005-0000-0000-00004C000000}"/>
    <cellStyle name="Input cel 4 2 10" xfId="491" xr:uid="{00000000-0005-0000-0000-00004C000000}"/>
    <cellStyle name="Input cel 4 2 10 2" xfId="6229" xr:uid="{00000000-0005-0000-0000-00004C000000}"/>
    <cellStyle name="Input cel 4 2 10 2 2" xfId="16775" xr:uid="{00000000-0005-0000-0000-00004C000000}"/>
    <cellStyle name="Input cel 4 2 10 3" xfId="11629" xr:uid="{00000000-0005-0000-0000-00004C000000}"/>
    <cellStyle name="Input cel 4 2 11" xfId="3428" xr:uid="{00000000-0005-0000-0000-00004C000000}"/>
    <cellStyle name="Input cel 4 2 11 2" xfId="8993" xr:uid="{00000000-0005-0000-0000-00004C000000}"/>
    <cellStyle name="Input cel 4 2 11 2 2" xfId="19539" xr:uid="{00000000-0005-0000-0000-00004C000000}"/>
    <cellStyle name="Input cel 4 2 12" xfId="4863" xr:uid="{00000000-0005-0000-0000-00004C000000}"/>
    <cellStyle name="Input cel 4 2 12 2" xfId="10799" xr:uid="{00000000-0005-0000-0000-00004C000000}"/>
    <cellStyle name="Input cel 4 2 13" xfId="12987" xr:uid="{00000000-0005-0000-0000-00004C000000}"/>
    <cellStyle name="Input cel 4 2 2" xfId="545" xr:uid="{00000000-0005-0000-0000-00004C000000}"/>
    <cellStyle name="Input cel 4 2 2 10" xfId="13974" xr:uid="{00000000-0005-0000-0000-00004C000000}"/>
    <cellStyle name="Input cel 4 2 2 2" xfId="642" xr:uid="{00000000-0005-0000-0000-00004C000000}"/>
    <cellStyle name="Input cel 4 2 2 2 2" xfId="1883" xr:uid="{00000000-0005-0000-0000-00004C000000}"/>
    <cellStyle name="Input cel 4 2 2 2 2 2" xfId="3122" xr:uid="{00000000-0005-0000-0000-00004C000000}"/>
    <cellStyle name="Input cel 4 2 2 2 2 2 2" xfId="8692" xr:uid="{00000000-0005-0000-0000-00004C000000}"/>
    <cellStyle name="Input cel 4 2 2 2 2 2 2 2" xfId="19237" xr:uid="{00000000-0005-0000-0000-00004C000000}"/>
    <cellStyle name="Input cel 4 2 2 2 2 2 3" xfId="11925" xr:uid="{00000000-0005-0000-0000-00004C000000}"/>
    <cellStyle name="Input cel 4 2 2 2 2 3" xfId="4534" xr:uid="{00000000-0005-0000-0000-00004C000000}"/>
    <cellStyle name="Input cel 4 2 2 2 2 3 2" xfId="10036" xr:uid="{00000000-0005-0000-0000-00004C000000}"/>
    <cellStyle name="Input cel 4 2 2 2 2 3 2 2" xfId="20591" xr:uid="{00000000-0005-0000-0000-00004C000000}"/>
    <cellStyle name="Input cel 4 2 2 2 2 3 3" xfId="11865" xr:uid="{00000000-0005-0000-0000-00004C000000}"/>
    <cellStyle name="Input cel 4 2 2 2 2 4" xfId="7463" xr:uid="{00000000-0005-0000-0000-00004C000000}"/>
    <cellStyle name="Input cel 4 2 2 2 2 4 2" xfId="18008" xr:uid="{00000000-0005-0000-0000-00004C000000}"/>
    <cellStyle name="Input cel 4 2 2 2 2 5" xfId="5920" xr:uid="{00000000-0005-0000-0000-00004C000000}"/>
    <cellStyle name="Input cel 4 2 2 2 2 5 2" xfId="16442" xr:uid="{00000000-0005-0000-0000-00004C000000}"/>
    <cellStyle name="Input cel 4 2 2 2 2 6" xfId="14016" xr:uid="{00000000-0005-0000-0000-00004C000000}"/>
    <cellStyle name="Input cel 4 2 2 2 3" xfId="1564" xr:uid="{00000000-0005-0000-0000-00004C000000}"/>
    <cellStyle name="Input cel 4 2 2 2 3 2" xfId="7174" xr:uid="{00000000-0005-0000-0000-00004C000000}"/>
    <cellStyle name="Input cel 4 2 2 2 3 2 2" xfId="17719" xr:uid="{00000000-0005-0000-0000-00004C000000}"/>
    <cellStyle name="Input cel 4 2 2 2 3 3" xfId="14529" xr:uid="{00000000-0005-0000-0000-00004C000000}"/>
    <cellStyle name="Input cel 4 2 2 2 4" xfId="2804" xr:uid="{00000000-0005-0000-0000-00004C000000}"/>
    <cellStyle name="Input cel 4 2 2 2 4 2" xfId="8374" xr:uid="{00000000-0005-0000-0000-00004C000000}"/>
    <cellStyle name="Input cel 4 2 2 2 4 2 2" xfId="18919" xr:uid="{00000000-0005-0000-0000-00004C000000}"/>
    <cellStyle name="Input cel 4 2 2 2 4 3" xfId="15744" xr:uid="{00000000-0005-0000-0000-00004C000000}"/>
    <cellStyle name="Input cel 4 2 2 2 5" xfId="4218" xr:uid="{00000000-0005-0000-0000-00004C000000}"/>
    <cellStyle name="Input cel 4 2 2 2 5 2" xfId="9739" xr:uid="{00000000-0005-0000-0000-00004C000000}"/>
    <cellStyle name="Input cel 4 2 2 2 5 2 2" xfId="20293" xr:uid="{00000000-0005-0000-0000-00004C000000}"/>
    <cellStyle name="Input cel 4 2 2 2 5 3" xfId="14241" xr:uid="{00000000-0005-0000-0000-00004C000000}"/>
    <cellStyle name="Input cel 4 2 2 2 6" xfId="6337" xr:uid="{00000000-0005-0000-0000-00004C000000}"/>
    <cellStyle name="Input cel 4 2 2 2 6 2" xfId="15046" xr:uid="{00000000-0005-0000-0000-00004C000000}"/>
    <cellStyle name="Input cel 4 2 2 2 6 2 2" xfId="16882" xr:uid="{00000000-0005-0000-0000-00004C000000}"/>
    <cellStyle name="Input cel 4 2 2 2 6 3" xfId="11919" xr:uid="{00000000-0005-0000-0000-00004C000000}"/>
    <cellStyle name="Input cel 4 2 2 2 7" xfId="5623" xr:uid="{00000000-0005-0000-0000-00004C000000}"/>
    <cellStyle name="Input cel 4 2 2 2 7 2" xfId="11473" xr:uid="{00000000-0005-0000-0000-00004C000000}"/>
    <cellStyle name="Input cel 4 2 2 2 8" xfId="12470" xr:uid="{00000000-0005-0000-0000-00004C000000}"/>
    <cellStyle name="Input cel 4 2 2 3" xfId="1481" xr:uid="{00000000-0005-0000-0000-00004C000000}"/>
    <cellStyle name="Input cel 4 2 2 3 2" xfId="2721" xr:uid="{00000000-0005-0000-0000-00004C000000}"/>
    <cellStyle name="Input cel 4 2 2 3 2 2" xfId="8291" xr:uid="{00000000-0005-0000-0000-00004C000000}"/>
    <cellStyle name="Input cel 4 2 2 3 2 2 2" xfId="18836" xr:uid="{00000000-0005-0000-0000-00004C000000}"/>
    <cellStyle name="Input cel 4 2 2 3 2 3" xfId="13911" xr:uid="{00000000-0005-0000-0000-00004C000000}"/>
    <cellStyle name="Input cel 4 2 2 3 3" xfId="4137" xr:uid="{00000000-0005-0000-0000-00004C000000}"/>
    <cellStyle name="Input cel 4 2 2 3 3 2" xfId="9664" xr:uid="{00000000-0005-0000-0000-00004C000000}"/>
    <cellStyle name="Input cel 4 2 2 3 3 2 2" xfId="20218" xr:uid="{00000000-0005-0000-0000-00004C000000}"/>
    <cellStyle name="Input cel 4 2 2 3 3 3" xfId="10434" xr:uid="{00000000-0005-0000-0000-00004C000000}"/>
    <cellStyle name="Input cel 4 2 2 3 4" xfId="7106" xr:uid="{00000000-0005-0000-0000-00004C000000}"/>
    <cellStyle name="Input cel 4 2 2 3 4 2" xfId="17651" xr:uid="{00000000-0005-0000-0000-00004C000000}"/>
    <cellStyle name="Input cel 4 2 2 3 5" xfId="5548" xr:uid="{00000000-0005-0000-0000-00004C000000}"/>
    <cellStyle name="Input cel 4 2 2 3 5 2" xfId="12363" xr:uid="{00000000-0005-0000-0000-00004C000000}"/>
    <cellStyle name="Input cel 4 2 2 3 6" xfId="14565" xr:uid="{00000000-0005-0000-0000-00004C000000}"/>
    <cellStyle name="Input cel 4 2 2 4" xfId="1797" xr:uid="{00000000-0005-0000-0000-00004C000000}"/>
    <cellStyle name="Input cel 4 2 2 4 2" xfId="3036" xr:uid="{00000000-0005-0000-0000-00004C000000}"/>
    <cellStyle name="Input cel 4 2 2 4 2 2" xfId="8606" xr:uid="{00000000-0005-0000-0000-00004C000000}"/>
    <cellStyle name="Input cel 4 2 2 4 2 2 2" xfId="19151" xr:uid="{00000000-0005-0000-0000-00004C000000}"/>
    <cellStyle name="Input cel 4 2 2 4 2 3" xfId="14677" xr:uid="{00000000-0005-0000-0000-00004C000000}"/>
    <cellStyle name="Input cel 4 2 2 4 3" xfId="4448" xr:uid="{00000000-0005-0000-0000-00004C000000}"/>
    <cellStyle name="Input cel 4 2 2 4 3 2" xfId="9956" xr:uid="{00000000-0005-0000-0000-00004C000000}"/>
    <cellStyle name="Input cel 4 2 2 4 3 2 2" xfId="20512" xr:uid="{00000000-0005-0000-0000-00004C000000}"/>
    <cellStyle name="Input cel 4 2 2 4 3 3" xfId="13768" xr:uid="{00000000-0005-0000-0000-00004C000000}"/>
    <cellStyle name="Input cel 4 2 2 4 4" xfId="7397" xr:uid="{00000000-0005-0000-0000-00004C000000}"/>
    <cellStyle name="Input cel 4 2 2 4 4 2" xfId="17942" xr:uid="{00000000-0005-0000-0000-00004C000000}"/>
    <cellStyle name="Input cel 4 2 2 4 5" xfId="5840" xr:uid="{00000000-0005-0000-0000-00004C000000}"/>
    <cellStyle name="Input cel 4 2 2 4 5 2" xfId="16363" xr:uid="{00000000-0005-0000-0000-00004C000000}"/>
    <cellStyle name="Input cel 4 2 2 4 6" xfId="12978" xr:uid="{00000000-0005-0000-0000-00004C000000}"/>
    <cellStyle name="Input cel 4 2 2 5" xfId="1303" xr:uid="{00000000-0005-0000-0000-00004C000000}"/>
    <cellStyle name="Input cel 4 2 2 5 2" xfId="2544" xr:uid="{00000000-0005-0000-0000-00004C000000}"/>
    <cellStyle name="Input cel 4 2 2 5 2 2" xfId="8114" xr:uid="{00000000-0005-0000-0000-00004C000000}"/>
    <cellStyle name="Input cel 4 2 2 5 2 2 2" xfId="18659" xr:uid="{00000000-0005-0000-0000-00004C000000}"/>
    <cellStyle name="Input cel 4 2 2 5 2 3" xfId="15718" xr:uid="{00000000-0005-0000-0000-00004C000000}"/>
    <cellStyle name="Input cel 4 2 2 5 3" xfId="3964" xr:uid="{00000000-0005-0000-0000-00004C000000}"/>
    <cellStyle name="Input cel 4 2 2 5 3 2" xfId="9504" xr:uid="{00000000-0005-0000-0000-00004C000000}"/>
    <cellStyle name="Input cel 4 2 2 5 3 2 2" xfId="20057" xr:uid="{00000000-0005-0000-0000-00004C000000}"/>
    <cellStyle name="Input cel 4 2 2 5 3 3" xfId="11543" xr:uid="{00000000-0005-0000-0000-00004C000000}"/>
    <cellStyle name="Input cel 4 2 2 5 4" xfId="6946" xr:uid="{00000000-0005-0000-0000-00004C000000}"/>
    <cellStyle name="Input cel 4 2 2 5 4 2" xfId="17491" xr:uid="{00000000-0005-0000-0000-00004C000000}"/>
    <cellStyle name="Input cel 4 2 2 5 5" xfId="5388" xr:uid="{00000000-0005-0000-0000-00004C000000}"/>
    <cellStyle name="Input cel 4 2 2 5 5 2" xfId="14092" xr:uid="{00000000-0005-0000-0000-00004C000000}"/>
    <cellStyle name="Input cel 4 2 2 5 6" xfId="13278" xr:uid="{00000000-0005-0000-0000-00004C000000}"/>
    <cellStyle name="Input cel 4 2 2 6" xfId="943" xr:uid="{00000000-0005-0000-0000-00004C000000}"/>
    <cellStyle name="Input cel 4 2 2 6 2" xfId="3611" xr:uid="{00000000-0005-0000-0000-00004C000000}"/>
    <cellStyle name="Input cel 4 2 2 6 2 2" xfId="9172" xr:uid="{00000000-0005-0000-0000-00004C000000}"/>
    <cellStyle name="Input cel 4 2 2 6 2 2 2" xfId="19719" xr:uid="{00000000-0005-0000-0000-00004C000000}"/>
    <cellStyle name="Input cel 4 2 2 6 2 3" xfId="15601" xr:uid="{00000000-0005-0000-0000-00004C000000}"/>
    <cellStyle name="Input cel 4 2 2 6 3" xfId="6603" xr:uid="{00000000-0005-0000-0000-00004C000000}"/>
    <cellStyle name="Input cel 4 2 2 6 3 2" xfId="17148" xr:uid="{00000000-0005-0000-0000-00004C000000}"/>
    <cellStyle name="Input cel 4 2 2 6 4" xfId="5056" xr:uid="{00000000-0005-0000-0000-00004C000000}"/>
    <cellStyle name="Input cel 4 2 2 6 4 2" xfId="11877" xr:uid="{00000000-0005-0000-0000-00004C000000}"/>
    <cellStyle name="Input cel 4 2 2 6 5" xfId="15454" xr:uid="{00000000-0005-0000-0000-00004C000000}"/>
    <cellStyle name="Input cel 4 2 2 7" xfId="2186" xr:uid="{00000000-0005-0000-0000-00004C000000}"/>
    <cellStyle name="Input cel 4 2 2 7 2" xfId="7756" xr:uid="{00000000-0005-0000-0000-00004C000000}"/>
    <cellStyle name="Input cel 4 2 2 7 2 2" xfId="18301" xr:uid="{00000000-0005-0000-0000-00004C000000}"/>
    <cellStyle name="Input cel 4 2 2 7 3" xfId="14313" xr:uid="{00000000-0005-0000-0000-00004C000000}"/>
    <cellStyle name="Input cel 4 2 2 8" xfId="3507" xr:uid="{00000000-0005-0000-0000-00004C000000}"/>
    <cellStyle name="Input cel 4 2 2 8 2" xfId="9071" xr:uid="{00000000-0005-0000-0000-00004C000000}"/>
    <cellStyle name="Input cel 4 2 2 8 2 2" xfId="19617" xr:uid="{00000000-0005-0000-0000-00004C000000}"/>
    <cellStyle name="Input cel 4 2 2 8 3" xfId="14161" xr:uid="{00000000-0005-0000-0000-00004C000000}"/>
    <cellStyle name="Input cel 4 2 2 9" xfId="4954" xr:uid="{00000000-0005-0000-0000-00004C000000}"/>
    <cellStyle name="Input cel 4 2 2 9 2" xfId="12190" xr:uid="{00000000-0005-0000-0000-00004C000000}"/>
    <cellStyle name="Input cel 4 2 3" xfId="691" xr:uid="{00000000-0005-0000-0000-00004C000000}"/>
    <cellStyle name="Input cel 4 2 3 2" xfId="1917" xr:uid="{00000000-0005-0000-0000-00004C000000}"/>
    <cellStyle name="Input cel 4 2 3 2 2" xfId="3156" xr:uid="{00000000-0005-0000-0000-00004C000000}"/>
    <cellStyle name="Input cel 4 2 3 2 2 2" xfId="8726" xr:uid="{00000000-0005-0000-0000-00004C000000}"/>
    <cellStyle name="Input cel 4 2 3 2 2 2 2" xfId="19271" xr:uid="{00000000-0005-0000-0000-00004C000000}"/>
    <cellStyle name="Input cel 4 2 3 2 2 3" xfId="12979" xr:uid="{00000000-0005-0000-0000-00004C000000}"/>
    <cellStyle name="Input cel 4 2 3 2 3" xfId="4568" xr:uid="{00000000-0005-0000-0000-00004C000000}"/>
    <cellStyle name="Input cel 4 2 3 2 3 2" xfId="10068" xr:uid="{00000000-0005-0000-0000-00004C000000}"/>
    <cellStyle name="Input cel 4 2 3 2 3 2 2" xfId="20623" xr:uid="{00000000-0005-0000-0000-00004C000000}"/>
    <cellStyle name="Input cel 4 2 3 2 3 3" xfId="15398" xr:uid="{00000000-0005-0000-0000-00004C000000}"/>
    <cellStyle name="Input cel 4 2 3 2 4" xfId="7495" xr:uid="{00000000-0005-0000-0000-00004C000000}"/>
    <cellStyle name="Input cel 4 2 3 2 4 2" xfId="18040" xr:uid="{00000000-0005-0000-0000-00004C000000}"/>
    <cellStyle name="Input cel 4 2 3 2 5" xfId="5952" xr:uid="{00000000-0005-0000-0000-00004C000000}"/>
    <cellStyle name="Input cel 4 2 3 2 5 2" xfId="16474" xr:uid="{00000000-0005-0000-0000-00004C000000}"/>
    <cellStyle name="Input cel 4 2 3 2 6" xfId="10561" xr:uid="{00000000-0005-0000-0000-00004C000000}"/>
    <cellStyle name="Input cel 4 2 3 3" xfId="1365" xr:uid="{00000000-0005-0000-0000-00004C000000}"/>
    <cellStyle name="Input cel 4 2 3 3 2" xfId="2606" xr:uid="{00000000-0005-0000-0000-00004C000000}"/>
    <cellStyle name="Input cel 4 2 3 3 2 2" xfId="8176" xr:uid="{00000000-0005-0000-0000-00004C000000}"/>
    <cellStyle name="Input cel 4 2 3 3 2 2 2" xfId="18721" xr:uid="{00000000-0005-0000-0000-00004C000000}"/>
    <cellStyle name="Input cel 4 2 3 3 2 3" xfId="12468" xr:uid="{00000000-0005-0000-0000-00004C000000}"/>
    <cellStyle name="Input cel 4 2 3 3 3" xfId="4026" xr:uid="{00000000-0005-0000-0000-00004C000000}"/>
    <cellStyle name="Input cel 4 2 3 3 3 2" xfId="9561" xr:uid="{00000000-0005-0000-0000-00004C000000}"/>
    <cellStyle name="Input cel 4 2 3 3 3 2 2" xfId="20114" xr:uid="{00000000-0005-0000-0000-00004C000000}"/>
    <cellStyle name="Input cel 4 2 3 3 3 3" xfId="10631" xr:uid="{00000000-0005-0000-0000-00004C000000}"/>
    <cellStyle name="Input cel 4 2 3 3 4" xfId="7002" xr:uid="{00000000-0005-0000-0000-00004C000000}"/>
    <cellStyle name="Input cel 4 2 3 3 4 2" xfId="17547" xr:uid="{00000000-0005-0000-0000-00004C000000}"/>
    <cellStyle name="Input cel 4 2 3 3 5" xfId="5445" xr:uid="{00000000-0005-0000-0000-00004C000000}"/>
    <cellStyle name="Input cel 4 2 3 3 5 2" xfId="15650" xr:uid="{00000000-0005-0000-0000-00004C000000}"/>
    <cellStyle name="Input cel 4 2 3 3 6" xfId="11526" xr:uid="{00000000-0005-0000-0000-00004C000000}"/>
    <cellStyle name="Input cel 4 2 3 4" xfId="991" xr:uid="{00000000-0005-0000-0000-00004C000000}"/>
    <cellStyle name="Input cel 4 2 3 4 2" xfId="6651" xr:uid="{00000000-0005-0000-0000-00004C000000}"/>
    <cellStyle name="Input cel 4 2 3 4 2 2" xfId="17196" xr:uid="{00000000-0005-0000-0000-00004C000000}"/>
    <cellStyle name="Input cel 4 2 3 4 3" xfId="13942" xr:uid="{00000000-0005-0000-0000-00004C000000}"/>
    <cellStyle name="Input cel 4 2 3 5" xfId="2234" xr:uid="{00000000-0005-0000-0000-00004C000000}"/>
    <cellStyle name="Input cel 4 2 3 5 2" xfId="7804" xr:uid="{00000000-0005-0000-0000-00004C000000}"/>
    <cellStyle name="Input cel 4 2 3 5 2 2" xfId="18349" xr:uid="{00000000-0005-0000-0000-00004C000000}"/>
    <cellStyle name="Input cel 4 2 3 5 3" xfId="12544" xr:uid="{00000000-0005-0000-0000-00004C000000}"/>
    <cellStyle name="Input cel 4 2 3 6" xfId="3659" xr:uid="{00000000-0005-0000-0000-00004C000000}"/>
    <cellStyle name="Input cel 4 2 3 6 2" xfId="9219" xr:uid="{00000000-0005-0000-0000-00004C000000}"/>
    <cellStyle name="Input cel 4 2 3 6 2 2" xfId="19767" xr:uid="{00000000-0005-0000-0000-00004C000000}"/>
    <cellStyle name="Input cel 4 2 3 6 3" xfId="15959" xr:uid="{00000000-0005-0000-0000-00004C000000}"/>
    <cellStyle name="Input cel 4 2 3 7" xfId="6385" xr:uid="{00000000-0005-0000-0000-00004C000000}"/>
    <cellStyle name="Input cel 4 2 3 7 2" xfId="15093" xr:uid="{00000000-0005-0000-0000-00004C000000}"/>
    <cellStyle name="Input cel 4 2 3 7 2 2" xfId="16930" xr:uid="{00000000-0005-0000-0000-00004C000000}"/>
    <cellStyle name="Input cel 4 2 3 7 3" xfId="10990" xr:uid="{00000000-0005-0000-0000-00004C000000}"/>
    <cellStyle name="Input cel 4 2 3 8" xfId="5103" xr:uid="{00000000-0005-0000-0000-00004C000000}"/>
    <cellStyle name="Input cel 4 2 3 8 2" xfId="12244" xr:uid="{00000000-0005-0000-0000-00004C000000}"/>
    <cellStyle name="Input cel 4 2 3 9" xfId="11844" xr:uid="{00000000-0005-0000-0000-00004C000000}"/>
    <cellStyle name="Input cel 4 2 4" xfId="755" xr:uid="{00000000-0005-0000-0000-00004C000000}"/>
    <cellStyle name="Input cel 4 2 4 2" xfId="1981" xr:uid="{00000000-0005-0000-0000-00004C000000}"/>
    <cellStyle name="Input cel 4 2 4 2 2" xfId="3220" xr:uid="{00000000-0005-0000-0000-00004C000000}"/>
    <cellStyle name="Input cel 4 2 4 2 2 2" xfId="8790" xr:uid="{00000000-0005-0000-0000-00004C000000}"/>
    <cellStyle name="Input cel 4 2 4 2 2 2 2" xfId="19335" xr:uid="{00000000-0005-0000-0000-00004C000000}"/>
    <cellStyle name="Input cel 4 2 4 2 2 3" xfId="13869" xr:uid="{00000000-0005-0000-0000-00004C000000}"/>
    <cellStyle name="Input cel 4 2 4 2 3" xfId="4632" xr:uid="{00000000-0005-0000-0000-00004C000000}"/>
    <cellStyle name="Input cel 4 2 4 2 3 2" xfId="10128" xr:uid="{00000000-0005-0000-0000-00004C000000}"/>
    <cellStyle name="Input cel 4 2 4 2 3 2 2" xfId="20683" xr:uid="{00000000-0005-0000-0000-00004C000000}"/>
    <cellStyle name="Input cel 4 2 4 2 3 3" xfId="15581" xr:uid="{00000000-0005-0000-0000-00004C000000}"/>
    <cellStyle name="Input cel 4 2 4 2 4" xfId="7555" xr:uid="{00000000-0005-0000-0000-00004C000000}"/>
    <cellStyle name="Input cel 4 2 4 2 4 2" xfId="18100" xr:uid="{00000000-0005-0000-0000-00004C000000}"/>
    <cellStyle name="Input cel 4 2 4 2 5" xfId="6012" xr:uid="{00000000-0005-0000-0000-00004C000000}"/>
    <cellStyle name="Input cel 4 2 4 2 5 2" xfId="16534" xr:uid="{00000000-0005-0000-0000-00004C000000}"/>
    <cellStyle name="Input cel 4 2 4 2 6" xfId="14484" xr:uid="{00000000-0005-0000-0000-00004C000000}"/>
    <cellStyle name="Input cel 4 2 4 3" xfId="1663" xr:uid="{00000000-0005-0000-0000-00004C000000}"/>
    <cellStyle name="Input cel 4 2 4 3 2" xfId="2903" xr:uid="{00000000-0005-0000-0000-00004C000000}"/>
    <cellStyle name="Input cel 4 2 4 3 2 2" xfId="8473" xr:uid="{00000000-0005-0000-0000-00004C000000}"/>
    <cellStyle name="Input cel 4 2 4 3 2 2 2" xfId="19018" xr:uid="{00000000-0005-0000-0000-00004C000000}"/>
    <cellStyle name="Input cel 4 2 4 3 2 3" xfId="11774" xr:uid="{00000000-0005-0000-0000-00004C000000}"/>
    <cellStyle name="Input cel 4 2 4 3 3" xfId="4316" xr:uid="{00000000-0005-0000-0000-00004C000000}"/>
    <cellStyle name="Input cel 4 2 4 3 3 2" xfId="9831" xr:uid="{00000000-0005-0000-0000-00004C000000}"/>
    <cellStyle name="Input cel 4 2 4 3 3 2 2" xfId="20387" xr:uid="{00000000-0005-0000-0000-00004C000000}"/>
    <cellStyle name="Input cel 4 2 4 3 3 3" xfId="13858" xr:uid="{00000000-0005-0000-0000-00004C000000}"/>
    <cellStyle name="Input cel 4 2 4 3 4" xfId="7271" xr:uid="{00000000-0005-0000-0000-00004C000000}"/>
    <cellStyle name="Input cel 4 2 4 3 4 2" xfId="17816" xr:uid="{00000000-0005-0000-0000-00004C000000}"/>
    <cellStyle name="Input cel 4 2 4 3 5" xfId="5715" xr:uid="{00000000-0005-0000-0000-00004C000000}"/>
    <cellStyle name="Input cel 4 2 4 3 5 2" xfId="16238" xr:uid="{00000000-0005-0000-0000-00004C000000}"/>
    <cellStyle name="Input cel 4 2 4 3 6" xfId="13824" xr:uid="{00000000-0005-0000-0000-00004C000000}"/>
    <cellStyle name="Input cel 4 2 4 4" xfId="1055" xr:uid="{00000000-0005-0000-0000-00004C000000}"/>
    <cellStyle name="Input cel 4 2 4 4 2" xfId="6712" xr:uid="{00000000-0005-0000-0000-00004C000000}"/>
    <cellStyle name="Input cel 4 2 4 4 2 2" xfId="17257" xr:uid="{00000000-0005-0000-0000-00004C000000}"/>
    <cellStyle name="Input cel 4 2 4 4 3" xfId="11103" xr:uid="{00000000-0005-0000-0000-00004C000000}"/>
    <cellStyle name="Input cel 4 2 4 5" xfId="2298" xr:uid="{00000000-0005-0000-0000-00004C000000}"/>
    <cellStyle name="Input cel 4 2 4 5 2" xfId="7868" xr:uid="{00000000-0005-0000-0000-00004C000000}"/>
    <cellStyle name="Input cel 4 2 4 5 2 2" xfId="18413" xr:uid="{00000000-0005-0000-0000-00004C000000}"/>
    <cellStyle name="Input cel 4 2 4 5 3" xfId="12811" xr:uid="{00000000-0005-0000-0000-00004C000000}"/>
    <cellStyle name="Input cel 4 2 4 6" xfId="3723" xr:uid="{00000000-0005-0000-0000-00004C000000}"/>
    <cellStyle name="Input cel 4 2 4 6 2" xfId="9279" xr:uid="{00000000-0005-0000-0000-00004C000000}"/>
    <cellStyle name="Input cel 4 2 4 6 2 2" xfId="19828" xr:uid="{00000000-0005-0000-0000-00004C000000}"/>
    <cellStyle name="Input cel 4 2 4 6 3" xfId="14711" xr:uid="{00000000-0005-0000-0000-00004C000000}"/>
    <cellStyle name="Input cel 4 2 4 7" xfId="6419" xr:uid="{00000000-0005-0000-0000-00004C000000}"/>
    <cellStyle name="Input cel 4 2 4 7 2" xfId="15127" xr:uid="{00000000-0005-0000-0000-00004C000000}"/>
    <cellStyle name="Input cel 4 2 4 7 2 2" xfId="16964" xr:uid="{00000000-0005-0000-0000-00004C000000}"/>
    <cellStyle name="Input cel 4 2 4 7 3" xfId="15313" xr:uid="{00000000-0005-0000-0000-00004C000000}"/>
    <cellStyle name="Input cel 4 2 4 8" xfId="5163" xr:uid="{00000000-0005-0000-0000-00004C000000}"/>
    <cellStyle name="Input cel 4 2 4 8 2" xfId="12016" xr:uid="{00000000-0005-0000-0000-00004C000000}"/>
    <cellStyle name="Input cel 4 2 4 9" xfId="11374" xr:uid="{00000000-0005-0000-0000-00004C000000}"/>
    <cellStyle name="Input cel 4 2 5" xfId="817" xr:uid="{00000000-0005-0000-0000-00004C000000}"/>
    <cellStyle name="Input cel 4 2 5 2" xfId="2043" xr:uid="{00000000-0005-0000-0000-00004C000000}"/>
    <cellStyle name="Input cel 4 2 5 2 2" xfId="3282" xr:uid="{00000000-0005-0000-0000-00004C000000}"/>
    <cellStyle name="Input cel 4 2 5 2 2 2" xfId="8852" xr:uid="{00000000-0005-0000-0000-00004C000000}"/>
    <cellStyle name="Input cel 4 2 5 2 2 2 2" xfId="19397" xr:uid="{00000000-0005-0000-0000-00004C000000}"/>
    <cellStyle name="Input cel 4 2 5 2 2 3" xfId="11295" xr:uid="{00000000-0005-0000-0000-00004C000000}"/>
    <cellStyle name="Input cel 4 2 5 2 3" xfId="4694" xr:uid="{00000000-0005-0000-0000-00004C000000}"/>
    <cellStyle name="Input cel 4 2 5 2 3 2" xfId="10187" xr:uid="{00000000-0005-0000-0000-00004C000000}"/>
    <cellStyle name="Input cel 4 2 5 2 3 2 2" xfId="20742" xr:uid="{00000000-0005-0000-0000-00004C000000}"/>
    <cellStyle name="Input cel 4 2 5 2 3 3" xfId="14777" xr:uid="{00000000-0005-0000-0000-00004C000000}"/>
    <cellStyle name="Input cel 4 2 5 2 4" xfId="7614" xr:uid="{00000000-0005-0000-0000-00004C000000}"/>
    <cellStyle name="Input cel 4 2 5 2 4 2" xfId="18159" xr:uid="{00000000-0005-0000-0000-00004C000000}"/>
    <cellStyle name="Input cel 4 2 5 2 5" xfId="6071" xr:uid="{00000000-0005-0000-0000-00004C000000}"/>
    <cellStyle name="Input cel 4 2 5 2 5 2" xfId="16593" xr:uid="{00000000-0005-0000-0000-00004C000000}"/>
    <cellStyle name="Input cel 4 2 5 2 6" xfId="12693" xr:uid="{00000000-0005-0000-0000-00004C000000}"/>
    <cellStyle name="Input cel 4 2 5 3" xfId="1721" xr:uid="{00000000-0005-0000-0000-00004C000000}"/>
    <cellStyle name="Input cel 4 2 5 3 2" xfId="2960" xr:uid="{00000000-0005-0000-0000-00004C000000}"/>
    <cellStyle name="Input cel 4 2 5 3 2 2" xfId="8530" xr:uid="{00000000-0005-0000-0000-00004C000000}"/>
    <cellStyle name="Input cel 4 2 5 3 2 2 2" xfId="19075" xr:uid="{00000000-0005-0000-0000-00004C000000}"/>
    <cellStyle name="Input cel 4 2 5 3 2 3" xfId="13629" xr:uid="{00000000-0005-0000-0000-00004C000000}"/>
    <cellStyle name="Input cel 4 2 5 3 3" xfId="4372" xr:uid="{00000000-0005-0000-0000-00004C000000}"/>
    <cellStyle name="Input cel 4 2 5 3 3 2" xfId="9884" xr:uid="{00000000-0005-0000-0000-00004C000000}"/>
    <cellStyle name="Input cel 4 2 5 3 3 2 2" xfId="20440" xr:uid="{00000000-0005-0000-0000-00004C000000}"/>
    <cellStyle name="Input cel 4 2 5 3 3 3" xfId="10714" xr:uid="{00000000-0005-0000-0000-00004C000000}"/>
    <cellStyle name="Input cel 4 2 5 3 4" xfId="7325" xr:uid="{00000000-0005-0000-0000-00004C000000}"/>
    <cellStyle name="Input cel 4 2 5 3 4 2" xfId="17870" xr:uid="{00000000-0005-0000-0000-00004C000000}"/>
    <cellStyle name="Input cel 4 2 5 3 5" xfId="5768" xr:uid="{00000000-0005-0000-0000-00004C000000}"/>
    <cellStyle name="Input cel 4 2 5 3 5 2" xfId="16291" xr:uid="{00000000-0005-0000-0000-00004C000000}"/>
    <cellStyle name="Input cel 4 2 5 3 6" xfId="15593" xr:uid="{00000000-0005-0000-0000-00004C000000}"/>
    <cellStyle name="Input cel 4 2 5 4" xfId="1117" xr:uid="{00000000-0005-0000-0000-00004C000000}"/>
    <cellStyle name="Input cel 4 2 5 4 2" xfId="6774" xr:uid="{00000000-0005-0000-0000-00004C000000}"/>
    <cellStyle name="Input cel 4 2 5 4 2 2" xfId="17319" xr:uid="{00000000-0005-0000-0000-00004C000000}"/>
    <cellStyle name="Input cel 4 2 5 4 3" xfId="11371" xr:uid="{00000000-0005-0000-0000-00004C000000}"/>
    <cellStyle name="Input cel 4 2 5 5" xfId="2360" xr:uid="{00000000-0005-0000-0000-00004C000000}"/>
    <cellStyle name="Input cel 4 2 5 5 2" xfId="7930" xr:uid="{00000000-0005-0000-0000-00004C000000}"/>
    <cellStyle name="Input cel 4 2 5 5 2 2" xfId="18475" xr:uid="{00000000-0005-0000-0000-00004C000000}"/>
    <cellStyle name="Input cel 4 2 5 5 3" xfId="10617" xr:uid="{00000000-0005-0000-0000-00004C000000}"/>
    <cellStyle name="Input cel 4 2 5 6" xfId="3785" xr:uid="{00000000-0005-0000-0000-00004C000000}"/>
    <cellStyle name="Input cel 4 2 5 6 2" xfId="9338" xr:uid="{00000000-0005-0000-0000-00004C000000}"/>
    <cellStyle name="Input cel 4 2 5 6 2 2" xfId="19890" xr:uid="{00000000-0005-0000-0000-00004C000000}"/>
    <cellStyle name="Input cel 4 2 5 6 3" xfId="16126" xr:uid="{00000000-0005-0000-0000-00004C000000}"/>
    <cellStyle name="Input cel 4 2 5 7" xfId="6478" xr:uid="{00000000-0005-0000-0000-00004C000000}"/>
    <cellStyle name="Input cel 4 2 5 7 2" xfId="15186" xr:uid="{00000000-0005-0000-0000-00004C000000}"/>
    <cellStyle name="Input cel 4 2 5 7 2 2" xfId="17023" xr:uid="{00000000-0005-0000-0000-00004C000000}"/>
    <cellStyle name="Input cel 4 2 5 7 3" xfId="12153" xr:uid="{00000000-0005-0000-0000-00004C000000}"/>
    <cellStyle name="Input cel 4 2 5 8" xfId="5222" xr:uid="{00000000-0005-0000-0000-00004C000000}"/>
    <cellStyle name="Input cel 4 2 5 8 2" xfId="12451" xr:uid="{00000000-0005-0000-0000-00004C000000}"/>
    <cellStyle name="Input cel 4 2 5 9" xfId="14599" xr:uid="{00000000-0005-0000-0000-00004C000000}"/>
    <cellStyle name="Input cel 4 2 6" xfId="622" xr:uid="{00000000-0005-0000-0000-00004C000000}"/>
    <cellStyle name="Input cel 4 2 6 2" xfId="1545" xr:uid="{00000000-0005-0000-0000-00004C000000}"/>
    <cellStyle name="Input cel 4 2 6 2 2" xfId="7155" xr:uid="{00000000-0005-0000-0000-00004C000000}"/>
    <cellStyle name="Input cel 4 2 6 2 2 2" xfId="17700" xr:uid="{00000000-0005-0000-0000-00004C000000}"/>
    <cellStyle name="Input cel 4 2 6 2 3" xfId="15833" xr:uid="{00000000-0005-0000-0000-00004C000000}"/>
    <cellStyle name="Input cel 4 2 6 3" xfId="2785" xr:uid="{00000000-0005-0000-0000-00004C000000}"/>
    <cellStyle name="Input cel 4 2 6 3 2" xfId="8355" xr:uid="{00000000-0005-0000-0000-00004C000000}"/>
    <cellStyle name="Input cel 4 2 6 3 2 2" xfId="18900" xr:uid="{00000000-0005-0000-0000-00004C000000}"/>
    <cellStyle name="Input cel 4 2 6 3 3" xfId="11922" xr:uid="{00000000-0005-0000-0000-00004C000000}"/>
    <cellStyle name="Input cel 4 2 6 4" xfId="4199" xr:uid="{00000000-0005-0000-0000-00004C000000}"/>
    <cellStyle name="Input cel 4 2 6 4 2" xfId="9720" xr:uid="{00000000-0005-0000-0000-00004C000000}"/>
    <cellStyle name="Input cel 4 2 6 4 2 2" xfId="20274" xr:uid="{00000000-0005-0000-0000-00004C000000}"/>
    <cellStyle name="Input cel 4 2 6 4 3" xfId="14601" xr:uid="{00000000-0005-0000-0000-00004C000000}"/>
    <cellStyle name="Input cel 4 2 6 5" xfId="6318" xr:uid="{00000000-0005-0000-0000-00004C000000}"/>
    <cellStyle name="Input cel 4 2 6 5 2" xfId="16863" xr:uid="{00000000-0005-0000-0000-00004C000000}"/>
    <cellStyle name="Input cel 4 2 6 6" xfId="5604" xr:uid="{00000000-0005-0000-0000-00004C000000}"/>
    <cellStyle name="Input cel 4 2 6 6 2" xfId="13088" xr:uid="{00000000-0005-0000-0000-00004C000000}"/>
    <cellStyle name="Input cel 4 2 6 7" xfId="13305" xr:uid="{00000000-0005-0000-0000-00004C000000}"/>
    <cellStyle name="Input cel 4 2 7" xfId="1432" xr:uid="{00000000-0005-0000-0000-00004C000000}"/>
    <cellStyle name="Input cel 4 2 7 2" xfId="2673" xr:uid="{00000000-0005-0000-0000-00004C000000}"/>
    <cellStyle name="Input cel 4 2 7 2 2" xfId="8243" xr:uid="{00000000-0005-0000-0000-00004C000000}"/>
    <cellStyle name="Input cel 4 2 7 2 2 2" xfId="18788" xr:uid="{00000000-0005-0000-0000-00004C000000}"/>
    <cellStyle name="Input cel 4 2 7 2 3" xfId="15722" xr:uid="{00000000-0005-0000-0000-00004C000000}"/>
    <cellStyle name="Input cel 4 2 7 3" xfId="4093" xr:uid="{00000000-0005-0000-0000-00004C000000}"/>
    <cellStyle name="Input cel 4 2 7 3 2" xfId="9624" xr:uid="{00000000-0005-0000-0000-00004C000000}"/>
    <cellStyle name="Input cel 4 2 7 3 2 2" xfId="20177" xr:uid="{00000000-0005-0000-0000-00004C000000}"/>
    <cellStyle name="Input cel 4 2 7 3 3" xfId="15773" xr:uid="{00000000-0005-0000-0000-00004C000000}"/>
    <cellStyle name="Input cel 4 2 7 4" xfId="7065" xr:uid="{00000000-0005-0000-0000-00004C000000}"/>
    <cellStyle name="Input cel 4 2 7 4 2" xfId="17610" xr:uid="{00000000-0005-0000-0000-00004C000000}"/>
    <cellStyle name="Input cel 4 2 7 5" xfId="5508" xr:uid="{00000000-0005-0000-0000-00004C000000}"/>
    <cellStyle name="Input cel 4 2 7 5 2" xfId="15239" xr:uid="{00000000-0005-0000-0000-00004C000000}"/>
    <cellStyle name="Input cel 4 2 7 6" xfId="15797" xr:uid="{00000000-0005-0000-0000-00004C000000}"/>
    <cellStyle name="Input cel 4 2 8" xfId="920" xr:uid="{00000000-0005-0000-0000-00004C000000}"/>
    <cellStyle name="Input cel 4 2 8 2" xfId="3577" xr:uid="{00000000-0005-0000-0000-00004C000000}"/>
    <cellStyle name="Input cel 4 2 8 2 2" xfId="9138" xr:uid="{00000000-0005-0000-0000-00004C000000}"/>
    <cellStyle name="Input cel 4 2 8 2 2 2" xfId="19685" xr:uid="{00000000-0005-0000-0000-00004C000000}"/>
    <cellStyle name="Input cel 4 2 8 2 3" xfId="13181" xr:uid="{00000000-0005-0000-0000-00004C000000}"/>
    <cellStyle name="Input cel 4 2 8 3" xfId="6580" xr:uid="{00000000-0005-0000-0000-00004C000000}"/>
    <cellStyle name="Input cel 4 2 8 3 2" xfId="17125" xr:uid="{00000000-0005-0000-0000-00004C000000}"/>
    <cellStyle name="Input cel 4 2 8 4" xfId="5022" xr:uid="{00000000-0005-0000-0000-00004C000000}"/>
    <cellStyle name="Input cel 4 2 8 4 2" xfId="15992" xr:uid="{00000000-0005-0000-0000-00004C000000}"/>
    <cellStyle name="Input cel 4 2 8 5" xfId="15819" xr:uid="{00000000-0005-0000-0000-00004C000000}"/>
    <cellStyle name="Input cel 4 2 9" xfId="2163" xr:uid="{00000000-0005-0000-0000-00004C000000}"/>
    <cellStyle name="Input cel 4 2 9 2" xfId="7733" xr:uid="{00000000-0005-0000-0000-00004C000000}"/>
    <cellStyle name="Input cel 4 2 9 2 2" xfId="18278" xr:uid="{00000000-0005-0000-0000-00004C000000}"/>
    <cellStyle name="Input cel 4 2 9 3" xfId="15083" xr:uid="{00000000-0005-0000-0000-00004C000000}"/>
    <cellStyle name="Input cel 4 3" xfId="383" xr:uid="{00000000-0005-0000-0000-00004C000000}"/>
    <cellStyle name="Input cel 4 3 10" xfId="2147" xr:uid="{00000000-0005-0000-0000-00004C000000}"/>
    <cellStyle name="Input cel 4 3 10 2" xfId="7717" xr:uid="{00000000-0005-0000-0000-00004C000000}"/>
    <cellStyle name="Input cel 4 3 10 2 2" xfId="18262" xr:uid="{00000000-0005-0000-0000-00004C000000}"/>
    <cellStyle name="Input cel 4 3 10 3" xfId="13186" xr:uid="{00000000-0005-0000-0000-00004C000000}"/>
    <cellStyle name="Input cel 4 3 11" xfId="475" xr:uid="{00000000-0005-0000-0000-00004C000000}"/>
    <cellStyle name="Input cel 4 3 11 2" xfId="6213" xr:uid="{00000000-0005-0000-0000-00004C000000}"/>
    <cellStyle name="Input cel 4 3 11 2 2" xfId="16759" xr:uid="{00000000-0005-0000-0000-00004C000000}"/>
    <cellStyle name="Input cel 4 3 11 3" xfId="14350" xr:uid="{00000000-0005-0000-0000-00004C000000}"/>
    <cellStyle name="Input cel 4 3 12" xfId="3465" xr:uid="{00000000-0005-0000-0000-00004C000000}"/>
    <cellStyle name="Input cel 4 3 12 2" xfId="9029" xr:uid="{00000000-0005-0000-0000-00004C000000}"/>
    <cellStyle name="Input cel 4 3 12 2 2" xfId="19575" xr:uid="{00000000-0005-0000-0000-00004C000000}"/>
    <cellStyle name="Input cel 4 3 13" xfId="4911" xr:uid="{00000000-0005-0000-0000-00004C000000}"/>
    <cellStyle name="Input cel 4 3 13 2" xfId="11785" xr:uid="{00000000-0005-0000-0000-00004C000000}"/>
    <cellStyle name="Input cel 4 3 14" xfId="12487" xr:uid="{00000000-0005-0000-0000-00004C000000}"/>
    <cellStyle name="Input cel 4 3 2" xfId="530" xr:uid="{00000000-0005-0000-0000-00004C000000}"/>
    <cellStyle name="Input cel 4 3 2 2" xfId="676" xr:uid="{00000000-0005-0000-0000-00004C000000}"/>
    <cellStyle name="Input cel 4 3 2 2 2" xfId="1597" xr:uid="{00000000-0005-0000-0000-00004C000000}"/>
    <cellStyle name="Input cel 4 3 2 2 2 2" xfId="7207" xr:uid="{00000000-0005-0000-0000-00004C000000}"/>
    <cellStyle name="Input cel 4 3 2 2 2 2 2" xfId="17752" xr:uid="{00000000-0005-0000-0000-00004C000000}"/>
    <cellStyle name="Input cel 4 3 2 2 2 3" xfId="10612" xr:uid="{00000000-0005-0000-0000-00004C000000}"/>
    <cellStyle name="Input cel 4 3 2 2 3" xfId="2837" xr:uid="{00000000-0005-0000-0000-00004C000000}"/>
    <cellStyle name="Input cel 4 3 2 2 3 2" xfId="8407" xr:uid="{00000000-0005-0000-0000-00004C000000}"/>
    <cellStyle name="Input cel 4 3 2 2 3 2 2" xfId="18952" xr:uid="{00000000-0005-0000-0000-00004C000000}"/>
    <cellStyle name="Input cel 4 3 2 2 3 3" xfId="12918" xr:uid="{00000000-0005-0000-0000-00004C000000}"/>
    <cellStyle name="Input cel 4 3 2 2 4" xfId="4251" xr:uid="{00000000-0005-0000-0000-00004C000000}"/>
    <cellStyle name="Input cel 4 3 2 2 4 2" xfId="9771" xr:uid="{00000000-0005-0000-0000-00004C000000}"/>
    <cellStyle name="Input cel 4 3 2 2 4 2 2" xfId="20325" xr:uid="{00000000-0005-0000-0000-00004C000000}"/>
    <cellStyle name="Input cel 4 3 2 2 4 3" xfId="14189" xr:uid="{00000000-0005-0000-0000-00004C000000}"/>
    <cellStyle name="Input cel 4 3 2 2 5" xfId="6370" xr:uid="{00000000-0005-0000-0000-00004C000000}"/>
    <cellStyle name="Input cel 4 3 2 2 5 2" xfId="16915" xr:uid="{00000000-0005-0000-0000-00004C000000}"/>
    <cellStyle name="Input cel 4 3 2 2 6" xfId="5655" xr:uid="{00000000-0005-0000-0000-00004C000000}"/>
    <cellStyle name="Input cel 4 3 2 2 6 2" xfId="15448" xr:uid="{00000000-0005-0000-0000-00004C000000}"/>
    <cellStyle name="Input cel 4 3 2 2 7" xfId="13828" xr:uid="{00000000-0005-0000-0000-00004C000000}"/>
    <cellStyle name="Input cel 4 3 2 3" xfId="1801" xr:uid="{00000000-0005-0000-0000-00004C000000}"/>
    <cellStyle name="Input cel 4 3 2 3 2" xfId="3040" xr:uid="{00000000-0005-0000-0000-00004C000000}"/>
    <cellStyle name="Input cel 4 3 2 3 2 2" xfId="8610" xr:uid="{00000000-0005-0000-0000-00004C000000}"/>
    <cellStyle name="Input cel 4 3 2 3 2 2 2" xfId="19155" xr:uid="{00000000-0005-0000-0000-00004C000000}"/>
    <cellStyle name="Input cel 4 3 2 3 2 3" xfId="10571" xr:uid="{00000000-0005-0000-0000-00004C000000}"/>
    <cellStyle name="Input cel 4 3 2 3 3" xfId="4452" xr:uid="{00000000-0005-0000-0000-00004C000000}"/>
    <cellStyle name="Input cel 4 3 2 3 3 2" xfId="9960" xr:uid="{00000000-0005-0000-0000-00004C000000}"/>
    <cellStyle name="Input cel 4 3 2 3 3 2 2" xfId="20516" xr:uid="{00000000-0005-0000-0000-00004C000000}"/>
    <cellStyle name="Input cel 4 3 2 3 3 3" xfId="12954" xr:uid="{00000000-0005-0000-0000-00004C000000}"/>
    <cellStyle name="Input cel 4 3 2 3 4" xfId="7401" xr:uid="{00000000-0005-0000-0000-00004C000000}"/>
    <cellStyle name="Input cel 4 3 2 3 4 2" xfId="17946" xr:uid="{00000000-0005-0000-0000-00004C000000}"/>
    <cellStyle name="Input cel 4 3 2 3 5" xfId="5844" xr:uid="{00000000-0005-0000-0000-00004C000000}"/>
    <cellStyle name="Input cel 4 3 2 3 5 2" xfId="16367" xr:uid="{00000000-0005-0000-0000-00004C000000}"/>
    <cellStyle name="Input cel 4 3 2 3 6" xfId="13479" xr:uid="{00000000-0005-0000-0000-00004C000000}"/>
    <cellStyle name="Input cel 4 3 2 4" xfId="1350" xr:uid="{00000000-0005-0000-0000-00004C000000}"/>
    <cellStyle name="Input cel 4 3 2 4 2" xfId="2591" xr:uid="{00000000-0005-0000-0000-00004C000000}"/>
    <cellStyle name="Input cel 4 3 2 4 2 2" xfId="8161" xr:uid="{00000000-0005-0000-0000-00004C000000}"/>
    <cellStyle name="Input cel 4 3 2 4 2 2 2" xfId="18706" xr:uid="{00000000-0005-0000-0000-00004C000000}"/>
    <cellStyle name="Input cel 4 3 2 4 2 3" xfId="10710" xr:uid="{00000000-0005-0000-0000-00004C000000}"/>
    <cellStyle name="Input cel 4 3 2 4 3" xfId="4011" xr:uid="{00000000-0005-0000-0000-00004C000000}"/>
    <cellStyle name="Input cel 4 3 2 4 3 2" xfId="9546" xr:uid="{00000000-0005-0000-0000-00004C000000}"/>
    <cellStyle name="Input cel 4 3 2 4 3 2 2" xfId="20099" xr:uid="{00000000-0005-0000-0000-00004C000000}"/>
    <cellStyle name="Input cel 4 3 2 4 3 3" xfId="12905" xr:uid="{00000000-0005-0000-0000-00004C000000}"/>
    <cellStyle name="Input cel 4 3 2 4 4" xfId="6987" xr:uid="{00000000-0005-0000-0000-00004C000000}"/>
    <cellStyle name="Input cel 4 3 2 4 4 2" xfId="17532" xr:uid="{00000000-0005-0000-0000-00004C000000}"/>
    <cellStyle name="Input cel 4 3 2 4 5" xfId="5430" xr:uid="{00000000-0005-0000-0000-00004C000000}"/>
    <cellStyle name="Input cel 4 3 2 4 5 2" xfId="10446" xr:uid="{00000000-0005-0000-0000-00004C000000}"/>
    <cellStyle name="Input cel 4 3 2 4 6" xfId="14993" xr:uid="{00000000-0005-0000-0000-00004C000000}"/>
    <cellStyle name="Input cel 4 3 2 5" xfId="976" xr:uid="{00000000-0005-0000-0000-00004C000000}"/>
    <cellStyle name="Input cel 4 3 2 5 2" xfId="3644" xr:uid="{00000000-0005-0000-0000-00004C000000}"/>
    <cellStyle name="Input cel 4 3 2 5 2 2" xfId="9204" xr:uid="{00000000-0005-0000-0000-00004C000000}"/>
    <cellStyle name="Input cel 4 3 2 5 2 2 2" xfId="19752" xr:uid="{00000000-0005-0000-0000-00004C000000}"/>
    <cellStyle name="Input cel 4 3 2 5 2 3" xfId="12342" xr:uid="{00000000-0005-0000-0000-00004C000000}"/>
    <cellStyle name="Input cel 4 3 2 5 3" xfId="6636" xr:uid="{00000000-0005-0000-0000-00004C000000}"/>
    <cellStyle name="Input cel 4 3 2 5 3 2" xfId="17181" xr:uid="{00000000-0005-0000-0000-00004C000000}"/>
    <cellStyle name="Input cel 4 3 2 5 4" xfId="5088" xr:uid="{00000000-0005-0000-0000-00004C000000}"/>
    <cellStyle name="Input cel 4 3 2 5 4 2" xfId="13381" xr:uid="{00000000-0005-0000-0000-00004C000000}"/>
    <cellStyle name="Input cel 4 3 2 5 5" xfId="13643" xr:uid="{00000000-0005-0000-0000-00004C000000}"/>
    <cellStyle name="Input cel 4 3 2 6" xfId="2219" xr:uid="{00000000-0005-0000-0000-00004C000000}"/>
    <cellStyle name="Input cel 4 3 2 6 2" xfId="7789" xr:uid="{00000000-0005-0000-0000-00004C000000}"/>
    <cellStyle name="Input cel 4 3 2 6 2 2" xfId="18334" xr:uid="{00000000-0005-0000-0000-00004C000000}"/>
    <cellStyle name="Input cel 4 3 2 6 3" xfId="11426" xr:uid="{00000000-0005-0000-0000-00004C000000}"/>
    <cellStyle name="Input cel 4 3 2 7" xfId="3557" xr:uid="{00000000-0005-0000-0000-00004C000000}"/>
    <cellStyle name="Input cel 4 3 2 7 2" xfId="9120" xr:uid="{00000000-0005-0000-0000-00004C000000}"/>
    <cellStyle name="Input cel 4 3 2 7 2 2" xfId="19666" xr:uid="{00000000-0005-0000-0000-00004C000000}"/>
    <cellStyle name="Input cel 4 3 2 7 3" xfId="15926" xr:uid="{00000000-0005-0000-0000-00004C000000}"/>
    <cellStyle name="Input cel 4 3 2 8" xfId="5003" xr:uid="{00000000-0005-0000-0000-00004C000000}"/>
    <cellStyle name="Input cel 4 3 2 8 2" xfId="11539" xr:uid="{00000000-0005-0000-0000-00004C000000}"/>
    <cellStyle name="Input cel 4 3 2 9" xfId="10370" xr:uid="{00000000-0005-0000-0000-00004C000000}"/>
    <cellStyle name="Input cel 4 3 3" xfId="725" xr:uid="{00000000-0005-0000-0000-00004C000000}"/>
    <cellStyle name="Input cel 4 3 3 10" xfId="13862" xr:uid="{00000000-0005-0000-0000-00004C000000}"/>
    <cellStyle name="Input cel 4 3 3 2" xfId="1636" xr:uid="{00000000-0005-0000-0000-00004C000000}"/>
    <cellStyle name="Input cel 4 3 3 2 2" xfId="1951" xr:uid="{00000000-0005-0000-0000-00004C000000}"/>
    <cellStyle name="Input cel 4 3 3 2 2 2" xfId="3190" xr:uid="{00000000-0005-0000-0000-00004C000000}"/>
    <cellStyle name="Input cel 4 3 3 2 2 2 2" xfId="8760" xr:uid="{00000000-0005-0000-0000-00004C000000}"/>
    <cellStyle name="Input cel 4 3 3 2 2 2 2 2" xfId="19305" xr:uid="{00000000-0005-0000-0000-00004C000000}"/>
    <cellStyle name="Input cel 4 3 3 2 2 2 3" xfId="16182" xr:uid="{00000000-0005-0000-0000-00004C000000}"/>
    <cellStyle name="Input cel 4 3 3 2 2 3" xfId="4602" xr:uid="{00000000-0005-0000-0000-00004C000000}"/>
    <cellStyle name="Input cel 4 3 3 2 2 3 2" xfId="10100" xr:uid="{00000000-0005-0000-0000-00004C000000}"/>
    <cellStyle name="Input cel 4 3 3 2 2 3 2 2" xfId="20655" xr:uid="{00000000-0005-0000-0000-00004C000000}"/>
    <cellStyle name="Input cel 4 3 3 2 2 3 3" xfId="13952" xr:uid="{00000000-0005-0000-0000-00004C000000}"/>
    <cellStyle name="Input cel 4 3 3 2 2 4" xfId="7527" xr:uid="{00000000-0005-0000-0000-00004C000000}"/>
    <cellStyle name="Input cel 4 3 3 2 2 4 2" xfId="18072" xr:uid="{00000000-0005-0000-0000-00004C000000}"/>
    <cellStyle name="Input cel 4 3 3 2 2 5" xfId="5984" xr:uid="{00000000-0005-0000-0000-00004C000000}"/>
    <cellStyle name="Input cel 4 3 3 2 2 5 2" xfId="16506" xr:uid="{00000000-0005-0000-0000-00004C000000}"/>
    <cellStyle name="Input cel 4 3 3 2 2 6" xfId="14589" xr:uid="{00000000-0005-0000-0000-00004C000000}"/>
    <cellStyle name="Input cel 4 3 3 2 3" xfId="2876" xr:uid="{00000000-0005-0000-0000-00004C000000}"/>
    <cellStyle name="Input cel 4 3 3 2 3 2" xfId="8446" xr:uid="{00000000-0005-0000-0000-00004C000000}"/>
    <cellStyle name="Input cel 4 3 3 2 3 2 2" xfId="18991" xr:uid="{00000000-0005-0000-0000-00004C000000}"/>
    <cellStyle name="Input cel 4 3 3 2 3 3" xfId="13266" xr:uid="{00000000-0005-0000-0000-00004C000000}"/>
    <cellStyle name="Input cel 4 3 3 2 4" xfId="4289" xr:uid="{00000000-0005-0000-0000-00004C000000}"/>
    <cellStyle name="Input cel 4 3 3 2 4 2" xfId="9806" xr:uid="{00000000-0005-0000-0000-00004C000000}"/>
    <cellStyle name="Input cel 4 3 3 2 4 2 2" xfId="20361" xr:uid="{00000000-0005-0000-0000-00004C000000}"/>
    <cellStyle name="Input cel 4 3 3 2 4 3" xfId="10601" xr:uid="{00000000-0005-0000-0000-00004C000000}"/>
    <cellStyle name="Input cel 4 3 3 2 5" xfId="7244" xr:uid="{00000000-0005-0000-0000-00004C000000}"/>
    <cellStyle name="Input cel 4 3 3 2 5 2" xfId="17789" xr:uid="{00000000-0005-0000-0000-00004C000000}"/>
    <cellStyle name="Input cel 4 3 3 2 6" xfId="5690" xr:uid="{00000000-0005-0000-0000-00004C000000}"/>
    <cellStyle name="Input cel 4 3 3 2 6 2" xfId="16213" xr:uid="{00000000-0005-0000-0000-00004C000000}"/>
    <cellStyle name="Input cel 4 3 3 2 7" xfId="12727" xr:uid="{00000000-0005-0000-0000-00004C000000}"/>
    <cellStyle name="Input cel 4 3 3 3" xfId="1817" xr:uid="{00000000-0005-0000-0000-00004C000000}"/>
    <cellStyle name="Input cel 4 3 3 3 2" xfId="3056" xr:uid="{00000000-0005-0000-0000-00004C000000}"/>
    <cellStyle name="Input cel 4 3 3 3 2 2" xfId="8626" xr:uid="{00000000-0005-0000-0000-00004C000000}"/>
    <cellStyle name="Input cel 4 3 3 3 2 2 2" xfId="19171" xr:uid="{00000000-0005-0000-0000-00004C000000}"/>
    <cellStyle name="Input cel 4 3 3 3 2 3" xfId="12146" xr:uid="{00000000-0005-0000-0000-00004C000000}"/>
    <cellStyle name="Input cel 4 3 3 3 3" xfId="4468" xr:uid="{00000000-0005-0000-0000-00004C000000}"/>
    <cellStyle name="Input cel 4 3 3 3 3 2" xfId="9975" xr:uid="{00000000-0005-0000-0000-00004C000000}"/>
    <cellStyle name="Input cel 4 3 3 3 3 2 2" xfId="20531" xr:uid="{00000000-0005-0000-0000-00004C000000}"/>
    <cellStyle name="Input cel 4 3 3 3 3 3" xfId="13421" xr:uid="{00000000-0005-0000-0000-00004C000000}"/>
    <cellStyle name="Input cel 4 3 3 3 4" xfId="7416" xr:uid="{00000000-0005-0000-0000-00004C000000}"/>
    <cellStyle name="Input cel 4 3 3 3 4 2" xfId="17961" xr:uid="{00000000-0005-0000-0000-00004C000000}"/>
    <cellStyle name="Input cel 4 3 3 3 5" xfId="5859" xr:uid="{00000000-0005-0000-0000-00004C000000}"/>
    <cellStyle name="Input cel 4 3 3 3 5 2" xfId="16382" xr:uid="{00000000-0005-0000-0000-00004C000000}"/>
    <cellStyle name="Input cel 4 3 3 3 6" xfId="15859" xr:uid="{00000000-0005-0000-0000-00004C000000}"/>
    <cellStyle name="Input cel 4 3 3 4" xfId="1410" xr:uid="{00000000-0005-0000-0000-00004C000000}"/>
    <cellStyle name="Input cel 4 3 3 4 2" xfId="2651" xr:uid="{00000000-0005-0000-0000-00004C000000}"/>
    <cellStyle name="Input cel 4 3 3 4 2 2" xfId="8221" xr:uid="{00000000-0005-0000-0000-00004C000000}"/>
    <cellStyle name="Input cel 4 3 3 4 2 2 2" xfId="18766" xr:uid="{00000000-0005-0000-0000-00004C000000}"/>
    <cellStyle name="Input cel 4 3 3 4 2 3" xfId="15909" xr:uid="{00000000-0005-0000-0000-00004C000000}"/>
    <cellStyle name="Input cel 4 3 3 4 3" xfId="4071" xr:uid="{00000000-0005-0000-0000-00004C000000}"/>
    <cellStyle name="Input cel 4 3 3 4 3 2" xfId="9604" xr:uid="{00000000-0005-0000-0000-00004C000000}"/>
    <cellStyle name="Input cel 4 3 3 4 3 2 2" xfId="20157" xr:uid="{00000000-0005-0000-0000-00004C000000}"/>
    <cellStyle name="Input cel 4 3 3 4 3 3" xfId="11788" xr:uid="{00000000-0005-0000-0000-00004C000000}"/>
    <cellStyle name="Input cel 4 3 3 4 4" xfId="7045" xr:uid="{00000000-0005-0000-0000-00004C000000}"/>
    <cellStyle name="Input cel 4 3 3 4 4 2" xfId="17590" xr:uid="{00000000-0005-0000-0000-00004C000000}"/>
    <cellStyle name="Input cel 4 3 3 4 5" xfId="5488" xr:uid="{00000000-0005-0000-0000-00004C000000}"/>
    <cellStyle name="Input cel 4 3 3 4 5 2" xfId="13647" xr:uid="{00000000-0005-0000-0000-00004C000000}"/>
    <cellStyle name="Input cel 4 3 3 4 6" xfId="11909" xr:uid="{00000000-0005-0000-0000-00004C000000}"/>
    <cellStyle name="Input cel 4 3 3 5" xfId="1025" xr:uid="{00000000-0005-0000-0000-00004C000000}"/>
    <cellStyle name="Input cel 4 3 3 5 2" xfId="6684" xr:uid="{00000000-0005-0000-0000-00004C000000}"/>
    <cellStyle name="Input cel 4 3 3 5 2 2" xfId="17229" xr:uid="{00000000-0005-0000-0000-00004C000000}"/>
    <cellStyle name="Input cel 4 3 3 5 3" xfId="15423" xr:uid="{00000000-0005-0000-0000-00004C000000}"/>
    <cellStyle name="Input cel 4 3 3 6" xfId="2268" xr:uid="{00000000-0005-0000-0000-00004C000000}"/>
    <cellStyle name="Input cel 4 3 3 6 2" xfId="7838" xr:uid="{00000000-0005-0000-0000-00004C000000}"/>
    <cellStyle name="Input cel 4 3 3 6 2 2" xfId="18383" xr:uid="{00000000-0005-0000-0000-00004C000000}"/>
    <cellStyle name="Input cel 4 3 3 6 3" xfId="13642" xr:uid="{00000000-0005-0000-0000-00004C000000}"/>
    <cellStyle name="Input cel 4 3 3 7" xfId="3693" xr:uid="{00000000-0005-0000-0000-00004C000000}"/>
    <cellStyle name="Input cel 4 3 3 7 2" xfId="9251" xr:uid="{00000000-0005-0000-0000-00004C000000}"/>
    <cellStyle name="Input cel 4 3 3 7 2 2" xfId="19800" xr:uid="{00000000-0005-0000-0000-00004C000000}"/>
    <cellStyle name="Input cel 4 3 3 7 3" xfId="14101" xr:uid="{00000000-0005-0000-0000-00004C000000}"/>
    <cellStyle name="Input cel 4 3 3 8" xfId="6404" xr:uid="{00000000-0005-0000-0000-00004C000000}"/>
    <cellStyle name="Input cel 4 3 3 8 2" xfId="15112" xr:uid="{00000000-0005-0000-0000-00004C000000}"/>
    <cellStyle name="Input cel 4 3 3 8 2 2" xfId="16949" xr:uid="{00000000-0005-0000-0000-00004C000000}"/>
    <cellStyle name="Input cel 4 3 3 8 3" xfId="11297" xr:uid="{00000000-0005-0000-0000-00004C000000}"/>
    <cellStyle name="Input cel 4 3 3 9" xfId="5135" xr:uid="{00000000-0005-0000-0000-00004C000000}"/>
    <cellStyle name="Input cel 4 3 3 9 2" xfId="13287" xr:uid="{00000000-0005-0000-0000-00004C000000}"/>
    <cellStyle name="Input cel 4 3 4" xfId="789" xr:uid="{00000000-0005-0000-0000-00004C000000}"/>
    <cellStyle name="Input cel 4 3 4 2" xfId="2015" xr:uid="{00000000-0005-0000-0000-00004C000000}"/>
    <cellStyle name="Input cel 4 3 4 2 2" xfId="3254" xr:uid="{00000000-0005-0000-0000-00004C000000}"/>
    <cellStyle name="Input cel 4 3 4 2 2 2" xfId="8824" xr:uid="{00000000-0005-0000-0000-00004C000000}"/>
    <cellStyle name="Input cel 4 3 4 2 2 2 2" xfId="19369" xr:uid="{00000000-0005-0000-0000-00004C000000}"/>
    <cellStyle name="Input cel 4 3 4 2 2 3" xfId="11381" xr:uid="{00000000-0005-0000-0000-00004C000000}"/>
    <cellStyle name="Input cel 4 3 4 2 3" xfId="4666" xr:uid="{00000000-0005-0000-0000-00004C000000}"/>
    <cellStyle name="Input cel 4 3 4 2 3 2" xfId="10160" xr:uid="{00000000-0005-0000-0000-00004C000000}"/>
    <cellStyle name="Input cel 4 3 4 2 3 2 2" xfId="20715" xr:uid="{00000000-0005-0000-0000-00004C000000}"/>
    <cellStyle name="Input cel 4 3 4 2 3 3" xfId="11114" xr:uid="{00000000-0005-0000-0000-00004C000000}"/>
    <cellStyle name="Input cel 4 3 4 2 4" xfId="7587" xr:uid="{00000000-0005-0000-0000-00004C000000}"/>
    <cellStyle name="Input cel 4 3 4 2 4 2" xfId="18132" xr:uid="{00000000-0005-0000-0000-00004C000000}"/>
    <cellStyle name="Input cel 4 3 4 2 5" xfId="6044" xr:uid="{00000000-0005-0000-0000-00004C000000}"/>
    <cellStyle name="Input cel 4 3 4 2 5 2" xfId="16566" xr:uid="{00000000-0005-0000-0000-00004C000000}"/>
    <cellStyle name="Input cel 4 3 4 2 6" xfId="15664" xr:uid="{00000000-0005-0000-0000-00004C000000}"/>
    <cellStyle name="Input cel 4 3 4 3" xfId="1697" xr:uid="{00000000-0005-0000-0000-00004C000000}"/>
    <cellStyle name="Input cel 4 3 4 3 2" xfId="2937" xr:uid="{00000000-0005-0000-0000-00004C000000}"/>
    <cellStyle name="Input cel 4 3 4 3 2 2" xfId="8507" xr:uid="{00000000-0005-0000-0000-00004C000000}"/>
    <cellStyle name="Input cel 4 3 4 3 2 2 2" xfId="19052" xr:uid="{00000000-0005-0000-0000-00004C000000}"/>
    <cellStyle name="Input cel 4 3 4 3 2 3" xfId="10945" xr:uid="{00000000-0005-0000-0000-00004C000000}"/>
    <cellStyle name="Input cel 4 3 4 3 3" xfId="4350" xr:uid="{00000000-0005-0000-0000-00004C000000}"/>
    <cellStyle name="Input cel 4 3 4 3 3 2" xfId="9863" xr:uid="{00000000-0005-0000-0000-00004C000000}"/>
    <cellStyle name="Input cel 4 3 4 3 3 2 2" xfId="20419" xr:uid="{00000000-0005-0000-0000-00004C000000}"/>
    <cellStyle name="Input cel 4 3 4 3 3 3" xfId="11709" xr:uid="{00000000-0005-0000-0000-00004C000000}"/>
    <cellStyle name="Input cel 4 3 4 3 4" xfId="7303" xr:uid="{00000000-0005-0000-0000-00004C000000}"/>
    <cellStyle name="Input cel 4 3 4 3 4 2" xfId="17848" xr:uid="{00000000-0005-0000-0000-00004C000000}"/>
    <cellStyle name="Input cel 4 3 4 3 5" xfId="5747" xr:uid="{00000000-0005-0000-0000-00004C000000}"/>
    <cellStyle name="Input cel 4 3 4 3 5 2" xfId="16270" xr:uid="{00000000-0005-0000-0000-00004C000000}"/>
    <cellStyle name="Input cel 4 3 4 3 6" xfId="11781" xr:uid="{00000000-0005-0000-0000-00004C000000}"/>
    <cellStyle name="Input cel 4 3 4 4" xfId="1089" xr:uid="{00000000-0005-0000-0000-00004C000000}"/>
    <cellStyle name="Input cel 4 3 4 4 2" xfId="6746" xr:uid="{00000000-0005-0000-0000-00004C000000}"/>
    <cellStyle name="Input cel 4 3 4 4 2 2" xfId="17291" xr:uid="{00000000-0005-0000-0000-00004C000000}"/>
    <cellStyle name="Input cel 4 3 4 4 3" xfId="12643" xr:uid="{00000000-0005-0000-0000-00004C000000}"/>
    <cellStyle name="Input cel 4 3 4 5" xfId="2332" xr:uid="{00000000-0005-0000-0000-00004C000000}"/>
    <cellStyle name="Input cel 4 3 4 5 2" xfId="7902" xr:uid="{00000000-0005-0000-0000-00004C000000}"/>
    <cellStyle name="Input cel 4 3 4 5 2 2" xfId="18447" xr:uid="{00000000-0005-0000-0000-00004C000000}"/>
    <cellStyle name="Input cel 4 3 4 5 3" xfId="13228" xr:uid="{00000000-0005-0000-0000-00004C000000}"/>
    <cellStyle name="Input cel 4 3 4 6" xfId="3757" xr:uid="{00000000-0005-0000-0000-00004C000000}"/>
    <cellStyle name="Input cel 4 3 4 6 2" xfId="9311" xr:uid="{00000000-0005-0000-0000-00004C000000}"/>
    <cellStyle name="Input cel 4 3 4 6 2 2" xfId="19862" xr:uid="{00000000-0005-0000-0000-00004C000000}"/>
    <cellStyle name="Input cel 4 3 4 6 3" xfId="14322" xr:uid="{00000000-0005-0000-0000-00004C000000}"/>
    <cellStyle name="Input cel 4 3 4 7" xfId="6451" xr:uid="{00000000-0005-0000-0000-00004C000000}"/>
    <cellStyle name="Input cel 4 3 4 7 2" xfId="15159" xr:uid="{00000000-0005-0000-0000-00004C000000}"/>
    <cellStyle name="Input cel 4 3 4 7 2 2" xfId="16996" xr:uid="{00000000-0005-0000-0000-00004C000000}"/>
    <cellStyle name="Input cel 4 3 4 7 3" xfId="13577" xr:uid="{00000000-0005-0000-0000-00004C000000}"/>
    <cellStyle name="Input cel 4 3 4 8" xfId="5195" xr:uid="{00000000-0005-0000-0000-00004C000000}"/>
    <cellStyle name="Input cel 4 3 4 8 2" xfId="11234" xr:uid="{00000000-0005-0000-0000-00004C000000}"/>
    <cellStyle name="Input cel 4 3 4 9" xfId="10248" xr:uid="{00000000-0005-0000-0000-00004C000000}"/>
    <cellStyle name="Input cel 4 3 5" xfId="850" xr:uid="{00000000-0005-0000-0000-00004C000000}"/>
    <cellStyle name="Input cel 4 3 5 2" xfId="2076" xr:uid="{00000000-0005-0000-0000-00004C000000}"/>
    <cellStyle name="Input cel 4 3 5 2 2" xfId="3315" xr:uid="{00000000-0005-0000-0000-00004C000000}"/>
    <cellStyle name="Input cel 4 3 5 2 2 2" xfId="8885" xr:uid="{00000000-0005-0000-0000-00004C000000}"/>
    <cellStyle name="Input cel 4 3 5 2 2 2 2" xfId="19430" xr:uid="{00000000-0005-0000-0000-00004C000000}"/>
    <cellStyle name="Input cel 4 3 5 2 2 3" xfId="15565" xr:uid="{00000000-0005-0000-0000-00004C000000}"/>
    <cellStyle name="Input cel 4 3 5 2 3" xfId="4727" xr:uid="{00000000-0005-0000-0000-00004C000000}"/>
    <cellStyle name="Input cel 4 3 5 2 3 2" xfId="10219" xr:uid="{00000000-0005-0000-0000-00004C000000}"/>
    <cellStyle name="Input cel 4 3 5 2 3 2 2" xfId="20774" xr:uid="{00000000-0005-0000-0000-00004C000000}"/>
    <cellStyle name="Input cel 4 3 5 2 3 3" xfId="13755" xr:uid="{00000000-0005-0000-0000-00004C000000}"/>
    <cellStyle name="Input cel 4 3 5 2 4" xfId="7646" xr:uid="{00000000-0005-0000-0000-00004C000000}"/>
    <cellStyle name="Input cel 4 3 5 2 4 2" xfId="18191" xr:uid="{00000000-0005-0000-0000-00004C000000}"/>
    <cellStyle name="Input cel 4 3 5 2 5" xfId="6103" xr:uid="{00000000-0005-0000-0000-00004C000000}"/>
    <cellStyle name="Input cel 4 3 5 2 5 2" xfId="16625" xr:uid="{00000000-0005-0000-0000-00004C000000}"/>
    <cellStyle name="Input cel 4 3 5 2 6" xfId="11031" xr:uid="{00000000-0005-0000-0000-00004C000000}"/>
    <cellStyle name="Input cel 4 3 5 3" xfId="1754" xr:uid="{00000000-0005-0000-0000-00004C000000}"/>
    <cellStyle name="Input cel 4 3 5 3 2" xfId="2993" xr:uid="{00000000-0005-0000-0000-00004C000000}"/>
    <cellStyle name="Input cel 4 3 5 3 2 2" xfId="8563" xr:uid="{00000000-0005-0000-0000-00004C000000}"/>
    <cellStyle name="Input cel 4 3 5 3 2 2 2" xfId="19108" xr:uid="{00000000-0005-0000-0000-00004C000000}"/>
    <cellStyle name="Input cel 4 3 5 3 2 3" xfId="13946" xr:uid="{00000000-0005-0000-0000-00004C000000}"/>
    <cellStyle name="Input cel 4 3 5 3 3" xfId="4405" xr:uid="{00000000-0005-0000-0000-00004C000000}"/>
    <cellStyle name="Input cel 4 3 5 3 3 2" xfId="9916" xr:uid="{00000000-0005-0000-0000-00004C000000}"/>
    <cellStyle name="Input cel 4 3 5 3 3 2 2" xfId="20472" xr:uid="{00000000-0005-0000-0000-00004C000000}"/>
    <cellStyle name="Input cel 4 3 5 3 3 3" xfId="10411" xr:uid="{00000000-0005-0000-0000-00004C000000}"/>
    <cellStyle name="Input cel 4 3 5 3 4" xfId="7357" xr:uid="{00000000-0005-0000-0000-00004C000000}"/>
    <cellStyle name="Input cel 4 3 5 3 4 2" xfId="17902" xr:uid="{00000000-0005-0000-0000-00004C000000}"/>
    <cellStyle name="Input cel 4 3 5 3 5" xfId="5800" xr:uid="{00000000-0005-0000-0000-00004C000000}"/>
    <cellStyle name="Input cel 4 3 5 3 5 2" xfId="16323" xr:uid="{00000000-0005-0000-0000-00004C000000}"/>
    <cellStyle name="Input cel 4 3 5 3 6" xfId="12764" xr:uid="{00000000-0005-0000-0000-00004C000000}"/>
    <cellStyle name="Input cel 4 3 5 4" xfId="1150" xr:uid="{00000000-0005-0000-0000-00004C000000}"/>
    <cellStyle name="Input cel 4 3 5 4 2" xfId="6807" xr:uid="{00000000-0005-0000-0000-00004C000000}"/>
    <cellStyle name="Input cel 4 3 5 4 2 2" xfId="17352" xr:uid="{00000000-0005-0000-0000-00004C000000}"/>
    <cellStyle name="Input cel 4 3 5 4 3" xfId="10246" xr:uid="{00000000-0005-0000-0000-00004C000000}"/>
    <cellStyle name="Input cel 4 3 5 5" xfId="2393" xr:uid="{00000000-0005-0000-0000-00004C000000}"/>
    <cellStyle name="Input cel 4 3 5 5 2" xfId="7963" xr:uid="{00000000-0005-0000-0000-00004C000000}"/>
    <cellStyle name="Input cel 4 3 5 5 2 2" xfId="18508" xr:uid="{00000000-0005-0000-0000-00004C000000}"/>
    <cellStyle name="Input cel 4 3 5 5 3" xfId="15361" xr:uid="{00000000-0005-0000-0000-00004C000000}"/>
    <cellStyle name="Input cel 4 3 5 6" xfId="3818" xr:uid="{00000000-0005-0000-0000-00004C000000}"/>
    <cellStyle name="Input cel 4 3 5 6 2" xfId="9370" xr:uid="{00000000-0005-0000-0000-00004C000000}"/>
    <cellStyle name="Input cel 4 3 5 6 2 2" xfId="19923" xr:uid="{00000000-0005-0000-0000-00004C000000}"/>
    <cellStyle name="Input cel 4 3 5 6 3" xfId="11890" xr:uid="{00000000-0005-0000-0000-00004C000000}"/>
    <cellStyle name="Input cel 4 3 5 7" xfId="6510" xr:uid="{00000000-0005-0000-0000-00004C000000}"/>
    <cellStyle name="Input cel 4 3 5 7 2" xfId="15218" xr:uid="{00000000-0005-0000-0000-00004C000000}"/>
    <cellStyle name="Input cel 4 3 5 7 2 2" xfId="17055" xr:uid="{00000000-0005-0000-0000-00004C000000}"/>
    <cellStyle name="Input cel 4 3 5 7 3" xfId="13252" xr:uid="{00000000-0005-0000-0000-00004C000000}"/>
    <cellStyle name="Input cel 4 3 5 8" xfId="5254" xr:uid="{00000000-0005-0000-0000-00004C000000}"/>
    <cellStyle name="Input cel 4 3 5 8 2" xfId="11671" xr:uid="{00000000-0005-0000-0000-00004C000000}"/>
    <cellStyle name="Input cel 4 3 5 9" xfId="14070" xr:uid="{00000000-0005-0000-0000-00004C000000}"/>
    <cellStyle name="Input cel 4 3 6" xfId="606" xr:uid="{00000000-0005-0000-0000-00004C000000}"/>
    <cellStyle name="Input cel 4 3 6 2" xfId="1529" xr:uid="{00000000-0005-0000-0000-00004C000000}"/>
    <cellStyle name="Input cel 4 3 6 2 2" xfId="7140" xr:uid="{00000000-0005-0000-0000-00004C000000}"/>
    <cellStyle name="Input cel 4 3 6 2 2 2" xfId="17685" xr:uid="{00000000-0005-0000-0000-00004C000000}"/>
    <cellStyle name="Input cel 4 3 6 2 3" xfId="14415" xr:uid="{00000000-0005-0000-0000-00004C000000}"/>
    <cellStyle name="Input cel 4 3 6 3" xfId="2769" xr:uid="{00000000-0005-0000-0000-00004C000000}"/>
    <cellStyle name="Input cel 4 3 6 3 2" xfId="8339" xr:uid="{00000000-0005-0000-0000-00004C000000}"/>
    <cellStyle name="Input cel 4 3 6 3 2 2" xfId="18884" xr:uid="{00000000-0005-0000-0000-00004C000000}"/>
    <cellStyle name="Input cel 4 3 6 3 3" xfId="11837" xr:uid="{00000000-0005-0000-0000-00004C000000}"/>
    <cellStyle name="Input cel 4 3 6 4" xfId="4183" xr:uid="{00000000-0005-0000-0000-00004C000000}"/>
    <cellStyle name="Input cel 4 3 6 4 2" xfId="9704" xr:uid="{00000000-0005-0000-0000-00004C000000}"/>
    <cellStyle name="Input cel 4 3 6 4 2 2" xfId="20258" xr:uid="{00000000-0005-0000-0000-00004C000000}"/>
    <cellStyle name="Input cel 4 3 6 4 3" xfId="15251" xr:uid="{00000000-0005-0000-0000-00004C000000}"/>
    <cellStyle name="Input cel 4 3 6 5" xfId="6302" xr:uid="{00000000-0005-0000-0000-00004C000000}"/>
    <cellStyle name="Input cel 4 3 6 5 2" xfId="16847" xr:uid="{00000000-0005-0000-0000-00004C000000}"/>
    <cellStyle name="Input cel 4 3 6 6" xfId="5588" xr:uid="{00000000-0005-0000-0000-00004C000000}"/>
    <cellStyle name="Input cel 4 3 6 6 2" xfId="11105" xr:uid="{00000000-0005-0000-0000-00004C000000}"/>
    <cellStyle name="Input cel 4 3 6 7" xfId="15869" xr:uid="{00000000-0005-0000-0000-00004C000000}"/>
    <cellStyle name="Input cel 4 3 7" xfId="1209" xr:uid="{00000000-0005-0000-0000-00004C000000}"/>
    <cellStyle name="Input cel 4 3 7 2" xfId="2451" xr:uid="{00000000-0005-0000-0000-00004C000000}"/>
    <cellStyle name="Input cel 4 3 7 2 2" xfId="8021" xr:uid="{00000000-0005-0000-0000-00004C000000}"/>
    <cellStyle name="Input cel 4 3 7 2 2 2" xfId="18566" xr:uid="{00000000-0005-0000-0000-00004C000000}"/>
    <cellStyle name="Input cel 4 3 7 2 3" xfId="12140" xr:uid="{00000000-0005-0000-0000-00004C000000}"/>
    <cellStyle name="Input cel 4 3 7 3" xfId="3875" xr:uid="{00000000-0005-0000-0000-00004C000000}"/>
    <cellStyle name="Input cel 4 3 7 3 2" xfId="9425" xr:uid="{00000000-0005-0000-0000-00004C000000}"/>
    <cellStyle name="Input cel 4 3 7 3 2 2" xfId="19978" xr:uid="{00000000-0005-0000-0000-00004C000000}"/>
    <cellStyle name="Input cel 4 3 7 3 3" xfId="13080" xr:uid="{00000000-0005-0000-0000-00004C000000}"/>
    <cellStyle name="Input cel 4 3 7 4" xfId="6863" xr:uid="{00000000-0005-0000-0000-00004C000000}"/>
    <cellStyle name="Input cel 4 3 7 4 2" xfId="17408" xr:uid="{00000000-0005-0000-0000-00004C000000}"/>
    <cellStyle name="Input cel 4 3 7 5" xfId="5309" xr:uid="{00000000-0005-0000-0000-00004C000000}"/>
    <cellStyle name="Input cel 4 3 7 5 2" xfId="15326" xr:uid="{00000000-0005-0000-0000-00004C000000}"/>
    <cellStyle name="Input cel 4 3 7 6" xfId="10470" xr:uid="{00000000-0005-0000-0000-00004C000000}"/>
    <cellStyle name="Input cel 4 3 8" xfId="1174" xr:uid="{00000000-0005-0000-0000-00004C000000}"/>
    <cellStyle name="Input cel 4 3 8 2" xfId="2417" xr:uid="{00000000-0005-0000-0000-00004C000000}"/>
    <cellStyle name="Input cel 4 3 8 2 2" xfId="7987" xr:uid="{00000000-0005-0000-0000-00004C000000}"/>
    <cellStyle name="Input cel 4 3 8 2 2 2" xfId="18532" xr:uid="{00000000-0005-0000-0000-00004C000000}"/>
    <cellStyle name="Input cel 4 3 8 2 3" xfId="11299" xr:uid="{00000000-0005-0000-0000-00004C000000}"/>
    <cellStyle name="Input cel 4 3 8 3" xfId="3842" xr:uid="{00000000-0005-0000-0000-00004C000000}"/>
    <cellStyle name="Input cel 4 3 8 3 2" xfId="9393" xr:uid="{00000000-0005-0000-0000-00004C000000}"/>
    <cellStyle name="Input cel 4 3 8 3 2 2" xfId="19946" xr:uid="{00000000-0005-0000-0000-00004C000000}"/>
    <cellStyle name="Input cel 4 3 8 3 3" xfId="13611" xr:uid="{00000000-0005-0000-0000-00004C000000}"/>
    <cellStyle name="Input cel 4 3 8 4" xfId="6830" xr:uid="{00000000-0005-0000-0000-00004C000000}"/>
    <cellStyle name="Input cel 4 3 8 4 2" xfId="17375" xr:uid="{00000000-0005-0000-0000-00004C000000}"/>
    <cellStyle name="Input cel 4 3 8 5" xfId="5277" xr:uid="{00000000-0005-0000-0000-00004C000000}"/>
    <cellStyle name="Input cel 4 3 8 5 2" xfId="15738" xr:uid="{00000000-0005-0000-0000-00004C000000}"/>
    <cellStyle name="Input cel 4 3 8 6" xfId="10314" xr:uid="{00000000-0005-0000-0000-00004C000000}"/>
    <cellStyle name="Input cel 4 3 9" xfId="904" xr:uid="{00000000-0005-0000-0000-00004C000000}"/>
    <cellStyle name="Input cel 4 3 9 2" xfId="3412" xr:uid="{00000000-0005-0000-0000-00004C000000}"/>
    <cellStyle name="Input cel 4 3 9 2 2" xfId="8978" xr:uid="{00000000-0005-0000-0000-00004C000000}"/>
    <cellStyle name="Input cel 4 3 9 2 2 2" xfId="19524" xr:uid="{00000000-0005-0000-0000-00004C000000}"/>
    <cellStyle name="Input cel 4 3 9 2 3" xfId="12688" xr:uid="{00000000-0005-0000-0000-00004C000000}"/>
    <cellStyle name="Input cel 4 3 9 3" xfId="6564" xr:uid="{00000000-0005-0000-0000-00004C000000}"/>
    <cellStyle name="Input cel 4 3 9 3 2" xfId="17109" xr:uid="{00000000-0005-0000-0000-00004C000000}"/>
    <cellStyle name="Input cel 4 3 9 4" xfId="4843" xr:uid="{00000000-0005-0000-0000-00004C000000}"/>
    <cellStyle name="Input cel 4 3 9 4 2" xfId="14024" xr:uid="{00000000-0005-0000-0000-00004C000000}"/>
    <cellStyle name="Input cel 4 3 9 5" xfId="16155" xr:uid="{00000000-0005-0000-0000-00004C000000}"/>
    <cellStyle name="Input cel 4 4" xfId="379" xr:uid="{00000000-0005-0000-0000-00004C000000}"/>
    <cellStyle name="Input cel 4 4 10" xfId="10341" xr:uid="{00000000-0005-0000-0000-00004C000000}"/>
    <cellStyle name="Input cel 4 4 2" xfId="1514" xr:uid="{00000000-0005-0000-0000-00004C000000}"/>
    <cellStyle name="Input cel 4 4 2 2" xfId="1852" xr:uid="{00000000-0005-0000-0000-00004C000000}"/>
    <cellStyle name="Input cel 4 4 2 2 2" xfId="3091" xr:uid="{00000000-0005-0000-0000-00004C000000}"/>
    <cellStyle name="Input cel 4 4 2 2 2 2" xfId="8661" xr:uid="{00000000-0005-0000-0000-00004C000000}"/>
    <cellStyle name="Input cel 4 4 2 2 2 2 2" xfId="19206" xr:uid="{00000000-0005-0000-0000-00004C000000}"/>
    <cellStyle name="Input cel 4 4 2 2 2 3" xfId="12037" xr:uid="{00000000-0005-0000-0000-00004C000000}"/>
    <cellStyle name="Input cel 4 4 2 2 3" xfId="4503" xr:uid="{00000000-0005-0000-0000-00004C000000}"/>
    <cellStyle name="Input cel 4 4 2 2 3 2" xfId="10006" xr:uid="{00000000-0005-0000-0000-00004C000000}"/>
    <cellStyle name="Input cel 4 4 2 2 3 2 2" xfId="20561" xr:uid="{00000000-0005-0000-0000-00004C000000}"/>
    <cellStyle name="Input cel 4 4 2 2 3 3" xfId="14376" xr:uid="{00000000-0005-0000-0000-00004C000000}"/>
    <cellStyle name="Input cel 4 4 2 2 4" xfId="7440" xr:uid="{00000000-0005-0000-0000-00004C000000}"/>
    <cellStyle name="Input cel 4 4 2 2 4 2" xfId="17985" xr:uid="{00000000-0005-0000-0000-00004C000000}"/>
    <cellStyle name="Input cel 4 4 2 2 5" xfId="5890" xr:uid="{00000000-0005-0000-0000-00004C000000}"/>
    <cellStyle name="Input cel 4 4 2 2 5 2" xfId="16412" xr:uid="{00000000-0005-0000-0000-00004C000000}"/>
    <cellStyle name="Input cel 4 4 2 2 6" xfId="15770" xr:uid="{00000000-0005-0000-0000-00004C000000}"/>
    <cellStyle name="Input cel 4 4 2 3" xfId="2754" xr:uid="{00000000-0005-0000-0000-00004C000000}"/>
    <cellStyle name="Input cel 4 4 2 3 2" xfId="4168" xr:uid="{00000000-0005-0000-0000-00004C000000}"/>
    <cellStyle name="Input cel 4 4 2 3 2 2" xfId="9690" xr:uid="{00000000-0005-0000-0000-00004C000000}"/>
    <cellStyle name="Input cel 4 4 2 3 2 2 2" xfId="20244" xr:uid="{00000000-0005-0000-0000-00004C000000}"/>
    <cellStyle name="Input cel 4 4 2 3 2 3" xfId="12631" xr:uid="{00000000-0005-0000-0000-00004C000000}"/>
    <cellStyle name="Input cel 4 4 2 3 3" xfId="8324" xr:uid="{00000000-0005-0000-0000-00004C000000}"/>
    <cellStyle name="Input cel 4 4 2 3 3 2" xfId="18869" xr:uid="{00000000-0005-0000-0000-00004C000000}"/>
    <cellStyle name="Input cel 4 4 2 3 4" xfId="5574" xr:uid="{00000000-0005-0000-0000-00004C000000}"/>
    <cellStyle name="Input cel 4 4 2 3 4 2" xfId="13773" xr:uid="{00000000-0005-0000-0000-00004C000000}"/>
    <cellStyle name="Input cel 4 4 2 3 5" xfId="12034" xr:uid="{00000000-0005-0000-0000-00004C000000}"/>
    <cellStyle name="Input cel 4 4 2 4" xfId="3553" xr:uid="{00000000-0005-0000-0000-00004C000000}"/>
    <cellStyle name="Input cel 4 4 2 4 2" xfId="9116" xr:uid="{00000000-0005-0000-0000-00004C000000}"/>
    <cellStyle name="Input cel 4 4 2 4 2 2" xfId="19662" xr:uid="{00000000-0005-0000-0000-00004C000000}"/>
    <cellStyle name="Input cel 4 4 2 4 3" xfId="12616" xr:uid="{00000000-0005-0000-0000-00004C000000}"/>
    <cellStyle name="Input cel 4 4 2 5" xfId="4999" xr:uid="{00000000-0005-0000-0000-00004C000000}"/>
    <cellStyle name="Input cel 4 4 2 5 2" xfId="11065" xr:uid="{00000000-0005-0000-0000-00004C000000}"/>
    <cellStyle name="Input cel 4 4 2 6" xfId="11534" xr:uid="{00000000-0005-0000-0000-00004C000000}"/>
    <cellStyle name="Input cel 4 4 3" xfId="1793" xr:uid="{00000000-0005-0000-0000-00004C000000}"/>
    <cellStyle name="Input cel 4 4 3 2" xfId="3032" xr:uid="{00000000-0005-0000-0000-00004C000000}"/>
    <cellStyle name="Input cel 4 4 3 2 2" xfId="8602" xr:uid="{00000000-0005-0000-0000-00004C000000}"/>
    <cellStyle name="Input cel 4 4 3 2 2 2" xfId="19147" xr:uid="{00000000-0005-0000-0000-00004C000000}"/>
    <cellStyle name="Input cel 4 4 3 2 3" xfId="15674" xr:uid="{00000000-0005-0000-0000-00004C000000}"/>
    <cellStyle name="Input cel 4 4 3 3" xfId="4444" xr:uid="{00000000-0005-0000-0000-00004C000000}"/>
    <cellStyle name="Input cel 4 4 3 3 2" xfId="9952" xr:uid="{00000000-0005-0000-0000-00004C000000}"/>
    <cellStyle name="Input cel 4 4 3 3 2 2" xfId="20508" xr:uid="{00000000-0005-0000-0000-00004C000000}"/>
    <cellStyle name="Input cel 4 4 3 3 3" xfId="13370" xr:uid="{00000000-0005-0000-0000-00004C000000}"/>
    <cellStyle name="Input cel 4 4 3 4" xfId="7393" xr:uid="{00000000-0005-0000-0000-00004C000000}"/>
    <cellStyle name="Input cel 4 4 3 4 2" xfId="17938" xr:uid="{00000000-0005-0000-0000-00004C000000}"/>
    <cellStyle name="Input cel 4 4 3 5" xfId="5836" xr:uid="{00000000-0005-0000-0000-00004C000000}"/>
    <cellStyle name="Input cel 4 4 3 5 2" xfId="16359" xr:uid="{00000000-0005-0000-0000-00004C000000}"/>
    <cellStyle name="Input cel 4 4 3 6" xfId="12622" xr:uid="{00000000-0005-0000-0000-00004C000000}"/>
    <cellStyle name="Input cel 4 4 4" xfId="1285" xr:uid="{00000000-0005-0000-0000-00004C000000}"/>
    <cellStyle name="Input cel 4 4 4 2" xfId="2526" xr:uid="{00000000-0005-0000-0000-00004C000000}"/>
    <cellStyle name="Input cel 4 4 4 2 2" xfId="8096" xr:uid="{00000000-0005-0000-0000-00004C000000}"/>
    <cellStyle name="Input cel 4 4 4 2 2 2" xfId="18641" xr:uid="{00000000-0005-0000-0000-00004C000000}"/>
    <cellStyle name="Input cel 4 4 4 2 3" xfId="11074" xr:uid="{00000000-0005-0000-0000-00004C000000}"/>
    <cellStyle name="Input cel 4 4 4 3" xfId="3947" xr:uid="{00000000-0005-0000-0000-00004C000000}"/>
    <cellStyle name="Input cel 4 4 4 3 2" xfId="9488" xr:uid="{00000000-0005-0000-0000-00004C000000}"/>
    <cellStyle name="Input cel 4 4 4 3 2 2" xfId="20041" xr:uid="{00000000-0005-0000-0000-00004C000000}"/>
    <cellStyle name="Input cel 4 4 4 3 3" xfId="10602" xr:uid="{00000000-0005-0000-0000-00004C000000}"/>
    <cellStyle name="Input cel 4 4 4 4" xfId="6928" xr:uid="{00000000-0005-0000-0000-00004C000000}"/>
    <cellStyle name="Input cel 4 4 4 4 2" xfId="17473" xr:uid="{00000000-0005-0000-0000-00004C000000}"/>
    <cellStyle name="Input cel 4 4 4 5" xfId="5372" xr:uid="{00000000-0005-0000-0000-00004C000000}"/>
    <cellStyle name="Input cel 4 4 4 5 2" xfId="11422" xr:uid="{00000000-0005-0000-0000-00004C000000}"/>
    <cellStyle name="Input cel 4 4 4 6" xfId="14181" xr:uid="{00000000-0005-0000-0000-00004C000000}"/>
    <cellStyle name="Input cel 4 4 5" xfId="882" xr:uid="{00000000-0005-0000-0000-00004C000000}"/>
    <cellStyle name="Input cel 4 4 5 2" xfId="3409" xr:uid="{00000000-0005-0000-0000-00004C000000}"/>
    <cellStyle name="Input cel 4 4 5 2 2" xfId="8976" xr:uid="{00000000-0005-0000-0000-00004C000000}"/>
    <cellStyle name="Input cel 4 4 5 2 2 2" xfId="19521" xr:uid="{00000000-0005-0000-0000-00004C000000}"/>
    <cellStyle name="Input cel 4 4 5 2 3" xfId="10951" xr:uid="{00000000-0005-0000-0000-00004C000000}"/>
    <cellStyle name="Input cel 4 4 5 3" xfId="6542" xr:uid="{00000000-0005-0000-0000-00004C000000}"/>
    <cellStyle name="Input cel 4 4 5 3 2" xfId="17087" xr:uid="{00000000-0005-0000-0000-00004C000000}"/>
    <cellStyle name="Input cel 4 4 5 4" xfId="4841" xr:uid="{00000000-0005-0000-0000-00004C000000}"/>
    <cellStyle name="Input cel 4 4 5 4 2" xfId="11867" xr:uid="{00000000-0005-0000-0000-00004C000000}"/>
    <cellStyle name="Input cel 4 4 5 5" xfId="14726" xr:uid="{00000000-0005-0000-0000-00004C000000}"/>
    <cellStyle name="Input cel 4 4 6" xfId="2126" xr:uid="{00000000-0005-0000-0000-00004C000000}"/>
    <cellStyle name="Input cel 4 4 6 2" xfId="7696" xr:uid="{00000000-0005-0000-0000-00004C000000}"/>
    <cellStyle name="Input cel 4 4 6 2 2" xfId="18241" xr:uid="{00000000-0005-0000-0000-00004C000000}"/>
    <cellStyle name="Input cel 4 4 6 3" xfId="13243" xr:uid="{00000000-0005-0000-0000-00004C000000}"/>
    <cellStyle name="Input cel 4 4 7" xfId="587" xr:uid="{00000000-0005-0000-0000-00004C000000}"/>
    <cellStyle name="Input cel 4 4 7 2" xfId="6284" xr:uid="{00000000-0005-0000-0000-00004C000000}"/>
    <cellStyle name="Input cel 4 4 7 2 2" xfId="16829" xr:uid="{00000000-0005-0000-0000-00004C000000}"/>
    <cellStyle name="Input cel 4 4 7 3" xfId="11363" xr:uid="{00000000-0005-0000-0000-00004C000000}"/>
    <cellStyle name="Input cel 4 4 8" xfId="4907" xr:uid="{00000000-0005-0000-0000-00004C000000}"/>
    <cellStyle name="Input cel 4 4 8 2" xfId="12855" xr:uid="{00000000-0005-0000-0000-00004C000000}"/>
    <cellStyle name="Input cel 4 4 9" xfId="14875" xr:uid="{00000000-0005-0000-0000-00004C000000}"/>
    <cellStyle name="Input cel 4 4 9 2" xfId="11592" xr:uid="{00000000-0005-0000-0000-00004C000000}"/>
    <cellStyle name="Input cel 4 5" xfId="739" xr:uid="{00000000-0005-0000-0000-00004C000000}"/>
    <cellStyle name="Input cel 4 5 2" xfId="1965" xr:uid="{00000000-0005-0000-0000-00004C000000}"/>
    <cellStyle name="Input cel 4 5 2 2" xfId="3204" xr:uid="{00000000-0005-0000-0000-00004C000000}"/>
    <cellStyle name="Input cel 4 5 2 2 2" xfId="8774" xr:uid="{00000000-0005-0000-0000-00004C000000}"/>
    <cellStyle name="Input cel 4 5 2 2 2 2" xfId="19319" xr:uid="{00000000-0005-0000-0000-00004C000000}"/>
    <cellStyle name="Input cel 4 5 2 2 3" xfId="13103" xr:uid="{00000000-0005-0000-0000-00004C000000}"/>
    <cellStyle name="Input cel 4 5 2 3" xfId="4616" xr:uid="{00000000-0005-0000-0000-00004C000000}"/>
    <cellStyle name="Input cel 4 5 2 3 2" xfId="10113" xr:uid="{00000000-0005-0000-0000-00004C000000}"/>
    <cellStyle name="Input cel 4 5 2 3 2 2" xfId="20668" xr:uid="{00000000-0005-0000-0000-00004C000000}"/>
    <cellStyle name="Input cel 4 5 2 3 3" xfId="11220" xr:uid="{00000000-0005-0000-0000-00004C000000}"/>
    <cellStyle name="Input cel 4 5 2 4" xfId="7540" xr:uid="{00000000-0005-0000-0000-00004C000000}"/>
    <cellStyle name="Input cel 4 5 2 4 2" xfId="18085" xr:uid="{00000000-0005-0000-0000-00004C000000}"/>
    <cellStyle name="Input cel 4 5 2 5" xfId="5997" xr:uid="{00000000-0005-0000-0000-00004C000000}"/>
    <cellStyle name="Input cel 4 5 2 5 2" xfId="16519" xr:uid="{00000000-0005-0000-0000-00004C000000}"/>
    <cellStyle name="Input cel 4 5 2 6" xfId="12819" xr:uid="{00000000-0005-0000-0000-00004C000000}"/>
    <cellStyle name="Input cel 4 5 3" xfId="1322" xr:uid="{00000000-0005-0000-0000-00004C000000}"/>
    <cellStyle name="Input cel 4 5 3 2" xfId="2563" xr:uid="{00000000-0005-0000-0000-00004C000000}"/>
    <cellStyle name="Input cel 4 5 3 2 2" xfId="8133" xr:uid="{00000000-0005-0000-0000-00004C000000}"/>
    <cellStyle name="Input cel 4 5 3 2 2 2" xfId="18678" xr:uid="{00000000-0005-0000-0000-00004C000000}"/>
    <cellStyle name="Input cel 4 5 3 2 3" xfId="12842" xr:uid="{00000000-0005-0000-0000-00004C000000}"/>
    <cellStyle name="Input cel 4 5 3 3" xfId="3983" xr:uid="{00000000-0005-0000-0000-00004C000000}"/>
    <cellStyle name="Input cel 4 5 3 3 2" xfId="9521" xr:uid="{00000000-0005-0000-0000-00004C000000}"/>
    <cellStyle name="Input cel 4 5 3 3 2 2" xfId="20074" xr:uid="{00000000-0005-0000-0000-00004C000000}"/>
    <cellStyle name="Input cel 4 5 3 3 3" xfId="14719" xr:uid="{00000000-0005-0000-0000-00004C000000}"/>
    <cellStyle name="Input cel 4 5 3 4" xfId="6963" xr:uid="{00000000-0005-0000-0000-00004C000000}"/>
    <cellStyle name="Input cel 4 5 3 4 2" xfId="17508" xr:uid="{00000000-0005-0000-0000-00004C000000}"/>
    <cellStyle name="Input cel 4 5 3 5" xfId="5405" xr:uid="{00000000-0005-0000-0000-00004C000000}"/>
    <cellStyle name="Input cel 4 5 3 5 2" xfId="13412" xr:uid="{00000000-0005-0000-0000-00004C000000}"/>
    <cellStyle name="Input cel 4 5 3 6" xfId="10773" xr:uid="{00000000-0005-0000-0000-00004C000000}"/>
    <cellStyle name="Input cel 4 5 4" xfId="1039" xr:uid="{00000000-0005-0000-0000-00004C000000}"/>
    <cellStyle name="Input cel 4 5 4 2" xfId="3707" xr:uid="{00000000-0005-0000-0000-00004C000000}"/>
    <cellStyle name="Input cel 4 5 4 2 2" xfId="9264" xr:uid="{00000000-0005-0000-0000-00004C000000}"/>
    <cellStyle name="Input cel 4 5 4 2 2 2" xfId="19813" xr:uid="{00000000-0005-0000-0000-00004C000000}"/>
    <cellStyle name="Input cel 4 5 4 2 3" xfId="10661" xr:uid="{00000000-0005-0000-0000-00004C000000}"/>
    <cellStyle name="Input cel 4 5 4 3" xfId="6697" xr:uid="{00000000-0005-0000-0000-00004C000000}"/>
    <cellStyle name="Input cel 4 5 4 3 2" xfId="17242" xr:uid="{00000000-0005-0000-0000-00004C000000}"/>
    <cellStyle name="Input cel 4 5 4 4" xfId="5148" xr:uid="{00000000-0005-0000-0000-00004C000000}"/>
    <cellStyle name="Input cel 4 5 4 4 2" xfId="13233" xr:uid="{00000000-0005-0000-0000-00004C000000}"/>
    <cellStyle name="Input cel 4 5 4 5" xfId="12556" xr:uid="{00000000-0005-0000-0000-00004C000000}"/>
    <cellStyle name="Input cel 4 5 5" xfId="2282" xr:uid="{00000000-0005-0000-0000-00004C000000}"/>
    <cellStyle name="Input cel 4 5 5 2" xfId="7852" xr:uid="{00000000-0005-0000-0000-00004C000000}"/>
    <cellStyle name="Input cel 4 5 5 2 2" xfId="18397" xr:uid="{00000000-0005-0000-0000-00004C000000}"/>
    <cellStyle name="Input cel 4 5 5 3" xfId="15608" xr:uid="{00000000-0005-0000-0000-00004C000000}"/>
    <cellStyle name="Input cel 4 5 6" xfId="3479" xr:uid="{00000000-0005-0000-0000-00004C000000}"/>
    <cellStyle name="Input cel 4 5 6 2" xfId="9043" xr:uid="{00000000-0005-0000-0000-00004C000000}"/>
    <cellStyle name="Input cel 4 5 6 2 2" xfId="19589" xr:uid="{00000000-0005-0000-0000-00004C000000}"/>
    <cellStyle name="Input cel 4 5 6 3" xfId="13257" xr:uid="{00000000-0005-0000-0000-00004C000000}"/>
    <cellStyle name="Input cel 4 5 7" xfId="4926" xr:uid="{00000000-0005-0000-0000-00004C000000}"/>
    <cellStyle name="Input cel 4 5 7 2" xfId="14276" xr:uid="{00000000-0005-0000-0000-00004C000000}"/>
    <cellStyle name="Input cel 4 5 8" xfId="14882" xr:uid="{00000000-0005-0000-0000-00004C000000}"/>
    <cellStyle name="Input cel 4 5 8 2" xfId="14804" xr:uid="{00000000-0005-0000-0000-00004C000000}"/>
    <cellStyle name="Input cel 4 5 9" xfId="11133" xr:uid="{00000000-0005-0000-0000-00004C000000}"/>
    <cellStyle name="Input cel 4 6" xfId="802" xr:uid="{00000000-0005-0000-0000-00004C000000}"/>
    <cellStyle name="Input cel 4 6 2" xfId="2028" xr:uid="{00000000-0005-0000-0000-00004C000000}"/>
    <cellStyle name="Input cel 4 6 2 2" xfId="3267" xr:uid="{00000000-0005-0000-0000-00004C000000}"/>
    <cellStyle name="Input cel 4 6 2 2 2" xfId="8837" xr:uid="{00000000-0005-0000-0000-00004C000000}"/>
    <cellStyle name="Input cel 4 6 2 2 2 2" xfId="19382" xr:uid="{00000000-0005-0000-0000-00004C000000}"/>
    <cellStyle name="Input cel 4 6 2 2 3" xfId="14334" xr:uid="{00000000-0005-0000-0000-00004C000000}"/>
    <cellStyle name="Input cel 4 6 2 3" xfId="4679" xr:uid="{00000000-0005-0000-0000-00004C000000}"/>
    <cellStyle name="Input cel 4 6 2 3 2" xfId="10172" xr:uid="{00000000-0005-0000-0000-00004C000000}"/>
    <cellStyle name="Input cel 4 6 2 3 2 2" xfId="20727" xr:uid="{00000000-0005-0000-0000-00004C000000}"/>
    <cellStyle name="Input cel 4 6 2 3 3" xfId="11659" xr:uid="{00000000-0005-0000-0000-00004C000000}"/>
    <cellStyle name="Input cel 4 6 2 4" xfId="7599" xr:uid="{00000000-0005-0000-0000-00004C000000}"/>
    <cellStyle name="Input cel 4 6 2 4 2" xfId="18144" xr:uid="{00000000-0005-0000-0000-00004C000000}"/>
    <cellStyle name="Input cel 4 6 2 5" xfId="6056" xr:uid="{00000000-0005-0000-0000-00004C000000}"/>
    <cellStyle name="Input cel 4 6 2 5 2" xfId="16578" xr:uid="{00000000-0005-0000-0000-00004C000000}"/>
    <cellStyle name="Input cel 4 6 2 6" xfId="10961" xr:uid="{00000000-0005-0000-0000-00004C000000}"/>
    <cellStyle name="Input cel 4 6 3" xfId="1710" xr:uid="{00000000-0005-0000-0000-00004C000000}"/>
    <cellStyle name="Input cel 4 6 3 2" xfId="2950" xr:uid="{00000000-0005-0000-0000-00004C000000}"/>
    <cellStyle name="Input cel 4 6 3 2 2" xfId="8520" xr:uid="{00000000-0005-0000-0000-00004C000000}"/>
    <cellStyle name="Input cel 4 6 3 2 2 2" xfId="19065" xr:uid="{00000000-0005-0000-0000-00004C000000}"/>
    <cellStyle name="Input cel 4 6 3 2 3" xfId="11892" xr:uid="{00000000-0005-0000-0000-00004C000000}"/>
    <cellStyle name="Input cel 4 6 3 3" xfId="4363" xr:uid="{00000000-0005-0000-0000-00004C000000}"/>
    <cellStyle name="Input cel 4 6 3 3 2" xfId="9875" xr:uid="{00000000-0005-0000-0000-00004C000000}"/>
    <cellStyle name="Input cel 4 6 3 3 2 2" xfId="20431" xr:uid="{00000000-0005-0000-0000-00004C000000}"/>
    <cellStyle name="Input cel 4 6 3 3 3" xfId="15897" xr:uid="{00000000-0005-0000-0000-00004C000000}"/>
    <cellStyle name="Input cel 4 6 3 4" xfId="7315" xr:uid="{00000000-0005-0000-0000-00004C000000}"/>
    <cellStyle name="Input cel 4 6 3 4 2" xfId="17860" xr:uid="{00000000-0005-0000-0000-00004C000000}"/>
    <cellStyle name="Input cel 4 6 3 5" xfId="5759" xr:uid="{00000000-0005-0000-0000-00004C000000}"/>
    <cellStyle name="Input cel 4 6 3 5 2" xfId="16282" xr:uid="{00000000-0005-0000-0000-00004C000000}"/>
    <cellStyle name="Input cel 4 6 3 6" xfId="12392" xr:uid="{00000000-0005-0000-0000-00004C000000}"/>
    <cellStyle name="Input cel 4 6 4" xfId="1102" xr:uid="{00000000-0005-0000-0000-00004C000000}"/>
    <cellStyle name="Input cel 4 6 4 2" xfId="6759" xr:uid="{00000000-0005-0000-0000-00004C000000}"/>
    <cellStyle name="Input cel 4 6 4 2 2" xfId="17304" xr:uid="{00000000-0005-0000-0000-00004C000000}"/>
    <cellStyle name="Input cel 4 6 4 3" xfId="12583" xr:uid="{00000000-0005-0000-0000-00004C000000}"/>
    <cellStyle name="Input cel 4 6 5" xfId="2345" xr:uid="{00000000-0005-0000-0000-00004C000000}"/>
    <cellStyle name="Input cel 4 6 5 2" xfId="7915" xr:uid="{00000000-0005-0000-0000-00004C000000}"/>
    <cellStyle name="Input cel 4 6 5 2 2" xfId="18460" xr:uid="{00000000-0005-0000-0000-00004C000000}"/>
    <cellStyle name="Input cel 4 6 5 3" xfId="14176" xr:uid="{00000000-0005-0000-0000-00004C000000}"/>
    <cellStyle name="Input cel 4 6 6" xfId="3770" xr:uid="{00000000-0005-0000-0000-00004C000000}"/>
    <cellStyle name="Input cel 4 6 6 2" xfId="9323" xr:uid="{00000000-0005-0000-0000-00004C000000}"/>
    <cellStyle name="Input cel 4 6 6 2 2" xfId="19875" xr:uid="{00000000-0005-0000-0000-00004C000000}"/>
    <cellStyle name="Input cel 4 6 6 3" xfId="10712" xr:uid="{00000000-0005-0000-0000-00004C000000}"/>
    <cellStyle name="Input cel 4 6 7" xfId="6463" xr:uid="{00000000-0005-0000-0000-00004C000000}"/>
    <cellStyle name="Input cel 4 6 7 2" xfId="15171" xr:uid="{00000000-0005-0000-0000-00004C000000}"/>
    <cellStyle name="Input cel 4 6 7 2 2" xfId="17008" xr:uid="{00000000-0005-0000-0000-00004C000000}"/>
    <cellStyle name="Input cel 4 6 7 3" xfId="13518" xr:uid="{00000000-0005-0000-0000-00004C000000}"/>
    <cellStyle name="Input cel 4 6 8" xfId="5207" xr:uid="{00000000-0005-0000-0000-00004C000000}"/>
    <cellStyle name="Input cel 4 6 8 2" xfId="11174" xr:uid="{00000000-0005-0000-0000-00004C000000}"/>
    <cellStyle name="Input cel 4 6 9" xfId="11859" xr:uid="{00000000-0005-0000-0000-00004C000000}"/>
    <cellStyle name="Input cel 4 7" xfId="503" xr:uid="{00000000-0005-0000-0000-00004C000000}"/>
    <cellStyle name="Input cel 4 7 2" xfId="1229" xr:uid="{00000000-0005-0000-0000-00004C000000}"/>
    <cellStyle name="Input cel 4 7 2 2" xfId="2471" xr:uid="{00000000-0005-0000-0000-00004C000000}"/>
    <cellStyle name="Input cel 4 7 2 2 2" xfId="8041" xr:uid="{00000000-0005-0000-0000-00004C000000}"/>
    <cellStyle name="Input cel 4 7 2 2 2 2" xfId="18586" xr:uid="{00000000-0005-0000-0000-00004C000000}"/>
    <cellStyle name="Input cel 4 7 2 2 3" xfId="11171" xr:uid="{00000000-0005-0000-0000-00004C000000}"/>
    <cellStyle name="Input cel 4 7 2 3" xfId="3895" xr:uid="{00000000-0005-0000-0000-00004C000000}"/>
    <cellStyle name="Input cel 4 7 2 3 2" xfId="9442" xr:uid="{00000000-0005-0000-0000-00004C000000}"/>
    <cellStyle name="Input cel 4 7 2 3 2 2" xfId="19995" xr:uid="{00000000-0005-0000-0000-00004C000000}"/>
    <cellStyle name="Input cel 4 7 2 3 3" xfId="15742" xr:uid="{00000000-0005-0000-0000-00004C000000}"/>
    <cellStyle name="Input cel 4 7 2 4" xfId="6879" xr:uid="{00000000-0005-0000-0000-00004C000000}"/>
    <cellStyle name="Input cel 4 7 2 4 2" xfId="17424" xr:uid="{00000000-0005-0000-0000-00004C000000}"/>
    <cellStyle name="Input cel 4 7 2 5" xfId="5326" xr:uid="{00000000-0005-0000-0000-00004C000000}"/>
    <cellStyle name="Input cel 4 7 2 5 2" xfId="16173" xr:uid="{00000000-0005-0000-0000-00004C000000}"/>
    <cellStyle name="Input cel 4 7 2 6" xfId="10389" xr:uid="{00000000-0005-0000-0000-00004C000000}"/>
    <cellStyle name="Input cel 4 7 3" xfId="1456" xr:uid="{00000000-0005-0000-0000-00004C000000}"/>
    <cellStyle name="Input cel 4 7 3 2" xfId="7087" xr:uid="{00000000-0005-0000-0000-00004C000000}"/>
    <cellStyle name="Input cel 4 7 3 2 2" xfId="17632" xr:uid="{00000000-0005-0000-0000-00004C000000}"/>
    <cellStyle name="Input cel 4 7 3 3" xfId="12619" xr:uid="{00000000-0005-0000-0000-00004C000000}"/>
    <cellStyle name="Input cel 4 7 4" xfId="2697" xr:uid="{00000000-0005-0000-0000-00004C000000}"/>
    <cellStyle name="Input cel 4 7 4 2" xfId="8267" xr:uid="{00000000-0005-0000-0000-00004C000000}"/>
    <cellStyle name="Input cel 4 7 4 2 2" xfId="18812" xr:uid="{00000000-0005-0000-0000-00004C000000}"/>
    <cellStyle name="Input cel 4 7 4 3" xfId="13163" xr:uid="{00000000-0005-0000-0000-00004C000000}"/>
    <cellStyle name="Input cel 4 7 5" xfId="4114" xr:uid="{00000000-0005-0000-0000-00004C000000}"/>
    <cellStyle name="Input cel 4 7 5 2" xfId="9644" xr:uid="{00000000-0005-0000-0000-00004C000000}"/>
    <cellStyle name="Input cel 4 7 5 2 2" xfId="20197" xr:uid="{00000000-0005-0000-0000-00004C000000}"/>
    <cellStyle name="Input cel 4 7 5 3" xfId="10766" xr:uid="{00000000-0005-0000-0000-00004C000000}"/>
    <cellStyle name="Input cel 4 7 6" xfId="6240" xr:uid="{00000000-0005-0000-0000-00004C000000}"/>
    <cellStyle name="Input cel 4 7 6 2" xfId="16787" xr:uid="{00000000-0005-0000-0000-00004C000000}"/>
    <cellStyle name="Input cel 4 7 7" xfId="5528" xr:uid="{00000000-0005-0000-0000-00004C000000}"/>
    <cellStyle name="Input cel 4 7 7 2" xfId="15783" xr:uid="{00000000-0005-0000-0000-00004C000000}"/>
    <cellStyle name="Input cel 4 7 8" xfId="13255" xr:uid="{00000000-0005-0000-0000-00004C000000}"/>
    <cellStyle name="Input cel 4 8" xfId="1447" xr:uid="{00000000-0005-0000-0000-00004C000000}"/>
    <cellStyle name="Input cel 4 8 2" xfId="2688" xr:uid="{00000000-0005-0000-0000-00004C000000}"/>
    <cellStyle name="Input cel 4 8 2 2" xfId="8258" xr:uid="{00000000-0005-0000-0000-00004C000000}"/>
    <cellStyle name="Input cel 4 8 2 2 2" xfId="18803" xr:uid="{00000000-0005-0000-0000-00004C000000}"/>
    <cellStyle name="Input cel 4 8 2 3" xfId="14168" xr:uid="{00000000-0005-0000-0000-00004C000000}"/>
    <cellStyle name="Input cel 4 8 3" xfId="4108" xr:uid="{00000000-0005-0000-0000-00004C000000}"/>
    <cellStyle name="Input cel 4 8 3 2" xfId="9638" xr:uid="{00000000-0005-0000-0000-00004C000000}"/>
    <cellStyle name="Input cel 4 8 3 2 2" xfId="20191" xr:uid="{00000000-0005-0000-0000-00004C000000}"/>
    <cellStyle name="Input cel 4 8 3 3" xfId="13217" xr:uid="{00000000-0005-0000-0000-00004C000000}"/>
    <cellStyle name="Input cel 4 8 4" xfId="7078" xr:uid="{00000000-0005-0000-0000-00004C000000}"/>
    <cellStyle name="Input cel 4 8 4 2" xfId="17623" xr:uid="{00000000-0005-0000-0000-00004C000000}"/>
    <cellStyle name="Input cel 4 8 5" xfId="5522" xr:uid="{00000000-0005-0000-0000-00004C000000}"/>
    <cellStyle name="Input cel 4 8 5 2" xfId="11902" xr:uid="{00000000-0005-0000-0000-00004C000000}"/>
    <cellStyle name="Input cel 4 8 6" xfId="13241" xr:uid="{00000000-0005-0000-0000-00004C000000}"/>
    <cellStyle name="Input cel 4 9" xfId="439" xr:uid="{00000000-0005-0000-0000-00004C000000}"/>
    <cellStyle name="Input cel 4 9 2" xfId="3593" xr:uid="{00000000-0005-0000-0000-00004C000000}"/>
    <cellStyle name="Input cel 4 9 2 2" xfId="9154" xr:uid="{00000000-0005-0000-0000-00004C000000}"/>
    <cellStyle name="Input cel 4 9 2 2 2" xfId="19701" xr:uid="{00000000-0005-0000-0000-00004C000000}"/>
    <cellStyle name="Input cel 4 9 2 3" xfId="15838" xr:uid="{00000000-0005-0000-0000-00004C000000}"/>
    <cellStyle name="Input cel 4 9 3" xfId="6184" xr:uid="{00000000-0005-0000-0000-00004C000000}"/>
    <cellStyle name="Input cel 4 9 3 2" xfId="16729" xr:uid="{00000000-0005-0000-0000-00004C000000}"/>
    <cellStyle name="Input cel 4 9 4" xfId="5038" xr:uid="{00000000-0005-0000-0000-00004C000000}"/>
    <cellStyle name="Input cel 4 9 4 2" xfId="12283" xr:uid="{00000000-0005-0000-0000-00004C000000}"/>
    <cellStyle name="Input cel 4 9 5" xfId="11216" xr:uid="{00000000-0005-0000-0000-00004C000000}"/>
    <cellStyle name="Input cel 5" xfId="207" xr:uid="{00000000-0005-0000-0000-000047000000}"/>
    <cellStyle name="Input cel 5 10" xfId="6128" xr:uid="{00000000-0005-0000-0000-000047000000}"/>
    <cellStyle name="Input cel 5 10 2" xfId="14922" xr:uid="{00000000-0005-0000-0000-000047000000}"/>
    <cellStyle name="Input cel 5 10 3" xfId="16650" xr:uid="{00000000-0005-0000-0000-000047000000}"/>
    <cellStyle name="Input cel 5 11" xfId="14834" xr:uid="{00000000-0005-0000-0000-000047000000}"/>
    <cellStyle name="Input cel 5 11 2" xfId="10485" xr:uid="{00000000-0005-0000-0000-000047000000}"/>
    <cellStyle name="Input cel 5 2" xfId="359" xr:uid="{00000000-0005-0000-0000-000047000000}"/>
    <cellStyle name="Input cel 5 2 10" xfId="2202" xr:uid="{00000000-0005-0000-0000-000047000000}"/>
    <cellStyle name="Input cel 5 2 10 2" xfId="7772" xr:uid="{00000000-0005-0000-0000-000047000000}"/>
    <cellStyle name="Input cel 5 2 10 2 2" xfId="18317" xr:uid="{00000000-0005-0000-0000-000047000000}"/>
    <cellStyle name="Input cel 5 2 10 3" xfId="10822" xr:uid="{00000000-0005-0000-0000-000047000000}"/>
    <cellStyle name="Input cel 5 2 11" xfId="565" xr:uid="{00000000-0005-0000-0000-000047000000}"/>
    <cellStyle name="Input cel 5 2 11 2" xfId="6265" xr:uid="{00000000-0005-0000-0000-000047000000}"/>
    <cellStyle name="Input cel 5 2 11 2 2" xfId="16810" xr:uid="{00000000-0005-0000-0000-000047000000}"/>
    <cellStyle name="Input cel 5 2 11 3" xfId="10684" xr:uid="{00000000-0005-0000-0000-000047000000}"/>
    <cellStyle name="Input cel 5 2 12" xfId="3448" xr:uid="{00000000-0005-0000-0000-000047000000}"/>
    <cellStyle name="Input cel 5 2 12 2" xfId="9012" xr:uid="{00000000-0005-0000-0000-000047000000}"/>
    <cellStyle name="Input cel 5 2 12 2 2" xfId="19558" xr:uid="{00000000-0005-0000-0000-000047000000}"/>
    <cellStyle name="Input cel 5 2 13" xfId="4889" xr:uid="{00000000-0005-0000-0000-000047000000}"/>
    <cellStyle name="Input cel 5 2 13 2" xfId="12787" xr:uid="{00000000-0005-0000-0000-000047000000}"/>
    <cellStyle name="Input cel 5 2 14" xfId="10350" xr:uid="{00000000-0005-0000-0000-000047000000}"/>
    <cellStyle name="Input cel 5 2 2" xfId="707" xr:uid="{00000000-0005-0000-0000-000047000000}"/>
    <cellStyle name="Input cel 5 2 2 10" xfId="10282" xr:uid="{00000000-0005-0000-0000-000047000000}"/>
    <cellStyle name="Input cel 5 2 2 2" xfId="1933" xr:uid="{00000000-0005-0000-0000-000047000000}"/>
    <cellStyle name="Input cel 5 2 2 2 2" xfId="3172" xr:uid="{00000000-0005-0000-0000-000047000000}"/>
    <cellStyle name="Input cel 5 2 2 2 2 2" xfId="8742" xr:uid="{00000000-0005-0000-0000-000047000000}"/>
    <cellStyle name="Input cel 5 2 2 2 2 2 2" xfId="19287" xr:uid="{00000000-0005-0000-0000-000047000000}"/>
    <cellStyle name="Input cel 5 2 2 2 2 3" xfId="15533" xr:uid="{00000000-0005-0000-0000-000047000000}"/>
    <cellStyle name="Input cel 5 2 2 2 3" xfId="4584" xr:uid="{00000000-0005-0000-0000-000047000000}"/>
    <cellStyle name="Input cel 5 2 2 2 3 2" xfId="10083" xr:uid="{00000000-0005-0000-0000-000047000000}"/>
    <cellStyle name="Input cel 5 2 2 2 3 2 2" xfId="20638" xr:uid="{00000000-0005-0000-0000-000047000000}"/>
    <cellStyle name="Input cel 5 2 2 2 3 3" xfId="11740" xr:uid="{00000000-0005-0000-0000-000047000000}"/>
    <cellStyle name="Input cel 5 2 2 2 4" xfId="7510" xr:uid="{00000000-0005-0000-0000-000047000000}"/>
    <cellStyle name="Input cel 5 2 2 2 4 2" xfId="18055" xr:uid="{00000000-0005-0000-0000-000047000000}"/>
    <cellStyle name="Input cel 5 2 2 2 5" xfId="5967" xr:uid="{00000000-0005-0000-0000-000047000000}"/>
    <cellStyle name="Input cel 5 2 2 2 5 2" xfId="16489" xr:uid="{00000000-0005-0000-0000-000047000000}"/>
    <cellStyle name="Input cel 5 2 2 2 6" xfId="11869" xr:uid="{00000000-0005-0000-0000-000047000000}"/>
    <cellStyle name="Input cel 5 2 2 3" xfId="1647" xr:uid="{00000000-0005-0000-0000-000047000000}"/>
    <cellStyle name="Input cel 5 2 2 3 2" xfId="2887" xr:uid="{00000000-0005-0000-0000-000047000000}"/>
    <cellStyle name="Input cel 5 2 2 3 2 2" xfId="8457" xr:uid="{00000000-0005-0000-0000-000047000000}"/>
    <cellStyle name="Input cel 5 2 2 3 2 2 2" xfId="19002" xr:uid="{00000000-0005-0000-0000-000047000000}"/>
    <cellStyle name="Input cel 5 2 2 3 2 3" xfId="15714" xr:uid="{00000000-0005-0000-0000-000047000000}"/>
    <cellStyle name="Input cel 5 2 2 3 3" xfId="4300" xr:uid="{00000000-0005-0000-0000-000047000000}"/>
    <cellStyle name="Input cel 5 2 2 3 3 2" xfId="9816" xr:uid="{00000000-0005-0000-0000-000047000000}"/>
    <cellStyle name="Input cel 5 2 2 3 3 2 2" xfId="20372" xr:uid="{00000000-0005-0000-0000-000047000000}"/>
    <cellStyle name="Input cel 5 2 2 3 3 3" xfId="13092" xr:uid="{00000000-0005-0000-0000-000047000000}"/>
    <cellStyle name="Input cel 5 2 2 3 4" xfId="7255" xr:uid="{00000000-0005-0000-0000-000047000000}"/>
    <cellStyle name="Input cel 5 2 2 3 4 2" xfId="17800" xr:uid="{00000000-0005-0000-0000-000047000000}"/>
    <cellStyle name="Input cel 5 2 2 3 5" xfId="5700" xr:uid="{00000000-0005-0000-0000-000047000000}"/>
    <cellStyle name="Input cel 5 2 2 3 5 2" xfId="16223" xr:uid="{00000000-0005-0000-0000-000047000000}"/>
    <cellStyle name="Input cel 5 2 2 3 6" xfId="13885" xr:uid="{00000000-0005-0000-0000-000047000000}"/>
    <cellStyle name="Input cel 5 2 2 4" xfId="1618" xr:uid="{00000000-0005-0000-0000-000047000000}"/>
    <cellStyle name="Input cel 5 2 2 4 2" xfId="2858" xr:uid="{00000000-0005-0000-0000-000047000000}"/>
    <cellStyle name="Input cel 5 2 2 4 2 2" xfId="8428" xr:uid="{00000000-0005-0000-0000-000047000000}"/>
    <cellStyle name="Input cel 5 2 2 4 2 2 2" xfId="18973" xr:uid="{00000000-0005-0000-0000-000047000000}"/>
    <cellStyle name="Input cel 5 2 2 4 2 3" xfId="15281" xr:uid="{00000000-0005-0000-0000-000047000000}"/>
    <cellStyle name="Input cel 5 2 2 4 3" xfId="4271" xr:uid="{00000000-0005-0000-0000-000047000000}"/>
    <cellStyle name="Input cel 5 2 2 4 3 2" xfId="9789" xr:uid="{00000000-0005-0000-0000-000047000000}"/>
    <cellStyle name="Input cel 5 2 2 4 3 2 2" xfId="20343" xr:uid="{00000000-0005-0000-0000-000047000000}"/>
    <cellStyle name="Input cel 5 2 2 4 3 3" xfId="11405" xr:uid="{00000000-0005-0000-0000-000047000000}"/>
    <cellStyle name="Input cel 5 2 2 4 4" xfId="7226" xr:uid="{00000000-0005-0000-0000-000047000000}"/>
    <cellStyle name="Input cel 5 2 2 4 4 2" xfId="17771" xr:uid="{00000000-0005-0000-0000-000047000000}"/>
    <cellStyle name="Input cel 5 2 2 4 5" xfId="5673" xr:uid="{00000000-0005-0000-0000-000047000000}"/>
    <cellStyle name="Input cel 5 2 2 4 5 2" xfId="16137" xr:uid="{00000000-0005-0000-0000-000047000000}"/>
    <cellStyle name="Input cel 5 2 2 4 6" xfId="14065" xr:uid="{00000000-0005-0000-0000-000047000000}"/>
    <cellStyle name="Input cel 5 2 2 5" xfId="1007" xr:uid="{00000000-0005-0000-0000-000047000000}"/>
    <cellStyle name="Input cel 5 2 2 5 2" xfId="3675" xr:uid="{00000000-0005-0000-0000-000047000000}"/>
    <cellStyle name="Input cel 5 2 2 5 2 2" xfId="9234" xr:uid="{00000000-0005-0000-0000-000047000000}"/>
    <cellStyle name="Input cel 5 2 2 5 2 2 2" xfId="19783" xr:uid="{00000000-0005-0000-0000-000047000000}"/>
    <cellStyle name="Input cel 5 2 2 5 2 3" xfId="11876" xr:uid="{00000000-0005-0000-0000-000047000000}"/>
    <cellStyle name="Input cel 5 2 2 5 3" xfId="6667" xr:uid="{00000000-0005-0000-0000-000047000000}"/>
    <cellStyle name="Input cel 5 2 2 5 3 2" xfId="17212" xr:uid="{00000000-0005-0000-0000-000047000000}"/>
    <cellStyle name="Input cel 5 2 2 5 4" xfId="5118" xr:uid="{00000000-0005-0000-0000-000047000000}"/>
    <cellStyle name="Input cel 5 2 2 5 4 2" xfId="13059" xr:uid="{00000000-0005-0000-0000-000047000000}"/>
    <cellStyle name="Input cel 5 2 2 5 5" xfId="11498" xr:uid="{00000000-0005-0000-0000-000047000000}"/>
    <cellStyle name="Input cel 5 2 2 6" xfId="2250" xr:uid="{00000000-0005-0000-0000-000047000000}"/>
    <cellStyle name="Input cel 5 2 2 6 2" xfId="7820" xr:uid="{00000000-0005-0000-0000-000047000000}"/>
    <cellStyle name="Input cel 5 2 2 6 2 2" xfId="18365" xr:uid="{00000000-0005-0000-0000-000047000000}"/>
    <cellStyle name="Input cel 5 2 2 6 3" xfId="14332" xr:uid="{00000000-0005-0000-0000-000047000000}"/>
    <cellStyle name="Input cel 5 2 2 7" xfId="3535" xr:uid="{00000000-0005-0000-0000-000047000000}"/>
    <cellStyle name="Input cel 5 2 2 7 2" xfId="9099" xr:uid="{00000000-0005-0000-0000-000047000000}"/>
    <cellStyle name="Input cel 5 2 2 7 2 2" xfId="19645" xr:uid="{00000000-0005-0000-0000-000047000000}"/>
    <cellStyle name="Input cel 5 2 2 7 3" xfId="14540" xr:uid="{00000000-0005-0000-0000-000047000000}"/>
    <cellStyle name="Input cel 5 2 2 8" xfId="4982" xr:uid="{00000000-0005-0000-0000-000047000000}"/>
    <cellStyle name="Input cel 5 2 2 8 2" xfId="12676" xr:uid="{00000000-0005-0000-0000-000047000000}"/>
    <cellStyle name="Input cel 5 2 2 9" xfId="14895" xr:uid="{00000000-0005-0000-0000-000047000000}"/>
    <cellStyle name="Input cel 5 2 2 9 2" xfId="10524" xr:uid="{00000000-0005-0000-0000-000047000000}"/>
    <cellStyle name="Input cel 5 2 3" xfId="771" xr:uid="{00000000-0005-0000-0000-000047000000}"/>
    <cellStyle name="Input cel 5 2 3 2" xfId="1997" xr:uid="{00000000-0005-0000-0000-000047000000}"/>
    <cellStyle name="Input cel 5 2 3 2 2" xfId="3236" xr:uid="{00000000-0005-0000-0000-000047000000}"/>
    <cellStyle name="Input cel 5 2 3 2 2 2" xfId="8806" xr:uid="{00000000-0005-0000-0000-000047000000}"/>
    <cellStyle name="Input cel 5 2 3 2 2 2 2" xfId="19351" xr:uid="{00000000-0005-0000-0000-000047000000}"/>
    <cellStyle name="Input cel 5 2 3 2 2 3" xfId="11428" xr:uid="{00000000-0005-0000-0000-000047000000}"/>
    <cellStyle name="Input cel 5 2 3 2 3" xfId="4648" xr:uid="{00000000-0005-0000-0000-000047000000}"/>
    <cellStyle name="Input cel 5 2 3 2 3 2" xfId="10143" xr:uid="{00000000-0005-0000-0000-000047000000}"/>
    <cellStyle name="Input cel 5 2 3 2 3 2 2" xfId="20698" xr:uid="{00000000-0005-0000-0000-000047000000}"/>
    <cellStyle name="Input cel 5 2 3 2 3 3" xfId="10723" xr:uid="{00000000-0005-0000-0000-000047000000}"/>
    <cellStyle name="Input cel 5 2 3 2 4" xfId="7570" xr:uid="{00000000-0005-0000-0000-000047000000}"/>
    <cellStyle name="Input cel 5 2 3 2 4 2" xfId="18115" xr:uid="{00000000-0005-0000-0000-000047000000}"/>
    <cellStyle name="Input cel 5 2 3 2 5" xfId="6027" xr:uid="{00000000-0005-0000-0000-000047000000}"/>
    <cellStyle name="Input cel 5 2 3 2 5 2" xfId="16549" xr:uid="{00000000-0005-0000-0000-000047000000}"/>
    <cellStyle name="Input cel 5 2 3 2 6" xfId="16004" xr:uid="{00000000-0005-0000-0000-000047000000}"/>
    <cellStyle name="Input cel 5 2 3 3" xfId="1679" xr:uid="{00000000-0005-0000-0000-000047000000}"/>
    <cellStyle name="Input cel 5 2 3 3 2" xfId="2919" xr:uid="{00000000-0005-0000-0000-000047000000}"/>
    <cellStyle name="Input cel 5 2 3 3 2 2" xfId="8489" xr:uid="{00000000-0005-0000-0000-000047000000}"/>
    <cellStyle name="Input cel 5 2 3 3 2 2 2" xfId="19034" xr:uid="{00000000-0005-0000-0000-000047000000}"/>
    <cellStyle name="Input cel 5 2 3 3 2 3" xfId="14095" xr:uid="{00000000-0005-0000-0000-000047000000}"/>
    <cellStyle name="Input cel 5 2 3 3 3" xfId="4332" xr:uid="{00000000-0005-0000-0000-000047000000}"/>
    <cellStyle name="Input cel 5 2 3 3 3 2" xfId="9846" xr:uid="{00000000-0005-0000-0000-000047000000}"/>
    <cellStyle name="Input cel 5 2 3 3 3 2 2" xfId="20402" xr:uid="{00000000-0005-0000-0000-000047000000}"/>
    <cellStyle name="Input cel 5 2 3 3 3 3" xfId="11417" xr:uid="{00000000-0005-0000-0000-000047000000}"/>
    <cellStyle name="Input cel 5 2 3 3 4" xfId="7286" xr:uid="{00000000-0005-0000-0000-000047000000}"/>
    <cellStyle name="Input cel 5 2 3 3 4 2" xfId="17831" xr:uid="{00000000-0005-0000-0000-000047000000}"/>
    <cellStyle name="Input cel 5 2 3 3 5" xfId="5730" xr:uid="{00000000-0005-0000-0000-000047000000}"/>
    <cellStyle name="Input cel 5 2 3 3 5 2" xfId="16253" xr:uid="{00000000-0005-0000-0000-000047000000}"/>
    <cellStyle name="Input cel 5 2 3 3 6" xfId="12306" xr:uid="{00000000-0005-0000-0000-000047000000}"/>
    <cellStyle name="Input cel 5 2 3 4" xfId="1071" xr:uid="{00000000-0005-0000-0000-000047000000}"/>
    <cellStyle name="Input cel 5 2 3 4 2" xfId="6728" xr:uid="{00000000-0005-0000-0000-000047000000}"/>
    <cellStyle name="Input cel 5 2 3 4 2 2" xfId="17273" xr:uid="{00000000-0005-0000-0000-000047000000}"/>
    <cellStyle name="Input cel 5 2 3 4 3" xfId="13093" xr:uid="{00000000-0005-0000-0000-000047000000}"/>
    <cellStyle name="Input cel 5 2 3 5" xfId="2314" xr:uid="{00000000-0005-0000-0000-000047000000}"/>
    <cellStyle name="Input cel 5 2 3 5 2" xfId="7884" xr:uid="{00000000-0005-0000-0000-000047000000}"/>
    <cellStyle name="Input cel 5 2 3 5 2 2" xfId="18429" xr:uid="{00000000-0005-0000-0000-000047000000}"/>
    <cellStyle name="Input cel 5 2 3 5 3" xfId="11273" xr:uid="{00000000-0005-0000-0000-000047000000}"/>
    <cellStyle name="Input cel 5 2 3 6" xfId="3739" xr:uid="{00000000-0005-0000-0000-000047000000}"/>
    <cellStyle name="Input cel 5 2 3 6 2" xfId="9294" xr:uid="{00000000-0005-0000-0000-000047000000}"/>
    <cellStyle name="Input cel 5 2 3 6 2 2" xfId="19844" xr:uid="{00000000-0005-0000-0000-000047000000}"/>
    <cellStyle name="Input cel 5 2 3 6 3" xfId="10555" xr:uid="{00000000-0005-0000-0000-000047000000}"/>
    <cellStyle name="Input cel 5 2 3 7" xfId="6434" xr:uid="{00000000-0005-0000-0000-000047000000}"/>
    <cellStyle name="Input cel 5 2 3 7 2" xfId="15142" xr:uid="{00000000-0005-0000-0000-000047000000}"/>
    <cellStyle name="Input cel 5 2 3 7 2 2" xfId="16979" xr:uid="{00000000-0005-0000-0000-000047000000}"/>
    <cellStyle name="Input cel 5 2 3 7 3" xfId="14342" xr:uid="{00000000-0005-0000-0000-000047000000}"/>
    <cellStyle name="Input cel 5 2 3 8" xfId="5178" xr:uid="{00000000-0005-0000-0000-000047000000}"/>
    <cellStyle name="Input cel 5 2 3 8 2" xfId="14980" xr:uid="{00000000-0005-0000-0000-000047000000}"/>
    <cellStyle name="Input cel 5 2 3 9" xfId="11955" xr:uid="{00000000-0005-0000-0000-000047000000}"/>
    <cellStyle name="Input cel 5 2 4" xfId="833" xr:uid="{00000000-0005-0000-0000-000047000000}"/>
    <cellStyle name="Input cel 5 2 4 2" xfId="2059" xr:uid="{00000000-0005-0000-0000-000047000000}"/>
    <cellStyle name="Input cel 5 2 4 2 2" xfId="3298" xr:uid="{00000000-0005-0000-0000-000047000000}"/>
    <cellStyle name="Input cel 5 2 4 2 2 2" xfId="8868" xr:uid="{00000000-0005-0000-0000-000047000000}"/>
    <cellStyle name="Input cel 5 2 4 2 2 2 2" xfId="19413" xr:uid="{00000000-0005-0000-0000-000047000000}"/>
    <cellStyle name="Input cel 5 2 4 2 2 3" xfId="12485" xr:uid="{00000000-0005-0000-0000-000047000000}"/>
    <cellStyle name="Input cel 5 2 4 2 3" xfId="4710" xr:uid="{00000000-0005-0000-0000-000047000000}"/>
    <cellStyle name="Input cel 5 2 4 2 3 2" xfId="10202" xr:uid="{00000000-0005-0000-0000-000047000000}"/>
    <cellStyle name="Input cel 5 2 4 2 3 2 2" xfId="20757" xr:uid="{00000000-0005-0000-0000-000047000000}"/>
    <cellStyle name="Input cel 5 2 4 2 3 3" xfId="10759" xr:uid="{00000000-0005-0000-0000-000047000000}"/>
    <cellStyle name="Input cel 5 2 4 2 4" xfId="7629" xr:uid="{00000000-0005-0000-0000-000047000000}"/>
    <cellStyle name="Input cel 5 2 4 2 4 2" xfId="18174" xr:uid="{00000000-0005-0000-0000-000047000000}"/>
    <cellStyle name="Input cel 5 2 4 2 5" xfId="6086" xr:uid="{00000000-0005-0000-0000-000047000000}"/>
    <cellStyle name="Input cel 5 2 4 2 5 2" xfId="16608" xr:uid="{00000000-0005-0000-0000-000047000000}"/>
    <cellStyle name="Input cel 5 2 4 2 6" xfId="15473" xr:uid="{00000000-0005-0000-0000-000047000000}"/>
    <cellStyle name="Input cel 5 2 4 3" xfId="1737" xr:uid="{00000000-0005-0000-0000-000047000000}"/>
    <cellStyle name="Input cel 5 2 4 3 2" xfId="2976" xr:uid="{00000000-0005-0000-0000-000047000000}"/>
    <cellStyle name="Input cel 5 2 4 3 2 2" xfId="8546" xr:uid="{00000000-0005-0000-0000-000047000000}"/>
    <cellStyle name="Input cel 5 2 4 3 2 2 2" xfId="19091" xr:uid="{00000000-0005-0000-0000-000047000000}"/>
    <cellStyle name="Input cel 5 2 4 3 2 3" xfId="15424" xr:uid="{00000000-0005-0000-0000-000047000000}"/>
    <cellStyle name="Input cel 5 2 4 3 3" xfId="4388" xr:uid="{00000000-0005-0000-0000-000047000000}"/>
    <cellStyle name="Input cel 5 2 4 3 3 2" xfId="9899" xr:uid="{00000000-0005-0000-0000-000047000000}"/>
    <cellStyle name="Input cel 5 2 4 3 3 2 2" xfId="20455" xr:uid="{00000000-0005-0000-0000-000047000000}"/>
    <cellStyle name="Input cel 5 2 4 3 3 3" xfId="10462" xr:uid="{00000000-0005-0000-0000-000047000000}"/>
    <cellStyle name="Input cel 5 2 4 3 4" xfId="7340" xr:uid="{00000000-0005-0000-0000-000047000000}"/>
    <cellStyle name="Input cel 5 2 4 3 4 2" xfId="17885" xr:uid="{00000000-0005-0000-0000-000047000000}"/>
    <cellStyle name="Input cel 5 2 4 3 5" xfId="5783" xr:uid="{00000000-0005-0000-0000-000047000000}"/>
    <cellStyle name="Input cel 5 2 4 3 5 2" xfId="16306" xr:uid="{00000000-0005-0000-0000-000047000000}"/>
    <cellStyle name="Input cel 5 2 4 3 6" xfId="13711" xr:uid="{00000000-0005-0000-0000-000047000000}"/>
    <cellStyle name="Input cel 5 2 4 4" xfId="1133" xr:uid="{00000000-0005-0000-0000-000047000000}"/>
    <cellStyle name="Input cel 5 2 4 4 2" xfId="6790" xr:uid="{00000000-0005-0000-0000-000047000000}"/>
    <cellStyle name="Input cel 5 2 4 4 2 2" xfId="17335" xr:uid="{00000000-0005-0000-0000-000047000000}"/>
    <cellStyle name="Input cel 5 2 4 4 3" xfId="11952" xr:uid="{00000000-0005-0000-0000-000047000000}"/>
    <cellStyle name="Input cel 5 2 4 5" xfId="2376" xr:uid="{00000000-0005-0000-0000-000047000000}"/>
    <cellStyle name="Input cel 5 2 4 5 2" xfId="7946" xr:uid="{00000000-0005-0000-0000-000047000000}"/>
    <cellStyle name="Input cel 5 2 4 5 2 2" xfId="18491" xr:uid="{00000000-0005-0000-0000-000047000000}"/>
    <cellStyle name="Input cel 5 2 4 5 3" xfId="12147" xr:uid="{00000000-0005-0000-0000-000047000000}"/>
    <cellStyle name="Input cel 5 2 4 6" xfId="3801" xr:uid="{00000000-0005-0000-0000-000047000000}"/>
    <cellStyle name="Input cel 5 2 4 6 2" xfId="9353" xr:uid="{00000000-0005-0000-0000-000047000000}"/>
    <cellStyle name="Input cel 5 2 4 6 2 2" xfId="19906" xr:uid="{00000000-0005-0000-0000-000047000000}"/>
    <cellStyle name="Input cel 5 2 4 6 3" xfId="13361" xr:uid="{00000000-0005-0000-0000-000047000000}"/>
    <cellStyle name="Input cel 5 2 4 7" xfId="6493" xr:uid="{00000000-0005-0000-0000-000047000000}"/>
    <cellStyle name="Input cel 5 2 4 7 2" xfId="15201" xr:uid="{00000000-0005-0000-0000-000047000000}"/>
    <cellStyle name="Input cel 5 2 4 7 2 2" xfId="17038" xr:uid="{00000000-0005-0000-0000-000047000000}"/>
    <cellStyle name="Input cel 5 2 4 7 3" xfId="13010" xr:uid="{00000000-0005-0000-0000-000047000000}"/>
    <cellStyle name="Input cel 5 2 4 8" xfId="5237" xr:uid="{00000000-0005-0000-0000-000047000000}"/>
    <cellStyle name="Input cel 5 2 4 8 2" xfId="12805" xr:uid="{00000000-0005-0000-0000-000047000000}"/>
    <cellStyle name="Input cel 5 2 4 9" xfId="12217" xr:uid="{00000000-0005-0000-0000-000047000000}"/>
    <cellStyle name="Input cel 5 2 5" xfId="658" xr:uid="{00000000-0005-0000-0000-000047000000}"/>
    <cellStyle name="Input cel 5 2 5 2" xfId="1896" xr:uid="{00000000-0005-0000-0000-000047000000}"/>
    <cellStyle name="Input cel 5 2 5 2 2" xfId="3135" xr:uid="{00000000-0005-0000-0000-000047000000}"/>
    <cellStyle name="Input cel 5 2 5 2 2 2" xfId="8705" xr:uid="{00000000-0005-0000-0000-000047000000}"/>
    <cellStyle name="Input cel 5 2 5 2 2 2 2" xfId="19250" xr:uid="{00000000-0005-0000-0000-000047000000}"/>
    <cellStyle name="Input cel 5 2 5 2 2 3" xfId="12440" xr:uid="{00000000-0005-0000-0000-000047000000}"/>
    <cellStyle name="Input cel 5 2 5 2 3" xfId="4547" xr:uid="{00000000-0005-0000-0000-000047000000}"/>
    <cellStyle name="Input cel 5 2 5 2 3 2" xfId="10047" xr:uid="{00000000-0005-0000-0000-000047000000}"/>
    <cellStyle name="Input cel 5 2 5 2 3 2 2" xfId="20602" xr:uid="{00000000-0005-0000-0000-000047000000}"/>
    <cellStyle name="Input cel 5 2 5 2 3 3" xfId="12383" xr:uid="{00000000-0005-0000-0000-000047000000}"/>
    <cellStyle name="Input cel 5 2 5 2 4" xfId="7474" xr:uid="{00000000-0005-0000-0000-000047000000}"/>
    <cellStyle name="Input cel 5 2 5 2 4 2" xfId="18019" xr:uid="{00000000-0005-0000-0000-000047000000}"/>
    <cellStyle name="Input cel 5 2 5 2 5" xfId="5931" xr:uid="{00000000-0005-0000-0000-000047000000}"/>
    <cellStyle name="Input cel 5 2 5 2 5 2" xfId="16453" xr:uid="{00000000-0005-0000-0000-000047000000}"/>
    <cellStyle name="Input cel 5 2 5 2 6" xfId="15493" xr:uid="{00000000-0005-0000-0000-000047000000}"/>
    <cellStyle name="Input cel 5 2 5 3" xfId="1580" xr:uid="{00000000-0005-0000-0000-000047000000}"/>
    <cellStyle name="Input cel 5 2 5 3 2" xfId="7190" xr:uid="{00000000-0005-0000-0000-000047000000}"/>
    <cellStyle name="Input cel 5 2 5 3 2 2" xfId="17735" xr:uid="{00000000-0005-0000-0000-000047000000}"/>
    <cellStyle name="Input cel 5 2 5 3 3" xfId="10673" xr:uid="{00000000-0005-0000-0000-000047000000}"/>
    <cellStyle name="Input cel 5 2 5 4" xfId="2820" xr:uid="{00000000-0005-0000-0000-000047000000}"/>
    <cellStyle name="Input cel 5 2 5 4 2" xfId="8390" xr:uid="{00000000-0005-0000-0000-000047000000}"/>
    <cellStyle name="Input cel 5 2 5 4 2 2" xfId="18935" xr:uid="{00000000-0005-0000-0000-000047000000}"/>
    <cellStyle name="Input cel 5 2 5 4 3" xfId="11815" xr:uid="{00000000-0005-0000-0000-000047000000}"/>
    <cellStyle name="Input cel 5 2 5 5" xfId="4234" xr:uid="{00000000-0005-0000-0000-000047000000}"/>
    <cellStyle name="Input cel 5 2 5 5 2" xfId="9754" xr:uid="{00000000-0005-0000-0000-000047000000}"/>
    <cellStyle name="Input cel 5 2 5 5 2 2" xfId="20308" xr:uid="{00000000-0005-0000-0000-000047000000}"/>
    <cellStyle name="Input cel 5 2 5 5 3" xfId="11224" xr:uid="{00000000-0005-0000-0000-000047000000}"/>
    <cellStyle name="Input cel 5 2 5 6" xfId="6352" xr:uid="{00000000-0005-0000-0000-000047000000}"/>
    <cellStyle name="Input cel 5 2 5 6 2" xfId="16897" xr:uid="{00000000-0005-0000-0000-000047000000}"/>
    <cellStyle name="Input cel 5 2 5 7" xfId="5638" xr:uid="{00000000-0005-0000-0000-000047000000}"/>
    <cellStyle name="Input cel 5 2 5 7 2" xfId="14139" xr:uid="{00000000-0005-0000-0000-000047000000}"/>
    <cellStyle name="Input cel 5 2 5 8" xfId="16077" xr:uid="{00000000-0005-0000-0000-000047000000}"/>
    <cellStyle name="Input cel 5 2 6" xfId="1500" xr:uid="{00000000-0005-0000-0000-000047000000}"/>
    <cellStyle name="Input cel 5 2 6 2" xfId="2740" xr:uid="{00000000-0005-0000-0000-000047000000}"/>
    <cellStyle name="Input cel 5 2 6 2 2" xfId="8310" xr:uid="{00000000-0005-0000-0000-000047000000}"/>
    <cellStyle name="Input cel 5 2 6 2 2 2" xfId="18855" xr:uid="{00000000-0005-0000-0000-000047000000}"/>
    <cellStyle name="Input cel 5 2 6 2 3" xfId="14077" xr:uid="{00000000-0005-0000-0000-000047000000}"/>
    <cellStyle name="Input cel 5 2 6 3" xfId="4154" xr:uid="{00000000-0005-0000-0000-000047000000}"/>
    <cellStyle name="Input cel 5 2 6 3 2" xfId="9679" xr:uid="{00000000-0005-0000-0000-000047000000}"/>
    <cellStyle name="Input cel 5 2 6 3 2 2" xfId="20233" xr:uid="{00000000-0005-0000-0000-000047000000}"/>
    <cellStyle name="Input cel 5 2 6 3 3" xfId="13908" xr:uid="{00000000-0005-0000-0000-000047000000}"/>
    <cellStyle name="Input cel 5 2 6 4" xfId="7123" xr:uid="{00000000-0005-0000-0000-000047000000}"/>
    <cellStyle name="Input cel 5 2 6 4 2" xfId="17668" xr:uid="{00000000-0005-0000-0000-000047000000}"/>
    <cellStyle name="Input cel 5 2 6 5" xfId="5563" xr:uid="{00000000-0005-0000-0000-000047000000}"/>
    <cellStyle name="Input cel 5 2 6 5 2" xfId="14381" xr:uid="{00000000-0005-0000-0000-000047000000}"/>
    <cellStyle name="Input cel 5 2 6 6" xfId="13655" xr:uid="{00000000-0005-0000-0000-000047000000}"/>
    <cellStyle name="Input cel 5 2 7" xfId="1294" xr:uid="{00000000-0005-0000-0000-000047000000}"/>
    <cellStyle name="Input cel 5 2 7 2" xfId="2535" xr:uid="{00000000-0005-0000-0000-000047000000}"/>
    <cellStyle name="Input cel 5 2 7 2 2" xfId="8105" xr:uid="{00000000-0005-0000-0000-000047000000}"/>
    <cellStyle name="Input cel 5 2 7 2 2 2" xfId="18650" xr:uid="{00000000-0005-0000-0000-000047000000}"/>
    <cellStyle name="Input cel 5 2 7 2 3" xfId="16059" xr:uid="{00000000-0005-0000-0000-000047000000}"/>
    <cellStyle name="Input cel 5 2 7 3" xfId="3956" xr:uid="{00000000-0005-0000-0000-000047000000}"/>
    <cellStyle name="Input cel 5 2 7 3 2" xfId="9497" xr:uid="{00000000-0005-0000-0000-000047000000}"/>
    <cellStyle name="Input cel 5 2 7 3 2 2" xfId="20050" xr:uid="{00000000-0005-0000-0000-000047000000}"/>
    <cellStyle name="Input cel 5 2 7 3 3" xfId="15032" xr:uid="{00000000-0005-0000-0000-000047000000}"/>
    <cellStyle name="Input cel 5 2 7 4" xfId="6937" xr:uid="{00000000-0005-0000-0000-000047000000}"/>
    <cellStyle name="Input cel 5 2 7 4 2" xfId="17482" xr:uid="{00000000-0005-0000-0000-000047000000}"/>
    <cellStyle name="Input cel 5 2 7 5" xfId="5381" xr:uid="{00000000-0005-0000-0000-000047000000}"/>
    <cellStyle name="Input cel 5 2 7 5 2" xfId="10616" xr:uid="{00000000-0005-0000-0000-000047000000}"/>
    <cellStyle name="Input cel 5 2 7 6" xfId="13423" xr:uid="{00000000-0005-0000-0000-000047000000}"/>
    <cellStyle name="Input cel 5 2 8" xfId="1391" xr:uid="{00000000-0005-0000-0000-000047000000}"/>
    <cellStyle name="Input cel 5 2 8 2" xfId="2632" xr:uid="{00000000-0005-0000-0000-000047000000}"/>
    <cellStyle name="Input cel 5 2 8 2 2" xfId="8202" xr:uid="{00000000-0005-0000-0000-000047000000}"/>
    <cellStyle name="Input cel 5 2 8 2 2 2" xfId="18747" xr:uid="{00000000-0005-0000-0000-000047000000}"/>
    <cellStyle name="Input cel 5 2 8 2 3" xfId="13390" xr:uid="{00000000-0005-0000-0000-000047000000}"/>
    <cellStyle name="Input cel 5 2 8 3" xfId="4052" xr:uid="{00000000-0005-0000-0000-000047000000}"/>
    <cellStyle name="Input cel 5 2 8 3 2" xfId="9585" xr:uid="{00000000-0005-0000-0000-000047000000}"/>
    <cellStyle name="Input cel 5 2 8 3 2 2" xfId="20138" xr:uid="{00000000-0005-0000-0000-000047000000}"/>
    <cellStyle name="Input cel 5 2 8 3 3" xfId="15231" xr:uid="{00000000-0005-0000-0000-000047000000}"/>
    <cellStyle name="Input cel 5 2 8 4" xfId="7026" xr:uid="{00000000-0005-0000-0000-000047000000}"/>
    <cellStyle name="Input cel 5 2 8 4 2" xfId="17571" xr:uid="{00000000-0005-0000-0000-000047000000}"/>
    <cellStyle name="Input cel 5 2 8 5" xfId="5469" xr:uid="{00000000-0005-0000-0000-000047000000}"/>
    <cellStyle name="Input cel 5 2 8 5 2" xfId="12204" xr:uid="{00000000-0005-0000-0000-000047000000}"/>
    <cellStyle name="Input cel 5 2 8 6" xfId="15979" xr:uid="{00000000-0005-0000-0000-000047000000}"/>
    <cellStyle name="Input cel 5 2 9" xfId="959" xr:uid="{00000000-0005-0000-0000-000047000000}"/>
    <cellStyle name="Input cel 5 2 9 2" xfId="3627" xr:uid="{00000000-0005-0000-0000-000047000000}"/>
    <cellStyle name="Input cel 5 2 9 2 2" xfId="9187" xr:uid="{00000000-0005-0000-0000-000047000000}"/>
    <cellStyle name="Input cel 5 2 9 2 2 2" xfId="19735" xr:uid="{00000000-0005-0000-0000-000047000000}"/>
    <cellStyle name="Input cel 5 2 9 2 3" xfId="12100" xr:uid="{00000000-0005-0000-0000-000047000000}"/>
    <cellStyle name="Input cel 5 2 9 3" xfId="6619" xr:uid="{00000000-0005-0000-0000-000047000000}"/>
    <cellStyle name="Input cel 5 2 9 3 2" xfId="17164" xr:uid="{00000000-0005-0000-0000-000047000000}"/>
    <cellStyle name="Input cel 5 2 9 4" xfId="5071" xr:uid="{00000000-0005-0000-0000-000047000000}"/>
    <cellStyle name="Input cel 5 2 9 4 2" xfId="11044" xr:uid="{00000000-0005-0000-0000-000047000000}"/>
    <cellStyle name="Input cel 5 2 9 5" xfId="12835" xr:uid="{00000000-0005-0000-0000-000047000000}"/>
    <cellStyle name="Input cel 5 3" xfId="294" xr:uid="{00000000-0005-0000-0000-000047000000}"/>
    <cellStyle name="Input cel 5 3 2" xfId="1856" xr:uid="{00000000-0005-0000-0000-000047000000}"/>
    <cellStyle name="Input cel 5 3 2 2" xfId="3095" xr:uid="{00000000-0005-0000-0000-000047000000}"/>
    <cellStyle name="Input cel 5 3 2 2 2" xfId="4507" xr:uid="{00000000-0005-0000-0000-000047000000}"/>
    <cellStyle name="Input cel 5 3 2 2 2 2" xfId="10010" xr:uid="{00000000-0005-0000-0000-000047000000}"/>
    <cellStyle name="Input cel 5 3 2 2 2 2 2" xfId="20565" xr:uid="{00000000-0005-0000-0000-000047000000}"/>
    <cellStyle name="Input cel 5 3 2 2 2 3" xfId="14523" xr:uid="{00000000-0005-0000-0000-000047000000}"/>
    <cellStyle name="Input cel 5 3 2 2 3" xfId="8665" xr:uid="{00000000-0005-0000-0000-000047000000}"/>
    <cellStyle name="Input cel 5 3 2 2 3 2" xfId="19210" xr:uid="{00000000-0005-0000-0000-000047000000}"/>
    <cellStyle name="Input cel 5 3 2 2 4" xfId="5894" xr:uid="{00000000-0005-0000-0000-000047000000}"/>
    <cellStyle name="Input cel 5 3 2 2 4 2" xfId="16416" xr:uid="{00000000-0005-0000-0000-000047000000}"/>
    <cellStyle name="Input cel 5 3 2 2 5" xfId="15230" xr:uid="{00000000-0005-0000-0000-000047000000}"/>
    <cellStyle name="Input cel 5 3 2 3" xfId="3495" xr:uid="{00000000-0005-0000-0000-000047000000}"/>
    <cellStyle name="Input cel 5 3 2 3 2" xfId="9059" xr:uid="{00000000-0005-0000-0000-000047000000}"/>
    <cellStyle name="Input cel 5 3 2 3 2 2" xfId="19605" xr:uid="{00000000-0005-0000-0000-000047000000}"/>
    <cellStyle name="Input cel 5 3 2 3 3" xfId="15408" xr:uid="{00000000-0005-0000-0000-000047000000}"/>
    <cellStyle name="Input cel 5 3 2 4" xfId="4942" xr:uid="{00000000-0005-0000-0000-000047000000}"/>
    <cellStyle name="Input cel 5 3 2 4 2" xfId="10786" xr:uid="{00000000-0005-0000-0000-000047000000}"/>
    <cellStyle name="Input cel 5 3 2 5" xfId="16057" xr:uid="{00000000-0005-0000-0000-000047000000}"/>
    <cellStyle name="Input cel 5 3 3" xfId="1219" xr:uid="{00000000-0005-0000-0000-000047000000}"/>
    <cellStyle name="Input cel 5 3 3 2" xfId="2461" xr:uid="{00000000-0005-0000-0000-000047000000}"/>
    <cellStyle name="Input cel 5 3 3 2 2" xfId="8031" xr:uid="{00000000-0005-0000-0000-000047000000}"/>
    <cellStyle name="Input cel 5 3 3 2 2 2" xfId="18576" xr:uid="{00000000-0005-0000-0000-000047000000}"/>
    <cellStyle name="Input cel 5 3 3 2 3" xfId="15748" xr:uid="{00000000-0005-0000-0000-000047000000}"/>
    <cellStyle name="Input cel 5 3 3 3" xfId="3885" xr:uid="{00000000-0005-0000-0000-000047000000}"/>
    <cellStyle name="Input cel 5 3 3 3 2" xfId="9434" xr:uid="{00000000-0005-0000-0000-000047000000}"/>
    <cellStyle name="Input cel 5 3 3 3 2 2" xfId="19987" xr:uid="{00000000-0005-0000-0000-000047000000}"/>
    <cellStyle name="Input cel 5 3 3 3 3" xfId="12134" xr:uid="{00000000-0005-0000-0000-000047000000}"/>
    <cellStyle name="Input cel 5 3 3 4" xfId="6872" xr:uid="{00000000-0005-0000-0000-000047000000}"/>
    <cellStyle name="Input cel 5 3 3 4 2" xfId="17417" xr:uid="{00000000-0005-0000-0000-000047000000}"/>
    <cellStyle name="Input cel 5 3 3 5" xfId="5318" xr:uid="{00000000-0005-0000-0000-000047000000}"/>
    <cellStyle name="Input cel 5 3 3 5 2" xfId="13332" xr:uid="{00000000-0005-0000-0000-000047000000}"/>
    <cellStyle name="Input cel 5 3 3 6" xfId="10448" xr:uid="{00000000-0005-0000-0000-000047000000}"/>
    <cellStyle name="Input cel 5 3 4" xfId="889" xr:uid="{00000000-0005-0000-0000-000047000000}"/>
    <cellStyle name="Input cel 5 3 4 2" xfId="3591" xr:uid="{00000000-0005-0000-0000-000047000000}"/>
    <cellStyle name="Input cel 5 3 4 2 2" xfId="9152" xr:uid="{00000000-0005-0000-0000-000047000000}"/>
    <cellStyle name="Input cel 5 3 4 2 2 2" xfId="19699" xr:uid="{00000000-0005-0000-0000-000047000000}"/>
    <cellStyle name="Input cel 5 3 4 2 3" xfId="12914" xr:uid="{00000000-0005-0000-0000-000047000000}"/>
    <cellStyle name="Input cel 5 3 4 3" xfId="6549" xr:uid="{00000000-0005-0000-0000-000047000000}"/>
    <cellStyle name="Input cel 5 3 4 3 2" xfId="17094" xr:uid="{00000000-0005-0000-0000-000047000000}"/>
    <cellStyle name="Input cel 5 3 4 4" xfId="5036" xr:uid="{00000000-0005-0000-0000-000047000000}"/>
    <cellStyle name="Input cel 5 3 4 4 2" xfId="14655" xr:uid="{00000000-0005-0000-0000-000047000000}"/>
    <cellStyle name="Input cel 5 3 4 5" xfId="13812" xr:uid="{00000000-0005-0000-0000-000047000000}"/>
    <cellStyle name="Input cel 5 3 5" xfId="2133" xr:uid="{00000000-0005-0000-0000-000047000000}"/>
    <cellStyle name="Input cel 5 3 5 2" xfId="7703" xr:uid="{00000000-0005-0000-0000-000047000000}"/>
    <cellStyle name="Input cel 5 3 5 2 2" xfId="18248" xr:uid="{00000000-0005-0000-0000-000047000000}"/>
    <cellStyle name="Input cel 5 3 5 3" xfId="13837" xr:uid="{00000000-0005-0000-0000-000047000000}"/>
    <cellStyle name="Input cel 5 3 6" xfId="3419" xr:uid="{00000000-0005-0000-0000-000047000000}"/>
    <cellStyle name="Input cel 5 3 6 2" xfId="8985" xr:uid="{00000000-0005-0000-0000-000047000000}"/>
    <cellStyle name="Input cel 5 3 6 2 2" xfId="19531" xr:uid="{00000000-0005-0000-0000-000047000000}"/>
    <cellStyle name="Input cel 5 3 6 3" xfId="13526" xr:uid="{00000000-0005-0000-0000-000047000000}"/>
    <cellStyle name="Input cel 5 3 7" xfId="4851" xr:uid="{00000000-0005-0000-0000-000047000000}"/>
    <cellStyle name="Input cel 5 3 7 2" xfId="14758" xr:uid="{00000000-0005-0000-0000-000047000000}"/>
    <cellStyle name="Input cel 5 3 8" xfId="14854" xr:uid="{00000000-0005-0000-0000-000047000000}"/>
    <cellStyle name="Input cel 5 3 8 2" xfId="13906" xr:uid="{00000000-0005-0000-0000-000047000000}"/>
    <cellStyle name="Input cel 5 3 9" xfId="10775" xr:uid="{00000000-0005-0000-0000-000047000000}"/>
    <cellStyle name="Input cel 5 4" xfId="1890" xr:uid="{00000000-0005-0000-0000-000047000000}"/>
    <cellStyle name="Input cel 5 4 2" xfId="3129" xr:uid="{00000000-0005-0000-0000-000047000000}"/>
    <cellStyle name="Input cel 5 4 2 2" xfId="4541" xr:uid="{00000000-0005-0000-0000-000047000000}"/>
    <cellStyle name="Input cel 5 4 2 2 2" xfId="10042" xr:uid="{00000000-0005-0000-0000-000047000000}"/>
    <cellStyle name="Input cel 5 4 2 2 2 2" xfId="20597" xr:uid="{00000000-0005-0000-0000-000047000000}"/>
    <cellStyle name="Input cel 5 4 2 2 3" xfId="14460" xr:uid="{00000000-0005-0000-0000-000047000000}"/>
    <cellStyle name="Input cel 5 4 2 3" xfId="8699" xr:uid="{00000000-0005-0000-0000-000047000000}"/>
    <cellStyle name="Input cel 5 4 2 3 2" xfId="19244" xr:uid="{00000000-0005-0000-0000-000047000000}"/>
    <cellStyle name="Input cel 5 4 2 4" xfId="5926" xr:uid="{00000000-0005-0000-0000-000047000000}"/>
    <cellStyle name="Input cel 5 4 2 4 2" xfId="16448" xr:uid="{00000000-0005-0000-0000-000047000000}"/>
    <cellStyle name="Input cel 5 4 2 5" xfId="14510" xr:uid="{00000000-0005-0000-0000-000047000000}"/>
    <cellStyle name="Input cel 5 4 3" xfId="3371" xr:uid="{00000000-0005-0000-0000-000047000000}"/>
    <cellStyle name="Input cel 5 4 3 2" xfId="8939" xr:uid="{00000000-0005-0000-0000-000047000000}"/>
    <cellStyle name="Input cel 5 4 3 2 2" xfId="19483" xr:uid="{00000000-0005-0000-0000-000047000000}"/>
    <cellStyle name="Input cel 5 4 3 3" xfId="10594" xr:uid="{00000000-0005-0000-0000-000047000000}"/>
    <cellStyle name="Input cel 5 4 4" xfId="7469" xr:uid="{00000000-0005-0000-0000-000047000000}"/>
    <cellStyle name="Input cel 5 4 4 2" xfId="18014" xr:uid="{00000000-0005-0000-0000-000047000000}"/>
    <cellStyle name="Input cel 5 4 5" xfId="4804" xr:uid="{00000000-0005-0000-0000-000047000000}"/>
    <cellStyle name="Input cel 5 4 5 2" xfId="14445" xr:uid="{00000000-0005-0000-0000-000047000000}"/>
    <cellStyle name="Input cel 5 4 6" xfId="13482" xr:uid="{00000000-0005-0000-0000-000047000000}"/>
    <cellStyle name="Input cel 5 5" xfId="1198" xr:uid="{00000000-0005-0000-0000-000047000000}"/>
    <cellStyle name="Input cel 5 5 2" xfId="2441" xr:uid="{00000000-0005-0000-0000-000047000000}"/>
    <cellStyle name="Input cel 5 5 2 2" xfId="8011" xr:uid="{00000000-0005-0000-0000-000047000000}"/>
    <cellStyle name="Input cel 5 5 2 2 2" xfId="18556" xr:uid="{00000000-0005-0000-0000-000047000000}"/>
    <cellStyle name="Input cel 5 5 2 3" xfId="13086" xr:uid="{00000000-0005-0000-0000-000047000000}"/>
    <cellStyle name="Input cel 5 5 3" xfId="3395" xr:uid="{00000000-0005-0000-0000-000047000000}"/>
    <cellStyle name="Input cel 5 5 3 2" xfId="8963" xr:uid="{00000000-0005-0000-0000-000047000000}"/>
    <cellStyle name="Input cel 5 5 3 2 2" xfId="19507" xr:uid="{00000000-0005-0000-0000-000047000000}"/>
    <cellStyle name="Input cel 5 5 3 3" xfId="13733" xr:uid="{00000000-0005-0000-0000-000047000000}"/>
    <cellStyle name="Input cel 5 5 4" xfId="6853" xr:uid="{00000000-0005-0000-0000-000047000000}"/>
    <cellStyle name="Input cel 5 5 4 2" xfId="17398" xr:uid="{00000000-0005-0000-0000-000047000000}"/>
    <cellStyle name="Input cel 5 5 5" xfId="4828" xr:uid="{00000000-0005-0000-0000-000047000000}"/>
    <cellStyle name="Input cel 5 5 5 2" xfId="12308" xr:uid="{00000000-0005-0000-0000-000047000000}"/>
    <cellStyle name="Input cel 5 5 6" xfId="10277" xr:uid="{00000000-0005-0000-0000-000047000000}"/>
    <cellStyle name="Input cel 5 6" xfId="1185" xr:uid="{00000000-0005-0000-0000-000047000000}"/>
    <cellStyle name="Input cel 5 6 2" xfId="2428" xr:uid="{00000000-0005-0000-0000-000047000000}"/>
    <cellStyle name="Input cel 5 6 2 2" xfId="7998" xr:uid="{00000000-0005-0000-0000-000047000000}"/>
    <cellStyle name="Input cel 5 6 2 2 2" xfId="18543" xr:uid="{00000000-0005-0000-0000-000047000000}"/>
    <cellStyle name="Input cel 5 6 2 3" xfId="15267" xr:uid="{00000000-0005-0000-0000-000047000000}"/>
    <cellStyle name="Input cel 5 6 3" xfId="3853" xr:uid="{00000000-0005-0000-0000-000047000000}"/>
    <cellStyle name="Input cel 5 6 3 2" xfId="9403" xr:uid="{00000000-0005-0000-0000-000047000000}"/>
    <cellStyle name="Input cel 5 6 3 2 2" xfId="19956" xr:uid="{00000000-0005-0000-0000-000047000000}"/>
    <cellStyle name="Input cel 5 6 3 3" xfId="16102" xr:uid="{00000000-0005-0000-0000-000047000000}"/>
    <cellStyle name="Input cel 5 6 4" xfId="6840" xr:uid="{00000000-0005-0000-0000-000047000000}"/>
    <cellStyle name="Input cel 5 6 4 2" xfId="17385" xr:uid="{00000000-0005-0000-0000-000047000000}"/>
    <cellStyle name="Input cel 5 6 5" xfId="5287" xr:uid="{00000000-0005-0000-0000-000047000000}"/>
    <cellStyle name="Input cel 5 6 5 2" xfId="11161" xr:uid="{00000000-0005-0000-0000-000047000000}"/>
    <cellStyle name="Input cel 5 6 6" xfId="10303" xr:uid="{00000000-0005-0000-0000-000047000000}"/>
    <cellStyle name="Input cel 5 7" xfId="863" xr:uid="{00000000-0005-0000-0000-000047000000}"/>
    <cellStyle name="Input cel 5 7 2" xfId="6523" xr:uid="{00000000-0005-0000-0000-000047000000}"/>
    <cellStyle name="Input cel 5 7 2 2" xfId="17068" xr:uid="{00000000-0005-0000-0000-000047000000}"/>
    <cellStyle name="Input cel 5 7 3" xfId="11550" xr:uid="{00000000-0005-0000-0000-000047000000}"/>
    <cellStyle name="Input cel 5 8" xfId="2107" xr:uid="{00000000-0005-0000-0000-000047000000}"/>
    <cellStyle name="Input cel 5 8 2" xfId="7677" xr:uid="{00000000-0005-0000-0000-000047000000}"/>
    <cellStyle name="Input cel 5 8 2 2" xfId="18222" xr:uid="{00000000-0005-0000-0000-000047000000}"/>
    <cellStyle name="Input cel 5 8 3" xfId="13960" xr:uid="{00000000-0005-0000-0000-000047000000}"/>
    <cellStyle name="Input cel 5 9" xfId="296" xr:uid="{00000000-0005-0000-0000-000047000000}"/>
    <cellStyle name="Input cel 5 9 2" xfId="14937" xr:uid="{00000000-0005-0000-0000-000047000000}"/>
    <cellStyle name="Input cel 5 9 2 2" xfId="16665" xr:uid="{00000000-0005-0000-0000-000047000000}"/>
    <cellStyle name="Input cel 5 9 3" xfId="10559" xr:uid="{00000000-0005-0000-0000-000047000000}"/>
    <cellStyle name="Input cel 5 9 4" xfId="11022" xr:uid="{00000000-0005-0000-0000-000047000000}"/>
    <cellStyle name="Input cel 6" xfId="289" xr:uid="{00000000-0005-0000-0000-000019000000}"/>
    <cellStyle name="Input cel 6 2" xfId="14935" xr:uid="{00000000-0005-0000-0000-000019000000}"/>
    <cellStyle name="Input cel 6 3" xfId="16663" xr:uid="{00000000-0005-0000-0000-000019000000}"/>
    <cellStyle name="Input cel 7" xfId="6115" xr:uid="{00000000-0005-0000-0000-000019000000}"/>
    <cellStyle name="Input cel 7 2" xfId="14909" xr:uid="{00000000-0005-0000-0000-000019000000}"/>
    <cellStyle name="Input cel 7 3" xfId="16637" xr:uid="{00000000-0005-0000-0000-000019000000}"/>
    <cellStyle name="Input cel 8" xfId="14819" xr:uid="{00000000-0005-0000-0000-000019000000}"/>
    <cellStyle name="Input cel 8 2" xfId="14329" xr:uid="{00000000-0005-0000-0000-000019000000}"/>
    <cellStyle name="Input cel new" xfId="23" xr:uid="{00000000-0005-0000-0000-00001C000000}"/>
    <cellStyle name="Input cel new 10" xfId="6118" xr:uid="{00000000-0005-0000-0000-00001C000000}"/>
    <cellStyle name="Input cel new 10 2" xfId="14912" xr:uid="{00000000-0005-0000-0000-00001C000000}"/>
    <cellStyle name="Input cel new 10 3" xfId="16640" xr:uid="{00000000-0005-0000-0000-00001C000000}"/>
    <cellStyle name="Input cel new 11" xfId="14822" xr:uid="{00000000-0005-0000-0000-00001C000000}"/>
    <cellStyle name="Input cel new 11 2" xfId="11957" xr:uid="{00000000-0005-0000-0000-00001C000000}"/>
    <cellStyle name="Input cel new 2" xfId="24" xr:uid="{00000000-0005-0000-0000-00001D000000}"/>
    <cellStyle name="Input cel new 2 2" xfId="168" xr:uid="{00000000-0005-0000-0000-00001E000000}"/>
    <cellStyle name="Input cel new 2 2 2" xfId="276" xr:uid="{00000000-0005-0000-0000-000050000000}"/>
    <cellStyle name="Input cel new 2 2 2 10" xfId="408" xr:uid="{00000000-0005-0000-0000-000050000000}"/>
    <cellStyle name="Input cel new 2 2 2 10 2" xfId="6157" xr:uid="{00000000-0005-0000-0000-000050000000}"/>
    <cellStyle name="Input cel new 2 2 2 10 2 2" xfId="16701" xr:uid="{00000000-0005-0000-0000-000050000000}"/>
    <cellStyle name="Input cel new 2 2 2 10 3" xfId="10342" xr:uid="{00000000-0005-0000-0000-000050000000}"/>
    <cellStyle name="Input cel new 2 2 2 11" xfId="4755" xr:uid="{00000000-0005-0000-0000-000050000000}"/>
    <cellStyle name="Input cel new 2 2 2 11 2" xfId="11829" xr:uid="{00000000-0005-0000-0000-000050000000}"/>
    <cellStyle name="Input cel new 2 2 2 12" xfId="10378" xr:uid="{00000000-0005-0000-0000-000050000000}"/>
    <cellStyle name="Input cel new 2 2 2 2" xfId="345" xr:uid="{00000000-0005-0000-0000-000050000000}"/>
    <cellStyle name="Input cel new 2 2 2 2 10" xfId="500" xr:uid="{00000000-0005-0000-0000-000050000000}"/>
    <cellStyle name="Input cel new 2 2 2 2 10 2" xfId="6238" xr:uid="{00000000-0005-0000-0000-000050000000}"/>
    <cellStyle name="Input cel new 2 2 2 2 10 2 2" xfId="16784" xr:uid="{00000000-0005-0000-0000-000050000000}"/>
    <cellStyle name="Input cel new 2 2 2 2 10 3" xfId="11533" xr:uid="{00000000-0005-0000-0000-000050000000}"/>
    <cellStyle name="Input cel new 2 2 2 2 11" xfId="3439" xr:uid="{00000000-0005-0000-0000-000050000000}"/>
    <cellStyle name="Input cel new 2 2 2 2 11 2" xfId="9003" xr:uid="{00000000-0005-0000-0000-000050000000}"/>
    <cellStyle name="Input cel new 2 2 2 2 11 2 2" xfId="19549" xr:uid="{00000000-0005-0000-0000-000050000000}"/>
    <cellStyle name="Input cel new 2 2 2 2 12" xfId="4878" xr:uid="{00000000-0005-0000-0000-000050000000}"/>
    <cellStyle name="Input cel new 2 2 2 2 12 2" xfId="11039" xr:uid="{00000000-0005-0000-0000-000050000000}"/>
    <cellStyle name="Input cel new 2 2 2 2 13" xfId="11172" xr:uid="{00000000-0005-0000-0000-000050000000}"/>
    <cellStyle name="Input cel new 2 2 2 2 2" xfId="554" xr:uid="{00000000-0005-0000-0000-000050000000}"/>
    <cellStyle name="Input cel new 2 2 2 2 2 10" xfId="13023" xr:uid="{00000000-0005-0000-0000-000050000000}"/>
    <cellStyle name="Input cel new 2 2 2 2 2 2" xfId="651" xr:uid="{00000000-0005-0000-0000-000050000000}"/>
    <cellStyle name="Input cel new 2 2 2 2 2 2 2" xfId="1573" xr:uid="{00000000-0005-0000-0000-000050000000}"/>
    <cellStyle name="Input cel new 2 2 2 2 2 2 2 2" xfId="7183" xr:uid="{00000000-0005-0000-0000-000050000000}"/>
    <cellStyle name="Input cel new 2 2 2 2 2 2 2 2 2" xfId="17728" xr:uid="{00000000-0005-0000-0000-000050000000}"/>
    <cellStyle name="Input cel new 2 2 2 2 2 2 2 3" xfId="13109" xr:uid="{00000000-0005-0000-0000-000050000000}"/>
    <cellStyle name="Input cel new 2 2 2 2 2 2 3" xfId="2813" xr:uid="{00000000-0005-0000-0000-000050000000}"/>
    <cellStyle name="Input cel new 2 2 2 2 2 2 3 2" xfId="8383" xr:uid="{00000000-0005-0000-0000-000050000000}"/>
    <cellStyle name="Input cel new 2 2 2 2 2 2 3 2 2" xfId="18928" xr:uid="{00000000-0005-0000-0000-000050000000}"/>
    <cellStyle name="Input cel new 2 2 2 2 2 2 3 3" xfId="13836" xr:uid="{00000000-0005-0000-0000-000050000000}"/>
    <cellStyle name="Input cel new 2 2 2 2 2 2 4" xfId="4227" xr:uid="{00000000-0005-0000-0000-000050000000}"/>
    <cellStyle name="Input cel new 2 2 2 2 2 2 4 2" xfId="9748" xr:uid="{00000000-0005-0000-0000-000050000000}"/>
    <cellStyle name="Input cel new 2 2 2 2 2 2 4 2 2" xfId="20302" xr:uid="{00000000-0005-0000-0000-000050000000}"/>
    <cellStyle name="Input cel new 2 2 2 2 2 2 4 3" xfId="11278" xr:uid="{00000000-0005-0000-0000-000050000000}"/>
    <cellStyle name="Input cel new 2 2 2 2 2 2 5" xfId="6346" xr:uid="{00000000-0005-0000-0000-000050000000}"/>
    <cellStyle name="Input cel new 2 2 2 2 2 2 5 2" xfId="15055" xr:uid="{00000000-0005-0000-0000-000050000000}"/>
    <cellStyle name="Input cel new 2 2 2 2 2 2 5 2 2" xfId="16891" xr:uid="{00000000-0005-0000-0000-000050000000}"/>
    <cellStyle name="Input cel new 2 2 2 2 2 2 5 3" xfId="12133" xr:uid="{00000000-0005-0000-0000-000050000000}"/>
    <cellStyle name="Input cel new 2 2 2 2 2 2 6" xfId="5632" xr:uid="{00000000-0005-0000-0000-000050000000}"/>
    <cellStyle name="Input cel new 2 2 2 2 2 2 6 2" xfId="10749" xr:uid="{00000000-0005-0000-0000-000050000000}"/>
    <cellStyle name="Input cel new 2 2 2 2 2 2 7" xfId="11653" xr:uid="{00000000-0005-0000-0000-000050000000}"/>
    <cellStyle name="Input cel new 2 2 2 2 2 3" xfId="1490" xr:uid="{00000000-0005-0000-0000-000050000000}"/>
    <cellStyle name="Input cel new 2 2 2 2 2 3 2" xfId="2730" xr:uid="{00000000-0005-0000-0000-000050000000}"/>
    <cellStyle name="Input cel new 2 2 2 2 2 3 2 2" xfId="8300" xr:uid="{00000000-0005-0000-0000-000050000000}"/>
    <cellStyle name="Input cel new 2 2 2 2 2 3 2 2 2" xfId="18845" xr:uid="{00000000-0005-0000-0000-000050000000}"/>
    <cellStyle name="Input cel new 2 2 2 2 2 3 2 3" xfId="14762" xr:uid="{00000000-0005-0000-0000-000050000000}"/>
    <cellStyle name="Input cel new 2 2 2 2 2 3 3" xfId="4146" xr:uid="{00000000-0005-0000-0000-000050000000}"/>
    <cellStyle name="Input cel new 2 2 2 2 2 3 3 2" xfId="9673" xr:uid="{00000000-0005-0000-0000-000050000000}"/>
    <cellStyle name="Input cel new 2 2 2 2 2 3 3 2 2" xfId="20227" xr:uid="{00000000-0005-0000-0000-000050000000}"/>
    <cellStyle name="Input cel new 2 2 2 2 2 3 3 3" xfId="14023" xr:uid="{00000000-0005-0000-0000-000050000000}"/>
    <cellStyle name="Input cel new 2 2 2 2 2 3 4" xfId="7115" xr:uid="{00000000-0005-0000-0000-000050000000}"/>
    <cellStyle name="Input cel new 2 2 2 2 2 3 4 2" xfId="17660" xr:uid="{00000000-0005-0000-0000-000050000000}"/>
    <cellStyle name="Input cel new 2 2 2 2 2 3 5" xfId="5557" xr:uid="{00000000-0005-0000-0000-000050000000}"/>
    <cellStyle name="Input cel new 2 2 2 2 2 3 5 2" xfId="11798" xr:uid="{00000000-0005-0000-0000-000050000000}"/>
    <cellStyle name="Input cel new 2 2 2 2 2 3 6" xfId="13429" xr:uid="{00000000-0005-0000-0000-000050000000}"/>
    <cellStyle name="Input cel new 2 2 2 2 2 4" xfId="1785" xr:uid="{00000000-0005-0000-0000-000050000000}"/>
    <cellStyle name="Input cel new 2 2 2 2 2 4 2" xfId="3024" xr:uid="{00000000-0005-0000-0000-000050000000}"/>
    <cellStyle name="Input cel new 2 2 2 2 2 4 2 2" xfId="8594" xr:uid="{00000000-0005-0000-0000-000050000000}"/>
    <cellStyle name="Input cel new 2 2 2 2 2 4 2 2 2" xfId="19139" xr:uid="{00000000-0005-0000-0000-000050000000}"/>
    <cellStyle name="Input cel new 2 2 2 2 2 4 2 3" xfId="15573" xr:uid="{00000000-0005-0000-0000-000050000000}"/>
    <cellStyle name="Input cel new 2 2 2 2 2 4 3" xfId="4436" xr:uid="{00000000-0005-0000-0000-000050000000}"/>
    <cellStyle name="Input cel new 2 2 2 2 2 4 3 2" xfId="9946" xr:uid="{00000000-0005-0000-0000-000050000000}"/>
    <cellStyle name="Input cel new 2 2 2 2 2 4 3 2 2" xfId="20502" xr:uid="{00000000-0005-0000-0000-000050000000}"/>
    <cellStyle name="Input cel new 2 2 2 2 2 4 3 3" xfId="11293" xr:uid="{00000000-0005-0000-0000-000050000000}"/>
    <cellStyle name="Input cel new 2 2 2 2 2 4 4" xfId="7387" xr:uid="{00000000-0005-0000-0000-000050000000}"/>
    <cellStyle name="Input cel new 2 2 2 2 2 4 4 2" xfId="17932" xr:uid="{00000000-0005-0000-0000-000050000000}"/>
    <cellStyle name="Input cel new 2 2 2 2 2 4 5" xfId="5830" xr:uid="{00000000-0005-0000-0000-000050000000}"/>
    <cellStyle name="Input cel new 2 2 2 2 2 4 5 2" xfId="16353" xr:uid="{00000000-0005-0000-0000-000050000000}"/>
    <cellStyle name="Input cel new 2 2 2 2 2 4 6" xfId="12083" xr:uid="{00000000-0005-0000-0000-000050000000}"/>
    <cellStyle name="Input cel new 2 2 2 2 2 5" xfId="1312" xr:uid="{00000000-0005-0000-0000-000050000000}"/>
    <cellStyle name="Input cel new 2 2 2 2 2 5 2" xfId="2553" xr:uid="{00000000-0005-0000-0000-000050000000}"/>
    <cellStyle name="Input cel new 2 2 2 2 2 5 2 2" xfId="8123" xr:uid="{00000000-0005-0000-0000-000050000000}"/>
    <cellStyle name="Input cel new 2 2 2 2 2 5 2 2 2" xfId="18668" xr:uid="{00000000-0005-0000-0000-000050000000}"/>
    <cellStyle name="Input cel new 2 2 2 2 2 5 2 3" xfId="13809" xr:uid="{00000000-0005-0000-0000-000050000000}"/>
    <cellStyle name="Input cel new 2 2 2 2 2 5 3" xfId="3973" xr:uid="{00000000-0005-0000-0000-000050000000}"/>
    <cellStyle name="Input cel new 2 2 2 2 2 5 3 2" xfId="9513" xr:uid="{00000000-0005-0000-0000-000050000000}"/>
    <cellStyle name="Input cel new 2 2 2 2 2 5 3 2 2" xfId="20066" xr:uid="{00000000-0005-0000-0000-000050000000}"/>
    <cellStyle name="Input cel new 2 2 2 2 2 5 3 3" xfId="10820" xr:uid="{00000000-0005-0000-0000-000050000000}"/>
    <cellStyle name="Input cel new 2 2 2 2 2 5 4" xfId="6955" xr:uid="{00000000-0005-0000-0000-000050000000}"/>
    <cellStyle name="Input cel new 2 2 2 2 2 5 4 2" xfId="17500" xr:uid="{00000000-0005-0000-0000-000050000000}"/>
    <cellStyle name="Input cel new 2 2 2 2 2 5 5" xfId="5397" xr:uid="{00000000-0005-0000-0000-000050000000}"/>
    <cellStyle name="Input cel new 2 2 2 2 2 5 5 2" xfId="13039" xr:uid="{00000000-0005-0000-0000-000050000000}"/>
    <cellStyle name="Input cel new 2 2 2 2 2 5 6" xfId="12662" xr:uid="{00000000-0005-0000-0000-000050000000}"/>
    <cellStyle name="Input cel new 2 2 2 2 2 6" xfId="952" xr:uid="{00000000-0005-0000-0000-000050000000}"/>
    <cellStyle name="Input cel new 2 2 2 2 2 6 2" xfId="3620" xr:uid="{00000000-0005-0000-0000-000050000000}"/>
    <cellStyle name="Input cel new 2 2 2 2 2 6 2 2" xfId="9181" xr:uid="{00000000-0005-0000-0000-000050000000}"/>
    <cellStyle name="Input cel new 2 2 2 2 2 6 2 2 2" xfId="19728" xr:uid="{00000000-0005-0000-0000-000050000000}"/>
    <cellStyle name="Input cel new 2 2 2 2 2 6 2 3" xfId="13922" xr:uid="{00000000-0005-0000-0000-000050000000}"/>
    <cellStyle name="Input cel new 2 2 2 2 2 6 3" xfId="6612" xr:uid="{00000000-0005-0000-0000-000050000000}"/>
    <cellStyle name="Input cel new 2 2 2 2 2 6 3 2" xfId="17157" xr:uid="{00000000-0005-0000-0000-000050000000}"/>
    <cellStyle name="Input cel new 2 2 2 2 2 6 4" xfId="5065" xr:uid="{00000000-0005-0000-0000-000050000000}"/>
    <cellStyle name="Input cel new 2 2 2 2 2 6 4 2" xfId="10702" xr:uid="{00000000-0005-0000-0000-000050000000}"/>
    <cellStyle name="Input cel new 2 2 2 2 2 6 5" xfId="11057" xr:uid="{00000000-0005-0000-0000-000050000000}"/>
    <cellStyle name="Input cel new 2 2 2 2 2 7" xfId="2195" xr:uid="{00000000-0005-0000-0000-000050000000}"/>
    <cellStyle name="Input cel new 2 2 2 2 2 7 2" xfId="7765" xr:uid="{00000000-0005-0000-0000-000050000000}"/>
    <cellStyle name="Input cel new 2 2 2 2 2 7 2 2" xfId="18310" xr:uid="{00000000-0005-0000-0000-000050000000}"/>
    <cellStyle name="Input cel new 2 2 2 2 2 7 3" xfId="14478" xr:uid="{00000000-0005-0000-0000-000050000000}"/>
    <cellStyle name="Input cel new 2 2 2 2 2 8" xfId="3523" xr:uid="{00000000-0005-0000-0000-000050000000}"/>
    <cellStyle name="Input cel new 2 2 2 2 2 8 2" xfId="9087" xr:uid="{00000000-0005-0000-0000-000050000000}"/>
    <cellStyle name="Input cel new 2 2 2 2 2 8 2 2" xfId="19633" xr:uid="{00000000-0005-0000-0000-000050000000}"/>
    <cellStyle name="Input cel new 2 2 2 2 2 8 3" xfId="13108" xr:uid="{00000000-0005-0000-0000-000050000000}"/>
    <cellStyle name="Input cel new 2 2 2 2 2 9" xfId="4970" xr:uid="{00000000-0005-0000-0000-000050000000}"/>
    <cellStyle name="Input cel new 2 2 2 2 2 9 2" xfId="14129" xr:uid="{00000000-0005-0000-0000-000050000000}"/>
    <cellStyle name="Input cel new 2 2 2 2 3" xfId="700" xr:uid="{00000000-0005-0000-0000-000050000000}"/>
    <cellStyle name="Input cel new 2 2 2 2 3 10" xfId="11271" xr:uid="{00000000-0005-0000-0000-000050000000}"/>
    <cellStyle name="Input cel new 2 2 2 2 3 2" xfId="1926" xr:uid="{00000000-0005-0000-0000-000050000000}"/>
    <cellStyle name="Input cel new 2 2 2 2 3 2 2" xfId="3165" xr:uid="{00000000-0005-0000-0000-000050000000}"/>
    <cellStyle name="Input cel new 2 2 2 2 3 2 2 2" xfId="8735" xr:uid="{00000000-0005-0000-0000-000050000000}"/>
    <cellStyle name="Input cel new 2 2 2 2 3 2 2 2 2" xfId="19280" xr:uid="{00000000-0005-0000-0000-000050000000}"/>
    <cellStyle name="Input cel new 2 2 2 2 3 2 2 3" xfId="12028" xr:uid="{00000000-0005-0000-0000-000050000000}"/>
    <cellStyle name="Input cel new 2 2 2 2 3 2 3" xfId="4577" xr:uid="{00000000-0005-0000-0000-000050000000}"/>
    <cellStyle name="Input cel new 2 2 2 2 3 2 3 2" xfId="10077" xr:uid="{00000000-0005-0000-0000-000050000000}"/>
    <cellStyle name="Input cel new 2 2 2 2 3 2 3 2 2" xfId="20632" xr:uid="{00000000-0005-0000-0000-000050000000}"/>
    <cellStyle name="Input cel new 2 2 2 2 3 2 3 3" xfId="16093" xr:uid="{00000000-0005-0000-0000-000050000000}"/>
    <cellStyle name="Input cel new 2 2 2 2 3 2 4" xfId="7504" xr:uid="{00000000-0005-0000-0000-000050000000}"/>
    <cellStyle name="Input cel new 2 2 2 2 3 2 4 2" xfId="18049" xr:uid="{00000000-0005-0000-0000-000050000000}"/>
    <cellStyle name="Input cel new 2 2 2 2 3 2 5" xfId="5961" xr:uid="{00000000-0005-0000-0000-000050000000}"/>
    <cellStyle name="Input cel new 2 2 2 2 3 2 5 2" xfId="16483" xr:uid="{00000000-0005-0000-0000-000050000000}"/>
    <cellStyle name="Input cel new 2 2 2 2 3 2 6" xfId="12527" xr:uid="{00000000-0005-0000-0000-000050000000}"/>
    <cellStyle name="Input cel new 2 2 2 2 3 3" xfId="1333" xr:uid="{00000000-0005-0000-0000-000050000000}"/>
    <cellStyle name="Input cel new 2 2 2 2 3 3 2" xfId="2574" xr:uid="{00000000-0005-0000-0000-000050000000}"/>
    <cellStyle name="Input cel new 2 2 2 2 3 3 2 2" xfId="8144" xr:uid="{00000000-0005-0000-0000-000050000000}"/>
    <cellStyle name="Input cel new 2 2 2 2 3 3 2 2 2" xfId="18689" xr:uid="{00000000-0005-0000-0000-000050000000}"/>
    <cellStyle name="Input cel new 2 2 2 2 3 3 2 3" xfId="11382" xr:uid="{00000000-0005-0000-0000-000050000000}"/>
    <cellStyle name="Input cel new 2 2 2 2 3 3 3" xfId="3994" xr:uid="{00000000-0005-0000-0000-000050000000}"/>
    <cellStyle name="Input cel new 2 2 2 2 3 3 3 2" xfId="9532" xr:uid="{00000000-0005-0000-0000-000050000000}"/>
    <cellStyle name="Input cel new 2 2 2 2 3 3 3 2 2" xfId="20085" xr:uid="{00000000-0005-0000-0000-000050000000}"/>
    <cellStyle name="Input cel new 2 2 2 2 3 3 3 3" xfId="11773" xr:uid="{00000000-0005-0000-0000-000050000000}"/>
    <cellStyle name="Input cel new 2 2 2 2 3 3 4" xfId="6974" xr:uid="{00000000-0005-0000-0000-000050000000}"/>
    <cellStyle name="Input cel new 2 2 2 2 3 3 4 2" xfId="17519" xr:uid="{00000000-0005-0000-0000-000050000000}"/>
    <cellStyle name="Input cel new 2 2 2 2 3 3 5" xfId="5416" xr:uid="{00000000-0005-0000-0000-000050000000}"/>
    <cellStyle name="Input cel new 2 2 2 2 3 3 5 2" xfId="10259" xr:uid="{00000000-0005-0000-0000-000050000000}"/>
    <cellStyle name="Input cel new 2 2 2 2 3 3 6" xfId="14521" xr:uid="{00000000-0005-0000-0000-000050000000}"/>
    <cellStyle name="Input cel new 2 2 2 2 3 4" xfId="1374" xr:uid="{00000000-0005-0000-0000-000050000000}"/>
    <cellStyle name="Input cel new 2 2 2 2 3 4 2" xfId="2615" xr:uid="{00000000-0005-0000-0000-000050000000}"/>
    <cellStyle name="Input cel new 2 2 2 2 3 4 2 2" xfId="8185" xr:uid="{00000000-0005-0000-0000-000050000000}"/>
    <cellStyle name="Input cel new 2 2 2 2 3 4 2 2 2" xfId="18730" xr:uid="{00000000-0005-0000-0000-000050000000}"/>
    <cellStyle name="Input cel new 2 2 2 2 3 4 2 3" xfId="12202" xr:uid="{00000000-0005-0000-0000-000050000000}"/>
    <cellStyle name="Input cel new 2 2 2 2 3 4 3" xfId="4035" xr:uid="{00000000-0005-0000-0000-000050000000}"/>
    <cellStyle name="Input cel new 2 2 2 2 3 4 3 2" xfId="9570" xr:uid="{00000000-0005-0000-0000-000050000000}"/>
    <cellStyle name="Input cel new 2 2 2 2 3 4 3 2 2" xfId="20123" xr:uid="{00000000-0005-0000-0000-000050000000}"/>
    <cellStyle name="Input cel new 2 2 2 2 3 4 3 3" xfId="11040" xr:uid="{00000000-0005-0000-0000-000050000000}"/>
    <cellStyle name="Input cel new 2 2 2 2 3 4 4" xfId="7011" xr:uid="{00000000-0005-0000-0000-000050000000}"/>
    <cellStyle name="Input cel new 2 2 2 2 3 4 4 2" xfId="17556" xr:uid="{00000000-0005-0000-0000-000050000000}"/>
    <cellStyle name="Input cel new 2 2 2 2 3 4 5" xfId="5454" xr:uid="{00000000-0005-0000-0000-000050000000}"/>
    <cellStyle name="Input cel new 2 2 2 2 3 4 5 2" xfId="14585" xr:uid="{00000000-0005-0000-0000-000050000000}"/>
    <cellStyle name="Input cel new 2 2 2 2 3 4 6" xfId="10803" xr:uid="{00000000-0005-0000-0000-000050000000}"/>
    <cellStyle name="Input cel new 2 2 2 2 3 5" xfId="1000" xr:uid="{00000000-0005-0000-0000-000050000000}"/>
    <cellStyle name="Input cel new 2 2 2 2 3 5 2" xfId="6660" xr:uid="{00000000-0005-0000-0000-000050000000}"/>
    <cellStyle name="Input cel new 2 2 2 2 3 5 2 2" xfId="17205" xr:uid="{00000000-0005-0000-0000-000050000000}"/>
    <cellStyle name="Input cel new 2 2 2 2 3 5 3" xfId="14792" xr:uid="{00000000-0005-0000-0000-000050000000}"/>
    <cellStyle name="Input cel new 2 2 2 2 3 6" xfId="2243" xr:uid="{00000000-0005-0000-0000-000050000000}"/>
    <cellStyle name="Input cel new 2 2 2 2 3 6 2" xfId="7813" xr:uid="{00000000-0005-0000-0000-000050000000}"/>
    <cellStyle name="Input cel new 2 2 2 2 3 6 2 2" xfId="18358" xr:uid="{00000000-0005-0000-0000-000050000000}"/>
    <cellStyle name="Input cel new 2 2 2 2 3 6 3" xfId="14531" xr:uid="{00000000-0005-0000-0000-000050000000}"/>
    <cellStyle name="Input cel new 2 2 2 2 3 7" xfId="3668" xr:uid="{00000000-0005-0000-0000-000050000000}"/>
    <cellStyle name="Input cel new 2 2 2 2 3 7 2" xfId="9228" xr:uid="{00000000-0005-0000-0000-000050000000}"/>
    <cellStyle name="Input cel new 2 2 2 2 3 7 2 2" xfId="19776" xr:uid="{00000000-0005-0000-0000-000050000000}"/>
    <cellStyle name="Input cel new 2 2 2 2 3 7 3" xfId="13780" xr:uid="{00000000-0005-0000-0000-000050000000}"/>
    <cellStyle name="Input cel new 2 2 2 2 3 8" xfId="6394" xr:uid="{00000000-0005-0000-0000-000050000000}"/>
    <cellStyle name="Input cel new 2 2 2 2 3 8 2" xfId="15102" xr:uid="{00000000-0005-0000-0000-000050000000}"/>
    <cellStyle name="Input cel new 2 2 2 2 3 8 2 2" xfId="16939" xr:uid="{00000000-0005-0000-0000-000050000000}"/>
    <cellStyle name="Input cel new 2 2 2 2 3 8 3" xfId="15834" xr:uid="{00000000-0005-0000-0000-000050000000}"/>
    <cellStyle name="Input cel new 2 2 2 2 3 9" xfId="5112" xr:uid="{00000000-0005-0000-0000-000050000000}"/>
    <cellStyle name="Input cel new 2 2 2 2 3 9 2" xfId="15553" xr:uid="{00000000-0005-0000-0000-000050000000}"/>
    <cellStyle name="Input cel new 2 2 2 2 4" xfId="764" xr:uid="{00000000-0005-0000-0000-000050000000}"/>
    <cellStyle name="Input cel new 2 2 2 2 4 2" xfId="1990" xr:uid="{00000000-0005-0000-0000-000050000000}"/>
    <cellStyle name="Input cel new 2 2 2 2 4 2 2" xfId="3229" xr:uid="{00000000-0005-0000-0000-000050000000}"/>
    <cellStyle name="Input cel new 2 2 2 2 4 2 2 2" xfId="8799" xr:uid="{00000000-0005-0000-0000-000050000000}"/>
    <cellStyle name="Input cel new 2 2 2 2 4 2 2 2 2" xfId="19344" xr:uid="{00000000-0005-0000-0000-000050000000}"/>
    <cellStyle name="Input cel new 2 2 2 2 4 2 2 3" xfId="14723" xr:uid="{00000000-0005-0000-0000-000050000000}"/>
    <cellStyle name="Input cel new 2 2 2 2 4 2 3" xfId="4641" xr:uid="{00000000-0005-0000-0000-000050000000}"/>
    <cellStyle name="Input cel new 2 2 2 2 4 2 3 2" xfId="10137" xr:uid="{00000000-0005-0000-0000-000050000000}"/>
    <cellStyle name="Input cel new 2 2 2 2 4 2 3 2 2" xfId="20692" xr:uid="{00000000-0005-0000-0000-000050000000}"/>
    <cellStyle name="Input cel new 2 2 2 2 4 2 3 3" xfId="14390" xr:uid="{00000000-0005-0000-0000-000050000000}"/>
    <cellStyle name="Input cel new 2 2 2 2 4 2 4" xfId="7564" xr:uid="{00000000-0005-0000-0000-000050000000}"/>
    <cellStyle name="Input cel new 2 2 2 2 4 2 4 2" xfId="18109" xr:uid="{00000000-0005-0000-0000-000050000000}"/>
    <cellStyle name="Input cel new 2 2 2 2 4 2 5" xfId="6021" xr:uid="{00000000-0005-0000-0000-000050000000}"/>
    <cellStyle name="Input cel new 2 2 2 2 4 2 5 2" xfId="16543" xr:uid="{00000000-0005-0000-0000-000050000000}"/>
    <cellStyle name="Input cel new 2 2 2 2 4 2 6" xfId="11204" xr:uid="{00000000-0005-0000-0000-000050000000}"/>
    <cellStyle name="Input cel new 2 2 2 2 4 3" xfId="1672" xr:uid="{00000000-0005-0000-0000-000050000000}"/>
    <cellStyle name="Input cel new 2 2 2 2 4 3 2" xfId="2912" xr:uid="{00000000-0005-0000-0000-000050000000}"/>
    <cellStyle name="Input cel new 2 2 2 2 4 3 2 2" xfId="8482" xr:uid="{00000000-0005-0000-0000-000050000000}"/>
    <cellStyle name="Input cel new 2 2 2 2 4 3 2 2 2" xfId="19027" xr:uid="{00000000-0005-0000-0000-000050000000}"/>
    <cellStyle name="Input cel new 2 2 2 2 4 3 2 3" xfId="10589" xr:uid="{00000000-0005-0000-0000-000050000000}"/>
    <cellStyle name="Input cel new 2 2 2 2 4 3 3" xfId="4325" xr:uid="{00000000-0005-0000-0000-000050000000}"/>
    <cellStyle name="Input cel new 2 2 2 2 4 3 3 2" xfId="9840" xr:uid="{00000000-0005-0000-0000-000050000000}"/>
    <cellStyle name="Input cel new 2 2 2 2 4 3 3 2 2" xfId="20396" xr:uid="{00000000-0005-0000-0000-000050000000}"/>
    <cellStyle name="Input cel new 2 2 2 2 4 3 3 3" xfId="14712" xr:uid="{00000000-0005-0000-0000-000050000000}"/>
    <cellStyle name="Input cel new 2 2 2 2 4 3 4" xfId="7280" xr:uid="{00000000-0005-0000-0000-000050000000}"/>
    <cellStyle name="Input cel new 2 2 2 2 4 3 4 2" xfId="17825" xr:uid="{00000000-0005-0000-0000-000050000000}"/>
    <cellStyle name="Input cel new 2 2 2 2 4 3 5" xfId="5724" xr:uid="{00000000-0005-0000-0000-000050000000}"/>
    <cellStyle name="Input cel new 2 2 2 2 4 3 5 2" xfId="16247" xr:uid="{00000000-0005-0000-0000-000050000000}"/>
    <cellStyle name="Input cel new 2 2 2 2 4 3 6" xfId="12183" xr:uid="{00000000-0005-0000-0000-000050000000}"/>
    <cellStyle name="Input cel new 2 2 2 2 4 4" xfId="1064" xr:uid="{00000000-0005-0000-0000-000050000000}"/>
    <cellStyle name="Input cel new 2 2 2 2 4 4 2" xfId="6721" xr:uid="{00000000-0005-0000-0000-000050000000}"/>
    <cellStyle name="Input cel new 2 2 2 2 4 4 2 2" xfId="17266" xr:uid="{00000000-0005-0000-0000-000050000000}"/>
    <cellStyle name="Input cel new 2 2 2 2 4 4 3" xfId="11348" xr:uid="{00000000-0005-0000-0000-000050000000}"/>
    <cellStyle name="Input cel new 2 2 2 2 4 5" xfId="2307" xr:uid="{00000000-0005-0000-0000-000050000000}"/>
    <cellStyle name="Input cel new 2 2 2 2 4 5 2" xfId="7877" xr:uid="{00000000-0005-0000-0000-000050000000}"/>
    <cellStyle name="Input cel new 2 2 2 2 4 5 2 2" xfId="18422" xr:uid="{00000000-0005-0000-0000-000050000000}"/>
    <cellStyle name="Input cel new 2 2 2 2 4 5 3" xfId="11975" xr:uid="{00000000-0005-0000-0000-000050000000}"/>
    <cellStyle name="Input cel new 2 2 2 2 4 6" xfId="3732" xr:uid="{00000000-0005-0000-0000-000050000000}"/>
    <cellStyle name="Input cel new 2 2 2 2 4 6 2" xfId="9288" xr:uid="{00000000-0005-0000-0000-000050000000}"/>
    <cellStyle name="Input cel new 2 2 2 2 4 6 2 2" xfId="19837" xr:uid="{00000000-0005-0000-0000-000050000000}"/>
    <cellStyle name="Input cel new 2 2 2 2 4 6 3" xfId="14142" xr:uid="{00000000-0005-0000-0000-000050000000}"/>
    <cellStyle name="Input cel new 2 2 2 2 4 7" xfId="6428" xr:uid="{00000000-0005-0000-0000-000050000000}"/>
    <cellStyle name="Input cel new 2 2 2 2 4 7 2" xfId="15136" xr:uid="{00000000-0005-0000-0000-000050000000}"/>
    <cellStyle name="Input cel new 2 2 2 2 4 7 2 2" xfId="16973" xr:uid="{00000000-0005-0000-0000-000050000000}"/>
    <cellStyle name="Input cel new 2 2 2 2 4 7 3" xfId="12774" xr:uid="{00000000-0005-0000-0000-000050000000}"/>
    <cellStyle name="Input cel new 2 2 2 2 4 8" xfId="5172" xr:uid="{00000000-0005-0000-0000-000050000000}"/>
    <cellStyle name="Input cel new 2 2 2 2 4 8 2" xfId="10618" xr:uid="{00000000-0005-0000-0000-000050000000}"/>
    <cellStyle name="Input cel new 2 2 2 2 4 9" xfId="15635" xr:uid="{00000000-0005-0000-0000-000050000000}"/>
    <cellStyle name="Input cel new 2 2 2 2 5" xfId="826" xr:uid="{00000000-0005-0000-0000-000050000000}"/>
    <cellStyle name="Input cel new 2 2 2 2 5 2" xfId="2052" xr:uid="{00000000-0005-0000-0000-000050000000}"/>
    <cellStyle name="Input cel new 2 2 2 2 5 2 2" xfId="3291" xr:uid="{00000000-0005-0000-0000-000050000000}"/>
    <cellStyle name="Input cel new 2 2 2 2 5 2 2 2" xfId="8861" xr:uid="{00000000-0005-0000-0000-000050000000}"/>
    <cellStyle name="Input cel new 2 2 2 2 5 2 2 2 2" xfId="19406" xr:uid="{00000000-0005-0000-0000-000050000000}"/>
    <cellStyle name="Input cel new 2 2 2 2 5 2 2 3" xfId="15905" xr:uid="{00000000-0005-0000-0000-000050000000}"/>
    <cellStyle name="Input cel new 2 2 2 2 5 2 3" xfId="4703" xr:uid="{00000000-0005-0000-0000-000050000000}"/>
    <cellStyle name="Input cel new 2 2 2 2 5 2 3 2" xfId="10196" xr:uid="{00000000-0005-0000-0000-000050000000}"/>
    <cellStyle name="Input cel new 2 2 2 2 5 2 3 2 2" xfId="20751" xr:uid="{00000000-0005-0000-0000-000050000000}"/>
    <cellStyle name="Input cel new 2 2 2 2 5 2 3 3" xfId="14423" xr:uid="{00000000-0005-0000-0000-000050000000}"/>
    <cellStyle name="Input cel new 2 2 2 2 5 2 4" xfId="7623" xr:uid="{00000000-0005-0000-0000-000050000000}"/>
    <cellStyle name="Input cel new 2 2 2 2 5 2 4 2" xfId="18168" xr:uid="{00000000-0005-0000-0000-000050000000}"/>
    <cellStyle name="Input cel new 2 2 2 2 5 2 5" xfId="6080" xr:uid="{00000000-0005-0000-0000-000050000000}"/>
    <cellStyle name="Input cel new 2 2 2 2 5 2 5 2" xfId="16602" xr:uid="{00000000-0005-0000-0000-000050000000}"/>
    <cellStyle name="Input cel new 2 2 2 2 5 2 6" xfId="12391" xr:uid="{00000000-0005-0000-0000-000050000000}"/>
    <cellStyle name="Input cel new 2 2 2 2 5 3" xfId="1730" xr:uid="{00000000-0005-0000-0000-000050000000}"/>
    <cellStyle name="Input cel new 2 2 2 2 5 3 2" xfId="2969" xr:uid="{00000000-0005-0000-0000-000050000000}"/>
    <cellStyle name="Input cel new 2 2 2 2 5 3 2 2" xfId="8539" xr:uid="{00000000-0005-0000-0000-000050000000}"/>
    <cellStyle name="Input cel new 2 2 2 2 5 3 2 2 2" xfId="19084" xr:uid="{00000000-0005-0000-0000-000050000000}"/>
    <cellStyle name="Input cel new 2 2 2 2 5 3 2 3" xfId="13391" xr:uid="{00000000-0005-0000-0000-000050000000}"/>
    <cellStyle name="Input cel new 2 2 2 2 5 3 3" xfId="4381" xr:uid="{00000000-0005-0000-0000-000050000000}"/>
    <cellStyle name="Input cel new 2 2 2 2 5 3 3 2" xfId="9893" xr:uid="{00000000-0005-0000-0000-000050000000}"/>
    <cellStyle name="Input cel new 2 2 2 2 5 3 3 2 2" xfId="20449" xr:uid="{00000000-0005-0000-0000-000050000000}"/>
    <cellStyle name="Input cel new 2 2 2 2 5 3 3 3" xfId="16205" xr:uid="{00000000-0005-0000-0000-000050000000}"/>
    <cellStyle name="Input cel new 2 2 2 2 5 3 4" xfId="7334" xr:uid="{00000000-0005-0000-0000-000050000000}"/>
    <cellStyle name="Input cel new 2 2 2 2 5 3 4 2" xfId="17879" xr:uid="{00000000-0005-0000-0000-000050000000}"/>
    <cellStyle name="Input cel new 2 2 2 2 5 3 5" xfId="5777" xr:uid="{00000000-0005-0000-0000-000050000000}"/>
    <cellStyle name="Input cel new 2 2 2 2 5 3 5 2" xfId="16300" xr:uid="{00000000-0005-0000-0000-000050000000}"/>
    <cellStyle name="Input cel new 2 2 2 2 5 3 6" xfId="13492" xr:uid="{00000000-0005-0000-0000-000050000000}"/>
    <cellStyle name="Input cel new 2 2 2 2 5 4" xfId="1126" xr:uid="{00000000-0005-0000-0000-000050000000}"/>
    <cellStyle name="Input cel new 2 2 2 2 5 4 2" xfId="6783" xr:uid="{00000000-0005-0000-0000-000050000000}"/>
    <cellStyle name="Input cel new 2 2 2 2 5 4 2 2" xfId="17328" xr:uid="{00000000-0005-0000-0000-000050000000}"/>
    <cellStyle name="Input cel new 2 2 2 2 5 4 3" xfId="15632" xr:uid="{00000000-0005-0000-0000-000050000000}"/>
    <cellStyle name="Input cel new 2 2 2 2 5 5" xfId="2369" xr:uid="{00000000-0005-0000-0000-000050000000}"/>
    <cellStyle name="Input cel new 2 2 2 2 5 5 2" xfId="7939" xr:uid="{00000000-0005-0000-0000-000050000000}"/>
    <cellStyle name="Input cel new 2 2 2 2 5 5 2 2" xfId="18484" xr:uid="{00000000-0005-0000-0000-000050000000}"/>
    <cellStyle name="Input cel new 2 2 2 2 5 5 3" xfId="14997" xr:uid="{00000000-0005-0000-0000-000050000000}"/>
    <cellStyle name="Input cel new 2 2 2 2 5 6" xfId="3794" xr:uid="{00000000-0005-0000-0000-000050000000}"/>
    <cellStyle name="Input cel new 2 2 2 2 5 6 2" xfId="9347" xr:uid="{00000000-0005-0000-0000-000050000000}"/>
    <cellStyle name="Input cel new 2 2 2 2 5 6 2 2" xfId="19899" xr:uid="{00000000-0005-0000-0000-000050000000}"/>
    <cellStyle name="Input cel new 2 2 2 2 5 6 3" xfId="15604" xr:uid="{00000000-0005-0000-0000-000050000000}"/>
    <cellStyle name="Input cel new 2 2 2 2 5 7" xfId="6487" xr:uid="{00000000-0005-0000-0000-000050000000}"/>
    <cellStyle name="Input cel new 2 2 2 2 5 7 2" xfId="15195" xr:uid="{00000000-0005-0000-0000-000050000000}"/>
    <cellStyle name="Input cel new 2 2 2 2 5 7 2 2" xfId="17032" xr:uid="{00000000-0005-0000-0000-000050000000}"/>
    <cellStyle name="Input cel new 2 2 2 2 5 7 3" xfId="10544" xr:uid="{00000000-0005-0000-0000-000050000000}"/>
    <cellStyle name="Input cel new 2 2 2 2 5 8" xfId="5231" xr:uid="{00000000-0005-0000-0000-000050000000}"/>
    <cellStyle name="Input cel new 2 2 2 2 5 8 2" xfId="14227" xr:uid="{00000000-0005-0000-0000-000050000000}"/>
    <cellStyle name="Input cel new 2 2 2 2 5 9" xfId="15422" xr:uid="{00000000-0005-0000-0000-000050000000}"/>
    <cellStyle name="Input cel new 2 2 2 2 6" xfId="631" xr:uid="{00000000-0005-0000-0000-000050000000}"/>
    <cellStyle name="Input cel new 2 2 2 2 6 2" xfId="1554" xr:uid="{00000000-0005-0000-0000-000050000000}"/>
    <cellStyle name="Input cel new 2 2 2 2 6 2 2" xfId="7164" xr:uid="{00000000-0005-0000-0000-000050000000}"/>
    <cellStyle name="Input cel new 2 2 2 2 6 2 2 2" xfId="17709" xr:uid="{00000000-0005-0000-0000-000050000000}"/>
    <cellStyle name="Input cel new 2 2 2 2 6 2 3" xfId="10986" xr:uid="{00000000-0005-0000-0000-000050000000}"/>
    <cellStyle name="Input cel new 2 2 2 2 6 3" xfId="2794" xr:uid="{00000000-0005-0000-0000-000050000000}"/>
    <cellStyle name="Input cel new 2 2 2 2 6 3 2" xfId="8364" xr:uid="{00000000-0005-0000-0000-000050000000}"/>
    <cellStyle name="Input cel new 2 2 2 2 6 3 2 2" xfId="18909" xr:uid="{00000000-0005-0000-0000-000050000000}"/>
    <cellStyle name="Input cel new 2 2 2 2 6 3 3" xfId="12136" xr:uid="{00000000-0005-0000-0000-000050000000}"/>
    <cellStyle name="Input cel new 2 2 2 2 6 4" xfId="4208" xr:uid="{00000000-0005-0000-0000-000050000000}"/>
    <cellStyle name="Input cel new 2 2 2 2 6 4 2" xfId="9729" xr:uid="{00000000-0005-0000-0000-000050000000}"/>
    <cellStyle name="Input cel new 2 2 2 2 6 4 2 2" xfId="20283" xr:uid="{00000000-0005-0000-0000-000050000000}"/>
    <cellStyle name="Input cel new 2 2 2 2 6 4 3" xfId="13979" xr:uid="{00000000-0005-0000-0000-000050000000}"/>
    <cellStyle name="Input cel new 2 2 2 2 6 5" xfId="6327" xr:uid="{00000000-0005-0000-0000-000050000000}"/>
    <cellStyle name="Input cel new 2 2 2 2 6 5 2" xfId="16872" xr:uid="{00000000-0005-0000-0000-000050000000}"/>
    <cellStyle name="Input cel new 2 2 2 2 6 6" xfId="5613" xr:uid="{00000000-0005-0000-0000-000050000000}"/>
    <cellStyle name="Input cel new 2 2 2 2 6 6 2" xfId="13254" xr:uid="{00000000-0005-0000-0000-000050000000}"/>
    <cellStyle name="Input cel new 2 2 2 2 6 7" xfId="12226" xr:uid="{00000000-0005-0000-0000-000050000000}"/>
    <cellStyle name="Input cel new 2 2 2 2 7" xfId="1254" xr:uid="{00000000-0005-0000-0000-000050000000}"/>
    <cellStyle name="Input cel new 2 2 2 2 7 2" xfId="2496" xr:uid="{00000000-0005-0000-0000-000050000000}"/>
    <cellStyle name="Input cel new 2 2 2 2 7 2 2" xfId="8066" xr:uid="{00000000-0005-0000-0000-000050000000}"/>
    <cellStyle name="Input cel new 2 2 2 2 7 2 2 2" xfId="18611" xr:uid="{00000000-0005-0000-0000-000050000000}"/>
    <cellStyle name="Input cel new 2 2 2 2 7 2 3" xfId="15861" xr:uid="{00000000-0005-0000-0000-000050000000}"/>
    <cellStyle name="Input cel new 2 2 2 2 7 3" xfId="3919" xr:uid="{00000000-0005-0000-0000-000050000000}"/>
    <cellStyle name="Input cel new 2 2 2 2 7 3 2" xfId="9463" xr:uid="{00000000-0005-0000-0000-000050000000}"/>
    <cellStyle name="Input cel new 2 2 2 2 7 3 2 2" xfId="20016" xr:uid="{00000000-0005-0000-0000-000050000000}"/>
    <cellStyle name="Input cel new 2 2 2 2 7 3 3" xfId="15965" xr:uid="{00000000-0005-0000-0000-000050000000}"/>
    <cellStyle name="Input cel new 2 2 2 2 7 4" xfId="6902" xr:uid="{00000000-0005-0000-0000-000050000000}"/>
    <cellStyle name="Input cel new 2 2 2 2 7 4 2" xfId="17447" xr:uid="{00000000-0005-0000-0000-000050000000}"/>
    <cellStyle name="Input cel new 2 2 2 2 7 5" xfId="5347" xr:uid="{00000000-0005-0000-0000-000050000000}"/>
    <cellStyle name="Input cel new 2 2 2 2 7 5 2" xfId="15765" xr:uid="{00000000-0005-0000-0000-000050000000}"/>
    <cellStyle name="Input cel new 2 2 2 2 7 6" xfId="11660" xr:uid="{00000000-0005-0000-0000-000050000000}"/>
    <cellStyle name="Input cel new 2 2 2 2 8" xfId="929" xr:uid="{00000000-0005-0000-0000-000050000000}"/>
    <cellStyle name="Input cel new 2 2 2 2 8 2" xfId="3389" xr:uid="{00000000-0005-0000-0000-000050000000}"/>
    <cellStyle name="Input cel new 2 2 2 2 8 2 2" xfId="8957" xr:uid="{00000000-0005-0000-0000-000050000000}"/>
    <cellStyle name="Input cel new 2 2 2 2 8 2 2 2" xfId="19501" xr:uid="{00000000-0005-0000-0000-000050000000}"/>
    <cellStyle name="Input cel new 2 2 2 2 8 2 3" xfId="10534" xr:uid="{00000000-0005-0000-0000-000050000000}"/>
    <cellStyle name="Input cel new 2 2 2 2 8 3" xfId="6589" xr:uid="{00000000-0005-0000-0000-000050000000}"/>
    <cellStyle name="Input cel new 2 2 2 2 8 3 2" xfId="17134" xr:uid="{00000000-0005-0000-0000-000050000000}"/>
    <cellStyle name="Input cel new 2 2 2 2 8 4" xfId="4822" xr:uid="{00000000-0005-0000-0000-000050000000}"/>
    <cellStyle name="Input cel new 2 2 2 2 8 4 2" xfId="14556" xr:uid="{00000000-0005-0000-0000-000050000000}"/>
    <cellStyle name="Input cel new 2 2 2 2 8 5" xfId="15654" xr:uid="{00000000-0005-0000-0000-000050000000}"/>
    <cellStyle name="Input cel new 2 2 2 2 9" xfId="2172" xr:uid="{00000000-0005-0000-0000-000050000000}"/>
    <cellStyle name="Input cel new 2 2 2 2 9 2" xfId="7742" xr:uid="{00000000-0005-0000-0000-000050000000}"/>
    <cellStyle name="Input cel new 2 2 2 2 9 2 2" xfId="18287" xr:uid="{00000000-0005-0000-0000-000050000000}"/>
    <cellStyle name="Input cel new 2 2 2 2 9 3" xfId="10667" xr:uid="{00000000-0005-0000-0000-000050000000}"/>
    <cellStyle name="Input cel new 2 2 2 3" xfId="390" xr:uid="{00000000-0005-0000-0000-000050000000}"/>
    <cellStyle name="Input cel new 2 2 2 3 10" xfId="2154" xr:uid="{00000000-0005-0000-0000-000050000000}"/>
    <cellStyle name="Input cel new 2 2 2 3 10 2" xfId="7724" xr:uid="{00000000-0005-0000-0000-000050000000}"/>
    <cellStyle name="Input cel new 2 2 2 3 10 2 2" xfId="18269" xr:uid="{00000000-0005-0000-0000-000050000000}"/>
    <cellStyle name="Input cel new 2 2 2 3 10 3" xfId="11409" xr:uid="{00000000-0005-0000-0000-000050000000}"/>
    <cellStyle name="Input cel new 2 2 2 3 11" xfId="482" xr:uid="{00000000-0005-0000-0000-000050000000}"/>
    <cellStyle name="Input cel new 2 2 2 3 11 2" xfId="6220" xr:uid="{00000000-0005-0000-0000-000050000000}"/>
    <cellStyle name="Input cel new 2 2 2 3 11 2 2" xfId="16766" xr:uid="{00000000-0005-0000-0000-000050000000}"/>
    <cellStyle name="Input cel new 2 2 2 3 11 3" xfId="12476" xr:uid="{00000000-0005-0000-0000-000050000000}"/>
    <cellStyle name="Input cel new 2 2 2 3 12" xfId="3472" xr:uid="{00000000-0005-0000-0000-000050000000}"/>
    <cellStyle name="Input cel new 2 2 2 3 12 2" xfId="9036" xr:uid="{00000000-0005-0000-0000-000050000000}"/>
    <cellStyle name="Input cel new 2 2 2 3 12 2 2" xfId="19582" xr:uid="{00000000-0005-0000-0000-000050000000}"/>
    <cellStyle name="Input cel new 2 2 2 3 13" xfId="4918" xr:uid="{00000000-0005-0000-0000-000050000000}"/>
    <cellStyle name="Input cel new 2 2 2 3 13 2" xfId="11281" xr:uid="{00000000-0005-0000-0000-000050000000}"/>
    <cellStyle name="Input cel new 2 2 2 3 14" xfId="11604" xr:uid="{00000000-0005-0000-0000-000050000000}"/>
    <cellStyle name="Input cel new 2 2 2 3 2" xfId="537" xr:uid="{00000000-0005-0000-0000-000050000000}"/>
    <cellStyle name="Input cel new 2 2 2 3 2 2" xfId="683" xr:uid="{00000000-0005-0000-0000-000050000000}"/>
    <cellStyle name="Input cel new 2 2 2 3 2 2 2" xfId="1909" xr:uid="{00000000-0005-0000-0000-000050000000}"/>
    <cellStyle name="Input cel new 2 2 2 3 2 2 2 2" xfId="3148" xr:uid="{00000000-0005-0000-0000-000050000000}"/>
    <cellStyle name="Input cel new 2 2 2 3 2 2 2 2 2" xfId="8718" xr:uid="{00000000-0005-0000-0000-000050000000}"/>
    <cellStyle name="Input cel new 2 2 2 3 2 2 2 2 2 2" xfId="19263" xr:uid="{00000000-0005-0000-0000-000050000000}"/>
    <cellStyle name="Input cel new 2 2 2 3 2 2 2 2 3" xfId="12381" xr:uid="{00000000-0005-0000-0000-000050000000}"/>
    <cellStyle name="Input cel new 2 2 2 3 2 2 2 3" xfId="4560" xr:uid="{00000000-0005-0000-0000-000050000000}"/>
    <cellStyle name="Input cel new 2 2 2 3 2 2 2 3 2" xfId="10060" xr:uid="{00000000-0005-0000-0000-000050000000}"/>
    <cellStyle name="Input cel new 2 2 2 3 2 2 2 3 2 2" xfId="20615" xr:uid="{00000000-0005-0000-0000-000050000000}"/>
    <cellStyle name="Input cel new 2 2 2 3 2 2 2 3 3" xfId="13483" xr:uid="{00000000-0005-0000-0000-000050000000}"/>
    <cellStyle name="Input cel new 2 2 2 3 2 2 2 4" xfId="7487" xr:uid="{00000000-0005-0000-0000-000050000000}"/>
    <cellStyle name="Input cel new 2 2 2 3 2 2 2 4 2" xfId="18032" xr:uid="{00000000-0005-0000-0000-000050000000}"/>
    <cellStyle name="Input cel new 2 2 2 3 2 2 2 5" xfId="5944" xr:uid="{00000000-0005-0000-0000-000050000000}"/>
    <cellStyle name="Input cel new 2 2 2 3 2 2 2 5 2" xfId="16466" xr:uid="{00000000-0005-0000-0000-000050000000}"/>
    <cellStyle name="Input cel new 2 2 2 3 2 2 2 6" xfId="11092" xr:uid="{00000000-0005-0000-0000-000050000000}"/>
    <cellStyle name="Input cel new 2 2 2 3 2 2 3" xfId="1604" xr:uid="{00000000-0005-0000-0000-000050000000}"/>
    <cellStyle name="Input cel new 2 2 2 3 2 2 3 2" xfId="7214" xr:uid="{00000000-0005-0000-0000-000050000000}"/>
    <cellStyle name="Input cel new 2 2 2 3 2 2 3 2 2" xfId="17759" xr:uid="{00000000-0005-0000-0000-000050000000}"/>
    <cellStyle name="Input cel new 2 2 2 3 2 2 3 3" xfId="14216" xr:uid="{00000000-0005-0000-0000-000050000000}"/>
    <cellStyle name="Input cel new 2 2 2 3 2 2 4" xfId="2844" xr:uid="{00000000-0005-0000-0000-000050000000}"/>
    <cellStyle name="Input cel new 2 2 2 3 2 2 4 2" xfId="8414" xr:uid="{00000000-0005-0000-0000-000050000000}"/>
    <cellStyle name="Input cel new 2 2 2 3 2 2 4 2 2" xfId="18959" xr:uid="{00000000-0005-0000-0000-000050000000}"/>
    <cellStyle name="Input cel new 2 2 2 3 2 2 4 3" xfId="14361" xr:uid="{00000000-0005-0000-0000-000050000000}"/>
    <cellStyle name="Input cel new 2 2 2 3 2 2 5" xfId="4258" xr:uid="{00000000-0005-0000-0000-000050000000}"/>
    <cellStyle name="Input cel new 2 2 2 3 2 2 5 2" xfId="9778" xr:uid="{00000000-0005-0000-0000-000050000000}"/>
    <cellStyle name="Input cel new 2 2 2 3 2 2 5 2 2" xfId="20332" xr:uid="{00000000-0005-0000-0000-000050000000}"/>
    <cellStyle name="Input cel new 2 2 2 3 2 2 5 3" xfId="15684" xr:uid="{00000000-0005-0000-0000-000050000000}"/>
    <cellStyle name="Input cel new 2 2 2 3 2 2 6" xfId="6377" xr:uid="{00000000-0005-0000-0000-000050000000}"/>
    <cellStyle name="Input cel new 2 2 2 3 2 2 6 2" xfId="16922" xr:uid="{00000000-0005-0000-0000-000050000000}"/>
    <cellStyle name="Input cel new 2 2 2 3 2 2 7" xfId="5662" xr:uid="{00000000-0005-0000-0000-000050000000}"/>
    <cellStyle name="Input cel new 2 2 2 3 2 2 7 2" xfId="11870" xr:uid="{00000000-0005-0000-0000-000050000000}"/>
    <cellStyle name="Input cel new 2 2 2 3 2 2 8" xfId="11807" xr:uid="{00000000-0005-0000-0000-000050000000}"/>
    <cellStyle name="Input cel new 2 2 2 3 2 3" xfId="1824" xr:uid="{00000000-0005-0000-0000-000050000000}"/>
    <cellStyle name="Input cel new 2 2 2 3 2 3 2" xfId="3063" xr:uid="{00000000-0005-0000-0000-000050000000}"/>
    <cellStyle name="Input cel new 2 2 2 3 2 3 2 2" xfId="8633" xr:uid="{00000000-0005-0000-0000-000050000000}"/>
    <cellStyle name="Input cel new 2 2 2 3 2 3 2 2 2" xfId="19178" xr:uid="{00000000-0005-0000-0000-000050000000}"/>
    <cellStyle name="Input cel new 2 2 2 3 2 3 2 3" xfId="14113" xr:uid="{00000000-0005-0000-0000-000050000000}"/>
    <cellStyle name="Input cel new 2 2 2 3 2 3 3" xfId="4475" xr:uid="{00000000-0005-0000-0000-000050000000}"/>
    <cellStyle name="Input cel new 2 2 2 3 2 3 3 2" xfId="9982" xr:uid="{00000000-0005-0000-0000-000050000000}"/>
    <cellStyle name="Input cel new 2 2 2 3 2 3 3 2 2" xfId="20538" xr:uid="{00000000-0005-0000-0000-000050000000}"/>
    <cellStyle name="Input cel new 2 2 2 3 2 3 3 3" xfId="15778" xr:uid="{00000000-0005-0000-0000-000050000000}"/>
    <cellStyle name="Input cel new 2 2 2 3 2 3 4" xfId="7423" xr:uid="{00000000-0005-0000-0000-000050000000}"/>
    <cellStyle name="Input cel new 2 2 2 3 2 3 4 2" xfId="17968" xr:uid="{00000000-0005-0000-0000-000050000000}"/>
    <cellStyle name="Input cel new 2 2 2 3 2 3 5" xfId="5866" xr:uid="{00000000-0005-0000-0000-000050000000}"/>
    <cellStyle name="Input cel new 2 2 2 3 2 3 5 2" xfId="16389" xr:uid="{00000000-0005-0000-0000-000050000000}"/>
    <cellStyle name="Input cel new 2 2 2 3 2 3 6" xfId="11991" xr:uid="{00000000-0005-0000-0000-000050000000}"/>
    <cellStyle name="Input cel new 2 2 2 3 2 4" xfId="1357" xr:uid="{00000000-0005-0000-0000-000050000000}"/>
    <cellStyle name="Input cel new 2 2 2 3 2 4 2" xfId="2598" xr:uid="{00000000-0005-0000-0000-000050000000}"/>
    <cellStyle name="Input cel new 2 2 2 3 2 4 2 2" xfId="8168" xr:uid="{00000000-0005-0000-0000-000050000000}"/>
    <cellStyle name="Input cel new 2 2 2 3 2 4 2 2 2" xfId="18713" xr:uid="{00000000-0005-0000-0000-000050000000}"/>
    <cellStyle name="Input cel new 2 2 2 3 2 4 2 3" xfId="10398" xr:uid="{00000000-0005-0000-0000-000050000000}"/>
    <cellStyle name="Input cel new 2 2 2 3 2 4 3" xfId="4018" xr:uid="{00000000-0005-0000-0000-000050000000}"/>
    <cellStyle name="Input cel new 2 2 2 3 2 4 3 2" xfId="9553" xr:uid="{00000000-0005-0000-0000-000050000000}"/>
    <cellStyle name="Input cel new 2 2 2 3 2 4 3 2 2" xfId="20106" xr:uid="{00000000-0005-0000-0000-000050000000}"/>
    <cellStyle name="Input cel new 2 2 2 3 2 4 3 3" xfId="11089" xr:uid="{00000000-0005-0000-0000-000050000000}"/>
    <cellStyle name="Input cel new 2 2 2 3 2 4 4" xfId="6994" xr:uid="{00000000-0005-0000-0000-000050000000}"/>
    <cellStyle name="Input cel new 2 2 2 3 2 4 4 2" xfId="17539" xr:uid="{00000000-0005-0000-0000-000050000000}"/>
    <cellStyle name="Input cel new 2 2 2 3 2 4 5" xfId="5437" xr:uid="{00000000-0005-0000-0000-000050000000}"/>
    <cellStyle name="Input cel new 2 2 2 3 2 4 5 2" xfId="10426" xr:uid="{00000000-0005-0000-0000-000050000000}"/>
    <cellStyle name="Input cel new 2 2 2 3 2 4 6" xfId="15411" xr:uid="{00000000-0005-0000-0000-000050000000}"/>
    <cellStyle name="Input cel new 2 2 2 3 2 5" xfId="983" xr:uid="{00000000-0005-0000-0000-000050000000}"/>
    <cellStyle name="Input cel new 2 2 2 3 2 5 2" xfId="3651" xr:uid="{00000000-0005-0000-0000-000050000000}"/>
    <cellStyle name="Input cel new 2 2 2 3 2 5 2 2" xfId="9211" xr:uid="{00000000-0005-0000-0000-000050000000}"/>
    <cellStyle name="Input cel new 2 2 2 3 2 5 2 2 2" xfId="19759" xr:uid="{00000000-0005-0000-0000-000050000000}"/>
    <cellStyle name="Input cel new 2 2 2 3 2 5 2 3" xfId="14145" xr:uid="{00000000-0005-0000-0000-000050000000}"/>
    <cellStyle name="Input cel new 2 2 2 3 2 5 3" xfId="6643" xr:uid="{00000000-0005-0000-0000-000050000000}"/>
    <cellStyle name="Input cel new 2 2 2 3 2 5 3 2" xfId="17188" xr:uid="{00000000-0005-0000-0000-000050000000}"/>
    <cellStyle name="Input cel new 2 2 2 3 2 5 4" xfId="5095" xr:uid="{00000000-0005-0000-0000-000050000000}"/>
    <cellStyle name="Input cel new 2 2 2 3 2 5 4 2" xfId="15520" xr:uid="{00000000-0005-0000-0000-000050000000}"/>
    <cellStyle name="Input cel new 2 2 2 3 2 5 5" xfId="14368" xr:uid="{00000000-0005-0000-0000-000050000000}"/>
    <cellStyle name="Input cel new 2 2 2 3 2 6" xfId="2226" xr:uid="{00000000-0005-0000-0000-000050000000}"/>
    <cellStyle name="Input cel new 2 2 2 3 2 6 2" xfId="7796" xr:uid="{00000000-0005-0000-0000-000050000000}"/>
    <cellStyle name="Input cel new 2 2 2 3 2 6 2 2" xfId="18341" xr:uid="{00000000-0005-0000-0000-000050000000}"/>
    <cellStyle name="Input cel new 2 2 2 3 2 6 3" xfId="13158" xr:uid="{00000000-0005-0000-0000-000050000000}"/>
    <cellStyle name="Input cel new 2 2 2 3 2 7" xfId="3564" xr:uid="{00000000-0005-0000-0000-000050000000}"/>
    <cellStyle name="Input cel new 2 2 2 3 2 7 2" xfId="9127" xr:uid="{00000000-0005-0000-0000-000050000000}"/>
    <cellStyle name="Input cel new 2 2 2 3 2 7 2 2" xfId="19673" xr:uid="{00000000-0005-0000-0000-000050000000}"/>
    <cellStyle name="Input cel new 2 2 2 3 2 7 3" xfId="15291" xr:uid="{00000000-0005-0000-0000-000050000000}"/>
    <cellStyle name="Input cel new 2 2 2 3 2 8" xfId="5010" xr:uid="{00000000-0005-0000-0000-000050000000}"/>
    <cellStyle name="Input cel new 2 2 2 3 2 8 2" xfId="13561" xr:uid="{00000000-0005-0000-0000-000050000000}"/>
    <cellStyle name="Input cel new 2 2 2 3 2 9" xfId="12958" xr:uid="{00000000-0005-0000-0000-000050000000}"/>
    <cellStyle name="Input cel new 2 2 2 3 3" xfId="732" xr:uid="{00000000-0005-0000-0000-000050000000}"/>
    <cellStyle name="Input cel new 2 2 2 3 3 10" xfId="12047" xr:uid="{00000000-0005-0000-0000-000050000000}"/>
    <cellStyle name="Input cel new 2 2 2 3 3 2" xfId="1643" xr:uid="{00000000-0005-0000-0000-000050000000}"/>
    <cellStyle name="Input cel new 2 2 2 3 3 2 2" xfId="2883" xr:uid="{00000000-0005-0000-0000-000050000000}"/>
    <cellStyle name="Input cel new 2 2 2 3 3 2 2 2" xfId="8453" xr:uid="{00000000-0005-0000-0000-000050000000}"/>
    <cellStyle name="Input cel new 2 2 2 3 3 2 2 2 2" xfId="18998" xr:uid="{00000000-0005-0000-0000-000050000000}"/>
    <cellStyle name="Input cel new 2 2 2 3 3 2 2 3" xfId="13866" xr:uid="{00000000-0005-0000-0000-000050000000}"/>
    <cellStyle name="Input cel new 2 2 2 3 3 2 3" xfId="4296" xr:uid="{00000000-0005-0000-0000-000050000000}"/>
    <cellStyle name="Input cel new 2 2 2 3 3 2 3 2" xfId="9813" xr:uid="{00000000-0005-0000-0000-000050000000}"/>
    <cellStyle name="Input cel new 2 2 2 3 3 2 3 2 2" xfId="20368" xr:uid="{00000000-0005-0000-0000-000050000000}"/>
    <cellStyle name="Input cel new 2 2 2 3 3 2 3 3" xfId="12776" xr:uid="{00000000-0005-0000-0000-000050000000}"/>
    <cellStyle name="Input cel new 2 2 2 3 3 2 4" xfId="7251" xr:uid="{00000000-0005-0000-0000-000050000000}"/>
    <cellStyle name="Input cel new 2 2 2 3 3 2 4 2" xfId="17796" xr:uid="{00000000-0005-0000-0000-000050000000}"/>
    <cellStyle name="Input cel new 2 2 2 3 3 2 5" xfId="5697" xr:uid="{00000000-0005-0000-0000-000050000000}"/>
    <cellStyle name="Input cel new 2 2 2 3 3 2 5 2" xfId="16220" xr:uid="{00000000-0005-0000-0000-000050000000}"/>
    <cellStyle name="Input cel new 2 2 2 3 3 2 6" xfId="14797" xr:uid="{00000000-0005-0000-0000-000050000000}"/>
    <cellStyle name="Input cel new 2 2 2 3 3 3" xfId="1958" xr:uid="{00000000-0005-0000-0000-000050000000}"/>
    <cellStyle name="Input cel new 2 2 2 3 3 3 2" xfId="3197" xr:uid="{00000000-0005-0000-0000-000050000000}"/>
    <cellStyle name="Input cel new 2 2 2 3 3 3 2 2" xfId="8767" xr:uid="{00000000-0005-0000-0000-000050000000}"/>
    <cellStyle name="Input cel new 2 2 2 3 3 3 2 2 2" xfId="19312" xr:uid="{00000000-0005-0000-0000-000050000000}"/>
    <cellStyle name="Input cel new 2 2 2 3 3 3 2 3" xfId="11358" xr:uid="{00000000-0005-0000-0000-000050000000}"/>
    <cellStyle name="Input cel new 2 2 2 3 3 3 3" xfId="4609" xr:uid="{00000000-0005-0000-0000-000050000000}"/>
    <cellStyle name="Input cel new 2 2 2 3 3 3 3 2" xfId="10107" xr:uid="{00000000-0005-0000-0000-000050000000}"/>
    <cellStyle name="Input cel new 2 2 2 3 3 3 3 2 2" xfId="20662" xr:uid="{00000000-0005-0000-0000-000050000000}"/>
    <cellStyle name="Input cel new 2 2 2 3 3 3 3 3" xfId="12129" xr:uid="{00000000-0005-0000-0000-000050000000}"/>
    <cellStyle name="Input cel new 2 2 2 3 3 3 4" xfId="7534" xr:uid="{00000000-0005-0000-0000-000050000000}"/>
    <cellStyle name="Input cel new 2 2 2 3 3 3 4 2" xfId="18079" xr:uid="{00000000-0005-0000-0000-000050000000}"/>
    <cellStyle name="Input cel new 2 2 2 3 3 3 5" xfId="5991" xr:uid="{00000000-0005-0000-0000-000050000000}"/>
    <cellStyle name="Input cel new 2 2 2 3 3 3 5 2" xfId="16513" xr:uid="{00000000-0005-0000-0000-000050000000}"/>
    <cellStyle name="Input cel new 2 2 2 3 3 3 6" xfId="11385" xr:uid="{00000000-0005-0000-0000-000050000000}"/>
    <cellStyle name="Input cel new 2 2 2 3 3 4" xfId="1417" xr:uid="{00000000-0005-0000-0000-000050000000}"/>
    <cellStyle name="Input cel new 2 2 2 3 3 4 2" xfId="2658" xr:uid="{00000000-0005-0000-0000-000050000000}"/>
    <cellStyle name="Input cel new 2 2 2 3 3 4 2 2" xfId="8228" xr:uid="{00000000-0005-0000-0000-000050000000}"/>
    <cellStyle name="Input cel new 2 2 2 3 3 4 2 2 2" xfId="18773" xr:uid="{00000000-0005-0000-0000-000050000000}"/>
    <cellStyle name="Input cel new 2 2 2 3 3 4 2 3" xfId="12717" xr:uid="{00000000-0005-0000-0000-000050000000}"/>
    <cellStyle name="Input cel new 2 2 2 3 3 4 3" xfId="4078" xr:uid="{00000000-0005-0000-0000-000050000000}"/>
    <cellStyle name="Input cel new 2 2 2 3 3 4 3 2" xfId="9611" xr:uid="{00000000-0005-0000-0000-000050000000}"/>
    <cellStyle name="Input cel new 2 2 2 3 3 4 3 2 2" xfId="20164" xr:uid="{00000000-0005-0000-0000-000050000000}"/>
    <cellStyle name="Input cel new 2 2 2 3 3 4 3 3" xfId="13049" xr:uid="{00000000-0005-0000-0000-000050000000}"/>
    <cellStyle name="Input cel new 2 2 2 3 3 4 4" xfId="7052" xr:uid="{00000000-0005-0000-0000-000050000000}"/>
    <cellStyle name="Input cel new 2 2 2 3 3 4 4 2" xfId="17597" xr:uid="{00000000-0005-0000-0000-000050000000}"/>
    <cellStyle name="Input cel new 2 2 2 3 3 4 5" xfId="5495" xr:uid="{00000000-0005-0000-0000-000050000000}"/>
    <cellStyle name="Input cel new 2 2 2 3 3 4 5 2" xfId="14520" xr:uid="{00000000-0005-0000-0000-000050000000}"/>
    <cellStyle name="Input cel new 2 2 2 3 3 4 6" xfId="12761" xr:uid="{00000000-0005-0000-0000-000050000000}"/>
    <cellStyle name="Input cel new 2 2 2 3 3 5" xfId="1032" xr:uid="{00000000-0005-0000-0000-000050000000}"/>
    <cellStyle name="Input cel new 2 2 2 3 3 5 2" xfId="6691" xr:uid="{00000000-0005-0000-0000-000050000000}"/>
    <cellStyle name="Input cel new 2 2 2 3 3 5 2 2" xfId="17236" xr:uid="{00000000-0005-0000-0000-000050000000}"/>
    <cellStyle name="Input cel new 2 2 2 3 3 5 3" xfId="15950" xr:uid="{00000000-0005-0000-0000-000050000000}"/>
    <cellStyle name="Input cel new 2 2 2 3 3 6" xfId="2275" xr:uid="{00000000-0005-0000-0000-000050000000}"/>
    <cellStyle name="Input cel new 2 2 2 3 3 6 2" xfId="7845" xr:uid="{00000000-0005-0000-0000-000050000000}"/>
    <cellStyle name="Input cel new 2 2 2 3 3 6 2 2" xfId="18390" xr:uid="{00000000-0005-0000-0000-000050000000}"/>
    <cellStyle name="Input cel new 2 2 2 3 3 6 3" xfId="13395" xr:uid="{00000000-0005-0000-0000-000050000000}"/>
    <cellStyle name="Input cel new 2 2 2 3 3 7" xfId="3700" xr:uid="{00000000-0005-0000-0000-000050000000}"/>
    <cellStyle name="Input cel new 2 2 2 3 3 7 2" xfId="9258" xr:uid="{00000000-0005-0000-0000-000050000000}"/>
    <cellStyle name="Input cel new 2 2 2 3 3 7 2 2" xfId="19807" xr:uid="{00000000-0005-0000-0000-000050000000}"/>
    <cellStyle name="Input cel new 2 2 2 3 3 7 3" xfId="11061" xr:uid="{00000000-0005-0000-0000-000050000000}"/>
    <cellStyle name="Input cel new 2 2 2 3 3 8" xfId="6411" xr:uid="{00000000-0005-0000-0000-000050000000}"/>
    <cellStyle name="Input cel new 2 2 2 3 3 8 2" xfId="15119" xr:uid="{00000000-0005-0000-0000-000050000000}"/>
    <cellStyle name="Input cel new 2 2 2 3 3 8 2 2" xfId="16956" xr:uid="{00000000-0005-0000-0000-000050000000}"/>
    <cellStyle name="Input cel new 2 2 2 3 3 8 3" xfId="13051" xr:uid="{00000000-0005-0000-0000-000050000000}"/>
    <cellStyle name="Input cel new 2 2 2 3 3 9" xfId="5142" xr:uid="{00000000-0005-0000-0000-000050000000}"/>
    <cellStyle name="Input cel new 2 2 2 3 3 9 2" xfId="13889" xr:uid="{00000000-0005-0000-0000-000050000000}"/>
    <cellStyle name="Input cel new 2 2 2 3 4" xfId="796" xr:uid="{00000000-0005-0000-0000-000050000000}"/>
    <cellStyle name="Input cel new 2 2 2 3 4 2" xfId="2022" xr:uid="{00000000-0005-0000-0000-000050000000}"/>
    <cellStyle name="Input cel new 2 2 2 3 4 2 2" xfId="3261" xr:uid="{00000000-0005-0000-0000-000050000000}"/>
    <cellStyle name="Input cel new 2 2 2 3 4 2 2 2" xfId="8831" xr:uid="{00000000-0005-0000-0000-000050000000}"/>
    <cellStyle name="Input cel new 2 2 2 3 4 2 2 2 2" xfId="19376" xr:uid="{00000000-0005-0000-0000-000050000000}"/>
    <cellStyle name="Input cel new 2 2 2 3 4 2 2 3" xfId="13321" xr:uid="{00000000-0005-0000-0000-000050000000}"/>
    <cellStyle name="Input cel new 2 2 2 3 4 2 3" xfId="4673" xr:uid="{00000000-0005-0000-0000-000050000000}"/>
    <cellStyle name="Input cel new 2 2 2 3 4 2 3 2" xfId="10167" xr:uid="{00000000-0005-0000-0000-000050000000}"/>
    <cellStyle name="Input cel new 2 2 2 3 4 2 3 2 2" xfId="20722" xr:uid="{00000000-0005-0000-0000-000050000000}"/>
    <cellStyle name="Input cel new 2 2 2 3 4 2 3 3" xfId="15279" xr:uid="{00000000-0005-0000-0000-000050000000}"/>
    <cellStyle name="Input cel new 2 2 2 3 4 2 4" xfId="7594" xr:uid="{00000000-0005-0000-0000-000050000000}"/>
    <cellStyle name="Input cel new 2 2 2 3 4 2 4 2" xfId="18139" xr:uid="{00000000-0005-0000-0000-000050000000}"/>
    <cellStyle name="Input cel new 2 2 2 3 4 2 5" xfId="6051" xr:uid="{00000000-0005-0000-0000-000050000000}"/>
    <cellStyle name="Input cel new 2 2 2 3 4 2 5 2" xfId="16573" xr:uid="{00000000-0005-0000-0000-000050000000}"/>
    <cellStyle name="Input cel new 2 2 2 3 4 2 6" xfId="12002" xr:uid="{00000000-0005-0000-0000-000050000000}"/>
    <cellStyle name="Input cel new 2 2 2 3 4 3" xfId="1704" xr:uid="{00000000-0005-0000-0000-000050000000}"/>
    <cellStyle name="Input cel new 2 2 2 3 4 3 2" xfId="2944" xr:uid="{00000000-0005-0000-0000-000050000000}"/>
    <cellStyle name="Input cel new 2 2 2 3 4 3 2 2" xfId="8514" xr:uid="{00000000-0005-0000-0000-000050000000}"/>
    <cellStyle name="Input cel new 2 2 2 3 4 3 2 2 2" xfId="19059" xr:uid="{00000000-0005-0000-0000-000050000000}"/>
    <cellStyle name="Input cel new 2 2 2 3 4 3 2 3" xfId="11583" xr:uid="{00000000-0005-0000-0000-000050000000}"/>
    <cellStyle name="Input cel new 2 2 2 3 4 3 3" xfId="4357" xr:uid="{00000000-0005-0000-0000-000050000000}"/>
    <cellStyle name="Input cel new 2 2 2 3 4 3 3 2" xfId="9870" xr:uid="{00000000-0005-0000-0000-000050000000}"/>
    <cellStyle name="Input cel new 2 2 2 3 4 3 3 2 2" xfId="20426" xr:uid="{00000000-0005-0000-0000-000050000000}"/>
    <cellStyle name="Input cel new 2 2 2 3 4 3 3 3" xfId="13034" xr:uid="{00000000-0005-0000-0000-000050000000}"/>
    <cellStyle name="Input cel new 2 2 2 3 4 3 4" xfId="7310" xr:uid="{00000000-0005-0000-0000-000050000000}"/>
    <cellStyle name="Input cel new 2 2 2 3 4 3 4 2" xfId="17855" xr:uid="{00000000-0005-0000-0000-000050000000}"/>
    <cellStyle name="Input cel new 2 2 2 3 4 3 5" xfId="5754" xr:uid="{00000000-0005-0000-0000-000050000000}"/>
    <cellStyle name="Input cel new 2 2 2 3 4 3 5 2" xfId="16277" xr:uid="{00000000-0005-0000-0000-000050000000}"/>
    <cellStyle name="Input cel new 2 2 2 3 4 3 6" xfId="14112" xr:uid="{00000000-0005-0000-0000-000050000000}"/>
    <cellStyle name="Input cel new 2 2 2 3 4 4" xfId="1096" xr:uid="{00000000-0005-0000-0000-000050000000}"/>
    <cellStyle name="Input cel new 2 2 2 3 4 4 2" xfId="6753" xr:uid="{00000000-0005-0000-0000-000050000000}"/>
    <cellStyle name="Input cel new 2 2 2 3 4 4 2 2" xfId="17298" xr:uid="{00000000-0005-0000-0000-000050000000}"/>
    <cellStyle name="Input cel new 2 2 2 3 4 4 3" xfId="14713" xr:uid="{00000000-0005-0000-0000-000050000000}"/>
    <cellStyle name="Input cel new 2 2 2 3 4 5" xfId="2339" xr:uid="{00000000-0005-0000-0000-000050000000}"/>
    <cellStyle name="Input cel new 2 2 2 3 4 5 2" xfId="7909" xr:uid="{00000000-0005-0000-0000-000050000000}"/>
    <cellStyle name="Input cel new 2 2 2 3 4 5 2 2" xfId="18454" xr:uid="{00000000-0005-0000-0000-000050000000}"/>
    <cellStyle name="Input cel new 2 2 2 3 4 5 3" xfId="11153" xr:uid="{00000000-0005-0000-0000-000050000000}"/>
    <cellStyle name="Input cel new 2 2 2 3 4 6" xfId="3764" xr:uid="{00000000-0005-0000-0000-000050000000}"/>
    <cellStyle name="Input cel new 2 2 2 3 4 6 2" xfId="9318" xr:uid="{00000000-0005-0000-0000-000050000000}"/>
    <cellStyle name="Input cel new 2 2 2 3 4 6 2 2" xfId="19869" xr:uid="{00000000-0005-0000-0000-000050000000}"/>
    <cellStyle name="Input cel new 2 2 2 3 4 6 3" xfId="12248" xr:uid="{00000000-0005-0000-0000-000050000000}"/>
    <cellStyle name="Input cel new 2 2 2 3 4 7" xfId="6458" xr:uid="{00000000-0005-0000-0000-000050000000}"/>
    <cellStyle name="Input cel new 2 2 2 3 4 7 2" xfId="15166" xr:uid="{00000000-0005-0000-0000-000050000000}"/>
    <cellStyle name="Input cel new 2 2 2 3 4 7 2 2" xfId="17003" xr:uid="{00000000-0005-0000-0000-000050000000}"/>
    <cellStyle name="Input cel new 2 2 2 3 4 7 3" xfId="15725" xr:uid="{00000000-0005-0000-0000-000050000000}"/>
    <cellStyle name="Input cel new 2 2 2 3 4 8" xfId="5202" xr:uid="{00000000-0005-0000-0000-000050000000}"/>
    <cellStyle name="Input cel new 2 2 2 3 4 8 2" xfId="16032" xr:uid="{00000000-0005-0000-0000-000050000000}"/>
    <cellStyle name="Input cel new 2 2 2 3 4 9" xfId="14044" xr:uid="{00000000-0005-0000-0000-000050000000}"/>
    <cellStyle name="Input cel new 2 2 2 3 5" xfId="857" xr:uid="{00000000-0005-0000-0000-000050000000}"/>
    <cellStyle name="Input cel new 2 2 2 3 5 2" xfId="2083" xr:uid="{00000000-0005-0000-0000-000050000000}"/>
    <cellStyle name="Input cel new 2 2 2 3 5 2 2" xfId="3322" xr:uid="{00000000-0005-0000-0000-000050000000}"/>
    <cellStyle name="Input cel new 2 2 2 3 5 2 2 2" xfId="8892" xr:uid="{00000000-0005-0000-0000-000050000000}"/>
    <cellStyle name="Input cel new 2 2 2 3 5 2 2 2 2" xfId="19437" xr:uid="{00000000-0005-0000-0000-000050000000}"/>
    <cellStyle name="Input cel new 2 2 2 3 5 2 2 3" xfId="11703" xr:uid="{00000000-0005-0000-0000-000050000000}"/>
    <cellStyle name="Input cel new 2 2 2 3 5 2 3" xfId="4734" xr:uid="{00000000-0005-0000-0000-000050000000}"/>
    <cellStyle name="Input cel new 2 2 2 3 5 2 3 2" xfId="10226" xr:uid="{00000000-0005-0000-0000-000050000000}"/>
    <cellStyle name="Input cel new 2 2 2 3 5 2 3 2 2" xfId="20781" xr:uid="{00000000-0005-0000-0000-000050000000}"/>
    <cellStyle name="Input cel new 2 2 2 3 5 2 3 3" xfId="14405" xr:uid="{00000000-0005-0000-0000-000050000000}"/>
    <cellStyle name="Input cel new 2 2 2 3 5 2 4" xfId="7653" xr:uid="{00000000-0005-0000-0000-000050000000}"/>
    <cellStyle name="Input cel new 2 2 2 3 5 2 4 2" xfId="18198" xr:uid="{00000000-0005-0000-0000-000050000000}"/>
    <cellStyle name="Input cel new 2 2 2 3 5 2 5" xfId="6110" xr:uid="{00000000-0005-0000-0000-000050000000}"/>
    <cellStyle name="Input cel new 2 2 2 3 5 2 5 2" xfId="16632" xr:uid="{00000000-0005-0000-0000-000050000000}"/>
    <cellStyle name="Input cel new 2 2 2 3 5 2 6" xfId="12778" xr:uid="{00000000-0005-0000-0000-000050000000}"/>
    <cellStyle name="Input cel new 2 2 2 3 5 3" xfId="1761" xr:uid="{00000000-0005-0000-0000-000050000000}"/>
    <cellStyle name="Input cel new 2 2 2 3 5 3 2" xfId="3000" xr:uid="{00000000-0005-0000-0000-000050000000}"/>
    <cellStyle name="Input cel new 2 2 2 3 5 3 2 2" xfId="8570" xr:uid="{00000000-0005-0000-0000-000050000000}"/>
    <cellStyle name="Input cel new 2 2 2 3 5 3 2 2 2" xfId="19115" xr:uid="{00000000-0005-0000-0000-000050000000}"/>
    <cellStyle name="Input cel new 2 2 2 3 5 3 2 3" xfId="12123" xr:uid="{00000000-0005-0000-0000-000050000000}"/>
    <cellStyle name="Input cel new 2 2 2 3 5 3 3" xfId="4412" xr:uid="{00000000-0005-0000-0000-000050000000}"/>
    <cellStyle name="Input cel new 2 2 2 3 5 3 3 2" xfId="9923" xr:uid="{00000000-0005-0000-0000-000050000000}"/>
    <cellStyle name="Input cel new 2 2 2 3 5 3 3 2 2" xfId="20479" xr:uid="{00000000-0005-0000-0000-000050000000}"/>
    <cellStyle name="Input cel new 2 2 2 3 5 3 3 3" xfId="10387" xr:uid="{00000000-0005-0000-0000-000050000000}"/>
    <cellStyle name="Input cel new 2 2 2 3 5 3 4" xfId="7364" xr:uid="{00000000-0005-0000-0000-000050000000}"/>
    <cellStyle name="Input cel new 2 2 2 3 5 3 4 2" xfId="17909" xr:uid="{00000000-0005-0000-0000-000050000000}"/>
    <cellStyle name="Input cel new 2 2 2 3 5 3 5" xfId="5807" xr:uid="{00000000-0005-0000-0000-000050000000}"/>
    <cellStyle name="Input cel new 2 2 2 3 5 3 5 2" xfId="16330" xr:uid="{00000000-0005-0000-0000-000050000000}"/>
    <cellStyle name="Input cel new 2 2 2 3 5 3 6" xfId="14296" xr:uid="{00000000-0005-0000-0000-000050000000}"/>
    <cellStyle name="Input cel new 2 2 2 3 5 4" xfId="1157" xr:uid="{00000000-0005-0000-0000-000050000000}"/>
    <cellStyle name="Input cel new 2 2 2 3 5 4 2" xfId="6814" xr:uid="{00000000-0005-0000-0000-000050000000}"/>
    <cellStyle name="Input cel new 2 2 2 3 5 4 2 2" xfId="17359" xr:uid="{00000000-0005-0000-0000-000050000000}"/>
    <cellStyle name="Input cel new 2 2 2 3 5 4 3" xfId="10331" xr:uid="{00000000-0005-0000-0000-000050000000}"/>
    <cellStyle name="Input cel new 2 2 2 3 5 5" xfId="2400" xr:uid="{00000000-0005-0000-0000-000050000000}"/>
    <cellStyle name="Input cel new 2 2 2 3 5 5 2" xfId="7970" xr:uid="{00000000-0005-0000-0000-000050000000}"/>
    <cellStyle name="Input cel new 2 2 2 3 5 5 2 2" xfId="18515" xr:uid="{00000000-0005-0000-0000-000050000000}"/>
    <cellStyle name="Input cel new 2 2 2 3 5 5 3" xfId="15816" xr:uid="{00000000-0005-0000-0000-000050000000}"/>
    <cellStyle name="Input cel new 2 2 2 3 5 6" xfId="3825" xr:uid="{00000000-0005-0000-0000-000050000000}"/>
    <cellStyle name="Input cel new 2 2 2 3 5 6 2" xfId="9377" xr:uid="{00000000-0005-0000-0000-000050000000}"/>
    <cellStyle name="Input cel new 2 2 2 3 5 6 2 2" xfId="19930" xr:uid="{00000000-0005-0000-0000-000050000000}"/>
    <cellStyle name="Input cel new 2 2 2 3 5 6 3" xfId="13417" xr:uid="{00000000-0005-0000-0000-000050000000}"/>
    <cellStyle name="Input cel new 2 2 2 3 5 7" xfId="6517" xr:uid="{00000000-0005-0000-0000-000050000000}"/>
    <cellStyle name="Input cel new 2 2 2 3 5 7 2" xfId="15225" xr:uid="{00000000-0005-0000-0000-000050000000}"/>
    <cellStyle name="Input cel new 2 2 2 3 5 7 2 2" xfId="17062" xr:uid="{00000000-0005-0000-0000-000050000000}"/>
    <cellStyle name="Input cel new 2 2 2 3 5 7 3" xfId="11178" xr:uid="{00000000-0005-0000-0000-000050000000}"/>
    <cellStyle name="Input cel new 2 2 2 3 5 8" xfId="5261" xr:uid="{00000000-0005-0000-0000-000050000000}"/>
    <cellStyle name="Input cel new 2 2 2 3 5 8 2" xfId="11280" xr:uid="{00000000-0005-0000-0000-000050000000}"/>
    <cellStyle name="Input cel new 2 2 2 3 5 9" xfId="10510" xr:uid="{00000000-0005-0000-0000-000050000000}"/>
    <cellStyle name="Input cel new 2 2 2 3 6" xfId="613" xr:uid="{00000000-0005-0000-0000-000050000000}"/>
    <cellStyle name="Input cel new 2 2 2 3 6 2" xfId="1536" xr:uid="{00000000-0005-0000-0000-000050000000}"/>
    <cellStyle name="Input cel new 2 2 2 3 6 2 2" xfId="7147" xr:uid="{00000000-0005-0000-0000-000050000000}"/>
    <cellStyle name="Input cel new 2 2 2 3 6 2 2 2" xfId="17692" xr:uid="{00000000-0005-0000-0000-000050000000}"/>
    <cellStyle name="Input cel new 2 2 2 3 6 2 3" xfId="10751" xr:uid="{00000000-0005-0000-0000-000050000000}"/>
    <cellStyle name="Input cel new 2 2 2 3 6 3" xfId="2776" xr:uid="{00000000-0005-0000-0000-000050000000}"/>
    <cellStyle name="Input cel new 2 2 2 3 6 3 2" xfId="8346" xr:uid="{00000000-0005-0000-0000-000050000000}"/>
    <cellStyle name="Input cel new 2 2 2 3 6 3 2 2" xfId="18891" xr:uid="{00000000-0005-0000-0000-000050000000}"/>
    <cellStyle name="Input cel new 2 2 2 3 6 3 3" xfId="12762" xr:uid="{00000000-0005-0000-0000-000050000000}"/>
    <cellStyle name="Input cel new 2 2 2 3 6 4" xfId="4190" xr:uid="{00000000-0005-0000-0000-000050000000}"/>
    <cellStyle name="Input cel new 2 2 2 3 6 4 2" xfId="9711" xr:uid="{00000000-0005-0000-0000-000050000000}"/>
    <cellStyle name="Input cel new 2 2 2 3 6 4 2 2" xfId="20265" xr:uid="{00000000-0005-0000-0000-000050000000}"/>
    <cellStyle name="Input cel new 2 2 2 3 6 4 3" xfId="15843" xr:uid="{00000000-0005-0000-0000-000050000000}"/>
    <cellStyle name="Input cel new 2 2 2 3 6 5" xfId="6309" xr:uid="{00000000-0005-0000-0000-000050000000}"/>
    <cellStyle name="Input cel new 2 2 2 3 6 5 2" xfId="16854" xr:uid="{00000000-0005-0000-0000-000050000000}"/>
    <cellStyle name="Input cel new 2 2 2 3 6 6" xfId="5595" xr:uid="{00000000-0005-0000-0000-000050000000}"/>
    <cellStyle name="Input cel new 2 2 2 3 6 6 2" xfId="15269" xr:uid="{00000000-0005-0000-0000-000050000000}"/>
    <cellStyle name="Input cel new 2 2 2 3 6 7" xfId="15248" xr:uid="{00000000-0005-0000-0000-000050000000}"/>
    <cellStyle name="Input cel new 2 2 2 3 7" xfId="1376" xr:uid="{00000000-0005-0000-0000-000050000000}"/>
    <cellStyle name="Input cel new 2 2 2 3 7 2" xfId="2617" xr:uid="{00000000-0005-0000-0000-000050000000}"/>
    <cellStyle name="Input cel new 2 2 2 3 7 2 2" xfId="8187" xr:uid="{00000000-0005-0000-0000-000050000000}"/>
    <cellStyle name="Input cel new 2 2 2 3 7 2 2 2" xfId="18732" xr:uid="{00000000-0005-0000-0000-000050000000}"/>
    <cellStyle name="Input cel new 2 2 2 3 7 2 3" xfId="14573" xr:uid="{00000000-0005-0000-0000-000050000000}"/>
    <cellStyle name="Input cel new 2 2 2 3 7 3" xfId="4037" xr:uid="{00000000-0005-0000-0000-000050000000}"/>
    <cellStyle name="Input cel new 2 2 2 3 7 3 2" xfId="9572" xr:uid="{00000000-0005-0000-0000-000050000000}"/>
    <cellStyle name="Input cel new 2 2 2 3 7 3 2 2" xfId="20125" xr:uid="{00000000-0005-0000-0000-000050000000}"/>
    <cellStyle name="Input cel new 2 2 2 3 7 3 3" xfId="14062" xr:uid="{00000000-0005-0000-0000-000050000000}"/>
    <cellStyle name="Input cel new 2 2 2 3 7 4" xfId="7013" xr:uid="{00000000-0005-0000-0000-000050000000}"/>
    <cellStyle name="Input cel new 2 2 2 3 7 4 2" xfId="17558" xr:uid="{00000000-0005-0000-0000-000050000000}"/>
    <cellStyle name="Input cel new 2 2 2 3 7 5" xfId="5456" xr:uid="{00000000-0005-0000-0000-000050000000}"/>
    <cellStyle name="Input cel new 2 2 2 3 7 5 2" xfId="12214" xr:uid="{00000000-0005-0000-0000-000050000000}"/>
    <cellStyle name="Input cel new 2 2 2 3 7 6" xfId="12633" xr:uid="{00000000-0005-0000-0000-000050000000}"/>
    <cellStyle name="Input cel new 2 2 2 3 8" xfId="1181" xr:uid="{00000000-0005-0000-0000-000050000000}"/>
    <cellStyle name="Input cel new 2 2 2 3 8 2" xfId="2424" xr:uid="{00000000-0005-0000-0000-000050000000}"/>
    <cellStyle name="Input cel new 2 2 2 3 8 2 2" xfId="7994" xr:uid="{00000000-0005-0000-0000-000050000000}"/>
    <cellStyle name="Input cel new 2 2 2 3 8 2 2 2" xfId="18539" xr:uid="{00000000-0005-0000-0000-000050000000}"/>
    <cellStyle name="Input cel new 2 2 2 3 8 2 3" xfId="14229" xr:uid="{00000000-0005-0000-0000-000050000000}"/>
    <cellStyle name="Input cel new 2 2 2 3 8 3" xfId="3849" xr:uid="{00000000-0005-0000-0000-000050000000}"/>
    <cellStyle name="Input cel new 2 2 2 3 8 3 2" xfId="9400" xr:uid="{00000000-0005-0000-0000-000050000000}"/>
    <cellStyle name="Input cel new 2 2 2 3 8 3 2 2" xfId="19953" xr:uid="{00000000-0005-0000-0000-000050000000}"/>
    <cellStyle name="Input cel new 2 2 2 3 8 3 3" xfId="14164" xr:uid="{00000000-0005-0000-0000-000050000000}"/>
    <cellStyle name="Input cel new 2 2 2 3 8 4" xfId="6837" xr:uid="{00000000-0005-0000-0000-000050000000}"/>
    <cellStyle name="Input cel new 2 2 2 3 8 4 2" xfId="17382" xr:uid="{00000000-0005-0000-0000-000050000000}"/>
    <cellStyle name="Input cel new 2 2 2 3 8 5" xfId="5284" xr:uid="{00000000-0005-0000-0000-000050000000}"/>
    <cellStyle name="Input cel new 2 2 2 3 8 5 2" xfId="12372" xr:uid="{00000000-0005-0000-0000-000050000000}"/>
    <cellStyle name="Input cel new 2 2 2 3 8 6" xfId="10307" xr:uid="{00000000-0005-0000-0000-000050000000}"/>
    <cellStyle name="Input cel new 2 2 2 3 9" xfId="911" xr:uid="{00000000-0005-0000-0000-000050000000}"/>
    <cellStyle name="Input cel new 2 2 2 3 9 2" xfId="3400" xr:uid="{00000000-0005-0000-0000-000050000000}"/>
    <cellStyle name="Input cel new 2 2 2 3 9 2 2" xfId="8968" xr:uid="{00000000-0005-0000-0000-000050000000}"/>
    <cellStyle name="Input cel new 2 2 2 3 9 2 2 2" xfId="19512" xr:uid="{00000000-0005-0000-0000-000050000000}"/>
    <cellStyle name="Input cel new 2 2 2 3 9 2 3" xfId="11845" xr:uid="{00000000-0005-0000-0000-000050000000}"/>
    <cellStyle name="Input cel new 2 2 2 3 9 3" xfId="6571" xr:uid="{00000000-0005-0000-0000-000050000000}"/>
    <cellStyle name="Input cel new 2 2 2 3 9 3 2" xfId="17116" xr:uid="{00000000-0005-0000-0000-000050000000}"/>
    <cellStyle name="Input cel new 2 2 2 3 9 4" xfId="4833" xr:uid="{00000000-0005-0000-0000-000050000000}"/>
    <cellStyle name="Input cel new 2 2 2 3 9 4 2" xfId="10533" xr:uid="{00000000-0005-0000-0000-000050000000}"/>
    <cellStyle name="Input cel new 2 2 2 3 9 5" xfId="10867" xr:uid="{00000000-0005-0000-0000-000050000000}"/>
    <cellStyle name="Input cel new 2 2 2 4" xfId="308" xr:uid="{00000000-0005-0000-0000-000050000000}"/>
    <cellStyle name="Input cel new 2 2 2 4 2" xfId="1461" xr:uid="{00000000-0005-0000-0000-000050000000}"/>
    <cellStyle name="Input cel new 2 2 2 4 2 2" xfId="2702" xr:uid="{00000000-0005-0000-0000-000050000000}"/>
    <cellStyle name="Input cel new 2 2 2 4 2 2 2" xfId="4119" xr:uid="{00000000-0005-0000-0000-000050000000}"/>
    <cellStyle name="Input cel new 2 2 2 4 2 2 2 2" xfId="9648" xr:uid="{00000000-0005-0000-0000-000050000000}"/>
    <cellStyle name="Input cel new 2 2 2 4 2 2 2 2 2" xfId="20202" xr:uid="{00000000-0005-0000-0000-000050000000}"/>
    <cellStyle name="Input cel new 2 2 2 4 2 2 2 3" xfId="11430" xr:uid="{00000000-0005-0000-0000-000050000000}"/>
    <cellStyle name="Input cel new 2 2 2 4 2 2 3" xfId="8272" xr:uid="{00000000-0005-0000-0000-000050000000}"/>
    <cellStyle name="Input cel new 2 2 2 4 2 2 3 2" xfId="18817" xr:uid="{00000000-0005-0000-0000-000050000000}"/>
    <cellStyle name="Input cel new 2 2 2 4 2 2 4" xfId="5532" xr:uid="{00000000-0005-0000-0000-000050000000}"/>
    <cellStyle name="Input cel new 2 2 2 4 2 2 4 2" xfId="16070" xr:uid="{00000000-0005-0000-0000-000050000000}"/>
    <cellStyle name="Input cel new 2 2 2 4 2 2 5" xfId="12003" xr:uid="{00000000-0005-0000-0000-000050000000}"/>
    <cellStyle name="Input cel new 2 2 2 4 2 3" xfId="3499" xr:uid="{00000000-0005-0000-0000-000050000000}"/>
    <cellStyle name="Input cel new 2 2 2 4 2 3 2" xfId="9063" xr:uid="{00000000-0005-0000-0000-000050000000}"/>
    <cellStyle name="Input cel new 2 2 2 4 2 3 2 2" xfId="19609" xr:uid="{00000000-0005-0000-0000-000050000000}"/>
    <cellStyle name="Input cel new 2 2 2 4 2 3 3" xfId="15012" xr:uid="{00000000-0005-0000-0000-000050000000}"/>
    <cellStyle name="Input cel new 2 2 2 4 2 4" xfId="4946" xr:uid="{00000000-0005-0000-0000-000050000000}"/>
    <cellStyle name="Input cel new 2 2 2 4 2 4 2" xfId="11450" xr:uid="{00000000-0005-0000-0000-000050000000}"/>
    <cellStyle name="Input cel new 2 2 2 4 2 5" xfId="11814" xr:uid="{00000000-0005-0000-0000-000050000000}"/>
    <cellStyle name="Input cel new 2 2 2 4 3" xfId="1764" xr:uid="{00000000-0005-0000-0000-000050000000}"/>
    <cellStyle name="Input cel new 2 2 2 4 3 2" xfId="3003" xr:uid="{00000000-0005-0000-0000-000050000000}"/>
    <cellStyle name="Input cel new 2 2 2 4 3 2 2" xfId="8573" xr:uid="{00000000-0005-0000-0000-000050000000}"/>
    <cellStyle name="Input cel new 2 2 2 4 3 2 2 2" xfId="19118" xr:uid="{00000000-0005-0000-0000-000050000000}"/>
    <cellStyle name="Input cel new 2 2 2 4 3 2 3" xfId="13583" xr:uid="{00000000-0005-0000-0000-000050000000}"/>
    <cellStyle name="Input cel new 2 2 2 4 3 3" xfId="4415" xr:uid="{00000000-0005-0000-0000-000050000000}"/>
    <cellStyle name="Input cel new 2 2 2 4 3 3 2" xfId="9926" xr:uid="{00000000-0005-0000-0000-000050000000}"/>
    <cellStyle name="Input cel new 2 2 2 4 3 3 2 2" xfId="20482" xr:uid="{00000000-0005-0000-0000-000050000000}"/>
    <cellStyle name="Input cel new 2 2 2 4 3 3 3" xfId="10407" xr:uid="{00000000-0005-0000-0000-000050000000}"/>
    <cellStyle name="Input cel new 2 2 2 4 3 4" xfId="7367" xr:uid="{00000000-0005-0000-0000-000050000000}"/>
    <cellStyle name="Input cel new 2 2 2 4 3 4 2" xfId="17912" xr:uid="{00000000-0005-0000-0000-000050000000}"/>
    <cellStyle name="Input cel new 2 2 2 4 3 5" xfId="5810" xr:uid="{00000000-0005-0000-0000-000050000000}"/>
    <cellStyle name="Input cel new 2 2 2 4 3 5 2" xfId="16333" xr:uid="{00000000-0005-0000-0000-000050000000}"/>
    <cellStyle name="Input cel new 2 2 2 4 3 6" xfId="11054" xr:uid="{00000000-0005-0000-0000-000050000000}"/>
    <cellStyle name="Input cel new 2 2 2 4 4" xfId="862" xr:uid="{00000000-0005-0000-0000-000050000000}"/>
    <cellStyle name="Input cel new 2 2 2 4 4 2" xfId="3352" xr:uid="{00000000-0005-0000-0000-000050000000}"/>
    <cellStyle name="Input cel new 2 2 2 4 4 2 2" xfId="8921" xr:uid="{00000000-0005-0000-0000-000050000000}"/>
    <cellStyle name="Input cel new 2 2 2 4 4 2 2 2" xfId="19466" xr:uid="{00000000-0005-0000-0000-000050000000}"/>
    <cellStyle name="Input cel new 2 2 2 4 4 2 3" xfId="12060" xr:uid="{00000000-0005-0000-0000-000050000000}"/>
    <cellStyle name="Input cel new 2 2 2 4 4 3" xfId="6522" xr:uid="{00000000-0005-0000-0000-000050000000}"/>
    <cellStyle name="Input cel new 2 2 2 4 4 3 2" xfId="17067" xr:uid="{00000000-0005-0000-0000-000050000000}"/>
    <cellStyle name="Input cel new 2 2 2 4 4 4" xfId="4786" xr:uid="{00000000-0005-0000-0000-000050000000}"/>
    <cellStyle name="Input cel new 2 2 2 4 4 4 2" xfId="13949" xr:uid="{00000000-0005-0000-0000-000050000000}"/>
    <cellStyle name="Input cel new 2 2 2 4 4 5" xfId="12715" xr:uid="{00000000-0005-0000-0000-000050000000}"/>
    <cellStyle name="Input cel new 2 2 2 4 5" xfId="2106" xr:uid="{00000000-0005-0000-0000-000050000000}"/>
    <cellStyle name="Input cel new 2 2 2 4 5 2" xfId="7676" xr:uid="{00000000-0005-0000-0000-000050000000}"/>
    <cellStyle name="Input cel new 2 2 2 4 5 2 2" xfId="18221" xr:uid="{00000000-0005-0000-0000-000050000000}"/>
    <cellStyle name="Input cel new 2 2 2 4 5 3" xfId="11053" xr:uid="{00000000-0005-0000-0000-000050000000}"/>
    <cellStyle name="Input cel new 2 2 2 4 6" xfId="509" xr:uid="{00000000-0005-0000-0000-000050000000}"/>
    <cellStyle name="Input cel new 2 2 2 4 6 2" xfId="6244" xr:uid="{00000000-0005-0000-0000-000050000000}"/>
    <cellStyle name="Input cel new 2 2 2 4 6 2 2" xfId="16791" xr:uid="{00000000-0005-0000-0000-000050000000}"/>
    <cellStyle name="Input cel new 2 2 2 4 6 3" xfId="13855" xr:uid="{00000000-0005-0000-0000-000050000000}"/>
    <cellStyle name="Input cel new 2 2 2 4 7" xfId="4855" xr:uid="{00000000-0005-0000-0000-000050000000}"/>
    <cellStyle name="Input cel new 2 2 2 4 7 2" xfId="12630" xr:uid="{00000000-0005-0000-0000-000050000000}"/>
    <cellStyle name="Input cel new 2 2 2 4 8" xfId="14858" xr:uid="{00000000-0005-0000-0000-000050000000}"/>
    <cellStyle name="Input cel new 2 2 2 4 8 2" xfId="15751" xr:uid="{00000000-0005-0000-0000-000050000000}"/>
    <cellStyle name="Input cel new 2 2 2 4 9" xfId="12065" xr:uid="{00000000-0005-0000-0000-000050000000}"/>
    <cellStyle name="Input cel new 2 2 2 5" xfId="746" xr:uid="{00000000-0005-0000-0000-000050000000}"/>
    <cellStyle name="Input cel new 2 2 2 5 10" xfId="15933" xr:uid="{00000000-0005-0000-0000-000050000000}"/>
    <cellStyle name="Input cel new 2 2 2 5 2" xfId="1654" xr:uid="{00000000-0005-0000-0000-000050000000}"/>
    <cellStyle name="Input cel new 2 2 2 5 2 2" xfId="1972" xr:uid="{00000000-0005-0000-0000-000050000000}"/>
    <cellStyle name="Input cel new 2 2 2 5 2 2 2" xfId="3211" xr:uid="{00000000-0005-0000-0000-000050000000}"/>
    <cellStyle name="Input cel new 2 2 2 5 2 2 2 2" xfId="8781" xr:uid="{00000000-0005-0000-0000-000050000000}"/>
    <cellStyle name="Input cel new 2 2 2 5 2 2 2 2 2" xfId="19326" xr:uid="{00000000-0005-0000-0000-000050000000}"/>
    <cellStyle name="Input cel new 2 2 2 5 2 2 2 3" xfId="15771" xr:uid="{00000000-0005-0000-0000-000050000000}"/>
    <cellStyle name="Input cel new 2 2 2 5 2 2 3" xfId="4623" xr:uid="{00000000-0005-0000-0000-000050000000}"/>
    <cellStyle name="Input cel new 2 2 2 5 2 2 3 2" xfId="10120" xr:uid="{00000000-0005-0000-0000-000050000000}"/>
    <cellStyle name="Input cel new 2 2 2 5 2 2 3 2 2" xfId="20675" xr:uid="{00000000-0005-0000-0000-000050000000}"/>
    <cellStyle name="Input cel new 2 2 2 5 2 2 3 3" xfId="16019" xr:uid="{00000000-0005-0000-0000-000050000000}"/>
    <cellStyle name="Input cel new 2 2 2 5 2 2 4" xfId="7547" xr:uid="{00000000-0005-0000-0000-000050000000}"/>
    <cellStyle name="Input cel new 2 2 2 5 2 2 4 2" xfId="18092" xr:uid="{00000000-0005-0000-0000-000050000000}"/>
    <cellStyle name="Input cel new 2 2 2 5 2 2 5" xfId="6004" xr:uid="{00000000-0005-0000-0000-000050000000}"/>
    <cellStyle name="Input cel new 2 2 2 5 2 2 5 2" xfId="16526" xr:uid="{00000000-0005-0000-0000-000050000000}"/>
    <cellStyle name="Input cel new 2 2 2 5 2 2 6" xfId="14631" xr:uid="{00000000-0005-0000-0000-000050000000}"/>
    <cellStyle name="Input cel new 2 2 2 5 2 3" xfId="2894" xr:uid="{00000000-0005-0000-0000-000050000000}"/>
    <cellStyle name="Input cel new 2 2 2 5 2 3 2" xfId="8464" xr:uid="{00000000-0005-0000-0000-000050000000}"/>
    <cellStyle name="Input cel new 2 2 2 5 2 3 2 2" xfId="19009" xr:uid="{00000000-0005-0000-0000-000050000000}"/>
    <cellStyle name="Input cel new 2 2 2 5 2 3 3" xfId="12348" xr:uid="{00000000-0005-0000-0000-000050000000}"/>
    <cellStyle name="Input cel new 2 2 2 5 2 4" xfId="4307" xr:uid="{00000000-0005-0000-0000-000050000000}"/>
    <cellStyle name="Input cel new 2 2 2 5 2 4 2" xfId="9823" xr:uid="{00000000-0005-0000-0000-000050000000}"/>
    <cellStyle name="Input cel new 2 2 2 5 2 4 2 2" xfId="20379" xr:uid="{00000000-0005-0000-0000-000050000000}"/>
    <cellStyle name="Input cel new 2 2 2 5 2 4 3" xfId="15760" xr:uid="{00000000-0005-0000-0000-000050000000}"/>
    <cellStyle name="Input cel new 2 2 2 5 2 5" xfId="7262" xr:uid="{00000000-0005-0000-0000-000050000000}"/>
    <cellStyle name="Input cel new 2 2 2 5 2 5 2" xfId="17807" xr:uid="{00000000-0005-0000-0000-000050000000}"/>
    <cellStyle name="Input cel new 2 2 2 5 2 6" xfId="5707" xr:uid="{00000000-0005-0000-0000-000050000000}"/>
    <cellStyle name="Input cel new 2 2 2 5 2 6 2" xfId="16230" xr:uid="{00000000-0005-0000-0000-000050000000}"/>
    <cellStyle name="Input cel new 2 2 2 5 2 7" xfId="12069" xr:uid="{00000000-0005-0000-0000-000050000000}"/>
    <cellStyle name="Input cel new 2 2 2 5 3" xfId="1404" xr:uid="{00000000-0005-0000-0000-000050000000}"/>
    <cellStyle name="Input cel new 2 2 2 5 3 2" xfId="2645" xr:uid="{00000000-0005-0000-0000-000050000000}"/>
    <cellStyle name="Input cel new 2 2 2 5 3 2 2" xfId="8215" xr:uid="{00000000-0005-0000-0000-000050000000}"/>
    <cellStyle name="Input cel new 2 2 2 5 3 2 2 2" xfId="18760" xr:uid="{00000000-0005-0000-0000-000050000000}"/>
    <cellStyle name="Input cel new 2 2 2 5 3 2 3" xfId="13025" xr:uid="{00000000-0005-0000-0000-000050000000}"/>
    <cellStyle name="Input cel new 2 2 2 5 3 3" xfId="4065" xr:uid="{00000000-0005-0000-0000-000050000000}"/>
    <cellStyle name="Input cel new 2 2 2 5 3 3 2" xfId="9598" xr:uid="{00000000-0005-0000-0000-000050000000}"/>
    <cellStyle name="Input cel new 2 2 2 5 3 3 2 2" xfId="20151" xr:uid="{00000000-0005-0000-0000-000050000000}"/>
    <cellStyle name="Input cel new 2 2 2 5 3 3 3" xfId="15307" xr:uid="{00000000-0005-0000-0000-000050000000}"/>
    <cellStyle name="Input cel new 2 2 2 5 3 4" xfId="7039" xr:uid="{00000000-0005-0000-0000-000050000000}"/>
    <cellStyle name="Input cel new 2 2 2 5 3 4 2" xfId="17584" xr:uid="{00000000-0005-0000-0000-000050000000}"/>
    <cellStyle name="Input cel new 2 2 2 5 3 5" xfId="5482" xr:uid="{00000000-0005-0000-0000-000050000000}"/>
    <cellStyle name="Input cel new 2 2 2 5 3 5 2" xfId="13363" xr:uid="{00000000-0005-0000-0000-000050000000}"/>
    <cellStyle name="Input cel new 2 2 2 5 3 6" xfId="12898" xr:uid="{00000000-0005-0000-0000-000050000000}"/>
    <cellStyle name="Input cel new 2 2 2 5 4" xfId="1292" xr:uid="{00000000-0005-0000-0000-000050000000}"/>
    <cellStyle name="Input cel new 2 2 2 5 4 2" xfId="2533" xr:uid="{00000000-0005-0000-0000-000050000000}"/>
    <cellStyle name="Input cel new 2 2 2 5 4 2 2" xfId="8103" xr:uid="{00000000-0005-0000-0000-000050000000}"/>
    <cellStyle name="Input cel new 2 2 2 5 4 2 2 2" xfId="18648" xr:uid="{00000000-0005-0000-0000-000050000000}"/>
    <cellStyle name="Input cel new 2 2 2 5 4 2 3" xfId="13270" xr:uid="{00000000-0005-0000-0000-000050000000}"/>
    <cellStyle name="Input cel new 2 2 2 5 4 3" xfId="3954" xr:uid="{00000000-0005-0000-0000-000050000000}"/>
    <cellStyle name="Input cel new 2 2 2 5 4 3 2" xfId="9495" xr:uid="{00000000-0005-0000-0000-000050000000}"/>
    <cellStyle name="Input cel new 2 2 2 5 4 3 2 2" xfId="20048" xr:uid="{00000000-0005-0000-0000-000050000000}"/>
    <cellStyle name="Input cel new 2 2 2 5 4 3 3" xfId="12821" xr:uid="{00000000-0005-0000-0000-000050000000}"/>
    <cellStyle name="Input cel new 2 2 2 5 4 4" xfId="6935" xr:uid="{00000000-0005-0000-0000-000050000000}"/>
    <cellStyle name="Input cel new 2 2 2 5 4 4 2" xfId="17480" xr:uid="{00000000-0005-0000-0000-000050000000}"/>
    <cellStyle name="Input cel new 2 2 2 5 4 5" xfId="5379" xr:uid="{00000000-0005-0000-0000-000050000000}"/>
    <cellStyle name="Input cel new 2 2 2 5 4 5 2" xfId="13444" xr:uid="{00000000-0005-0000-0000-000050000000}"/>
    <cellStyle name="Input cel new 2 2 2 5 4 6" xfId="15913" xr:uid="{00000000-0005-0000-0000-000050000000}"/>
    <cellStyle name="Input cel new 2 2 2 5 5" xfId="1046" xr:uid="{00000000-0005-0000-0000-000050000000}"/>
    <cellStyle name="Input cel new 2 2 2 5 5 2" xfId="3714" xr:uid="{00000000-0005-0000-0000-000050000000}"/>
    <cellStyle name="Input cel new 2 2 2 5 5 2 2" xfId="9271" xr:uid="{00000000-0005-0000-0000-000050000000}"/>
    <cellStyle name="Input cel new 2 2 2 5 5 2 2 2" xfId="19820" xr:uid="{00000000-0005-0000-0000-000050000000}"/>
    <cellStyle name="Input cel new 2 2 2 5 5 2 3" xfId="14050" xr:uid="{00000000-0005-0000-0000-000050000000}"/>
    <cellStyle name="Input cel new 2 2 2 5 5 3" xfId="6704" xr:uid="{00000000-0005-0000-0000-000050000000}"/>
    <cellStyle name="Input cel new 2 2 2 5 5 3 2" xfId="17249" xr:uid="{00000000-0005-0000-0000-000050000000}"/>
    <cellStyle name="Input cel new 2 2 2 5 5 4" xfId="5155" xr:uid="{00000000-0005-0000-0000-000050000000}"/>
    <cellStyle name="Input cel new 2 2 2 5 5 4 2" xfId="11158" xr:uid="{00000000-0005-0000-0000-000050000000}"/>
    <cellStyle name="Input cel new 2 2 2 5 5 5" xfId="11741" xr:uid="{00000000-0005-0000-0000-000050000000}"/>
    <cellStyle name="Input cel new 2 2 2 5 6" xfId="2289" xr:uid="{00000000-0005-0000-0000-000050000000}"/>
    <cellStyle name="Input cel new 2 2 2 5 6 2" xfId="7859" xr:uid="{00000000-0005-0000-0000-000050000000}"/>
    <cellStyle name="Input cel new 2 2 2 5 6 2 2" xfId="18404" xr:uid="{00000000-0005-0000-0000-000050000000}"/>
    <cellStyle name="Input cel new 2 2 2 5 6 3" xfId="13392" xr:uid="{00000000-0005-0000-0000-000050000000}"/>
    <cellStyle name="Input cel new 2 2 2 5 7" xfId="3486" xr:uid="{00000000-0005-0000-0000-000050000000}"/>
    <cellStyle name="Input cel new 2 2 2 5 7 2" xfId="9050" xr:uid="{00000000-0005-0000-0000-000050000000}"/>
    <cellStyle name="Input cel new 2 2 2 5 7 2 2" xfId="19596" xr:uid="{00000000-0005-0000-0000-000050000000}"/>
    <cellStyle name="Input cel new 2 2 2 5 7 3" xfId="13857" xr:uid="{00000000-0005-0000-0000-000050000000}"/>
    <cellStyle name="Input cel new 2 2 2 5 8" xfId="4933" xr:uid="{00000000-0005-0000-0000-000050000000}"/>
    <cellStyle name="Input cel new 2 2 2 5 8 2" xfId="10543" xr:uid="{00000000-0005-0000-0000-000050000000}"/>
    <cellStyle name="Input cel new 2 2 2 5 9" xfId="14889" xr:uid="{00000000-0005-0000-0000-000050000000}"/>
    <cellStyle name="Input cel new 2 2 2 5 9 2" xfId="11510" xr:uid="{00000000-0005-0000-0000-000050000000}"/>
    <cellStyle name="Input cel new 2 2 2 6" xfId="809" xr:uid="{00000000-0005-0000-0000-000050000000}"/>
    <cellStyle name="Input cel new 2 2 2 6 2" xfId="2035" xr:uid="{00000000-0005-0000-0000-000050000000}"/>
    <cellStyle name="Input cel new 2 2 2 6 2 2" xfId="3274" xr:uid="{00000000-0005-0000-0000-000050000000}"/>
    <cellStyle name="Input cel new 2 2 2 6 2 2 2" xfId="8844" xr:uid="{00000000-0005-0000-0000-000050000000}"/>
    <cellStyle name="Input cel new 2 2 2 6 2 2 2 2" xfId="19389" xr:uid="{00000000-0005-0000-0000-000050000000}"/>
    <cellStyle name="Input cel new 2 2 2 6 2 2 3" xfId="10948" xr:uid="{00000000-0005-0000-0000-000050000000}"/>
    <cellStyle name="Input cel new 2 2 2 6 2 3" xfId="4686" xr:uid="{00000000-0005-0000-0000-000050000000}"/>
    <cellStyle name="Input cel new 2 2 2 6 2 3 2" xfId="10179" xr:uid="{00000000-0005-0000-0000-000050000000}"/>
    <cellStyle name="Input cel new 2 2 2 6 2 3 2 2" xfId="20734" xr:uid="{00000000-0005-0000-0000-000050000000}"/>
    <cellStyle name="Input cel new 2 2 2 6 2 3 3" xfId="11255" xr:uid="{00000000-0005-0000-0000-000050000000}"/>
    <cellStyle name="Input cel new 2 2 2 6 2 4" xfId="7606" xr:uid="{00000000-0005-0000-0000-000050000000}"/>
    <cellStyle name="Input cel new 2 2 2 6 2 4 2" xfId="18151" xr:uid="{00000000-0005-0000-0000-000050000000}"/>
    <cellStyle name="Input cel new 2 2 2 6 2 5" xfId="6063" xr:uid="{00000000-0005-0000-0000-000050000000}"/>
    <cellStyle name="Input cel new 2 2 2 6 2 5 2" xfId="16585" xr:uid="{00000000-0005-0000-0000-000050000000}"/>
    <cellStyle name="Input cel new 2 2 2 6 2 6" xfId="11888" xr:uid="{00000000-0005-0000-0000-000050000000}"/>
    <cellStyle name="Input cel new 2 2 2 6 3" xfId="1329" xr:uid="{00000000-0005-0000-0000-000050000000}"/>
    <cellStyle name="Input cel new 2 2 2 6 3 2" xfId="2570" xr:uid="{00000000-0005-0000-0000-000050000000}"/>
    <cellStyle name="Input cel new 2 2 2 6 3 2 2" xfId="8140" xr:uid="{00000000-0005-0000-0000-000050000000}"/>
    <cellStyle name="Input cel new 2 2 2 6 3 2 2 2" xfId="18685" xr:uid="{00000000-0005-0000-0000-000050000000}"/>
    <cellStyle name="Input cel new 2 2 2 6 3 2 3" xfId="11000" xr:uid="{00000000-0005-0000-0000-000050000000}"/>
    <cellStyle name="Input cel new 2 2 2 6 3 3" xfId="3990" xr:uid="{00000000-0005-0000-0000-000050000000}"/>
    <cellStyle name="Input cel new 2 2 2 6 3 3 2" xfId="9528" xr:uid="{00000000-0005-0000-0000-000050000000}"/>
    <cellStyle name="Input cel new 2 2 2 6 3 3 2 2" xfId="20081" xr:uid="{00000000-0005-0000-0000-000050000000}"/>
    <cellStyle name="Input cel new 2 2 2 6 3 3 3" xfId="11424" xr:uid="{00000000-0005-0000-0000-000050000000}"/>
    <cellStyle name="Input cel new 2 2 2 6 3 4" xfId="6970" xr:uid="{00000000-0005-0000-0000-000050000000}"/>
    <cellStyle name="Input cel new 2 2 2 6 3 4 2" xfId="17515" xr:uid="{00000000-0005-0000-0000-000050000000}"/>
    <cellStyle name="Input cel new 2 2 2 6 3 5" xfId="5412" xr:uid="{00000000-0005-0000-0000-000050000000}"/>
    <cellStyle name="Input cel new 2 2 2 6 3 5 2" xfId="10687" xr:uid="{00000000-0005-0000-0000-000050000000}"/>
    <cellStyle name="Input cel new 2 2 2 6 3 6" xfId="14172" xr:uid="{00000000-0005-0000-0000-000050000000}"/>
    <cellStyle name="Input cel new 2 2 2 6 4" xfId="1109" xr:uid="{00000000-0005-0000-0000-000050000000}"/>
    <cellStyle name="Input cel new 2 2 2 6 4 2" xfId="6766" xr:uid="{00000000-0005-0000-0000-000050000000}"/>
    <cellStyle name="Input cel new 2 2 2 6 4 2 2" xfId="17311" xr:uid="{00000000-0005-0000-0000-000050000000}"/>
    <cellStyle name="Input cel new 2 2 2 6 4 3" xfId="14653" xr:uid="{00000000-0005-0000-0000-000050000000}"/>
    <cellStyle name="Input cel new 2 2 2 6 5" xfId="2352" xr:uid="{00000000-0005-0000-0000-000050000000}"/>
    <cellStyle name="Input cel new 2 2 2 6 5 2" xfId="7922" xr:uid="{00000000-0005-0000-0000-000050000000}"/>
    <cellStyle name="Input cel new 2 2 2 6 5 2 2" xfId="18467" xr:uid="{00000000-0005-0000-0000-000050000000}"/>
    <cellStyle name="Input cel new 2 2 2 6 5 3" xfId="15673" xr:uid="{00000000-0005-0000-0000-000050000000}"/>
    <cellStyle name="Input cel new 2 2 2 6 6" xfId="3777" xr:uid="{00000000-0005-0000-0000-000050000000}"/>
    <cellStyle name="Input cel new 2 2 2 6 6 2" xfId="9330" xr:uid="{00000000-0005-0000-0000-000050000000}"/>
    <cellStyle name="Input cel new 2 2 2 6 6 2 2" xfId="19882" xr:uid="{00000000-0005-0000-0000-000050000000}"/>
    <cellStyle name="Input cel new 2 2 2 6 6 3" xfId="12812" xr:uid="{00000000-0005-0000-0000-000050000000}"/>
    <cellStyle name="Input cel new 2 2 2 6 7" xfId="6470" xr:uid="{00000000-0005-0000-0000-000050000000}"/>
    <cellStyle name="Input cel new 2 2 2 6 7 2" xfId="15178" xr:uid="{00000000-0005-0000-0000-000050000000}"/>
    <cellStyle name="Input cel new 2 2 2 6 7 2 2" xfId="17015" xr:uid="{00000000-0005-0000-0000-000050000000}"/>
    <cellStyle name="Input cel new 2 2 2 6 7 3" xfId="11436" xr:uid="{00000000-0005-0000-0000-000050000000}"/>
    <cellStyle name="Input cel new 2 2 2 6 8" xfId="5214" xr:uid="{00000000-0005-0000-0000-000050000000}"/>
    <cellStyle name="Input cel new 2 2 2 6 8 2" xfId="12887" xr:uid="{00000000-0005-0000-0000-000050000000}"/>
    <cellStyle name="Input cel new 2 2 2 6 9" xfId="11038" xr:uid="{00000000-0005-0000-0000-000050000000}"/>
    <cellStyle name="Input cel new 2 2 2 7" xfId="577" xr:uid="{00000000-0005-0000-0000-000050000000}"/>
    <cellStyle name="Input cel new 2 2 2 7 2" xfId="1769" xr:uid="{00000000-0005-0000-0000-000050000000}"/>
    <cellStyle name="Input cel new 2 2 2 7 2 2" xfId="3008" xr:uid="{00000000-0005-0000-0000-000050000000}"/>
    <cellStyle name="Input cel new 2 2 2 7 2 2 2" xfId="8578" xr:uid="{00000000-0005-0000-0000-000050000000}"/>
    <cellStyle name="Input cel new 2 2 2 7 2 2 2 2" xfId="19123" xr:uid="{00000000-0005-0000-0000-000050000000}"/>
    <cellStyle name="Input cel new 2 2 2 7 2 2 3" xfId="12667" xr:uid="{00000000-0005-0000-0000-000050000000}"/>
    <cellStyle name="Input cel new 2 2 2 7 2 3" xfId="4420" xr:uid="{00000000-0005-0000-0000-000050000000}"/>
    <cellStyle name="Input cel new 2 2 2 7 2 3 2" xfId="9930" xr:uid="{00000000-0005-0000-0000-000050000000}"/>
    <cellStyle name="Input cel new 2 2 2 7 2 3 2 2" xfId="20486" xr:uid="{00000000-0005-0000-0000-000050000000}"/>
    <cellStyle name="Input cel new 2 2 2 7 2 3 3" xfId="12845" xr:uid="{00000000-0005-0000-0000-000050000000}"/>
    <cellStyle name="Input cel new 2 2 2 7 2 4" xfId="7371" xr:uid="{00000000-0005-0000-0000-000050000000}"/>
    <cellStyle name="Input cel new 2 2 2 7 2 4 2" xfId="17916" xr:uid="{00000000-0005-0000-0000-000050000000}"/>
    <cellStyle name="Input cel new 2 2 2 7 2 5" xfId="5814" xr:uid="{00000000-0005-0000-0000-000050000000}"/>
    <cellStyle name="Input cel new 2 2 2 7 2 5 2" xfId="16337" xr:uid="{00000000-0005-0000-0000-000050000000}"/>
    <cellStyle name="Input cel new 2 2 2 7 2 6" xfId="15800" xr:uid="{00000000-0005-0000-0000-000050000000}"/>
    <cellStyle name="Input cel new 2 2 2 7 3" xfId="1509" xr:uid="{00000000-0005-0000-0000-000050000000}"/>
    <cellStyle name="Input cel new 2 2 2 7 3 2" xfId="7131" xr:uid="{00000000-0005-0000-0000-000050000000}"/>
    <cellStyle name="Input cel new 2 2 2 7 3 2 2" xfId="17676" xr:uid="{00000000-0005-0000-0000-000050000000}"/>
    <cellStyle name="Input cel new 2 2 2 7 3 3" xfId="11930" xr:uid="{00000000-0005-0000-0000-000050000000}"/>
    <cellStyle name="Input cel new 2 2 2 7 4" xfId="2749" xr:uid="{00000000-0005-0000-0000-000050000000}"/>
    <cellStyle name="Input cel new 2 2 2 7 4 2" xfId="8319" xr:uid="{00000000-0005-0000-0000-000050000000}"/>
    <cellStyle name="Input cel new 2 2 2 7 4 2 2" xfId="18864" xr:uid="{00000000-0005-0000-0000-000050000000}"/>
    <cellStyle name="Input cel new 2 2 2 7 4 3" xfId="13195" xr:uid="{00000000-0005-0000-0000-000050000000}"/>
    <cellStyle name="Input cel new 2 2 2 7 5" xfId="4163" xr:uid="{00000000-0005-0000-0000-000050000000}"/>
    <cellStyle name="Input cel new 2 2 2 7 5 2" xfId="9687" xr:uid="{00000000-0005-0000-0000-000050000000}"/>
    <cellStyle name="Input cel new 2 2 2 7 5 2 2" xfId="20241" xr:uid="{00000000-0005-0000-0000-000050000000}"/>
    <cellStyle name="Input cel new 2 2 2 7 5 3" xfId="14759" xr:uid="{00000000-0005-0000-0000-000050000000}"/>
    <cellStyle name="Input cel new 2 2 2 7 6" xfId="6276" xr:uid="{00000000-0005-0000-0000-000050000000}"/>
    <cellStyle name="Input cel new 2 2 2 7 6 2" xfId="16821" xr:uid="{00000000-0005-0000-0000-000050000000}"/>
    <cellStyle name="Input cel new 2 2 2 7 7" xfId="5571" xr:uid="{00000000-0005-0000-0000-000050000000}"/>
    <cellStyle name="Input cel new 2 2 2 7 7 2" xfId="10966" xr:uid="{00000000-0005-0000-0000-000050000000}"/>
    <cellStyle name="Input cel new 2 2 2 7 8" xfId="12984" xr:uid="{00000000-0005-0000-0000-000050000000}"/>
    <cellStyle name="Input cel new 2 2 2 8" xfId="516" xr:uid="{00000000-0005-0000-0000-000050000000}"/>
    <cellStyle name="Input cel new 2 2 2 8 2" xfId="3592" xr:uid="{00000000-0005-0000-0000-000050000000}"/>
    <cellStyle name="Input cel new 2 2 2 8 2 2" xfId="9153" xr:uid="{00000000-0005-0000-0000-000050000000}"/>
    <cellStyle name="Input cel new 2 2 2 8 2 2 2" xfId="19700" xr:uid="{00000000-0005-0000-0000-000050000000}"/>
    <cellStyle name="Input cel new 2 2 2 8 2 3" xfId="11753" xr:uid="{00000000-0005-0000-0000-000050000000}"/>
    <cellStyle name="Input cel new 2 2 2 8 3" xfId="6251" xr:uid="{00000000-0005-0000-0000-000050000000}"/>
    <cellStyle name="Input cel new 2 2 2 8 3 2" xfId="16798" xr:uid="{00000000-0005-0000-0000-000050000000}"/>
    <cellStyle name="Input cel new 2 2 2 8 4" xfId="5037" xr:uid="{00000000-0005-0000-0000-000050000000}"/>
    <cellStyle name="Input cel new 2 2 2 8 4 2" xfId="13442" xr:uid="{00000000-0005-0000-0000-000050000000}"/>
    <cellStyle name="Input cel new 2 2 2 8 5" xfId="12040" xr:uid="{00000000-0005-0000-0000-000050000000}"/>
    <cellStyle name="Input cel new 2 2 2 9" xfId="524" xr:uid="{00000000-0005-0000-0000-000050000000}"/>
    <cellStyle name="Input cel new 2 2 2 9 2" xfId="6255" xr:uid="{00000000-0005-0000-0000-000050000000}"/>
    <cellStyle name="Input cel new 2 2 2 9 2 2" xfId="16801" xr:uid="{00000000-0005-0000-0000-000050000000}"/>
    <cellStyle name="Input cel new 2 2 2 9 3" xfId="12579" xr:uid="{00000000-0005-0000-0000-000050000000}"/>
    <cellStyle name="Input cel new 2 2 3" xfId="232" xr:uid="{00000000-0005-0000-0000-00004F000000}"/>
    <cellStyle name="Input cel new 2 2 3 10" xfId="14842" xr:uid="{00000000-0005-0000-0000-00004F000000}"/>
    <cellStyle name="Input cel new 2 2 3 10 2" xfId="13634" xr:uid="{00000000-0005-0000-0000-00004F000000}"/>
    <cellStyle name="Input cel new 2 2 3 2" xfId="369" xr:uid="{00000000-0005-0000-0000-00004F000000}"/>
    <cellStyle name="Input cel new 2 2 3 2 10" xfId="570" xr:uid="{00000000-0005-0000-0000-00004F000000}"/>
    <cellStyle name="Input cel new 2 2 3 2 10 2" xfId="6270" xr:uid="{00000000-0005-0000-0000-00004F000000}"/>
    <cellStyle name="Input cel new 2 2 3 2 10 2 2" xfId="16815" xr:uid="{00000000-0005-0000-0000-00004F000000}"/>
    <cellStyle name="Input cel new 2 2 3 2 10 3" xfId="10860" xr:uid="{00000000-0005-0000-0000-00004F000000}"/>
    <cellStyle name="Input cel new 2 2 3 2 11" xfId="3456" xr:uid="{00000000-0005-0000-0000-00004F000000}"/>
    <cellStyle name="Input cel new 2 2 3 2 11 2" xfId="9020" xr:uid="{00000000-0005-0000-0000-00004F000000}"/>
    <cellStyle name="Input cel new 2 2 3 2 11 2 2" xfId="19566" xr:uid="{00000000-0005-0000-0000-00004F000000}"/>
    <cellStyle name="Input cel new 2 2 3 2 12" xfId="4899" xr:uid="{00000000-0005-0000-0000-00004F000000}"/>
    <cellStyle name="Input cel new 2 2 3 2 12 2" xfId="11913" xr:uid="{00000000-0005-0000-0000-00004F000000}"/>
    <cellStyle name="Input cel new 2 2 3 2 13" xfId="10480" xr:uid="{00000000-0005-0000-0000-00004F000000}"/>
    <cellStyle name="Input cel new 2 2 3 2 2" xfId="715" xr:uid="{00000000-0005-0000-0000-00004F000000}"/>
    <cellStyle name="Input cel new 2 2 3 2 2 10" xfId="10915" xr:uid="{00000000-0005-0000-0000-00004F000000}"/>
    <cellStyle name="Input cel new 2 2 3 2 2 2" xfId="1626" xr:uid="{00000000-0005-0000-0000-00004F000000}"/>
    <cellStyle name="Input cel new 2 2 3 2 2 2 2" xfId="1941" xr:uid="{00000000-0005-0000-0000-00004F000000}"/>
    <cellStyle name="Input cel new 2 2 3 2 2 2 2 2" xfId="3180" xr:uid="{00000000-0005-0000-0000-00004F000000}"/>
    <cellStyle name="Input cel new 2 2 3 2 2 2 2 2 2" xfId="8750" xr:uid="{00000000-0005-0000-0000-00004F000000}"/>
    <cellStyle name="Input cel new 2 2 3 2 2 2 2 2 2 2" xfId="19295" xr:uid="{00000000-0005-0000-0000-00004F000000}"/>
    <cellStyle name="Input cel new 2 2 3 2 2 2 2 2 3" xfId="15085" xr:uid="{00000000-0005-0000-0000-00004F000000}"/>
    <cellStyle name="Input cel new 2 2 3 2 2 2 2 3" xfId="4592" xr:uid="{00000000-0005-0000-0000-00004F000000}"/>
    <cellStyle name="Input cel new 2 2 3 2 2 2 2 3 2" xfId="10091" xr:uid="{00000000-0005-0000-0000-00004F000000}"/>
    <cellStyle name="Input cel new 2 2 3 2 2 2 2 3 2 2" xfId="20646" xr:uid="{00000000-0005-0000-0000-00004F000000}"/>
    <cellStyle name="Input cel new 2 2 3 2 2 2 2 3 3" xfId="11590" xr:uid="{00000000-0005-0000-0000-00004F000000}"/>
    <cellStyle name="Input cel new 2 2 3 2 2 2 2 4" xfId="7518" xr:uid="{00000000-0005-0000-0000-00004F000000}"/>
    <cellStyle name="Input cel new 2 2 3 2 2 2 2 4 2" xfId="18063" xr:uid="{00000000-0005-0000-0000-00004F000000}"/>
    <cellStyle name="Input cel new 2 2 3 2 2 2 2 5" xfId="5975" xr:uid="{00000000-0005-0000-0000-00004F000000}"/>
    <cellStyle name="Input cel new 2 2 3 2 2 2 2 5 2" xfId="16497" xr:uid="{00000000-0005-0000-0000-00004F000000}"/>
    <cellStyle name="Input cel new 2 2 3 2 2 2 2 6" xfId="12471" xr:uid="{00000000-0005-0000-0000-00004F000000}"/>
    <cellStyle name="Input cel new 2 2 3 2 2 2 3" xfId="2866" xr:uid="{00000000-0005-0000-0000-00004F000000}"/>
    <cellStyle name="Input cel new 2 2 3 2 2 2 3 2" xfId="8436" xr:uid="{00000000-0005-0000-0000-00004F000000}"/>
    <cellStyle name="Input cel new 2 2 3 2 2 2 3 2 2" xfId="18981" xr:uid="{00000000-0005-0000-0000-00004F000000}"/>
    <cellStyle name="Input cel new 2 2 3 2 2 2 3 3" xfId="14312" xr:uid="{00000000-0005-0000-0000-00004F000000}"/>
    <cellStyle name="Input cel new 2 2 3 2 2 2 4" xfId="4279" xr:uid="{00000000-0005-0000-0000-00004F000000}"/>
    <cellStyle name="Input cel new 2 2 3 2 2 2 4 2" xfId="9797" xr:uid="{00000000-0005-0000-0000-00004F000000}"/>
    <cellStyle name="Input cel new 2 2 3 2 2 2 4 2 2" xfId="20351" xr:uid="{00000000-0005-0000-0000-00004F000000}"/>
    <cellStyle name="Input cel new 2 2 3 2 2 2 4 3" xfId="12177" xr:uid="{00000000-0005-0000-0000-00004F000000}"/>
    <cellStyle name="Input cel new 2 2 3 2 2 2 5" xfId="7234" xr:uid="{00000000-0005-0000-0000-00004F000000}"/>
    <cellStyle name="Input cel new 2 2 3 2 2 2 5 2" xfId="17779" xr:uid="{00000000-0005-0000-0000-00004F000000}"/>
    <cellStyle name="Input cel new 2 2 3 2 2 2 6" xfId="5681" xr:uid="{00000000-0005-0000-0000-00004F000000}"/>
    <cellStyle name="Input cel new 2 2 3 2 2 2 6 2" xfId="10422" xr:uid="{00000000-0005-0000-0000-00004F000000}"/>
    <cellStyle name="Input cel new 2 2 3 2 2 2 7" xfId="14349" xr:uid="{00000000-0005-0000-0000-00004F000000}"/>
    <cellStyle name="Input cel new 2 2 3 2 2 3" xfId="1807" xr:uid="{00000000-0005-0000-0000-00004F000000}"/>
    <cellStyle name="Input cel new 2 2 3 2 2 3 2" xfId="3046" xr:uid="{00000000-0005-0000-0000-00004F000000}"/>
    <cellStyle name="Input cel new 2 2 3 2 2 3 2 2" xfId="8616" xr:uid="{00000000-0005-0000-0000-00004F000000}"/>
    <cellStyle name="Input cel new 2 2 3 2 2 3 2 2 2" xfId="19161" xr:uid="{00000000-0005-0000-0000-00004F000000}"/>
    <cellStyle name="Input cel new 2 2 3 2 2 3 2 3" xfId="14994" xr:uid="{00000000-0005-0000-0000-00004F000000}"/>
    <cellStyle name="Input cel new 2 2 3 2 2 3 3" xfId="4458" xr:uid="{00000000-0005-0000-0000-00004F000000}"/>
    <cellStyle name="Input cel new 2 2 3 2 2 3 3 2" xfId="9966" xr:uid="{00000000-0005-0000-0000-00004F000000}"/>
    <cellStyle name="Input cel new 2 2 3 2 2 3 3 2 2" xfId="20522" xr:uid="{00000000-0005-0000-0000-00004F000000}"/>
    <cellStyle name="Input cel new 2 2 3 2 2 3 3 3" xfId="15648" xr:uid="{00000000-0005-0000-0000-00004F000000}"/>
    <cellStyle name="Input cel new 2 2 3 2 2 3 4" xfId="7407" xr:uid="{00000000-0005-0000-0000-00004F000000}"/>
    <cellStyle name="Input cel new 2 2 3 2 2 3 4 2" xfId="17952" xr:uid="{00000000-0005-0000-0000-00004F000000}"/>
    <cellStyle name="Input cel new 2 2 3 2 2 3 5" xfId="5850" xr:uid="{00000000-0005-0000-0000-00004F000000}"/>
    <cellStyle name="Input cel new 2 2 3 2 2 3 5 2" xfId="16373" xr:uid="{00000000-0005-0000-0000-00004F000000}"/>
    <cellStyle name="Input cel new 2 2 3 2 2 3 6" xfId="10732" xr:uid="{00000000-0005-0000-0000-00004F000000}"/>
    <cellStyle name="Input cel new 2 2 3 2 2 4" xfId="1399" xr:uid="{00000000-0005-0000-0000-00004F000000}"/>
    <cellStyle name="Input cel new 2 2 3 2 2 4 2" xfId="2640" xr:uid="{00000000-0005-0000-0000-00004F000000}"/>
    <cellStyle name="Input cel new 2 2 3 2 2 4 2 2" xfId="8210" xr:uid="{00000000-0005-0000-0000-00004F000000}"/>
    <cellStyle name="Input cel new 2 2 3 2 2 4 2 2 2" xfId="18755" xr:uid="{00000000-0005-0000-0000-00004F000000}"/>
    <cellStyle name="Input cel new 2 2 3 2 2 4 2 3" xfId="14033" xr:uid="{00000000-0005-0000-0000-00004F000000}"/>
    <cellStyle name="Input cel new 2 2 3 2 2 4 3" xfId="4060" xr:uid="{00000000-0005-0000-0000-00004F000000}"/>
    <cellStyle name="Input cel new 2 2 3 2 2 4 3 2" xfId="9593" xr:uid="{00000000-0005-0000-0000-00004F000000}"/>
    <cellStyle name="Input cel new 2 2 3 2 2 4 3 2 2" xfId="20146" xr:uid="{00000000-0005-0000-0000-00004F000000}"/>
    <cellStyle name="Input cel new 2 2 3 2 2 4 3 3" xfId="16115" xr:uid="{00000000-0005-0000-0000-00004F000000}"/>
    <cellStyle name="Input cel new 2 2 3 2 2 4 4" xfId="7034" xr:uid="{00000000-0005-0000-0000-00004F000000}"/>
    <cellStyle name="Input cel new 2 2 3 2 2 4 4 2" xfId="17579" xr:uid="{00000000-0005-0000-0000-00004F000000}"/>
    <cellStyle name="Input cel new 2 2 3 2 2 4 5" xfId="5477" xr:uid="{00000000-0005-0000-0000-00004F000000}"/>
    <cellStyle name="Input cel new 2 2 3 2 2 4 5 2" xfId="14040" xr:uid="{00000000-0005-0000-0000-00004F000000}"/>
    <cellStyle name="Input cel new 2 2 3 2 2 4 6" xfId="15246" xr:uid="{00000000-0005-0000-0000-00004F000000}"/>
    <cellStyle name="Input cel new 2 2 3 2 2 5" xfId="1015" xr:uid="{00000000-0005-0000-0000-00004F000000}"/>
    <cellStyle name="Input cel new 2 2 3 2 2 5 2" xfId="3683" xr:uid="{00000000-0005-0000-0000-00004F000000}"/>
    <cellStyle name="Input cel new 2 2 3 2 2 5 2 2" xfId="9242" xr:uid="{00000000-0005-0000-0000-00004F000000}"/>
    <cellStyle name="Input cel new 2 2 3 2 2 5 2 2 2" xfId="19791" xr:uid="{00000000-0005-0000-0000-00004F000000}"/>
    <cellStyle name="Input cel new 2 2 3 2 2 5 2 3" xfId="12251" xr:uid="{00000000-0005-0000-0000-00004F000000}"/>
    <cellStyle name="Input cel new 2 2 3 2 2 5 3" xfId="6675" xr:uid="{00000000-0005-0000-0000-00004F000000}"/>
    <cellStyle name="Input cel new 2 2 3 2 2 5 3 2" xfId="17220" xr:uid="{00000000-0005-0000-0000-00004F000000}"/>
    <cellStyle name="Input cel new 2 2 3 2 2 5 4" xfId="5126" xr:uid="{00000000-0005-0000-0000-00004F000000}"/>
    <cellStyle name="Input cel new 2 2 3 2 2 5 4 2" xfId="13428" xr:uid="{00000000-0005-0000-0000-00004F000000}"/>
    <cellStyle name="Input cel new 2 2 3 2 2 5 5" xfId="12361" xr:uid="{00000000-0005-0000-0000-00004F000000}"/>
    <cellStyle name="Input cel new 2 2 3 2 2 6" xfId="2258" xr:uid="{00000000-0005-0000-0000-00004F000000}"/>
    <cellStyle name="Input cel new 2 2 3 2 2 6 2" xfId="7828" xr:uid="{00000000-0005-0000-0000-00004F000000}"/>
    <cellStyle name="Input cel new 2 2 3 2 2 6 2 2" xfId="18373" xr:uid="{00000000-0005-0000-0000-00004F000000}"/>
    <cellStyle name="Input cel new 2 2 3 2 2 6 3" xfId="10583" xr:uid="{00000000-0005-0000-0000-00004F000000}"/>
    <cellStyle name="Input cel new 2 2 3 2 2 7" xfId="3545" xr:uid="{00000000-0005-0000-0000-00004F000000}"/>
    <cellStyle name="Input cel new 2 2 3 2 2 7 2" xfId="9109" xr:uid="{00000000-0005-0000-0000-00004F000000}"/>
    <cellStyle name="Input cel new 2 2 3 2 2 7 2 2" xfId="19655" xr:uid="{00000000-0005-0000-0000-00004F000000}"/>
    <cellStyle name="Input cel new 2 2 3 2 2 7 3" xfId="10619" xr:uid="{00000000-0005-0000-0000-00004F000000}"/>
    <cellStyle name="Input cel new 2 2 3 2 2 8" xfId="4992" xr:uid="{00000000-0005-0000-0000-00004F000000}"/>
    <cellStyle name="Input cel new 2 2 3 2 2 8 2" xfId="14746" xr:uid="{00000000-0005-0000-0000-00004F000000}"/>
    <cellStyle name="Input cel new 2 2 3 2 2 9" xfId="14900" xr:uid="{00000000-0005-0000-0000-00004F000000}"/>
    <cellStyle name="Input cel new 2 2 3 2 2 9 2" xfId="14055" xr:uid="{00000000-0005-0000-0000-00004F000000}"/>
    <cellStyle name="Input cel new 2 2 3 2 3" xfId="779" xr:uid="{00000000-0005-0000-0000-00004F000000}"/>
    <cellStyle name="Input cel new 2 2 3 2 3 2" xfId="2005" xr:uid="{00000000-0005-0000-0000-00004F000000}"/>
    <cellStyle name="Input cel new 2 2 3 2 3 2 2" xfId="3244" xr:uid="{00000000-0005-0000-0000-00004F000000}"/>
    <cellStyle name="Input cel new 2 2 3 2 3 2 2 2" xfId="8814" xr:uid="{00000000-0005-0000-0000-00004F000000}"/>
    <cellStyle name="Input cel new 2 2 3 2 3 2 2 2 2" xfId="19359" xr:uid="{00000000-0005-0000-0000-00004F000000}"/>
    <cellStyle name="Input cel new 2 2 3 2 3 2 2 3" xfId="11739" xr:uid="{00000000-0005-0000-0000-00004F000000}"/>
    <cellStyle name="Input cel new 2 2 3 2 3 2 3" xfId="4656" xr:uid="{00000000-0005-0000-0000-00004F000000}"/>
    <cellStyle name="Input cel new 2 2 3 2 3 2 3 2" xfId="10151" xr:uid="{00000000-0005-0000-0000-00004F000000}"/>
    <cellStyle name="Input cel new 2 2 3 2 3 2 3 2 2" xfId="20706" xr:uid="{00000000-0005-0000-0000-00004F000000}"/>
    <cellStyle name="Input cel new 2 2 3 2 3 2 3 3" xfId="12911" xr:uid="{00000000-0005-0000-0000-00004F000000}"/>
    <cellStyle name="Input cel new 2 2 3 2 3 2 4" xfId="7578" xr:uid="{00000000-0005-0000-0000-00004F000000}"/>
    <cellStyle name="Input cel new 2 2 3 2 3 2 4 2" xfId="18123" xr:uid="{00000000-0005-0000-0000-00004F000000}"/>
    <cellStyle name="Input cel new 2 2 3 2 3 2 5" xfId="6035" xr:uid="{00000000-0005-0000-0000-00004F000000}"/>
    <cellStyle name="Input cel new 2 2 3 2 3 2 5 2" xfId="16557" xr:uid="{00000000-0005-0000-0000-00004F000000}"/>
    <cellStyle name="Input cel new 2 2 3 2 3 2 6" xfId="13813" xr:uid="{00000000-0005-0000-0000-00004F000000}"/>
    <cellStyle name="Input cel new 2 2 3 2 3 3" xfId="1687" xr:uid="{00000000-0005-0000-0000-00004F000000}"/>
    <cellStyle name="Input cel new 2 2 3 2 3 3 2" xfId="2927" xr:uid="{00000000-0005-0000-0000-00004F000000}"/>
    <cellStyle name="Input cel new 2 2 3 2 3 3 2 2" xfId="8497" xr:uid="{00000000-0005-0000-0000-00004F000000}"/>
    <cellStyle name="Input cel new 2 2 3 2 3 3 2 2 2" xfId="19042" xr:uid="{00000000-0005-0000-0000-00004F000000}"/>
    <cellStyle name="Input cel new 2 2 3 2 3 3 2 3" xfId="14255" xr:uid="{00000000-0005-0000-0000-00004F000000}"/>
    <cellStyle name="Input cel new 2 2 3 2 3 3 3" xfId="4340" xr:uid="{00000000-0005-0000-0000-00004F000000}"/>
    <cellStyle name="Input cel new 2 2 3 2 3 3 3 2" xfId="9854" xr:uid="{00000000-0005-0000-0000-00004F000000}"/>
    <cellStyle name="Input cel new 2 2 3 2 3 3 3 2 2" xfId="20410" xr:uid="{00000000-0005-0000-0000-00004F000000}"/>
    <cellStyle name="Input cel new 2 2 3 2 3 3 3 3" xfId="12280" xr:uid="{00000000-0005-0000-0000-00004F000000}"/>
    <cellStyle name="Input cel new 2 2 3 2 3 3 4" xfId="7294" xr:uid="{00000000-0005-0000-0000-00004F000000}"/>
    <cellStyle name="Input cel new 2 2 3 2 3 3 4 2" xfId="17839" xr:uid="{00000000-0005-0000-0000-00004F000000}"/>
    <cellStyle name="Input cel new 2 2 3 2 3 3 5" xfId="5738" xr:uid="{00000000-0005-0000-0000-00004F000000}"/>
    <cellStyle name="Input cel new 2 2 3 2 3 3 5 2" xfId="16261" xr:uid="{00000000-0005-0000-0000-00004F000000}"/>
    <cellStyle name="Input cel new 2 2 3 2 3 3 6" xfId="14969" xr:uid="{00000000-0005-0000-0000-00004F000000}"/>
    <cellStyle name="Input cel new 2 2 3 2 3 4" xfId="1079" xr:uid="{00000000-0005-0000-0000-00004F000000}"/>
    <cellStyle name="Input cel new 2 2 3 2 3 4 2" xfId="6736" xr:uid="{00000000-0005-0000-0000-00004F000000}"/>
    <cellStyle name="Input cel new 2 2 3 2 3 4 2 2" xfId="17281" xr:uid="{00000000-0005-0000-0000-00004F000000}"/>
    <cellStyle name="Input cel new 2 2 3 2 3 4 3" xfId="14470" xr:uid="{00000000-0005-0000-0000-00004F000000}"/>
    <cellStyle name="Input cel new 2 2 3 2 3 5" xfId="2322" xr:uid="{00000000-0005-0000-0000-00004F000000}"/>
    <cellStyle name="Input cel new 2 2 3 2 3 5 2" xfId="7892" xr:uid="{00000000-0005-0000-0000-00004F000000}"/>
    <cellStyle name="Input cel new 2 2 3 2 3 5 2 2" xfId="18437" xr:uid="{00000000-0005-0000-0000-00004F000000}"/>
    <cellStyle name="Input cel new 2 2 3 2 3 5 3" xfId="14795" xr:uid="{00000000-0005-0000-0000-00004F000000}"/>
    <cellStyle name="Input cel new 2 2 3 2 3 6" xfId="3747" xr:uid="{00000000-0005-0000-0000-00004F000000}"/>
    <cellStyle name="Input cel new 2 2 3 2 3 6 2" xfId="9302" xr:uid="{00000000-0005-0000-0000-00004F000000}"/>
    <cellStyle name="Input cel new 2 2 3 2 3 6 2 2" xfId="19852" xr:uid="{00000000-0005-0000-0000-00004F000000}"/>
    <cellStyle name="Input cel new 2 2 3 2 3 6 3" xfId="12869" xr:uid="{00000000-0005-0000-0000-00004F000000}"/>
    <cellStyle name="Input cel new 2 2 3 2 3 7" xfId="6442" xr:uid="{00000000-0005-0000-0000-00004F000000}"/>
    <cellStyle name="Input cel new 2 2 3 2 3 7 2" xfId="15150" xr:uid="{00000000-0005-0000-0000-00004F000000}"/>
    <cellStyle name="Input cel new 2 2 3 2 3 7 2 2" xfId="16987" xr:uid="{00000000-0005-0000-0000-00004F000000}"/>
    <cellStyle name="Input cel new 2 2 3 2 3 7 3" xfId="13940" xr:uid="{00000000-0005-0000-0000-00004F000000}"/>
    <cellStyle name="Input cel new 2 2 3 2 3 8" xfId="5186" xr:uid="{00000000-0005-0000-0000-00004F000000}"/>
    <cellStyle name="Input cel new 2 2 3 2 3 8 2" xfId="14211" xr:uid="{00000000-0005-0000-0000-00004F000000}"/>
    <cellStyle name="Input cel new 2 2 3 2 3 9" xfId="10941" xr:uid="{00000000-0005-0000-0000-00004F000000}"/>
    <cellStyle name="Input cel new 2 2 3 2 4" xfId="841" xr:uid="{00000000-0005-0000-0000-00004F000000}"/>
    <cellStyle name="Input cel new 2 2 3 2 4 2" xfId="2067" xr:uid="{00000000-0005-0000-0000-00004F000000}"/>
    <cellStyle name="Input cel new 2 2 3 2 4 2 2" xfId="3306" xr:uid="{00000000-0005-0000-0000-00004F000000}"/>
    <cellStyle name="Input cel new 2 2 3 2 4 2 2 2" xfId="8876" xr:uid="{00000000-0005-0000-0000-00004F000000}"/>
    <cellStyle name="Input cel new 2 2 3 2 4 2 2 2 2" xfId="19421" xr:uid="{00000000-0005-0000-0000-00004F000000}"/>
    <cellStyle name="Input cel new 2 2 3 2 4 2 2 3" xfId="13682" xr:uid="{00000000-0005-0000-0000-00004F000000}"/>
    <cellStyle name="Input cel new 2 2 3 2 4 2 3" xfId="4718" xr:uid="{00000000-0005-0000-0000-00004F000000}"/>
    <cellStyle name="Input cel new 2 2 3 2 4 2 3 2" xfId="10210" xr:uid="{00000000-0005-0000-0000-00004F000000}"/>
    <cellStyle name="Input cel new 2 2 3 2 4 2 3 2 2" xfId="20765" xr:uid="{00000000-0005-0000-0000-00004F000000}"/>
    <cellStyle name="Input cel new 2 2 3 2 4 2 3 3" xfId="11772" xr:uid="{00000000-0005-0000-0000-00004F000000}"/>
    <cellStyle name="Input cel new 2 2 3 2 4 2 4" xfId="7637" xr:uid="{00000000-0005-0000-0000-00004F000000}"/>
    <cellStyle name="Input cel new 2 2 3 2 4 2 4 2" xfId="18182" xr:uid="{00000000-0005-0000-0000-00004F000000}"/>
    <cellStyle name="Input cel new 2 2 3 2 4 2 5" xfId="6094" xr:uid="{00000000-0005-0000-0000-00004F000000}"/>
    <cellStyle name="Input cel new 2 2 3 2 4 2 5 2" xfId="16616" xr:uid="{00000000-0005-0000-0000-00004F000000}"/>
    <cellStyle name="Input cel new 2 2 3 2 4 2 6" xfId="15698" xr:uid="{00000000-0005-0000-0000-00004F000000}"/>
    <cellStyle name="Input cel new 2 2 3 2 4 3" xfId="1745" xr:uid="{00000000-0005-0000-0000-00004F000000}"/>
    <cellStyle name="Input cel new 2 2 3 2 4 3 2" xfId="2984" xr:uid="{00000000-0005-0000-0000-00004F000000}"/>
    <cellStyle name="Input cel new 2 2 3 2 4 3 2 2" xfId="8554" xr:uid="{00000000-0005-0000-0000-00004F000000}"/>
    <cellStyle name="Input cel new 2 2 3 2 4 3 2 2 2" xfId="19099" xr:uid="{00000000-0005-0000-0000-00004F000000}"/>
    <cellStyle name="Input cel new 2 2 3 2 4 3 2 3" xfId="15069" xr:uid="{00000000-0005-0000-0000-00004F000000}"/>
    <cellStyle name="Input cel new 2 2 3 2 4 3 3" xfId="4396" xr:uid="{00000000-0005-0000-0000-00004F000000}"/>
    <cellStyle name="Input cel new 2 2 3 2 4 3 3 2" xfId="9907" xr:uid="{00000000-0005-0000-0000-00004F000000}"/>
    <cellStyle name="Input cel new 2 2 3 2 4 3 3 2 2" xfId="20463" xr:uid="{00000000-0005-0000-0000-00004F000000}"/>
    <cellStyle name="Input cel new 2 2 3 2 4 3 3 3" xfId="10390" xr:uid="{00000000-0005-0000-0000-00004F000000}"/>
    <cellStyle name="Input cel new 2 2 3 2 4 3 4" xfId="7348" xr:uid="{00000000-0005-0000-0000-00004F000000}"/>
    <cellStyle name="Input cel new 2 2 3 2 4 3 4 2" xfId="17893" xr:uid="{00000000-0005-0000-0000-00004F000000}"/>
    <cellStyle name="Input cel new 2 2 3 2 4 3 5" xfId="5791" xr:uid="{00000000-0005-0000-0000-00004F000000}"/>
    <cellStyle name="Input cel new 2 2 3 2 4 3 5 2" xfId="16314" xr:uid="{00000000-0005-0000-0000-00004F000000}"/>
    <cellStyle name="Input cel new 2 2 3 2 4 3 6" xfId="14279" xr:uid="{00000000-0005-0000-0000-00004F000000}"/>
    <cellStyle name="Input cel new 2 2 3 2 4 4" xfId="1141" xr:uid="{00000000-0005-0000-0000-00004F000000}"/>
    <cellStyle name="Input cel new 2 2 3 2 4 4 2" xfId="6798" xr:uid="{00000000-0005-0000-0000-00004F000000}"/>
    <cellStyle name="Input cel new 2 2 3 2 4 4 2 2" xfId="17343" xr:uid="{00000000-0005-0000-0000-00004F000000}"/>
    <cellStyle name="Input cel new 2 2 3 2 4 4 3" xfId="10938" xr:uid="{00000000-0005-0000-0000-00004F000000}"/>
    <cellStyle name="Input cel new 2 2 3 2 4 5" xfId="2384" xr:uid="{00000000-0005-0000-0000-00004F000000}"/>
    <cellStyle name="Input cel new 2 2 3 2 4 5 2" xfId="7954" xr:uid="{00000000-0005-0000-0000-00004F000000}"/>
    <cellStyle name="Input cel new 2 2 3 2 4 5 2 2" xfId="18499" xr:uid="{00000000-0005-0000-0000-00004F000000}"/>
    <cellStyle name="Input cel new 2 2 3 2 4 5 3" xfId="12897" xr:uid="{00000000-0005-0000-0000-00004F000000}"/>
    <cellStyle name="Input cel new 2 2 3 2 4 6" xfId="3809" xr:uid="{00000000-0005-0000-0000-00004F000000}"/>
    <cellStyle name="Input cel new 2 2 3 2 4 6 2" xfId="9361" xr:uid="{00000000-0005-0000-0000-00004F000000}"/>
    <cellStyle name="Input cel new 2 2 3 2 4 6 2 2" xfId="19914" xr:uid="{00000000-0005-0000-0000-00004F000000}"/>
    <cellStyle name="Input cel new 2 2 3 2 4 6 3" xfId="12950" xr:uid="{00000000-0005-0000-0000-00004F000000}"/>
    <cellStyle name="Input cel new 2 2 3 2 4 7" xfId="6501" xr:uid="{00000000-0005-0000-0000-00004F000000}"/>
    <cellStyle name="Input cel new 2 2 3 2 4 7 2" xfId="15209" xr:uid="{00000000-0005-0000-0000-00004F000000}"/>
    <cellStyle name="Input cel new 2 2 3 2 4 7 2 2" xfId="17046" xr:uid="{00000000-0005-0000-0000-00004F000000}"/>
    <cellStyle name="Input cel new 2 2 3 2 4 7 3" xfId="12806" xr:uid="{00000000-0005-0000-0000-00004F000000}"/>
    <cellStyle name="Input cel new 2 2 3 2 4 8" xfId="5245" xr:uid="{00000000-0005-0000-0000-00004F000000}"/>
    <cellStyle name="Input cel new 2 2 3 2 4 8 2" xfId="13640" xr:uid="{00000000-0005-0000-0000-00004F000000}"/>
    <cellStyle name="Input cel new 2 2 3 2 4 9" xfId="14060" xr:uid="{00000000-0005-0000-0000-00004F000000}"/>
    <cellStyle name="Input cel new 2 2 3 2 5" xfId="666" xr:uid="{00000000-0005-0000-0000-00004F000000}"/>
    <cellStyle name="Input cel new 2 2 3 2 5 2" xfId="1901" xr:uid="{00000000-0005-0000-0000-00004F000000}"/>
    <cellStyle name="Input cel new 2 2 3 2 5 2 2" xfId="3140" xr:uid="{00000000-0005-0000-0000-00004F000000}"/>
    <cellStyle name="Input cel new 2 2 3 2 5 2 2 2" xfId="8710" xr:uid="{00000000-0005-0000-0000-00004F000000}"/>
    <cellStyle name="Input cel new 2 2 3 2 5 2 2 2 2" xfId="19255" xr:uid="{00000000-0005-0000-0000-00004F000000}"/>
    <cellStyle name="Input cel new 2 2 3 2 5 2 2 3" xfId="11518" xr:uid="{00000000-0005-0000-0000-00004F000000}"/>
    <cellStyle name="Input cel new 2 2 3 2 5 2 3" xfId="4552" xr:uid="{00000000-0005-0000-0000-00004F000000}"/>
    <cellStyle name="Input cel new 2 2 3 2 5 2 3 2" xfId="10052" xr:uid="{00000000-0005-0000-0000-00004F000000}"/>
    <cellStyle name="Input cel new 2 2 3 2 5 2 3 2 2" xfId="20607" xr:uid="{00000000-0005-0000-0000-00004F000000}"/>
    <cellStyle name="Input cel new 2 2 3 2 5 2 3 3" xfId="13842" xr:uid="{00000000-0005-0000-0000-00004F000000}"/>
    <cellStyle name="Input cel new 2 2 3 2 5 2 4" xfId="7479" xr:uid="{00000000-0005-0000-0000-00004F000000}"/>
    <cellStyle name="Input cel new 2 2 3 2 5 2 4 2" xfId="18024" xr:uid="{00000000-0005-0000-0000-00004F000000}"/>
    <cellStyle name="Input cel new 2 2 3 2 5 2 5" xfId="5936" xr:uid="{00000000-0005-0000-0000-00004F000000}"/>
    <cellStyle name="Input cel new 2 2 3 2 5 2 5 2" xfId="16458" xr:uid="{00000000-0005-0000-0000-00004F000000}"/>
    <cellStyle name="Input cel new 2 2 3 2 5 2 6" xfId="14532" xr:uid="{00000000-0005-0000-0000-00004F000000}"/>
    <cellStyle name="Input cel new 2 2 3 2 5 3" xfId="1588" xr:uid="{00000000-0005-0000-0000-00004F000000}"/>
    <cellStyle name="Input cel new 2 2 3 2 5 3 2" xfId="7198" xr:uid="{00000000-0005-0000-0000-00004F000000}"/>
    <cellStyle name="Input cel new 2 2 3 2 5 3 2 2" xfId="17743" xr:uid="{00000000-0005-0000-0000-00004F000000}"/>
    <cellStyle name="Input cel new 2 2 3 2 5 3 3" xfId="15452" xr:uid="{00000000-0005-0000-0000-00004F000000}"/>
    <cellStyle name="Input cel new 2 2 3 2 5 4" xfId="2828" xr:uid="{00000000-0005-0000-0000-00004F000000}"/>
    <cellStyle name="Input cel new 2 2 3 2 5 4 2" xfId="8398" xr:uid="{00000000-0005-0000-0000-00004F000000}"/>
    <cellStyle name="Input cel new 2 2 3 2 5 4 2 2" xfId="18943" xr:uid="{00000000-0005-0000-0000-00004F000000}"/>
    <cellStyle name="Input cel new 2 2 3 2 5 4 3" xfId="12025" xr:uid="{00000000-0005-0000-0000-00004F000000}"/>
    <cellStyle name="Input cel new 2 2 3 2 5 5" xfId="4242" xr:uid="{00000000-0005-0000-0000-00004F000000}"/>
    <cellStyle name="Input cel new 2 2 3 2 5 5 2" xfId="9762" xr:uid="{00000000-0005-0000-0000-00004F000000}"/>
    <cellStyle name="Input cel new 2 2 3 2 5 5 2 2" xfId="20316" xr:uid="{00000000-0005-0000-0000-00004F000000}"/>
    <cellStyle name="Input cel new 2 2 3 2 5 5 3" xfId="14747" xr:uid="{00000000-0005-0000-0000-00004F000000}"/>
    <cellStyle name="Input cel new 2 2 3 2 5 6" xfId="6360" xr:uid="{00000000-0005-0000-0000-00004F000000}"/>
    <cellStyle name="Input cel new 2 2 3 2 5 6 2" xfId="16905" xr:uid="{00000000-0005-0000-0000-00004F000000}"/>
    <cellStyle name="Input cel new 2 2 3 2 5 7" xfId="5646" xr:uid="{00000000-0005-0000-0000-00004F000000}"/>
    <cellStyle name="Input cel new 2 2 3 2 5 7 2" xfId="10984" xr:uid="{00000000-0005-0000-0000-00004F000000}"/>
    <cellStyle name="Input cel new 2 2 3 2 5 8" xfId="11507" xr:uid="{00000000-0005-0000-0000-00004F000000}"/>
    <cellStyle name="Input cel new 2 2 3 2 6" xfId="1609" xr:uid="{00000000-0005-0000-0000-00004F000000}"/>
    <cellStyle name="Input cel new 2 2 3 2 6 2" xfId="2849" xr:uid="{00000000-0005-0000-0000-00004F000000}"/>
    <cellStyle name="Input cel new 2 2 3 2 6 2 2" xfId="8419" xr:uid="{00000000-0005-0000-0000-00004F000000}"/>
    <cellStyle name="Input cel new 2 2 3 2 6 2 2 2" xfId="18964" xr:uid="{00000000-0005-0000-0000-00004F000000}"/>
    <cellStyle name="Input cel new 2 2 3 2 6 2 3" xfId="13430" xr:uid="{00000000-0005-0000-0000-00004F000000}"/>
    <cellStyle name="Input cel new 2 2 3 2 6 3" xfId="4263" xr:uid="{00000000-0005-0000-0000-00004F000000}"/>
    <cellStyle name="Input cel new 2 2 3 2 6 3 2" xfId="9783" xr:uid="{00000000-0005-0000-0000-00004F000000}"/>
    <cellStyle name="Input cel new 2 2 3 2 6 3 2 2" xfId="20337" xr:uid="{00000000-0005-0000-0000-00004F000000}"/>
    <cellStyle name="Input cel new 2 2 3 2 6 3 3" xfId="13474" xr:uid="{00000000-0005-0000-0000-00004F000000}"/>
    <cellStyle name="Input cel new 2 2 3 2 6 4" xfId="7219" xr:uid="{00000000-0005-0000-0000-00004F000000}"/>
    <cellStyle name="Input cel new 2 2 3 2 6 4 2" xfId="17764" xr:uid="{00000000-0005-0000-0000-00004F000000}"/>
    <cellStyle name="Input cel new 2 2 3 2 6 5" xfId="5667" xr:uid="{00000000-0005-0000-0000-00004F000000}"/>
    <cellStyle name="Input cel new 2 2 3 2 6 5 2" xfId="15895" xr:uid="{00000000-0005-0000-0000-00004F000000}"/>
    <cellStyle name="Input cel new 2 2 3 2 6 6" xfId="14602" xr:uid="{00000000-0005-0000-0000-00004F000000}"/>
    <cellStyle name="Input cel new 2 2 3 2 7" xfId="1232" xr:uid="{00000000-0005-0000-0000-00004F000000}"/>
    <cellStyle name="Input cel new 2 2 3 2 7 2" xfId="2474" xr:uid="{00000000-0005-0000-0000-00004F000000}"/>
    <cellStyle name="Input cel new 2 2 3 2 7 2 2" xfId="8044" xr:uid="{00000000-0005-0000-0000-00004F000000}"/>
    <cellStyle name="Input cel new 2 2 3 2 7 2 2 2" xfId="18589" xr:uid="{00000000-0005-0000-0000-00004F000000}"/>
    <cellStyle name="Input cel new 2 2 3 2 7 2 3" xfId="15592" xr:uid="{00000000-0005-0000-0000-00004F000000}"/>
    <cellStyle name="Input cel new 2 2 3 2 7 3" xfId="3898" xr:uid="{00000000-0005-0000-0000-00004F000000}"/>
    <cellStyle name="Input cel new 2 2 3 2 7 3 2" xfId="9445" xr:uid="{00000000-0005-0000-0000-00004F000000}"/>
    <cellStyle name="Input cel new 2 2 3 2 7 3 2 2" xfId="19998" xr:uid="{00000000-0005-0000-0000-00004F000000}"/>
    <cellStyle name="Input cel new 2 2 3 2 7 3 3" xfId="12079" xr:uid="{00000000-0005-0000-0000-00004F000000}"/>
    <cellStyle name="Input cel new 2 2 3 2 7 4" xfId="6882" xr:uid="{00000000-0005-0000-0000-00004F000000}"/>
    <cellStyle name="Input cel new 2 2 3 2 7 4 2" xfId="17427" xr:uid="{00000000-0005-0000-0000-00004F000000}"/>
    <cellStyle name="Input cel new 2 2 3 2 7 5" xfId="5329" xr:uid="{00000000-0005-0000-0000-00004F000000}"/>
    <cellStyle name="Input cel new 2 2 3 2 7 5 2" xfId="10598" xr:uid="{00000000-0005-0000-0000-00004F000000}"/>
    <cellStyle name="Input cel new 2 2 3 2 7 6" xfId="10468" xr:uid="{00000000-0005-0000-0000-00004F000000}"/>
    <cellStyle name="Input cel new 2 2 3 2 8" xfId="967" xr:uid="{00000000-0005-0000-0000-00004F000000}"/>
    <cellStyle name="Input cel new 2 2 3 2 8 2" xfId="3635" xr:uid="{00000000-0005-0000-0000-00004F000000}"/>
    <cellStyle name="Input cel new 2 2 3 2 8 2 2" xfId="9195" xr:uid="{00000000-0005-0000-0000-00004F000000}"/>
    <cellStyle name="Input cel new 2 2 3 2 8 2 2 2" xfId="19743" xr:uid="{00000000-0005-0000-0000-00004F000000}"/>
    <cellStyle name="Input cel new 2 2 3 2 8 2 3" xfId="12644" xr:uid="{00000000-0005-0000-0000-00004F000000}"/>
    <cellStyle name="Input cel new 2 2 3 2 8 3" xfId="6627" xr:uid="{00000000-0005-0000-0000-00004F000000}"/>
    <cellStyle name="Input cel new 2 2 3 2 8 3 2" xfId="17172" xr:uid="{00000000-0005-0000-0000-00004F000000}"/>
    <cellStyle name="Input cel new 2 2 3 2 8 4" xfId="5079" xr:uid="{00000000-0005-0000-0000-00004F000000}"/>
    <cellStyle name="Input cel new 2 2 3 2 8 4 2" xfId="11667" xr:uid="{00000000-0005-0000-0000-00004F000000}"/>
    <cellStyle name="Input cel new 2 2 3 2 8 5" xfId="14299" xr:uid="{00000000-0005-0000-0000-00004F000000}"/>
    <cellStyle name="Input cel new 2 2 3 2 9" xfId="2210" xr:uid="{00000000-0005-0000-0000-00004F000000}"/>
    <cellStyle name="Input cel new 2 2 3 2 9 2" xfId="7780" xr:uid="{00000000-0005-0000-0000-00004F000000}"/>
    <cellStyle name="Input cel new 2 2 3 2 9 2 2" xfId="18325" xr:uid="{00000000-0005-0000-0000-00004F000000}"/>
    <cellStyle name="Input cel new 2 2 3 2 9 3" xfId="12052" xr:uid="{00000000-0005-0000-0000-00004F000000}"/>
    <cellStyle name="Input cel new 2 2 3 3" xfId="307" xr:uid="{00000000-0005-0000-0000-00004F000000}"/>
    <cellStyle name="Input cel new 2 2 3 3 2" xfId="1865" xr:uid="{00000000-0005-0000-0000-00004F000000}"/>
    <cellStyle name="Input cel new 2 2 3 3 2 2" xfId="3104" xr:uid="{00000000-0005-0000-0000-00004F000000}"/>
    <cellStyle name="Input cel new 2 2 3 3 2 2 2" xfId="4516" xr:uid="{00000000-0005-0000-0000-00004F000000}"/>
    <cellStyle name="Input cel new 2 2 3 3 2 2 2 2" xfId="10018" xr:uid="{00000000-0005-0000-0000-00004F000000}"/>
    <cellStyle name="Input cel new 2 2 3 3 2 2 2 2 2" xfId="20573" xr:uid="{00000000-0005-0000-0000-00004F000000}"/>
    <cellStyle name="Input cel new 2 2 3 3 2 2 2 3" xfId="11010" xr:uid="{00000000-0005-0000-0000-00004F000000}"/>
    <cellStyle name="Input cel new 2 2 3 3 2 2 3" xfId="8674" xr:uid="{00000000-0005-0000-0000-00004F000000}"/>
    <cellStyle name="Input cel new 2 2 3 3 2 2 3 2" xfId="19219" xr:uid="{00000000-0005-0000-0000-00004F000000}"/>
    <cellStyle name="Input cel new 2 2 3 3 2 2 4" xfId="5902" xr:uid="{00000000-0005-0000-0000-00004F000000}"/>
    <cellStyle name="Input cel new 2 2 3 3 2 2 4 2" xfId="16424" xr:uid="{00000000-0005-0000-0000-00004F000000}"/>
    <cellStyle name="Input cel new 2 2 3 3 2 2 5" xfId="14233" xr:uid="{00000000-0005-0000-0000-00004F000000}"/>
    <cellStyle name="Input cel new 2 2 3 3 2 3" xfId="3498" xr:uid="{00000000-0005-0000-0000-00004F000000}"/>
    <cellStyle name="Input cel new 2 2 3 3 2 3 2" xfId="9062" xr:uid="{00000000-0005-0000-0000-00004F000000}"/>
    <cellStyle name="Input cel new 2 2 3 3 2 3 2 2" xfId="19608" xr:uid="{00000000-0005-0000-0000-00004F000000}"/>
    <cellStyle name="Input cel new 2 2 3 3 2 3 3" xfId="11627" xr:uid="{00000000-0005-0000-0000-00004F000000}"/>
    <cellStyle name="Input cel new 2 2 3 3 2 4" xfId="4945" xr:uid="{00000000-0005-0000-0000-00004F000000}"/>
    <cellStyle name="Input cel new 2 2 3 3 2 4 2" xfId="12615" xr:uid="{00000000-0005-0000-0000-00004F000000}"/>
    <cellStyle name="Input cel new 2 2 3 3 2 5" xfId="15716" xr:uid="{00000000-0005-0000-0000-00004F000000}"/>
    <cellStyle name="Input cel new 2 2 3 3 3" xfId="1441" xr:uid="{00000000-0005-0000-0000-00004F000000}"/>
    <cellStyle name="Input cel new 2 2 3 3 3 2" xfId="2682" xr:uid="{00000000-0005-0000-0000-00004F000000}"/>
    <cellStyle name="Input cel new 2 2 3 3 3 2 2" xfId="8252" xr:uid="{00000000-0005-0000-0000-00004F000000}"/>
    <cellStyle name="Input cel new 2 2 3 3 3 2 2 2" xfId="18797" xr:uid="{00000000-0005-0000-0000-00004F000000}"/>
    <cellStyle name="Input cel new 2 2 3 3 3 2 3" xfId="11145" xr:uid="{00000000-0005-0000-0000-00004F000000}"/>
    <cellStyle name="Input cel new 2 2 3 3 3 3" xfId="4102" xr:uid="{00000000-0005-0000-0000-00004F000000}"/>
    <cellStyle name="Input cel new 2 2 3 3 3 3 2" xfId="9633" xr:uid="{00000000-0005-0000-0000-00004F000000}"/>
    <cellStyle name="Input cel new 2 2 3 3 3 3 2 2" xfId="20186" xr:uid="{00000000-0005-0000-0000-00004F000000}"/>
    <cellStyle name="Input cel new 2 2 3 3 3 3 3" xfId="13872" xr:uid="{00000000-0005-0000-0000-00004F000000}"/>
    <cellStyle name="Input cel new 2 2 3 3 3 4" xfId="7073" xr:uid="{00000000-0005-0000-0000-00004F000000}"/>
    <cellStyle name="Input cel new 2 2 3 3 3 4 2" xfId="17618" xr:uid="{00000000-0005-0000-0000-00004F000000}"/>
    <cellStyle name="Input cel new 2 2 3 3 3 5" xfId="5517" xr:uid="{00000000-0005-0000-0000-00004F000000}"/>
    <cellStyle name="Input cel new 2 2 3 3 3 5 2" xfId="13003" xr:uid="{00000000-0005-0000-0000-00004F000000}"/>
    <cellStyle name="Input cel new 2 2 3 3 3 6" xfId="13897" xr:uid="{00000000-0005-0000-0000-00004F000000}"/>
    <cellStyle name="Input cel new 2 2 3 3 4" xfId="899" xr:uid="{00000000-0005-0000-0000-00004F000000}"/>
    <cellStyle name="Input cel new 2 2 3 3 4 2" xfId="3349" xr:uid="{00000000-0005-0000-0000-00004F000000}"/>
    <cellStyle name="Input cel new 2 2 3 3 4 2 2" xfId="8918" xr:uid="{00000000-0005-0000-0000-00004F000000}"/>
    <cellStyle name="Input cel new 2 2 3 3 4 2 2 2" xfId="19463" xr:uid="{00000000-0005-0000-0000-00004F000000}"/>
    <cellStyle name="Input cel new 2 2 3 3 4 2 3" xfId="15723" xr:uid="{00000000-0005-0000-0000-00004F000000}"/>
    <cellStyle name="Input cel new 2 2 3 3 4 3" xfId="6559" xr:uid="{00000000-0005-0000-0000-00004F000000}"/>
    <cellStyle name="Input cel new 2 2 3 3 4 3 2" xfId="17104" xr:uid="{00000000-0005-0000-0000-00004F000000}"/>
    <cellStyle name="Input cel new 2 2 3 3 4 4" xfId="4783" xr:uid="{00000000-0005-0000-0000-00004F000000}"/>
    <cellStyle name="Input cel new 2 2 3 3 4 4 2" xfId="13427" xr:uid="{00000000-0005-0000-0000-00004F000000}"/>
    <cellStyle name="Input cel new 2 2 3 3 4 5" xfId="15943" xr:uid="{00000000-0005-0000-0000-00004F000000}"/>
    <cellStyle name="Input cel new 2 2 3 3 5" xfId="2142" xr:uid="{00000000-0005-0000-0000-00004F000000}"/>
    <cellStyle name="Input cel new 2 2 3 3 5 2" xfId="7712" xr:uid="{00000000-0005-0000-0000-00004F000000}"/>
    <cellStyle name="Input cel new 2 2 3 3 5 2 2" xfId="18257" xr:uid="{00000000-0005-0000-0000-00004F000000}"/>
    <cellStyle name="Input cel new 2 2 3 3 5 3" xfId="14691" xr:uid="{00000000-0005-0000-0000-00004F000000}"/>
    <cellStyle name="Input cel new 2 2 3 3 6" xfId="3422" xr:uid="{00000000-0005-0000-0000-00004F000000}"/>
    <cellStyle name="Input cel new 2 2 3 3 6 2" xfId="8987" xr:uid="{00000000-0005-0000-0000-00004F000000}"/>
    <cellStyle name="Input cel new 2 2 3 3 6 2 2" xfId="19533" xr:uid="{00000000-0005-0000-0000-00004F000000}"/>
    <cellStyle name="Input cel new 2 2 3 3 6 3" xfId="11745" xr:uid="{00000000-0005-0000-0000-00004F000000}"/>
    <cellStyle name="Input cel new 2 2 3 3 7" xfId="4854" xr:uid="{00000000-0005-0000-0000-00004F000000}"/>
    <cellStyle name="Input cel new 2 2 3 3 7 2" xfId="11176" xr:uid="{00000000-0005-0000-0000-00004F000000}"/>
    <cellStyle name="Input cel new 2 2 3 3 8" xfId="14857" xr:uid="{00000000-0005-0000-0000-00004F000000}"/>
    <cellStyle name="Input cel new 2 2 3 3 8 2" xfId="11522" xr:uid="{00000000-0005-0000-0000-00004F000000}"/>
    <cellStyle name="Input cel new 2 2 3 3 9" xfId="11211" xr:uid="{00000000-0005-0000-0000-00004F000000}"/>
    <cellStyle name="Input cel new 2 2 3 4" xfId="1843" xr:uid="{00000000-0005-0000-0000-00004F000000}"/>
    <cellStyle name="Input cel new 2 2 3 4 2" xfId="3082" xr:uid="{00000000-0005-0000-0000-00004F000000}"/>
    <cellStyle name="Input cel new 2 2 3 4 2 2" xfId="4494" xr:uid="{00000000-0005-0000-0000-00004F000000}"/>
    <cellStyle name="Input cel new 2 2 3 4 2 2 2" xfId="9997" xr:uid="{00000000-0005-0000-0000-00004F000000}"/>
    <cellStyle name="Input cel new 2 2 3 4 2 2 2 2" xfId="20553" xr:uid="{00000000-0005-0000-0000-00004F000000}"/>
    <cellStyle name="Input cel new 2 2 3 4 2 2 3" xfId="13517" xr:uid="{00000000-0005-0000-0000-00004F000000}"/>
    <cellStyle name="Input cel new 2 2 3 4 2 3" xfId="8652" xr:uid="{00000000-0005-0000-0000-00004F000000}"/>
    <cellStyle name="Input cel new 2 2 3 4 2 3 2" xfId="19197" xr:uid="{00000000-0005-0000-0000-00004F000000}"/>
    <cellStyle name="Input cel new 2 2 3 4 2 4" xfId="5881" xr:uid="{00000000-0005-0000-0000-00004F000000}"/>
    <cellStyle name="Input cel new 2 2 3 4 2 4 2" xfId="16404" xr:uid="{00000000-0005-0000-0000-00004F000000}"/>
    <cellStyle name="Input cel new 2 2 3 4 2 5" xfId="12966" xr:uid="{00000000-0005-0000-0000-00004F000000}"/>
    <cellStyle name="Input cel new 2 2 3 4 3" xfId="3391" xr:uid="{00000000-0005-0000-0000-00004F000000}"/>
    <cellStyle name="Input cel new 2 2 3 4 3 2" xfId="8959" xr:uid="{00000000-0005-0000-0000-00004F000000}"/>
    <cellStyle name="Input cel new 2 2 3 4 3 2 2" xfId="19503" xr:uid="{00000000-0005-0000-0000-00004F000000}"/>
    <cellStyle name="Input cel new 2 2 3 4 3 3" xfId="15035" xr:uid="{00000000-0005-0000-0000-00004F000000}"/>
    <cellStyle name="Input cel new 2 2 3 4 4" xfId="7434" xr:uid="{00000000-0005-0000-0000-00004F000000}"/>
    <cellStyle name="Input cel new 2 2 3 4 4 2" xfId="17979" xr:uid="{00000000-0005-0000-0000-00004F000000}"/>
    <cellStyle name="Input cel new 2 2 3 4 5" xfId="4824" xr:uid="{00000000-0005-0000-0000-00004F000000}"/>
    <cellStyle name="Input cel new 2 2 3 4 5 2" xfId="12185" xr:uid="{00000000-0005-0000-0000-00004F000000}"/>
    <cellStyle name="Input cel new 2 2 3 4 6" xfId="15316" xr:uid="{00000000-0005-0000-0000-00004F000000}"/>
    <cellStyle name="Input cel new 2 2 3 5" xfId="1499" xr:uid="{00000000-0005-0000-0000-00004F000000}"/>
    <cellStyle name="Input cel new 2 2 3 5 2" xfId="2739" xr:uid="{00000000-0005-0000-0000-00004F000000}"/>
    <cellStyle name="Input cel new 2 2 3 5 2 2" xfId="8309" xr:uid="{00000000-0005-0000-0000-00004F000000}"/>
    <cellStyle name="Input cel new 2 2 3 5 2 2 2" xfId="18854" xr:uid="{00000000-0005-0000-0000-00004F000000}"/>
    <cellStyle name="Input cel new 2 2 3 5 2 3" xfId="15472" xr:uid="{00000000-0005-0000-0000-00004F000000}"/>
    <cellStyle name="Input cel new 2 2 3 5 3" xfId="347" xr:uid="{00000000-0005-0000-0000-00004F000000}"/>
    <cellStyle name="Input cel new 2 2 3 5 3 2" xfId="6143" xr:uid="{00000000-0005-0000-0000-00004F000000}"/>
    <cellStyle name="Input cel new 2 2 3 5 3 2 2" xfId="16686" xr:uid="{00000000-0005-0000-0000-00004F000000}"/>
    <cellStyle name="Input cel new 2 2 3 5 3 3" xfId="15061" xr:uid="{00000000-0005-0000-0000-00004F000000}"/>
    <cellStyle name="Input cel new 2 2 3 5 4" xfId="7122" xr:uid="{00000000-0005-0000-0000-00004F000000}"/>
    <cellStyle name="Input cel new 2 2 3 5 4 2" xfId="17667" xr:uid="{00000000-0005-0000-0000-00004F000000}"/>
    <cellStyle name="Input cel new 2 2 3 5 5" xfId="4759" xr:uid="{00000000-0005-0000-0000-00004F000000}"/>
    <cellStyle name="Input cel new 2 2 3 5 5 2" xfId="13359" xr:uid="{00000000-0005-0000-0000-00004F000000}"/>
    <cellStyle name="Input cel new 2 2 3 5 6" xfId="15271" xr:uid="{00000000-0005-0000-0000-00004F000000}"/>
    <cellStyle name="Input cel new 2 2 3 6" xfId="877" xr:uid="{00000000-0005-0000-0000-00004F000000}"/>
    <cellStyle name="Input cel new 2 2 3 6 2" xfId="6537" xr:uid="{00000000-0005-0000-0000-00004F000000}"/>
    <cellStyle name="Input cel new 2 2 3 6 2 2" xfId="17082" xr:uid="{00000000-0005-0000-0000-00004F000000}"/>
    <cellStyle name="Input cel new 2 2 3 6 3" xfId="15720" xr:uid="{00000000-0005-0000-0000-00004F000000}"/>
    <cellStyle name="Input cel new 2 2 3 7" xfId="2121" xr:uid="{00000000-0005-0000-0000-00004F000000}"/>
    <cellStyle name="Input cel new 2 2 3 7 2" xfId="7691" xr:uid="{00000000-0005-0000-0000-00004F000000}"/>
    <cellStyle name="Input cel new 2 2 3 7 2 2" xfId="18236" xr:uid="{00000000-0005-0000-0000-00004F000000}"/>
    <cellStyle name="Input cel new 2 2 3 7 3" xfId="11228" xr:uid="{00000000-0005-0000-0000-00004F000000}"/>
    <cellStyle name="Input cel new 2 2 3 8" xfId="341" xr:uid="{00000000-0005-0000-0000-00004F000000}"/>
    <cellStyle name="Input cel new 2 2 3 8 2" xfId="14952" xr:uid="{00000000-0005-0000-0000-00004F000000}"/>
    <cellStyle name="Input cel new 2 2 3 8 2 2" xfId="16685" xr:uid="{00000000-0005-0000-0000-00004F000000}"/>
    <cellStyle name="Input cel new 2 2 3 8 3" xfId="10690" xr:uid="{00000000-0005-0000-0000-00004F000000}"/>
    <cellStyle name="Input cel new 2 2 3 8 4" xfId="14536" xr:uid="{00000000-0005-0000-0000-00004F000000}"/>
    <cellStyle name="Input cel new 2 2 3 9" xfId="6136" xr:uid="{00000000-0005-0000-0000-00004F000000}"/>
    <cellStyle name="Input cel new 2 2 3 9 2" xfId="14930" xr:uid="{00000000-0005-0000-0000-00004F000000}"/>
    <cellStyle name="Input cel new 2 2 3 9 3" xfId="16658" xr:uid="{00000000-0005-0000-0000-00004F000000}"/>
    <cellStyle name="Input cel new 2 2 4" xfId="1163" xr:uid="{00000000-0005-0000-0000-00005A000000}"/>
    <cellStyle name="Input cel new 2 2 4 2" xfId="2406" xr:uid="{00000000-0005-0000-0000-00005A000000}"/>
    <cellStyle name="Input cel new 2 2 4 2 2" xfId="7976" xr:uid="{00000000-0005-0000-0000-00005A000000}"/>
    <cellStyle name="Input cel new 2 2 4 2 2 2" xfId="18521" xr:uid="{00000000-0005-0000-0000-00005A000000}"/>
    <cellStyle name="Input cel new 2 2 4 2 3" xfId="13199" xr:uid="{00000000-0005-0000-0000-00005A000000}"/>
    <cellStyle name="Input cel new 2 2 4 3" xfId="3831" xr:uid="{00000000-0005-0000-0000-00005A000000}"/>
    <cellStyle name="Input cel new 2 2 4 3 2" xfId="9383" xr:uid="{00000000-0005-0000-0000-00005A000000}"/>
    <cellStyle name="Input cel new 2 2 4 3 2 2" xfId="19936" xr:uid="{00000000-0005-0000-0000-00005A000000}"/>
    <cellStyle name="Input cel new 2 2 4 3 3" xfId="14108" xr:uid="{00000000-0005-0000-0000-00005A000000}"/>
    <cellStyle name="Input cel new 2 2 4 4" xfId="6820" xr:uid="{00000000-0005-0000-0000-00005A000000}"/>
    <cellStyle name="Input cel new 2 2 4 4 2" xfId="17365" xr:uid="{00000000-0005-0000-0000-00005A000000}"/>
    <cellStyle name="Input cel new 2 2 4 5" xfId="5267" xr:uid="{00000000-0005-0000-0000-00005A000000}"/>
    <cellStyle name="Input cel new 2 2 4 5 2" xfId="12130" xr:uid="{00000000-0005-0000-0000-00005A000000}"/>
    <cellStyle name="Input cel new 2 2 4 6" xfId="10325" xr:uid="{00000000-0005-0000-0000-00005A000000}"/>
    <cellStyle name="Input cel new 2 2 5" xfId="298" xr:uid="{00000000-0005-0000-0000-00001E000000}"/>
    <cellStyle name="Input cel new 2 2 5 2" xfId="14939" xr:uid="{00000000-0005-0000-0000-00001E000000}"/>
    <cellStyle name="Input cel new 2 2 5 3" xfId="16667" xr:uid="{00000000-0005-0000-0000-00001E000000}"/>
    <cellStyle name="Input cel new 2 2 6" xfId="6123" xr:uid="{00000000-0005-0000-0000-00001E000000}"/>
    <cellStyle name="Input cel new 2 2 6 2" xfId="14917" xr:uid="{00000000-0005-0000-0000-00001E000000}"/>
    <cellStyle name="Input cel new 2 2 6 3" xfId="16645" xr:uid="{00000000-0005-0000-0000-00001E000000}"/>
    <cellStyle name="Input cel new 2 2 7" xfId="14829" xr:uid="{00000000-0005-0000-0000-00001E000000}"/>
    <cellStyle name="Input cel new 2 2 7 2" xfId="16147" xr:uid="{00000000-0005-0000-0000-00001E000000}"/>
    <cellStyle name="Input cel new 2 3" xfId="273" xr:uid="{00000000-0005-0000-0000-000051000000}"/>
    <cellStyle name="Input cel new 2 3 10" xfId="405" xr:uid="{00000000-0005-0000-0000-000051000000}"/>
    <cellStyle name="Input cel new 2 3 10 2" xfId="6154" xr:uid="{00000000-0005-0000-0000-000051000000}"/>
    <cellStyle name="Input cel new 2 3 10 2 2" xfId="16698" xr:uid="{00000000-0005-0000-0000-000051000000}"/>
    <cellStyle name="Input cel new 2 3 10 3" xfId="10363" xr:uid="{00000000-0005-0000-0000-000051000000}"/>
    <cellStyle name="Input cel new 2 3 11" xfId="4752" xr:uid="{00000000-0005-0000-0000-000051000000}"/>
    <cellStyle name="Input cel new 2 3 11 2" xfId="15599" xr:uid="{00000000-0005-0000-0000-000051000000}"/>
    <cellStyle name="Input cel new 2 3 12" xfId="10484" xr:uid="{00000000-0005-0000-0000-000051000000}"/>
    <cellStyle name="Input cel new 2 3 2" xfId="342" xr:uid="{00000000-0005-0000-0000-000051000000}"/>
    <cellStyle name="Input cel new 2 3 2 10" xfId="497" xr:uid="{00000000-0005-0000-0000-000051000000}"/>
    <cellStyle name="Input cel new 2 3 2 10 2" xfId="6235" xr:uid="{00000000-0005-0000-0000-000051000000}"/>
    <cellStyle name="Input cel new 2 3 2 10 2 2" xfId="16781" xr:uid="{00000000-0005-0000-0000-000051000000}"/>
    <cellStyle name="Input cel new 2 3 2 10 3" xfId="13917" xr:uid="{00000000-0005-0000-0000-000051000000}"/>
    <cellStyle name="Input cel new 2 3 2 11" xfId="3436" xr:uid="{00000000-0005-0000-0000-000051000000}"/>
    <cellStyle name="Input cel new 2 3 2 11 2" xfId="9000" xr:uid="{00000000-0005-0000-0000-000051000000}"/>
    <cellStyle name="Input cel new 2 3 2 11 2 2" xfId="19546" xr:uid="{00000000-0005-0000-0000-000051000000}"/>
    <cellStyle name="Input cel new 2 3 2 12" xfId="4875" xr:uid="{00000000-0005-0000-0000-000051000000}"/>
    <cellStyle name="Input cel new 2 3 2 12 2" xfId="13485" xr:uid="{00000000-0005-0000-0000-000051000000}"/>
    <cellStyle name="Input cel new 2 3 2 13" xfId="13366" xr:uid="{00000000-0005-0000-0000-000051000000}"/>
    <cellStyle name="Input cel new 2 3 2 2" xfId="551" xr:uid="{00000000-0005-0000-0000-000051000000}"/>
    <cellStyle name="Input cel new 2 3 2 2 10" xfId="11612" xr:uid="{00000000-0005-0000-0000-000051000000}"/>
    <cellStyle name="Input cel new 2 3 2 2 2" xfId="648" xr:uid="{00000000-0005-0000-0000-000051000000}"/>
    <cellStyle name="Input cel new 2 3 2 2 2 2" xfId="1570" xr:uid="{00000000-0005-0000-0000-000051000000}"/>
    <cellStyle name="Input cel new 2 3 2 2 2 2 2" xfId="7180" xr:uid="{00000000-0005-0000-0000-000051000000}"/>
    <cellStyle name="Input cel new 2 3 2 2 2 2 2 2" xfId="17725" xr:uid="{00000000-0005-0000-0000-000051000000}"/>
    <cellStyle name="Input cel new 2 3 2 2 2 2 3" xfId="11872" xr:uid="{00000000-0005-0000-0000-000051000000}"/>
    <cellStyle name="Input cel new 2 3 2 2 2 3" xfId="2810" xr:uid="{00000000-0005-0000-0000-000051000000}"/>
    <cellStyle name="Input cel new 2 3 2 2 2 3 2" xfId="8380" xr:uid="{00000000-0005-0000-0000-000051000000}"/>
    <cellStyle name="Input cel new 2 3 2 2 2 3 2 2" xfId="18925" xr:uid="{00000000-0005-0000-0000-000051000000}"/>
    <cellStyle name="Input cel new 2 3 2 2 2 3 3" xfId="13537" xr:uid="{00000000-0005-0000-0000-000051000000}"/>
    <cellStyle name="Input cel new 2 3 2 2 2 4" xfId="4224" xr:uid="{00000000-0005-0000-0000-000051000000}"/>
    <cellStyle name="Input cel new 2 3 2 2 2 4 2" xfId="9745" xr:uid="{00000000-0005-0000-0000-000051000000}"/>
    <cellStyle name="Input cel new 2 3 2 2 2 4 2 2" xfId="20299" xr:uid="{00000000-0005-0000-0000-000051000000}"/>
    <cellStyle name="Input cel new 2 3 2 2 2 4 3" xfId="11906" xr:uid="{00000000-0005-0000-0000-000051000000}"/>
    <cellStyle name="Input cel new 2 3 2 2 2 5" xfId="6343" xr:uid="{00000000-0005-0000-0000-000051000000}"/>
    <cellStyle name="Input cel new 2 3 2 2 2 5 2" xfId="15052" xr:uid="{00000000-0005-0000-0000-000051000000}"/>
    <cellStyle name="Input cel new 2 3 2 2 2 5 2 2" xfId="16888" xr:uid="{00000000-0005-0000-0000-000051000000}"/>
    <cellStyle name="Input cel new 2 3 2 2 2 5 3" xfId="15795" xr:uid="{00000000-0005-0000-0000-000051000000}"/>
    <cellStyle name="Input cel new 2 3 2 2 2 6" xfId="5629" xr:uid="{00000000-0005-0000-0000-000051000000}"/>
    <cellStyle name="Input cel new 2 3 2 2 2 6 2" xfId="14708" xr:uid="{00000000-0005-0000-0000-000051000000}"/>
    <cellStyle name="Input cel new 2 3 2 2 2 7" xfId="15430" xr:uid="{00000000-0005-0000-0000-000051000000}"/>
    <cellStyle name="Input cel new 2 3 2 2 3" xfId="1487" xr:uid="{00000000-0005-0000-0000-000051000000}"/>
    <cellStyle name="Input cel new 2 3 2 2 3 2" xfId="2727" xr:uid="{00000000-0005-0000-0000-000051000000}"/>
    <cellStyle name="Input cel new 2 3 2 2 3 2 2" xfId="8297" xr:uid="{00000000-0005-0000-0000-000051000000}"/>
    <cellStyle name="Input cel new 2 3 2 2 3 2 2 2" xfId="18842" xr:uid="{00000000-0005-0000-0000-000051000000}"/>
    <cellStyle name="Input cel new 2 3 2 2 3 2 3" xfId="12893" xr:uid="{00000000-0005-0000-0000-000051000000}"/>
    <cellStyle name="Input cel new 2 3 2 2 3 3" xfId="4143" xr:uid="{00000000-0005-0000-0000-000051000000}"/>
    <cellStyle name="Input cel new 2 3 2 2 3 3 2" xfId="9670" xr:uid="{00000000-0005-0000-0000-000051000000}"/>
    <cellStyle name="Input cel new 2 3 2 2 3 3 2 2" xfId="20224" xr:uid="{00000000-0005-0000-0000-000051000000}"/>
    <cellStyle name="Input cel new 2 3 2 2 3 3 3" xfId="13155" xr:uid="{00000000-0005-0000-0000-000051000000}"/>
    <cellStyle name="Input cel new 2 3 2 2 3 4" xfId="7112" xr:uid="{00000000-0005-0000-0000-000051000000}"/>
    <cellStyle name="Input cel new 2 3 2 2 3 4 2" xfId="17657" xr:uid="{00000000-0005-0000-0000-000051000000}"/>
    <cellStyle name="Input cel new 2 3 2 2 3 5" xfId="5554" xr:uid="{00000000-0005-0000-0000-000051000000}"/>
    <cellStyle name="Input cel new 2 3 2 2 3 5 2" xfId="15571" xr:uid="{00000000-0005-0000-0000-000051000000}"/>
    <cellStyle name="Input cel new 2 3 2 2 3 6" xfId="11988" xr:uid="{00000000-0005-0000-0000-000051000000}"/>
    <cellStyle name="Input cel new 2 3 2 2 4" xfId="1782" xr:uid="{00000000-0005-0000-0000-000051000000}"/>
    <cellStyle name="Input cel new 2 3 2 2 4 2" xfId="3021" xr:uid="{00000000-0005-0000-0000-000051000000}"/>
    <cellStyle name="Input cel new 2 3 2 2 4 2 2" xfId="8591" xr:uid="{00000000-0005-0000-0000-000051000000}"/>
    <cellStyle name="Input cel new 2 3 2 2 4 2 2 2" xfId="19136" xr:uid="{00000000-0005-0000-0000-000051000000}"/>
    <cellStyle name="Input cel new 2 3 2 2 4 2 3" xfId="15345" xr:uid="{00000000-0005-0000-0000-000051000000}"/>
    <cellStyle name="Input cel new 2 3 2 2 4 3" xfId="4433" xr:uid="{00000000-0005-0000-0000-000051000000}"/>
    <cellStyle name="Input cel new 2 3 2 2 4 3 2" xfId="9943" xr:uid="{00000000-0005-0000-0000-000051000000}"/>
    <cellStyle name="Input cel new 2 3 2 2 4 3 2 2" xfId="20499" xr:uid="{00000000-0005-0000-0000-000051000000}"/>
    <cellStyle name="Input cel new 2 3 2 2 4 3 3" xfId="12458" xr:uid="{00000000-0005-0000-0000-000051000000}"/>
    <cellStyle name="Input cel new 2 3 2 2 4 4" xfId="7384" xr:uid="{00000000-0005-0000-0000-000051000000}"/>
    <cellStyle name="Input cel new 2 3 2 2 4 4 2" xfId="17929" xr:uid="{00000000-0005-0000-0000-000051000000}"/>
    <cellStyle name="Input cel new 2 3 2 2 4 5" xfId="5827" xr:uid="{00000000-0005-0000-0000-000051000000}"/>
    <cellStyle name="Input cel new 2 3 2 2 4 5 2" xfId="16350" xr:uid="{00000000-0005-0000-0000-000051000000}"/>
    <cellStyle name="Input cel new 2 3 2 2 4 6" xfId="15746" xr:uid="{00000000-0005-0000-0000-000051000000}"/>
    <cellStyle name="Input cel new 2 3 2 2 5" xfId="1309" xr:uid="{00000000-0005-0000-0000-000051000000}"/>
    <cellStyle name="Input cel new 2 3 2 2 5 2" xfId="2550" xr:uid="{00000000-0005-0000-0000-000051000000}"/>
    <cellStyle name="Input cel new 2 3 2 2 5 2 2" xfId="8120" xr:uid="{00000000-0005-0000-0000-000051000000}"/>
    <cellStyle name="Input cel new 2 3 2 2 5 2 2 2" xfId="18665" xr:uid="{00000000-0005-0000-0000-000051000000}"/>
    <cellStyle name="Input cel new 2 3 2 2 5 2 3" xfId="13511" xr:uid="{00000000-0005-0000-0000-000051000000}"/>
    <cellStyle name="Input cel new 2 3 2 2 5 3" xfId="3970" xr:uid="{00000000-0005-0000-0000-000051000000}"/>
    <cellStyle name="Input cel new 2 3 2 2 5 3 2" xfId="9510" xr:uid="{00000000-0005-0000-0000-000051000000}"/>
    <cellStyle name="Input cel new 2 3 2 2 5 3 2 2" xfId="20063" xr:uid="{00000000-0005-0000-0000-000051000000}"/>
    <cellStyle name="Input cel new 2 3 2 2 5 3 3" xfId="14778" xr:uid="{00000000-0005-0000-0000-000051000000}"/>
    <cellStyle name="Input cel new 2 3 2 2 5 4" xfId="6952" xr:uid="{00000000-0005-0000-0000-000051000000}"/>
    <cellStyle name="Input cel new 2 3 2 2 5 4 2" xfId="17497" xr:uid="{00000000-0005-0000-0000-000051000000}"/>
    <cellStyle name="Input cel new 2 3 2 2 5 5" xfId="5394" xr:uid="{00000000-0005-0000-0000-000051000000}"/>
    <cellStyle name="Input cel new 2 3 2 2 5 5 2" xfId="11685" xr:uid="{00000000-0005-0000-0000-000051000000}"/>
    <cellStyle name="Input cel new 2 3 2 2 5 6" xfId="10833" xr:uid="{00000000-0005-0000-0000-000051000000}"/>
    <cellStyle name="Input cel new 2 3 2 2 6" xfId="949" xr:uid="{00000000-0005-0000-0000-000051000000}"/>
    <cellStyle name="Input cel new 2 3 2 2 6 2" xfId="3617" xr:uid="{00000000-0005-0000-0000-000051000000}"/>
    <cellStyle name="Input cel new 2 3 2 2 6 2 2" xfId="9178" xr:uid="{00000000-0005-0000-0000-000051000000}"/>
    <cellStyle name="Input cel new 2 3 2 2 6 2 2 2" xfId="19725" xr:uid="{00000000-0005-0000-0000-000051000000}"/>
    <cellStyle name="Input cel new 2 3 2 2 6 2 3" xfId="13094" xr:uid="{00000000-0005-0000-0000-000051000000}"/>
    <cellStyle name="Input cel new 2 3 2 2 6 3" xfId="6609" xr:uid="{00000000-0005-0000-0000-000051000000}"/>
    <cellStyle name="Input cel new 2 3 2 2 6 3 2" xfId="17154" xr:uid="{00000000-0005-0000-0000-000051000000}"/>
    <cellStyle name="Input cel new 2 3 2 2 6 4" xfId="5062" xr:uid="{00000000-0005-0000-0000-000051000000}"/>
    <cellStyle name="Input cel new 2 3 2 2 6 4 2" xfId="14623" xr:uid="{00000000-0005-0000-0000-000051000000}"/>
    <cellStyle name="Input cel new 2 3 2 2 6 5" xfId="13403" xr:uid="{00000000-0005-0000-0000-000051000000}"/>
    <cellStyle name="Input cel new 2 3 2 2 7" xfId="2192" xr:uid="{00000000-0005-0000-0000-000051000000}"/>
    <cellStyle name="Input cel new 2 3 2 2 7 2" xfId="7762" xr:uid="{00000000-0005-0000-0000-000051000000}"/>
    <cellStyle name="Input cel new 2 3 2 2 7 2 2" xfId="18307" xr:uid="{00000000-0005-0000-0000-000051000000}"/>
    <cellStyle name="Input cel new 2 3 2 2 7 3" xfId="12710" xr:uid="{00000000-0005-0000-0000-000051000000}"/>
    <cellStyle name="Input cel new 2 3 2 2 8" xfId="3520" xr:uid="{00000000-0005-0000-0000-000051000000}"/>
    <cellStyle name="Input cel new 2 3 2 2 8 2" xfId="9084" xr:uid="{00000000-0005-0000-0000-000051000000}"/>
    <cellStyle name="Input cel new 2 3 2 2 8 2 2" xfId="19630" xr:uid="{00000000-0005-0000-0000-000051000000}"/>
    <cellStyle name="Input cel new 2 3 2 2 8 3" xfId="11871" xr:uid="{00000000-0005-0000-0000-000051000000}"/>
    <cellStyle name="Input cel new 2 3 2 2 9" xfId="4967" xr:uid="{00000000-0005-0000-0000-000051000000}"/>
    <cellStyle name="Input cel new 2 3 2 2 9 2" xfId="13783" xr:uid="{00000000-0005-0000-0000-000051000000}"/>
    <cellStyle name="Input cel new 2 3 2 3" xfId="697" xr:uid="{00000000-0005-0000-0000-000051000000}"/>
    <cellStyle name="Input cel new 2 3 2 3 10" xfId="11460" xr:uid="{00000000-0005-0000-0000-000051000000}"/>
    <cellStyle name="Input cel new 2 3 2 3 2" xfId="1923" xr:uid="{00000000-0005-0000-0000-000051000000}"/>
    <cellStyle name="Input cel new 2 3 2 3 2 2" xfId="3162" xr:uid="{00000000-0005-0000-0000-000051000000}"/>
    <cellStyle name="Input cel new 2 3 2 3 2 2 2" xfId="8732" xr:uid="{00000000-0005-0000-0000-000051000000}"/>
    <cellStyle name="Input cel new 2 3 2 3 2 2 2 2" xfId="19277" xr:uid="{00000000-0005-0000-0000-000051000000}"/>
    <cellStyle name="Input cel new 2 3 2 3 2 2 3" xfId="15690" xr:uid="{00000000-0005-0000-0000-000051000000}"/>
    <cellStyle name="Input cel new 2 3 2 3 2 3" xfId="4574" xr:uid="{00000000-0005-0000-0000-000051000000}"/>
    <cellStyle name="Input cel new 2 3 2 3 2 3 2" xfId="10074" xr:uid="{00000000-0005-0000-0000-000051000000}"/>
    <cellStyle name="Input cel new 2 3 2 3 2 3 2 2" xfId="20629" xr:uid="{00000000-0005-0000-0000-000051000000}"/>
    <cellStyle name="Input cel new 2 3 2 3 2 3 3" xfId="13338" xr:uid="{00000000-0005-0000-0000-000051000000}"/>
    <cellStyle name="Input cel new 2 3 2 3 2 4" xfId="7501" xr:uid="{00000000-0005-0000-0000-000051000000}"/>
    <cellStyle name="Input cel new 2 3 2 3 2 4 2" xfId="18046" xr:uid="{00000000-0005-0000-0000-000051000000}"/>
    <cellStyle name="Input cel new 2 3 2 3 2 5" xfId="5958" xr:uid="{00000000-0005-0000-0000-000051000000}"/>
    <cellStyle name="Input cel new 2 3 2 3 2 5 2" xfId="16480" xr:uid="{00000000-0005-0000-0000-000051000000}"/>
    <cellStyle name="Input cel new 2 3 2 3 2 6" xfId="11581" xr:uid="{00000000-0005-0000-0000-000051000000}"/>
    <cellStyle name="Input cel new 2 3 2 3 3" xfId="1452" xr:uid="{00000000-0005-0000-0000-000051000000}"/>
    <cellStyle name="Input cel new 2 3 2 3 3 2" xfId="2693" xr:uid="{00000000-0005-0000-0000-000051000000}"/>
    <cellStyle name="Input cel new 2 3 2 3 3 2 2" xfId="8263" xr:uid="{00000000-0005-0000-0000-000051000000}"/>
    <cellStyle name="Input cel new 2 3 2 3 3 2 2 2" xfId="18808" xr:uid="{00000000-0005-0000-0000-000051000000}"/>
    <cellStyle name="Input cel new 2 3 2 3 3 2 3" xfId="13337" xr:uid="{00000000-0005-0000-0000-000051000000}"/>
    <cellStyle name="Input cel new 2 3 2 3 3 3" xfId="4111" xr:uid="{00000000-0005-0000-0000-000051000000}"/>
    <cellStyle name="Input cel new 2 3 2 3 3 3 2" xfId="9641" xr:uid="{00000000-0005-0000-0000-000051000000}"/>
    <cellStyle name="Input cel new 2 3 2 3 3 3 2 2" xfId="20194" xr:uid="{00000000-0005-0000-0000-000051000000}"/>
    <cellStyle name="Input cel new 2 3 2 3 3 3 3" xfId="14725" xr:uid="{00000000-0005-0000-0000-000051000000}"/>
    <cellStyle name="Input cel new 2 3 2 3 3 4" xfId="7083" xr:uid="{00000000-0005-0000-0000-000051000000}"/>
    <cellStyle name="Input cel new 2 3 2 3 3 4 2" xfId="17628" xr:uid="{00000000-0005-0000-0000-000051000000}"/>
    <cellStyle name="Input cel new 2 3 2 3 3 5" xfId="5525" xr:uid="{00000000-0005-0000-0000-000051000000}"/>
    <cellStyle name="Input cel new 2 3 2 3 3 5 2" xfId="11272" xr:uid="{00000000-0005-0000-0000-000051000000}"/>
    <cellStyle name="Input cel new 2 3 2 3 3 6" xfId="12377" xr:uid="{00000000-0005-0000-0000-000051000000}"/>
    <cellStyle name="Input cel new 2 3 2 3 4" xfId="1371" xr:uid="{00000000-0005-0000-0000-000051000000}"/>
    <cellStyle name="Input cel new 2 3 2 3 4 2" xfId="2612" xr:uid="{00000000-0005-0000-0000-000051000000}"/>
    <cellStyle name="Input cel new 2 3 2 3 4 2 2" xfId="8182" xr:uid="{00000000-0005-0000-0000-000051000000}"/>
    <cellStyle name="Input cel new 2 3 2 3 4 2 2 2" xfId="18727" xr:uid="{00000000-0005-0000-0000-000051000000}"/>
    <cellStyle name="Input cel new 2 3 2 3 4 2 3" xfId="13253" xr:uid="{00000000-0005-0000-0000-000051000000}"/>
    <cellStyle name="Input cel new 2 3 2 3 4 3" xfId="4032" xr:uid="{00000000-0005-0000-0000-000051000000}"/>
    <cellStyle name="Input cel new 2 3 2 3 4 3 2" xfId="9567" xr:uid="{00000000-0005-0000-0000-000051000000}"/>
    <cellStyle name="Input cel new 2 3 2 3 4 3 2 2" xfId="20120" xr:uid="{00000000-0005-0000-0000-000051000000}"/>
    <cellStyle name="Input cel new 2 3 2 3 4 3 3" xfId="10490" xr:uid="{00000000-0005-0000-0000-000051000000}"/>
    <cellStyle name="Input cel new 2 3 2 3 4 4" xfId="7008" xr:uid="{00000000-0005-0000-0000-000051000000}"/>
    <cellStyle name="Input cel new 2 3 2 3 4 4 2" xfId="17553" xr:uid="{00000000-0005-0000-0000-000051000000}"/>
    <cellStyle name="Input cel new 2 3 2 3 4 5" xfId="5451" xr:uid="{00000000-0005-0000-0000-000051000000}"/>
    <cellStyle name="Input cel new 2 3 2 3 4 5 2" xfId="12982" xr:uid="{00000000-0005-0000-0000-000051000000}"/>
    <cellStyle name="Input cel new 2 3 2 3 4 6" xfId="14761" xr:uid="{00000000-0005-0000-0000-000051000000}"/>
    <cellStyle name="Input cel new 2 3 2 3 5" xfId="997" xr:uid="{00000000-0005-0000-0000-000051000000}"/>
    <cellStyle name="Input cel new 2 3 2 3 5 2" xfId="6657" xr:uid="{00000000-0005-0000-0000-000051000000}"/>
    <cellStyle name="Input cel new 2 3 2 3 5 2 2" xfId="17202" xr:uid="{00000000-0005-0000-0000-000051000000}"/>
    <cellStyle name="Input cel new 2 3 2 3 5 3" xfId="13279" xr:uid="{00000000-0005-0000-0000-000051000000}"/>
    <cellStyle name="Input cel new 2 3 2 3 6" xfId="2240" xr:uid="{00000000-0005-0000-0000-000051000000}"/>
    <cellStyle name="Input cel new 2 3 2 3 6 2" xfId="7810" xr:uid="{00000000-0005-0000-0000-000051000000}"/>
    <cellStyle name="Input cel new 2 3 2 3 6 2 2" xfId="18355" xr:uid="{00000000-0005-0000-0000-000051000000}"/>
    <cellStyle name="Input cel new 2 3 2 3 6 3" xfId="12879" xr:uid="{00000000-0005-0000-0000-000051000000}"/>
    <cellStyle name="Input cel new 2 3 2 3 7" xfId="3665" xr:uid="{00000000-0005-0000-0000-000051000000}"/>
    <cellStyle name="Input cel new 2 3 2 3 7 2" xfId="9225" xr:uid="{00000000-0005-0000-0000-000051000000}"/>
    <cellStyle name="Input cel new 2 3 2 3 7 2 2" xfId="19773" xr:uid="{00000000-0005-0000-0000-000051000000}"/>
    <cellStyle name="Input cel new 2 3 2 3 7 3" xfId="10971" xr:uid="{00000000-0005-0000-0000-000051000000}"/>
    <cellStyle name="Input cel new 2 3 2 3 8" xfId="6391" xr:uid="{00000000-0005-0000-0000-000051000000}"/>
    <cellStyle name="Input cel new 2 3 2 3 8 2" xfId="15099" xr:uid="{00000000-0005-0000-0000-000051000000}"/>
    <cellStyle name="Input cel new 2 3 2 3 8 2 2" xfId="16936" xr:uid="{00000000-0005-0000-0000-000051000000}"/>
    <cellStyle name="Input cel new 2 3 2 3 8 3" xfId="14089" xr:uid="{00000000-0005-0000-0000-000051000000}"/>
    <cellStyle name="Input cel new 2 3 2 3 9" xfId="5109" xr:uid="{00000000-0005-0000-0000-000051000000}"/>
    <cellStyle name="Input cel new 2 3 2 3 9 2" xfId="14183" xr:uid="{00000000-0005-0000-0000-000051000000}"/>
    <cellStyle name="Input cel new 2 3 2 4" xfId="761" xr:uid="{00000000-0005-0000-0000-000051000000}"/>
    <cellStyle name="Input cel new 2 3 2 4 2" xfId="1987" xr:uid="{00000000-0005-0000-0000-000051000000}"/>
    <cellStyle name="Input cel new 2 3 2 4 2 2" xfId="3226" xr:uid="{00000000-0005-0000-0000-000051000000}"/>
    <cellStyle name="Input cel new 2 3 2 4 2 2 2" xfId="8796" xr:uid="{00000000-0005-0000-0000-000051000000}"/>
    <cellStyle name="Input cel new 2 3 2 4 2 2 2 2" xfId="19341" xr:uid="{00000000-0005-0000-0000-000051000000}"/>
    <cellStyle name="Input cel new 2 3 2 4 2 2 3" xfId="13215" xr:uid="{00000000-0005-0000-0000-000051000000}"/>
    <cellStyle name="Input cel new 2 3 2 4 2 3" xfId="4638" xr:uid="{00000000-0005-0000-0000-000051000000}"/>
    <cellStyle name="Input cel new 2 3 2 4 2 3 2" xfId="10134" xr:uid="{00000000-0005-0000-0000-000051000000}"/>
    <cellStyle name="Input cel new 2 3 2 4 2 3 2 2" xfId="20689" xr:uid="{00000000-0005-0000-0000-000051000000}"/>
    <cellStyle name="Input cel new 2 3 2 4 2 3 3" xfId="13346" xr:uid="{00000000-0005-0000-0000-000051000000}"/>
    <cellStyle name="Input cel new 2 3 2 4 2 4" xfId="7561" xr:uid="{00000000-0005-0000-0000-000051000000}"/>
    <cellStyle name="Input cel new 2 3 2 4 2 4 2" xfId="18106" xr:uid="{00000000-0005-0000-0000-000051000000}"/>
    <cellStyle name="Input cel new 2 3 2 4 2 5" xfId="6018" xr:uid="{00000000-0005-0000-0000-000051000000}"/>
    <cellStyle name="Input cel new 2 3 2 4 2 5 2" xfId="16540" xr:uid="{00000000-0005-0000-0000-000051000000}"/>
    <cellStyle name="Input cel new 2 3 2 4 2 6" xfId="12414" xr:uid="{00000000-0005-0000-0000-000051000000}"/>
    <cellStyle name="Input cel new 2 3 2 4 3" xfId="1669" xr:uid="{00000000-0005-0000-0000-000051000000}"/>
    <cellStyle name="Input cel new 2 3 2 4 3 2" xfId="2909" xr:uid="{00000000-0005-0000-0000-000051000000}"/>
    <cellStyle name="Input cel new 2 3 2 4 3 2 2" xfId="8479" xr:uid="{00000000-0005-0000-0000-000051000000}"/>
    <cellStyle name="Input cel new 2 3 2 4 3 2 2 2" xfId="19024" xr:uid="{00000000-0005-0000-0000-000051000000}"/>
    <cellStyle name="Input cel new 2 3 2 4 3 2 3" xfId="14660" xr:uid="{00000000-0005-0000-0000-000051000000}"/>
    <cellStyle name="Input cel new 2 3 2 4 3 3" xfId="4322" xr:uid="{00000000-0005-0000-0000-000051000000}"/>
    <cellStyle name="Input cel new 2 3 2 4 3 3 2" xfId="9837" xr:uid="{00000000-0005-0000-0000-000051000000}"/>
    <cellStyle name="Input cel new 2 3 2 4 3 3 2 2" xfId="20393" xr:uid="{00000000-0005-0000-0000-000051000000}"/>
    <cellStyle name="Input cel new 2 3 2 4 3 3 3" xfId="13204" xr:uid="{00000000-0005-0000-0000-000051000000}"/>
    <cellStyle name="Input cel new 2 3 2 4 3 4" xfId="7277" xr:uid="{00000000-0005-0000-0000-000051000000}"/>
    <cellStyle name="Input cel new 2 3 2 4 3 4 2" xfId="17822" xr:uid="{00000000-0005-0000-0000-000051000000}"/>
    <cellStyle name="Input cel new 2 3 2 4 3 5" xfId="5721" xr:uid="{00000000-0005-0000-0000-000051000000}"/>
    <cellStyle name="Input cel new 2 3 2 4 3 5 2" xfId="16244" xr:uid="{00000000-0005-0000-0000-000051000000}"/>
    <cellStyle name="Input cel new 2 3 2 4 3 6" xfId="15845" xr:uid="{00000000-0005-0000-0000-000051000000}"/>
    <cellStyle name="Input cel new 2 3 2 4 4" xfId="1061" xr:uid="{00000000-0005-0000-0000-000051000000}"/>
    <cellStyle name="Input cel new 2 3 2 4 4 2" xfId="6718" xr:uid="{00000000-0005-0000-0000-000051000000}"/>
    <cellStyle name="Input cel new 2 3 2 4 4 2 2" xfId="17263" xr:uid="{00000000-0005-0000-0000-000051000000}"/>
    <cellStyle name="Input cel new 2 3 2 4 4 3" xfId="12513" xr:uid="{00000000-0005-0000-0000-000051000000}"/>
    <cellStyle name="Input cel new 2 3 2 4 5" xfId="2304" xr:uid="{00000000-0005-0000-0000-000051000000}"/>
    <cellStyle name="Input cel new 2 3 2 4 5 2" xfId="7874" xr:uid="{00000000-0005-0000-0000-000051000000}"/>
    <cellStyle name="Input cel new 2 3 2 4 5 2 2" xfId="18419" xr:uid="{00000000-0005-0000-0000-000051000000}"/>
    <cellStyle name="Input cel new 2 3 2 4 5 3" xfId="15068" xr:uid="{00000000-0005-0000-0000-000051000000}"/>
    <cellStyle name="Input cel new 2 3 2 4 6" xfId="3729" xr:uid="{00000000-0005-0000-0000-000051000000}"/>
    <cellStyle name="Input cel new 2 3 2 4 6 2" xfId="9285" xr:uid="{00000000-0005-0000-0000-000051000000}"/>
    <cellStyle name="Input cel new 2 3 2 4 6 2 2" xfId="19834" xr:uid="{00000000-0005-0000-0000-000051000000}"/>
    <cellStyle name="Input cel new 2 3 2 4 6 3" xfId="12581" xr:uid="{00000000-0005-0000-0000-000051000000}"/>
    <cellStyle name="Input cel new 2 3 2 4 7" xfId="6425" xr:uid="{00000000-0005-0000-0000-000051000000}"/>
    <cellStyle name="Input cel new 2 3 2 4 7 2" xfId="15133" xr:uid="{00000000-0005-0000-0000-000051000000}"/>
    <cellStyle name="Input cel new 2 3 2 4 7 2 2" xfId="16970" xr:uid="{00000000-0005-0000-0000-000051000000}"/>
    <cellStyle name="Input cel new 2 3 2 4 7 3" xfId="11794" xr:uid="{00000000-0005-0000-0000-000051000000}"/>
    <cellStyle name="Input cel new 2 3 2 4 8" xfId="5169" xr:uid="{00000000-0005-0000-0000-000051000000}"/>
    <cellStyle name="Input cel new 2 3 2 4 8 2" xfId="14681" xr:uid="{00000000-0005-0000-0000-000051000000}"/>
    <cellStyle name="Input cel new 2 3 2 4 9" xfId="14541" xr:uid="{00000000-0005-0000-0000-000051000000}"/>
    <cellStyle name="Input cel new 2 3 2 5" xfId="823" xr:uid="{00000000-0005-0000-0000-000051000000}"/>
    <cellStyle name="Input cel new 2 3 2 5 2" xfId="2049" xr:uid="{00000000-0005-0000-0000-000051000000}"/>
    <cellStyle name="Input cel new 2 3 2 5 2 2" xfId="3288" xr:uid="{00000000-0005-0000-0000-000051000000}"/>
    <cellStyle name="Input cel new 2 3 2 5 2 2 2" xfId="8858" xr:uid="{00000000-0005-0000-0000-000051000000}"/>
    <cellStyle name="Input cel new 2 3 2 5 2 2 2 2" xfId="19403" xr:uid="{00000000-0005-0000-0000-000051000000}"/>
    <cellStyle name="Input cel new 2 3 2 5 2 2 3" xfId="13656" xr:uid="{00000000-0005-0000-0000-000051000000}"/>
    <cellStyle name="Input cel new 2 3 2 5 2 3" xfId="4700" xr:uid="{00000000-0005-0000-0000-000051000000}"/>
    <cellStyle name="Input cel new 2 3 2 5 2 3 2" xfId="10193" xr:uid="{00000000-0005-0000-0000-000051000000}"/>
    <cellStyle name="Input cel new 2 3 2 5 2 3 2 2" xfId="20748" xr:uid="{00000000-0005-0000-0000-000051000000}"/>
    <cellStyle name="Input cel new 2 3 2 5 2 3 3" xfId="12648" xr:uid="{00000000-0005-0000-0000-000051000000}"/>
    <cellStyle name="Input cel new 2 3 2 5 2 4" xfId="7620" xr:uid="{00000000-0005-0000-0000-000051000000}"/>
    <cellStyle name="Input cel new 2 3 2 5 2 4 2" xfId="18165" xr:uid="{00000000-0005-0000-0000-000051000000}"/>
    <cellStyle name="Input cel new 2 3 2 5 2 5" xfId="6077" xr:uid="{00000000-0005-0000-0000-000051000000}"/>
    <cellStyle name="Input cel new 2 3 2 5 2 5 2" xfId="16599" xr:uid="{00000000-0005-0000-0000-000051000000}"/>
    <cellStyle name="Input cel new 2 3 2 5 2 6" xfId="16039" xr:uid="{00000000-0005-0000-0000-000051000000}"/>
    <cellStyle name="Input cel new 2 3 2 5 3" xfId="1727" xr:uid="{00000000-0005-0000-0000-000051000000}"/>
    <cellStyle name="Input cel new 2 3 2 5 3 2" xfId="2966" xr:uid="{00000000-0005-0000-0000-000051000000}"/>
    <cellStyle name="Input cel new 2 3 2 5 3 2 2" xfId="8536" xr:uid="{00000000-0005-0000-0000-000051000000}"/>
    <cellStyle name="Input cel new 2 3 2 5 3 2 2 2" xfId="19081" xr:uid="{00000000-0005-0000-0000-000051000000}"/>
    <cellStyle name="Input cel new 2 3 2 5 3 2 3" xfId="13685" xr:uid="{00000000-0005-0000-0000-000051000000}"/>
    <cellStyle name="Input cel new 2 3 2 5 3 3" xfId="4378" xr:uid="{00000000-0005-0000-0000-000051000000}"/>
    <cellStyle name="Input cel new 2 3 2 5 3 3 2" xfId="9890" xr:uid="{00000000-0005-0000-0000-000051000000}"/>
    <cellStyle name="Input cel new 2 3 2 5 3 3 2 2" xfId="20446" xr:uid="{00000000-0005-0000-0000-000051000000}"/>
    <cellStyle name="Input cel new 2 3 2 5 3 3 3" xfId="16195" xr:uid="{00000000-0005-0000-0000-000051000000}"/>
    <cellStyle name="Input cel new 2 3 2 5 3 4" xfId="7331" xr:uid="{00000000-0005-0000-0000-000051000000}"/>
    <cellStyle name="Input cel new 2 3 2 5 3 4 2" xfId="17876" xr:uid="{00000000-0005-0000-0000-000051000000}"/>
    <cellStyle name="Input cel new 2 3 2 5 3 5" xfId="5774" xr:uid="{00000000-0005-0000-0000-000051000000}"/>
    <cellStyle name="Input cel new 2 3 2 5 3 5 2" xfId="16297" xr:uid="{00000000-0005-0000-0000-000051000000}"/>
    <cellStyle name="Input cel new 2 3 2 5 3 6" xfId="13197" xr:uid="{00000000-0005-0000-0000-000051000000}"/>
    <cellStyle name="Input cel new 2 3 2 5 4" xfId="1123" xr:uid="{00000000-0005-0000-0000-000051000000}"/>
    <cellStyle name="Input cel new 2 3 2 5 4 2" xfId="6780" xr:uid="{00000000-0005-0000-0000-000051000000}"/>
    <cellStyle name="Input cel new 2 3 2 5 4 2 2" xfId="17325" xr:uid="{00000000-0005-0000-0000-000051000000}"/>
    <cellStyle name="Input cel new 2 3 2 5 4 3" xfId="14236" xr:uid="{00000000-0005-0000-0000-000051000000}"/>
    <cellStyle name="Input cel new 2 3 2 5 5" xfId="2366" xr:uid="{00000000-0005-0000-0000-000051000000}"/>
    <cellStyle name="Input cel new 2 3 2 5 5 2" xfId="7936" xr:uid="{00000000-0005-0000-0000-000051000000}"/>
    <cellStyle name="Input cel new 2 3 2 5 5 2 2" xfId="18481" xr:uid="{00000000-0005-0000-0000-000051000000}"/>
    <cellStyle name="Input cel new 2 3 2 5 5 3" xfId="14965" xr:uid="{00000000-0005-0000-0000-000051000000}"/>
    <cellStyle name="Input cel new 2 3 2 5 6" xfId="3791" xr:uid="{00000000-0005-0000-0000-000051000000}"/>
    <cellStyle name="Input cel new 2 3 2 5 6 2" xfId="9344" xr:uid="{00000000-0005-0000-0000-000051000000}"/>
    <cellStyle name="Input cel new 2 3 2 5 6 2 2" xfId="19896" xr:uid="{00000000-0005-0000-0000-000051000000}"/>
    <cellStyle name="Input cel new 2 3 2 5 6 3" xfId="15004" xr:uid="{00000000-0005-0000-0000-000051000000}"/>
    <cellStyle name="Input cel new 2 3 2 5 7" xfId="6484" xr:uid="{00000000-0005-0000-0000-000051000000}"/>
    <cellStyle name="Input cel new 2 3 2 5 7 2" xfId="15192" xr:uid="{00000000-0005-0000-0000-000051000000}"/>
    <cellStyle name="Input cel new 2 3 2 5 7 2 2" xfId="17029" xr:uid="{00000000-0005-0000-0000-000051000000}"/>
    <cellStyle name="Input cel new 2 3 2 5 7 3" xfId="16160" xr:uid="{00000000-0005-0000-0000-000051000000}"/>
    <cellStyle name="Input cel new 2 3 2 5 8" xfId="5228" xr:uid="{00000000-0005-0000-0000-000051000000}"/>
    <cellStyle name="Input cel new 2 3 2 5 8 2" xfId="12853" xr:uid="{00000000-0005-0000-0000-000051000000}"/>
    <cellStyle name="Input cel new 2 3 2 5 9" xfId="15236" xr:uid="{00000000-0005-0000-0000-000051000000}"/>
    <cellStyle name="Input cel new 2 3 2 6" xfId="628" xr:uid="{00000000-0005-0000-0000-000051000000}"/>
    <cellStyle name="Input cel new 2 3 2 6 2" xfId="1551" xr:uid="{00000000-0005-0000-0000-000051000000}"/>
    <cellStyle name="Input cel new 2 3 2 6 2 2" xfId="7161" xr:uid="{00000000-0005-0000-0000-000051000000}"/>
    <cellStyle name="Input cel new 2 3 2 6 2 2 2" xfId="17706" xr:uid="{00000000-0005-0000-0000-000051000000}"/>
    <cellStyle name="Input cel new 2 3 2 6 2 3" xfId="13437" xr:uid="{00000000-0005-0000-0000-000051000000}"/>
    <cellStyle name="Input cel new 2 3 2 6 3" xfId="2791" xr:uid="{00000000-0005-0000-0000-000051000000}"/>
    <cellStyle name="Input cel new 2 3 2 6 3 2" xfId="8361" xr:uid="{00000000-0005-0000-0000-000051000000}"/>
    <cellStyle name="Input cel new 2 3 2 6 3 2 2" xfId="18906" xr:uid="{00000000-0005-0000-0000-000051000000}"/>
    <cellStyle name="Input cel new 2 3 2 6 3 3" xfId="15798" xr:uid="{00000000-0005-0000-0000-000051000000}"/>
    <cellStyle name="Input cel new 2 3 2 6 4" xfId="4205" xr:uid="{00000000-0005-0000-0000-000051000000}"/>
    <cellStyle name="Input cel new 2 3 2 6 4 2" xfId="9726" xr:uid="{00000000-0005-0000-0000-000051000000}"/>
    <cellStyle name="Input cel new 2 3 2 6 4 2 2" xfId="20280" xr:uid="{00000000-0005-0000-0000-000051000000}"/>
    <cellStyle name="Input cel new 2 3 2 6 4 3" xfId="13658" xr:uid="{00000000-0005-0000-0000-000051000000}"/>
    <cellStyle name="Input cel new 2 3 2 6 5" xfId="6324" xr:uid="{00000000-0005-0000-0000-000051000000}"/>
    <cellStyle name="Input cel new 2 3 2 6 5 2" xfId="16869" xr:uid="{00000000-0005-0000-0000-000051000000}"/>
    <cellStyle name="Input cel new 2 3 2 6 6" xfId="5610" xr:uid="{00000000-0005-0000-0000-000051000000}"/>
    <cellStyle name="Input cel new 2 3 2 6 6 2" xfId="11532" xr:uid="{00000000-0005-0000-0000-000051000000}"/>
    <cellStyle name="Input cel new 2 3 2 6 7" xfId="15881" xr:uid="{00000000-0005-0000-0000-000051000000}"/>
    <cellStyle name="Input cel new 2 3 2 7" xfId="1192" xr:uid="{00000000-0005-0000-0000-000051000000}"/>
    <cellStyle name="Input cel new 2 3 2 7 2" xfId="2435" xr:uid="{00000000-0005-0000-0000-000051000000}"/>
    <cellStyle name="Input cel new 2 3 2 7 2 2" xfId="8005" xr:uid="{00000000-0005-0000-0000-000051000000}"/>
    <cellStyle name="Input cel new 2 3 2 7 2 2 2" xfId="18550" xr:uid="{00000000-0005-0000-0000-000051000000}"/>
    <cellStyle name="Input cel new 2 3 2 7 2 3" xfId="15556" xr:uid="{00000000-0005-0000-0000-000051000000}"/>
    <cellStyle name="Input cel new 2 3 2 7 3" xfId="3860" xr:uid="{00000000-0005-0000-0000-000051000000}"/>
    <cellStyle name="Input cel new 2 3 2 7 3 2" xfId="9410" xr:uid="{00000000-0005-0000-0000-000051000000}"/>
    <cellStyle name="Input cel new 2 3 2 7 3 2 2" xfId="19963" xr:uid="{00000000-0005-0000-0000-000051000000}"/>
    <cellStyle name="Input cel new 2 3 2 7 3 3" xfId="11908" xr:uid="{00000000-0005-0000-0000-000051000000}"/>
    <cellStyle name="Input cel new 2 3 2 7 4" xfId="6847" xr:uid="{00000000-0005-0000-0000-000051000000}"/>
    <cellStyle name="Input cel new 2 3 2 7 4 2" xfId="17392" xr:uid="{00000000-0005-0000-0000-000051000000}"/>
    <cellStyle name="Input cel new 2 3 2 7 5" xfId="5294" xr:uid="{00000000-0005-0000-0000-000051000000}"/>
    <cellStyle name="Input cel new 2 3 2 7 5 2" xfId="15851" xr:uid="{00000000-0005-0000-0000-000051000000}"/>
    <cellStyle name="Input cel new 2 3 2 7 6" xfId="10296" xr:uid="{00000000-0005-0000-0000-000051000000}"/>
    <cellStyle name="Input cel new 2 3 2 8" xfId="926" xr:uid="{00000000-0005-0000-0000-000051000000}"/>
    <cellStyle name="Input cel new 2 3 2 8 2" xfId="3393" xr:uid="{00000000-0005-0000-0000-000051000000}"/>
    <cellStyle name="Input cel new 2 3 2 8 2 2" xfId="8961" xr:uid="{00000000-0005-0000-0000-000051000000}"/>
    <cellStyle name="Input cel new 2 3 2 8 2 2 2" xfId="19505" xr:uid="{00000000-0005-0000-0000-000051000000}"/>
    <cellStyle name="Input cel new 2 3 2 8 2 3" xfId="10433" xr:uid="{00000000-0005-0000-0000-000051000000}"/>
    <cellStyle name="Input cel new 2 3 2 8 3" xfId="6586" xr:uid="{00000000-0005-0000-0000-000051000000}"/>
    <cellStyle name="Input cel new 2 3 2 8 3 2" xfId="17131" xr:uid="{00000000-0005-0000-0000-000051000000}"/>
    <cellStyle name="Input cel new 2 3 2 8 4" xfId="4826" xr:uid="{00000000-0005-0000-0000-000051000000}"/>
    <cellStyle name="Input cel new 2 3 2 8 4 2" xfId="14680" xr:uid="{00000000-0005-0000-0000-000051000000}"/>
    <cellStyle name="Input cel new 2 3 2 8 5" xfId="11075" xr:uid="{00000000-0005-0000-0000-000051000000}"/>
    <cellStyle name="Input cel new 2 3 2 9" xfId="2169" xr:uid="{00000000-0005-0000-0000-000051000000}"/>
    <cellStyle name="Input cel new 2 3 2 9 2" xfId="7739" xr:uid="{00000000-0005-0000-0000-000051000000}"/>
    <cellStyle name="Input cel new 2 3 2 9 2 2" xfId="18284" xr:uid="{00000000-0005-0000-0000-000051000000}"/>
    <cellStyle name="Input cel new 2 3 2 9 3" xfId="13431" xr:uid="{00000000-0005-0000-0000-000051000000}"/>
    <cellStyle name="Input cel new 2 3 3" xfId="387" xr:uid="{00000000-0005-0000-0000-000051000000}"/>
    <cellStyle name="Input cel new 2 3 3 10" xfId="2151" xr:uid="{00000000-0005-0000-0000-000051000000}"/>
    <cellStyle name="Input cel new 2 3 3 10 2" xfId="7721" xr:uid="{00000000-0005-0000-0000-000051000000}"/>
    <cellStyle name="Input cel new 2 3 3 10 2 2" xfId="18266" xr:uid="{00000000-0005-0000-0000-000051000000}"/>
    <cellStyle name="Input cel new 2 3 3 10 3" xfId="12574" xr:uid="{00000000-0005-0000-0000-000051000000}"/>
    <cellStyle name="Input cel new 2 3 3 11" xfId="479" xr:uid="{00000000-0005-0000-0000-000051000000}"/>
    <cellStyle name="Input cel new 2 3 3 11 2" xfId="6217" xr:uid="{00000000-0005-0000-0000-000051000000}"/>
    <cellStyle name="Input cel new 2 3 3 11 2 2" xfId="16763" xr:uid="{00000000-0005-0000-0000-000051000000}"/>
    <cellStyle name="Input cel new 2 3 3 11 3" xfId="10644" xr:uid="{00000000-0005-0000-0000-000051000000}"/>
    <cellStyle name="Input cel new 2 3 3 12" xfId="3469" xr:uid="{00000000-0005-0000-0000-000051000000}"/>
    <cellStyle name="Input cel new 2 3 3 12 2" xfId="9033" xr:uid="{00000000-0005-0000-0000-000051000000}"/>
    <cellStyle name="Input cel new 2 3 3 12 2 2" xfId="19579" xr:uid="{00000000-0005-0000-0000-000051000000}"/>
    <cellStyle name="Input cel new 2 3 3 13" xfId="4915" xr:uid="{00000000-0005-0000-0000-000051000000}"/>
    <cellStyle name="Input cel new 2 3 3 13 2" xfId="11917" xr:uid="{00000000-0005-0000-0000-000051000000}"/>
    <cellStyle name="Input cel new 2 3 3 14" xfId="15387" xr:uid="{00000000-0005-0000-0000-000051000000}"/>
    <cellStyle name="Input cel new 2 3 3 2" xfId="534" xr:uid="{00000000-0005-0000-0000-000051000000}"/>
    <cellStyle name="Input cel new 2 3 3 2 2" xfId="680" xr:uid="{00000000-0005-0000-0000-000051000000}"/>
    <cellStyle name="Input cel new 2 3 3 2 2 2" xfId="1906" xr:uid="{00000000-0005-0000-0000-000051000000}"/>
    <cellStyle name="Input cel new 2 3 3 2 2 2 2" xfId="3145" xr:uid="{00000000-0005-0000-0000-000051000000}"/>
    <cellStyle name="Input cel new 2 3 3 2 2 2 2 2" xfId="8715" xr:uid="{00000000-0005-0000-0000-000051000000}"/>
    <cellStyle name="Input cel new 2 3 3 2 2 2 2 2 2" xfId="19260" xr:uid="{00000000-0005-0000-0000-000051000000}"/>
    <cellStyle name="Input cel new 2 3 3 2 2 2 2 3" xfId="16029" xr:uid="{00000000-0005-0000-0000-000051000000}"/>
    <cellStyle name="Input cel new 2 3 3 2 2 2 3" xfId="4557" xr:uid="{00000000-0005-0000-0000-000051000000}"/>
    <cellStyle name="Input cel new 2 3 3 2 2 2 3 2" xfId="10057" xr:uid="{00000000-0005-0000-0000-000051000000}"/>
    <cellStyle name="Input cel new 2 3 3 2 2 2 3 2 2" xfId="20612" xr:uid="{00000000-0005-0000-0000-000051000000}"/>
    <cellStyle name="Input cel new 2 3 3 2 2 2 3 3" xfId="11725" xr:uid="{00000000-0005-0000-0000-000051000000}"/>
    <cellStyle name="Input cel new 2 3 3 2 2 2 4" xfId="7484" xr:uid="{00000000-0005-0000-0000-000051000000}"/>
    <cellStyle name="Input cel new 2 3 3 2 2 2 4 2" xfId="18029" xr:uid="{00000000-0005-0000-0000-000051000000}"/>
    <cellStyle name="Input cel new 2 3 3 2 2 2 5" xfId="5941" xr:uid="{00000000-0005-0000-0000-000051000000}"/>
    <cellStyle name="Input cel new 2 3 3 2 2 2 5 2" xfId="16463" xr:uid="{00000000-0005-0000-0000-000051000000}"/>
    <cellStyle name="Input cel new 2 3 3 2 2 2 6" xfId="13044" xr:uid="{00000000-0005-0000-0000-000051000000}"/>
    <cellStyle name="Input cel new 2 3 3 2 2 3" xfId="1601" xr:uid="{00000000-0005-0000-0000-000051000000}"/>
    <cellStyle name="Input cel new 2 3 3 2 2 3 2" xfId="7211" xr:uid="{00000000-0005-0000-0000-000051000000}"/>
    <cellStyle name="Input cel new 2 3 3 2 2 3 2 2" xfId="17756" xr:uid="{00000000-0005-0000-0000-000051000000}"/>
    <cellStyle name="Input cel new 2 3 3 2 2 3 3" xfId="13672" xr:uid="{00000000-0005-0000-0000-000051000000}"/>
    <cellStyle name="Input cel new 2 3 3 2 2 4" xfId="2841" xr:uid="{00000000-0005-0000-0000-000051000000}"/>
    <cellStyle name="Input cel new 2 3 3 2 2 4 2" xfId="8411" xr:uid="{00000000-0005-0000-0000-000051000000}"/>
    <cellStyle name="Input cel new 2 3 3 2 2 4 2 2" xfId="18956" xr:uid="{00000000-0005-0000-0000-000051000000}"/>
    <cellStyle name="Input cel new 2 3 3 2 2 4 3" xfId="13353" xr:uid="{00000000-0005-0000-0000-000051000000}"/>
    <cellStyle name="Input cel new 2 3 3 2 2 5" xfId="4255" xr:uid="{00000000-0005-0000-0000-000051000000}"/>
    <cellStyle name="Input cel new 2 3 3 2 2 5 2" xfId="9775" xr:uid="{00000000-0005-0000-0000-000051000000}"/>
    <cellStyle name="Input cel new 2 3 3 2 2 5 2 2" xfId="20329" xr:uid="{00000000-0005-0000-0000-000051000000}"/>
    <cellStyle name="Input cel new 2 3 3 2 2 5 3" xfId="14563" xr:uid="{00000000-0005-0000-0000-000051000000}"/>
    <cellStyle name="Input cel new 2 3 3 2 2 6" xfId="6374" xr:uid="{00000000-0005-0000-0000-000051000000}"/>
    <cellStyle name="Input cel new 2 3 3 2 2 6 2" xfId="16919" xr:uid="{00000000-0005-0000-0000-000051000000}"/>
    <cellStyle name="Input cel new 2 3 3 2 2 7" xfId="5659" xr:uid="{00000000-0005-0000-0000-000051000000}"/>
    <cellStyle name="Input cel new 2 3 3 2 2 7 2" xfId="15627" xr:uid="{00000000-0005-0000-0000-000051000000}"/>
    <cellStyle name="Input cel new 2 3 3 2 2 8" xfId="15580" xr:uid="{00000000-0005-0000-0000-000051000000}"/>
    <cellStyle name="Input cel new 2 3 3 2 3" xfId="1821" xr:uid="{00000000-0005-0000-0000-000051000000}"/>
    <cellStyle name="Input cel new 2 3 3 2 3 2" xfId="3060" xr:uid="{00000000-0005-0000-0000-000051000000}"/>
    <cellStyle name="Input cel new 2 3 3 2 3 2 2" xfId="8630" xr:uid="{00000000-0005-0000-0000-000051000000}"/>
    <cellStyle name="Input cel new 2 3 3 2 3 2 2 2" xfId="19175" xr:uid="{00000000-0005-0000-0000-000051000000}"/>
    <cellStyle name="Input cel new 2 3 3 2 3 2 3" xfId="12695" xr:uid="{00000000-0005-0000-0000-000051000000}"/>
    <cellStyle name="Input cel new 2 3 3 2 3 3" xfId="4472" xr:uid="{00000000-0005-0000-0000-000051000000}"/>
    <cellStyle name="Input cel new 2 3 3 2 3 3 2" xfId="9979" xr:uid="{00000000-0005-0000-0000-000051000000}"/>
    <cellStyle name="Input cel new 2 3 3 2 3 3 2 2" xfId="20535" xr:uid="{00000000-0005-0000-0000-000051000000}"/>
    <cellStyle name="Input cel new 2 3 3 2 3 3 3" xfId="11267" xr:uid="{00000000-0005-0000-0000-000051000000}"/>
    <cellStyle name="Input cel new 2 3 3 2 3 4" xfId="7420" xr:uid="{00000000-0005-0000-0000-000051000000}"/>
    <cellStyle name="Input cel new 2 3 3 2 3 4 2" xfId="17965" xr:uid="{00000000-0005-0000-0000-000051000000}"/>
    <cellStyle name="Input cel new 2 3 3 2 3 5" xfId="5863" xr:uid="{00000000-0005-0000-0000-000051000000}"/>
    <cellStyle name="Input cel new 2 3 3 2 3 5 2" xfId="16386" xr:uid="{00000000-0005-0000-0000-000051000000}"/>
    <cellStyle name="Input cel new 2 3 3 2 3 6" xfId="15084" xr:uid="{00000000-0005-0000-0000-000051000000}"/>
    <cellStyle name="Input cel new 2 3 3 2 4" xfId="1354" xr:uid="{00000000-0005-0000-0000-000051000000}"/>
    <cellStyle name="Input cel new 2 3 3 2 4 2" xfId="2595" xr:uid="{00000000-0005-0000-0000-000051000000}"/>
    <cellStyle name="Input cel new 2 3 3 2 4 2 2" xfId="8165" xr:uid="{00000000-0005-0000-0000-000051000000}"/>
    <cellStyle name="Input cel new 2 3 3 2 4 2 2 2" xfId="18710" xr:uid="{00000000-0005-0000-0000-000051000000}"/>
    <cellStyle name="Input cel new 2 3 3 2 4 2 3" xfId="10586" xr:uid="{00000000-0005-0000-0000-000051000000}"/>
    <cellStyle name="Input cel new 2 3 3 2 4 3" xfId="4015" xr:uid="{00000000-0005-0000-0000-000051000000}"/>
    <cellStyle name="Input cel new 2 3 3 2 4 3 2" xfId="9550" xr:uid="{00000000-0005-0000-0000-000051000000}"/>
    <cellStyle name="Input cel new 2 3 3 2 4 3 2 2" xfId="20103" xr:uid="{00000000-0005-0000-0000-000051000000}"/>
    <cellStyle name="Input cel new 2 3 3 2 4 3 3" xfId="13041" xr:uid="{00000000-0005-0000-0000-000051000000}"/>
    <cellStyle name="Input cel new 2 3 3 2 4 4" xfId="6991" xr:uid="{00000000-0005-0000-0000-000051000000}"/>
    <cellStyle name="Input cel new 2 3 3 2 4 4 2" xfId="17536" xr:uid="{00000000-0005-0000-0000-000051000000}"/>
    <cellStyle name="Input cel new 2 3 3 2 4 5" xfId="5434" xr:uid="{00000000-0005-0000-0000-000051000000}"/>
    <cellStyle name="Input cel new 2 3 3 2 4 5 2" xfId="10442" xr:uid="{00000000-0005-0000-0000-000051000000}"/>
    <cellStyle name="Input cel new 2 3 3 2 4 6" xfId="14022" xr:uid="{00000000-0005-0000-0000-000051000000}"/>
    <cellStyle name="Input cel new 2 3 3 2 5" xfId="980" xr:uid="{00000000-0005-0000-0000-000051000000}"/>
    <cellStyle name="Input cel new 2 3 3 2 5 2" xfId="3648" xr:uid="{00000000-0005-0000-0000-000051000000}"/>
    <cellStyle name="Input cel new 2 3 3 2 5 2 2" xfId="9208" xr:uid="{00000000-0005-0000-0000-000051000000}"/>
    <cellStyle name="Input cel new 2 3 3 2 5 2 2 2" xfId="19756" xr:uid="{00000000-0005-0000-0000-000051000000}"/>
    <cellStyle name="Input cel new 2 3 3 2 5 2 3" xfId="12584" xr:uid="{00000000-0005-0000-0000-000051000000}"/>
    <cellStyle name="Input cel new 2 3 3 2 5 3" xfId="6640" xr:uid="{00000000-0005-0000-0000-000051000000}"/>
    <cellStyle name="Input cel new 2 3 3 2 5 3 2" xfId="17185" xr:uid="{00000000-0005-0000-0000-000051000000}"/>
    <cellStyle name="Input cel new 2 3 3 2 5 4" xfId="5092" xr:uid="{00000000-0005-0000-0000-000051000000}"/>
    <cellStyle name="Input cel new 2 3 3 2 5 4 2" xfId="15288" xr:uid="{00000000-0005-0000-0000-000051000000}"/>
    <cellStyle name="Input cel new 2 3 3 2 5 5" xfId="12751" xr:uid="{00000000-0005-0000-0000-000051000000}"/>
    <cellStyle name="Input cel new 2 3 3 2 6" xfId="2223" xr:uid="{00000000-0005-0000-0000-000051000000}"/>
    <cellStyle name="Input cel new 2 3 3 2 6 2" xfId="7793" xr:uid="{00000000-0005-0000-0000-000051000000}"/>
    <cellStyle name="Input cel new 2 3 3 2 6 2 2" xfId="18338" xr:uid="{00000000-0005-0000-0000-000051000000}"/>
    <cellStyle name="Input cel new 2 3 3 2 6 3" xfId="11775" xr:uid="{00000000-0005-0000-0000-000051000000}"/>
    <cellStyle name="Input cel new 2 3 3 2 7" xfId="3561" xr:uid="{00000000-0005-0000-0000-000051000000}"/>
    <cellStyle name="Input cel new 2 3 3 2 7 2" xfId="9124" xr:uid="{00000000-0005-0000-0000-000051000000}"/>
    <cellStyle name="Input cel new 2 3 3 2 7 2 2" xfId="19670" xr:uid="{00000000-0005-0000-0000-000051000000}"/>
    <cellStyle name="Input cel new 2 3 3 2 7 3" xfId="10523" xr:uid="{00000000-0005-0000-0000-000051000000}"/>
    <cellStyle name="Input cel new 2 3 3 2 8" xfId="5007" xr:uid="{00000000-0005-0000-0000-000051000000}"/>
    <cellStyle name="Input cel new 2 3 3 2 8 2" xfId="12101" xr:uid="{00000000-0005-0000-0000-000051000000}"/>
    <cellStyle name="Input cel new 2 3 3 2 9" xfId="11439" xr:uid="{00000000-0005-0000-0000-000051000000}"/>
    <cellStyle name="Input cel new 2 3 3 3" xfId="729" xr:uid="{00000000-0005-0000-0000-000051000000}"/>
    <cellStyle name="Input cel new 2 3 3 3 10" xfId="15710" xr:uid="{00000000-0005-0000-0000-000051000000}"/>
    <cellStyle name="Input cel new 2 3 3 3 2" xfId="1640" xr:uid="{00000000-0005-0000-0000-000051000000}"/>
    <cellStyle name="Input cel new 2 3 3 3 2 2" xfId="2880" xr:uid="{00000000-0005-0000-0000-000051000000}"/>
    <cellStyle name="Input cel new 2 3 3 3 2 2 2" xfId="8450" xr:uid="{00000000-0005-0000-0000-000051000000}"/>
    <cellStyle name="Input cel new 2 3 3 3 2 2 2 2" xfId="18995" xr:uid="{00000000-0005-0000-0000-000051000000}"/>
    <cellStyle name="Input cel new 2 3 3 3 2 2 3" xfId="13566" xr:uid="{00000000-0005-0000-0000-000051000000}"/>
    <cellStyle name="Input cel new 2 3 3 3 2 3" xfId="4293" xr:uid="{00000000-0005-0000-0000-000051000000}"/>
    <cellStyle name="Input cel new 2 3 3 3 2 3 2" xfId="9810" xr:uid="{00000000-0005-0000-0000-000051000000}"/>
    <cellStyle name="Input cel new 2 3 3 3 2 3 2 2" xfId="20365" xr:uid="{00000000-0005-0000-0000-000051000000}"/>
    <cellStyle name="Input cel new 2 3 3 3 2 3 3" xfId="11347" xr:uid="{00000000-0005-0000-0000-000051000000}"/>
    <cellStyle name="Input cel new 2 3 3 3 2 4" xfId="7248" xr:uid="{00000000-0005-0000-0000-000051000000}"/>
    <cellStyle name="Input cel new 2 3 3 3 2 4 2" xfId="17793" xr:uid="{00000000-0005-0000-0000-000051000000}"/>
    <cellStyle name="Input cel new 2 3 3 3 2 5" xfId="5694" xr:uid="{00000000-0005-0000-0000-000051000000}"/>
    <cellStyle name="Input cel new 2 3 3 3 2 5 2" xfId="16217" xr:uid="{00000000-0005-0000-0000-000051000000}"/>
    <cellStyle name="Input cel new 2 3 3 3 2 6" xfId="13284" xr:uid="{00000000-0005-0000-0000-000051000000}"/>
    <cellStyle name="Input cel new 2 3 3 3 3" xfId="1955" xr:uid="{00000000-0005-0000-0000-000051000000}"/>
    <cellStyle name="Input cel new 2 3 3 3 3 2" xfId="3194" xr:uid="{00000000-0005-0000-0000-000051000000}"/>
    <cellStyle name="Input cel new 2 3 3 3 3 2 2" xfId="8764" xr:uid="{00000000-0005-0000-0000-000051000000}"/>
    <cellStyle name="Input cel new 2 3 3 3 3 2 2 2" xfId="19309" xr:uid="{00000000-0005-0000-0000-000051000000}"/>
    <cellStyle name="Input cel new 2 3 3 3 3 2 3" xfId="12523" xr:uid="{00000000-0005-0000-0000-000051000000}"/>
    <cellStyle name="Input cel new 2 3 3 3 3 3" xfId="4606" xr:uid="{00000000-0005-0000-0000-000051000000}"/>
    <cellStyle name="Input cel new 2 3 3 3 3 3 2" xfId="10104" xr:uid="{00000000-0005-0000-0000-000051000000}"/>
    <cellStyle name="Input cel new 2 3 3 3 3 3 2 2" xfId="20659" xr:uid="{00000000-0005-0000-0000-000051000000}"/>
    <cellStyle name="Input cel new 2 3 3 3 3 3 3" xfId="15791" xr:uid="{00000000-0005-0000-0000-000051000000}"/>
    <cellStyle name="Input cel new 2 3 3 3 3 4" xfId="7531" xr:uid="{00000000-0005-0000-0000-000051000000}"/>
    <cellStyle name="Input cel new 2 3 3 3 3 4 2" xfId="18076" xr:uid="{00000000-0005-0000-0000-000051000000}"/>
    <cellStyle name="Input cel new 2 3 3 3 3 5" xfId="5988" xr:uid="{00000000-0005-0000-0000-000051000000}"/>
    <cellStyle name="Input cel new 2 3 3 3 3 5 2" xfId="16510" xr:uid="{00000000-0005-0000-0000-000051000000}"/>
    <cellStyle name="Input cel new 2 3 3 3 3 6" xfId="12550" xr:uid="{00000000-0005-0000-0000-000051000000}"/>
    <cellStyle name="Input cel new 2 3 3 3 4" xfId="1414" xr:uid="{00000000-0005-0000-0000-000051000000}"/>
    <cellStyle name="Input cel new 2 3 3 3 4 2" xfId="2655" xr:uid="{00000000-0005-0000-0000-000051000000}"/>
    <cellStyle name="Input cel new 2 3 3 3 4 2 2" xfId="8225" xr:uid="{00000000-0005-0000-0000-000051000000}"/>
    <cellStyle name="Input cel new 2 3 3 3 4 2 2 2" xfId="18770" xr:uid="{00000000-0005-0000-0000-000051000000}"/>
    <cellStyle name="Input cel new 2 3 3 3 4 2 3" xfId="11098" xr:uid="{00000000-0005-0000-0000-000051000000}"/>
    <cellStyle name="Input cel new 2 3 3 3 4 3" xfId="4075" xr:uid="{00000000-0005-0000-0000-000051000000}"/>
    <cellStyle name="Input cel new 2 3 3 3 4 3 2" xfId="9608" xr:uid="{00000000-0005-0000-0000-000051000000}"/>
    <cellStyle name="Input cel new 2 3 3 3 4 3 2 2" xfId="20161" xr:uid="{00000000-0005-0000-0000-000051000000}"/>
    <cellStyle name="Input cel new 2 3 3 3 4 3 3" xfId="12030" xr:uid="{00000000-0005-0000-0000-000051000000}"/>
    <cellStyle name="Input cel new 2 3 3 3 4 4" xfId="7049" xr:uid="{00000000-0005-0000-0000-000051000000}"/>
    <cellStyle name="Input cel new 2 3 3 3 4 4 2" xfId="17594" xr:uid="{00000000-0005-0000-0000-000051000000}"/>
    <cellStyle name="Input cel new 2 3 3 3 4 5" xfId="5492" xr:uid="{00000000-0005-0000-0000-000051000000}"/>
    <cellStyle name="Input cel new 2 3 3 3 4 5 2" xfId="12827" xr:uid="{00000000-0005-0000-0000-000051000000}"/>
    <cellStyle name="Input cel new 2 3 3 3 4 6" xfId="11336" xr:uid="{00000000-0005-0000-0000-000051000000}"/>
    <cellStyle name="Input cel new 2 3 3 3 5" xfId="1029" xr:uid="{00000000-0005-0000-0000-000051000000}"/>
    <cellStyle name="Input cel new 2 3 3 3 5 2" xfId="6688" xr:uid="{00000000-0005-0000-0000-000051000000}"/>
    <cellStyle name="Input cel new 2 3 3 3 5 2 2" xfId="17233" xr:uid="{00000000-0005-0000-0000-000051000000}"/>
    <cellStyle name="Input cel new 2 3 3 3 5 3" xfId="15670" xr:uid="{00000000-0005-0000-0000-000051000000}"/>
    <cellStyle name="Input cel new 2 3 3 3 6" xfId="2272" xr:uid="{00000000-0005-0000-0000-000051000000}"/>
    <cellStyle name="Input cel new 2 3 3 3 6 2" xfId="7842" xr:uid="{00000000-0005-0000-0000-000051000000}"/>
    <cellStyle name="Input cel new 2 3 3 3 6 2 2" xfId="18387" xr:uid="{00000000-0005-0000-0000-000051000000}"/>
    <cellStyle name="Input cel new 2 3 3 3 6 3" xfId="12237" xr:uid="{00000000-0005-0000-0000-000051000000}"/>
    <cellStyle name="Input cel new 2 3 3 3 7" xfId="3697" xr:uid="{00000000-0005-0000-0000-000051000000}"/>
    <cellStyle name="Input cel new 2 3 3 3 7 2" xfId="9255" xr:uid="{00000000-0005-0000-0000-000051000000}"/>
    <cellStyle name="Input cel new 2 3 3 3 7 2 2" xfId="19804" xr:uid="{00000000-0005-0000-0000-000051000000}"/>
    <cellStyle name="Input cel new 2 3 3 3 7 3" xfId="14303" xr:uid="{00000000-0005-0000-0000-000051000000}"/>
    <cellStyle name="Input cel new 2 3 3 3 8" xfId="6408" xr:uid="{00000000-0005-0000-0000-000051000000}"/>
    <cellStyle name="Input cel new 2 3 3 3 8 2" xfId="15116" xr:uid="{00000000-0005-0000-0000-000051000000}"/>
    <cellStyle name="Input cel new 2 3 3 3 8 2 2" xfId="16953" xr:uid="{00000000-0005-0000-0000-000051000000}"/>
    <cellStyle name="Input cel new 2 3 3 3 8 3" xfId="11663" xr:uid="{00000000-0005-0000-0000-000051000000}"/>
    <cellStyle name="Input cel new 2 3 3 3 9" xfId="5139" xr:uid="{00000000-0005-0000-0000-000051000000}"/>
    <cellStyle name="Input cel new 2 3 3 3 9 2" xfId="13587" xr:uid="{00000000-0005-0000-0000-000051000000}"/>
    <cellStyle name="Input cel new 2 3 3 4" xfId="793" xr:uid="{00000000-0005-0000-0000-000051000000}"/>
    <cellStyle name="Input cel new 2 3 3 4 2" xfId="2019" xr:uid="{00000000-0005-0000-0000-000051000000}"/>
    <cellStyle name="Input cel new 2 3 3 4 2 2" xfId="3258" xr:uid="{00000000-0005-0000-0000-000051000000}"/>
    <cellStyle name="Input cel new 2 3 3 4 2 2 2" xfId="8828" xr:uid="{00000000-0005-0000-0000-000051000000}"/>
    <cellStyle name="Input cel new 2 3 3 4 2 2 2 2" xfId="19373" xr:uid="{00000000-0005-0000-0000-000051000000}"/>
    <cellStyle name="Input cel new 2 3 3 4 2 2 3" xfId="11720" xr:uid="{00000000-0005-0000-0000-000051000000}"/>
    <cellStyle name="Input cel new 2 3 3 4 2 3" xfId="4670" xr:uid="{00000000-0005-0000-0000-000051000000}"/>
    <cellStyle name="Input cel new 2 3 3 4 2 3 2" xfId="10164" xr:uid="{00000000-0005-0000-0000-000051000000}"/>
    <cellStyle name="Input cel new 2 3 3 4 2 3 2 2" xfId="20719" xr:uid="{00000000-0005-0000-0000-000051000000}"/>
    <cellStyle name="Input cel new 2 3 3 4 2 3 3" xfId="12495" xr:uid="{00000000-0005-0000-0000-000051000000}"/>
    <cellStyle name="Input cel new 2 3 3 4 2 4" xfId="7591" xr:uid="{00000000-0005-0000-0000-000051000000}"/>
    <cellStyle name="Input cel new 2 3 3 4 2 4 2" xfId="18136" xr:uid="{00000000-0005-0000-0000-000051000000}"/>
    <cellStyle name="Input cel new 2 3 3 4 2 5" xfId="6048" xr:uid="{00000000-0005-0000-0000-000051000000}"/>
    <cellStyle name="Input cel new 2 3 3 4 2 5 2" xfId="16570" xr:uid="{00000000-0005-0000-0000-000051000000}"/>
    <cellStyle name="Input cel new 2 3 3 4 2 6" xfId="14667" xr:uid="{00000000-0005-0000-0000-000051000000}"/>
    <cellStyle name="Input cel new 2 3 3 4 3" xfId="1701" xr:uid="{00000000-0005-0000-0000-000051000000}"/>
    <cellStyle name="Input cel new 2 3 3 4 3 2" xfId="2941" xr:uid="{00000000-0005-0000-0000-000051000000}"/>
    <cellStyle name="Input cel new 2 3 3 4 3 2 2" xfId="8511" xr:uid="{00000000-0005-0000-0000-000051000000}"/>
    <cellStyle name="Input cel new 2 3 3 4 3 2 2 2" xfId="19056" xr:uid="{00000000-0005-0000-0000-000051000000}"/>
    <cellStyle name="Input cel new 2 3 3 4 3 2 3" xfId="15366" xr:uid="{00000000-0005-0000-0000-000051000000}"/>
    <cellStyle name="Input cel new 2 3 3 4 3 3" xfId="4354" xr:uid="{00000000-0005-0000-0000-000051000000}"/>
    <cellStyle name="Input cel new 2 3 3 4 3 3 2" xfId="9867" xr:uid="{00000000-0005-0000-0000-000051000000}"/>
    <cellStyle name="Input cel new 2 3 3 4 3 3 2 2" xfId="20423" xr:uid="{00000000-0005-0000-0000-000051000000}"/>
    <cellStyle name="Input cel new 2 3 3 4 3 3 3" xfId="11661" xr:uid="{00000000-0005-0000-0000-000051000000}"/>
    <cellStyle name="Input cel new 2 3 3 4 3 4" xfId="7307" xr:uid="{00000000-0005-0000-0000-000051000000}"/>
    <cellStyle name="Input cel new 2 3 3 4 3 4 2" xfId="17852" xr:uid="{00000000-0005-0000-0000-000051000000}"/>
    <cellStyle name="Input cel new 2 3 3 4 3 5" xfId="5751" xr:uid="{00000000-0005-0000-0000-000051000000}"/>
    <cellStyle name="Input cel new 2 3 3 4 3 5 2" xfId="16274" xr:uid="{00000000-0005-0000-0000-000051000000}"/>
    <cellStyle name="Input cel new 2 3 3 4 3 6" xfId="12694" xr:uid="{00000000-0005-0000-0000-000051000000}"/>
    <cellStyle name="Input cel new 2 3 3 4 4" xfId="1093" xr:uid="{00000000-0005-0000-0000-000051000000}"/>
    <cellStyle name="Input cel new 2 3 3 4 4 2" xfId="6750" xr:uid="{00000000-0005-0000-0000-000051000000}"/>
    <cellStyle name="Input cel new 2 3 3 4 4 2 2" xfId="17295" xr:uid="{00000000-0005-0000-0000-000051000000}"/>
    <cellStyle name="Input cel new 2 3 3 4 4 3" xfId="13205" xr:uid="{00000000-0005-0000-0000-000051000000}"/>
    <cellStyle name="Input cel new 2 3 3 4 5" xfId="2336" xr:uid="{00000000-0005-0000-0000-000051000000}"/>
    <cellStyle name="Input cel new 2 3 3 4 5 2" xfId="7906" xr:uid="{00000000-0005-0000-0000-000051000000}"/>
    <cellStyle name="Input cel new 2 3 3 4 5 2 2" xfId="18451" xr:uid="{00000000-0005-0000-0000-000051000000}"/>
    <cellStyle name="Input cel new 2 3 3 4 5 3" xfId="13523" xr:uid="{00000000-0005-0000-0000-000051000000}"/>
    <cellStyle name="Input cel new 2 3 3 4 6" xfId="3761" xr:uid="{00000000-0005-0000-0000-000051000000}"/>
    <cellStyle name="Input cel new 2 3 3 4 6 2" xfId="9315" xr:uid="{00000000-0005-0000-0000-000051000000}"/>
    <cellStyle name="Input cel new 2 3 3 4 6 2 2" xfId="19866" xr:uid="{00000000-0005-0000-0000-000051000000}"/>
    <cellStyle name="Input cel new 2 3 3 4 6 3" xfId="15896" xr:uid="{00000000-0005-0000-0000-000051000000}"/>
    <cellStyle name="Input cel new 2 3 3 4 7" xfId="6455" xr:uid="{00000000-0005-0000-0000-000051000000}"/>
    <cellStyle name="Input cel new 2 3 3 4 7 2" xfId="15163" xr:uid="{00000000-0005-0000-0000-000051000000}"/>
    <cellStyle name="Input cel new 2 3 3 4 7 2 2" xfId="17000" xr:uid="{00000000-0005-0000-0000-000051000000}"/>
    <cellStyle name="Input cel new 2 3 3 4 7 3" xfId="11208" xr:uid="{00000000-0005-0000-0000-000051000000}"/>
    <cellStyle name="Input cel new 2 3 3 4 8" xfId="5199" xr:uid="{00000000-0005-0000-0000-000051000000}"/>
    <cellStyle name="Input cel new 2 3 3 4 8 2" xfId="14461" xr:uid="{00000000-0005-0000-0000-000051000000}"/>
    <cellStyle name="Input cel new 2 3 3 4 9" xfId="13625" xr:uid="{00000000-0005-0000-0000-000051000000}"/>
    <cellStyle name="Input cel new 2 3 3 5" xfId="854" xr:uid="{00000000-0005-0000-0000-000051000000}"/>
    <cellStyle name="Input cel new 2 3 3 5 2" xfId="2080" xr:uid="{00000000-0005-0000-0000-000051000000}"/>
    <cellStyle name="Input cel new 2 3 3 5 2 2" xfId="3319" xr:uid="{00000000-0005-0000-0000-000051000000}"/>
    <cellStyle name="Input cel new 2 3 3 5 2 2 2" xfId="8889" xr:uid="{00000000-0005-0000-0000-000051000000}"/>
    <cellStyle name="Input cel new 2 3 3 5 2 2 2 2" xfId="19434" xr:uid="{00000000-0005-0000-0000-000051000000}"/>
    <cellStyle name="Input cel new 2 3 3 5 2 2 3" xfId="15477" xr:uid="{00000000-0005-0000-0000-000051000000}"/>
    <cellStyle name="Input cel new 2 3 3 5 2 3" xfId="4731" xr:uid="{00000000-0005-0000-0000-000051000000}"/>
    <cellStyle name="Input cel new 2 3 3 5 2 3 2" xfId="10223" xr:uid="{00000000-0005-0000-0000-000051000000}"/>
    <cellStyle name="Input cel new 2 3 3 5 2 3 2 2" xfId="20778" xr:uid="{00000000-0005-0000-0000-000051000000}"/>
    <cellStyle name="Input cel new 2 3 3 5 2 3 3" xfId="12876" xr:uid="{00000000-0005-0000-0000-000051000000}"/>
    <cellStyle name="Input cel new 2 3 3 5 2 4" xfId="7650" xr:uid="{00000000-0005-0000-0000-000051000000}"/>
    <cellStyle name="Input cel new 2 3 3 5 2 4 2" xfId="18195" xr:uid="{00000000-0005-0000-0000-000051000000}"/>
    <cellStyle name="Input cel new 2 3 3 5 2 5" xfId="6107" xr:uid="{00000000-0005-0000-0000-000051000000}"/>
    <cellStyle name="Input cel new 2 3 3 5 2 5 2" xfId="16629" xr:uid="{00000000-0005-0000-0000-000051000000}"/>
    <cellStyle name="Input cel new 2 3 3 5 2 6" xfId="11314" xr:uid="{00000000-0005-0000-0000-000051000000}"/>
    <cellStyle name="Input cel new 2 3 3 5 3" xfId="1758" xr:uid="{00000000-0005-0000-0000-000051000000}"/>
    <cellStyle name="Input cel new 2 3 3 5 3 2" xfId="2997" xr:uid="{00000000-0005-0000-0000-000051000000}"/>
    <cellStyle name="Input cel new 2 3 3 5 3 2 2" xfId="8567" xr:uid="{00000000-0005-0000-0000-000051000000}"/>
    <cellStyle name="Input cel new 2 3 3 5 3 2 2 2" xfId="19112" xr:uid="{00000000-0005-0000-0000-000051000000}"/>
    <cellStyle name="Input cel new 2 3 3 5 3 2 3" xfId="15785" xr:uid="{00000000-0005-0000-0000-000051000000}"/>
    <cellStyle name="Input cel new 2 3 3 5 3 3" xfId="4409" xr:uid="{00000000-0005-0000-0000-000051000000}"/>
    <cellStyle name="Input cel new 2 3 3 5 3 3 2" xfId="9920" xr:uid="{00000000-0005-0000-0000-000051000000}"/>
    <cellStyle name="Input cel new 2 3 3 5 3 3 2 2" xfId="20476" xr:uid="{00000000-0005-0000-0000-000051000000}"/>
    <cellStyle name="Input cel new 2 3 3 5 3 3 3" xfId="10264" xr:uid="{00000000-0005-0000-0000-000051000000}"/>
    <cellStyle name="Input cel new 2 3 3 5 3 4" xfId="7361" xr:uid="{00000000-0005-0000-0000-000051000000}"/>
    <cellStyle name="Input cel new 2 3 3 5 3 4 2" xfId="17906" xr:uid="{00000000-0005-0000-0000-000051000000}"/>
    <cellStyle name="Input cel new 2 3 3 5 3 5" xfId="5804" xr:uid="{00000000-0005-0000-0000-000051000000}"/>
    <cellStyle name="Input cel new 2 3 3 5 3 5 2" xfId="16327" xr:uid="{00000000-0005-0000-0000-000051000000}"/>
    <cellStyle name="Input cel new 2 3 3 5 3 6" xfId="12788" xr:uid="{00000000-0005-0000-0000-000051000000}"/>
    <cellStyle name="Input cel new 2 3 3 5 4" xfId="1154" xr:uid="{00000000-0005-0000-0000-000051000000}"/>
    <cellStyle name="Input cel new 2 3 3 5 4 2" xfId="6811" xr:uid="{00000000-0005-0000-0000-000051000000}"/>
    <cellStyle name="Input cel new 2 3 3 5 4 2 2" xfId="17356" xr:uid="{00000000-0005-0000-0000-000051000000}"/>
    <cellStyle name="Input cel new 2 3 3 5 4 3" xfId="10334" xr:uid="{00000000-0005-0000-0000-000051000000}"/>
    <cellStyle name="Input cel new 2 3 3 5 5" xfId="2397" xr:uid="{00000000-0005-0000-0000-000051000000}"/>
    <cellStyle name="Input cel new 2 3 3 5 5 2" xfId="7967" xr:uid="{00000000-0005-0000-0000-000051000000}"/>
    <cellStyle name="Input cel new 2 3 3 5 5 2 2" xfId="18512" xr:uid="{00000000-0005-0000-0000-000051000000}"/>
    <cellStyle name="Input cel new 2 3 3 5 5 3" xfId="14081" xr:uid="{00000000-0005-0000-0000-000051000000}"/>
    <cellStyle name="Input cel new 2 3 3 5 6" xfId="3822" xr:uid="{00000000-0005-0000-0000-000051000000}"/>
    <cellStyle name="Input cel new 2 3 3 5 6 2" xfId="9374" xr:uid="{00000000-0005-0000-0000-000051000000}"/>
    <cellStyle name="Input cel new 2 3 3 5 6 2 2" xfId="19927" xr:uid="{00000000-0005-0000-0000-000051000000}"/>
    <cellStyle name="Input cel new 2 3 3 5 6 3" xfId="11965" xr:uid="{00000000-0005-0000-0000-000051000000}"/>
    <cellStyle name="Input cel new 2 3 3 5 7" xfId="6514" xr:uid="{00000000-0005-0000-0000-000051000000}"/>
    <cellStyle name="Input cel new 2 3 3 5 7 2" xfId="15222" xr:uid="{00000000-0005-0000-0000-000051000000}"/>
    <cellStyle name="Input cel new 2 3 3 5 7 2 2" xfId="17059" xr:uid="{00000000-0005-0000-0000-000051000000}"/>
    <cellStyle name="Input cel new 2 3 3 5 7 3" xfId="13547" xr:uid="{00000000-0005-0000-0000-000051000000}"/>
    <cellStyle name="Input cel new 2 3 3 5 8" xfId="5258" xr:uid="{00000000-0005-0000-0000-000051000000}"/>
    <cellStyle name="Input cel new 2 3 3 5 8 2" xfId="11916" xr:uid="{00000000-0005-0000-0000-000051000000}"/>
    <cellStyle name="Input cel new 2 3 3 5 9" xfId="13365" xr:uid="{00000000-0005-0000-0000-000051000000}"/>
    <cellStyle name="Input cel new 2 3 3 6" xfId="610" xr:uid="{00000000-0005-0000-0000-000051000000}"/>
    <cellStyle name="Input cel new 2 3 3 6 2" xfId="1533" xr:uid="{00000000-0005-0000-0000-000051000000}"/>
    <cellStyle name="Input cel new 2 3 3 6 2 2" xfId="7144" xr:uid="{00000000-0005-0000-0000-000051000000}"/>
    <cellStyle name="Input cel new 2 3 3 6 2 2 2" xfId="17689" xr:uid="{00000000-0005-0000-0000-000051000000}"/>
    <cellStyle name="Input cel new 2 3 3 6 2 3" xfId="14710" xr:uid="{00000000-0005-0000-0000-000051000000}"/>
    <cellStyle name="Input cel new 2 3 3 6 3" xfId="2773" xr:uid="{00000000-0005-0000-0000-000051000000}"/>
    <cellStyle name="Input cel new 2 3 3 6 3 2" xfId="8343" xr:uid="{00000000-0005-0000-0000-000051000000}"/>
    <cellStyle name="Input cel new 2 3 3 6 3 2 2" xfId="18888" xr:uid="{00000000-0005-0000-0000-000051000000}"/>
    <cellStyle name="Input cel new 2 3 3 6 3 3" xfId="11337" xr:uid="{00000000-0005-0000-0000-000051000000}"/>
    <cellStyle name="Input cel new 2 3 3 6 4" xfId="4187" xr:uid="{00000000-0005-0000-0000-000051000000}"/>
    <cellStyle name="Input cel new 2 3 3 6 4 2" xfId="9708" xr:uid="{00000000-0005-0000-0000-000051000000}"/>
    <cellStyle name="Input cel new 2 3 3 6 4 2 2" xfId="20262" xr:uid="{00000000-0005-0000-0000-000051000000}"/>
    <cellStyle name="Input cel new 2 3 3 6 4 3" xfId="14074" xr:uid="{00000000-0005-0000-0000-000051000000}"/>
    <cellStyle name="Input cel new 2 3 3 6 5" xfId="6306" xr:uid="{00000000-0005-0000-0000-000051000000}"/>
    <cellStyle name="Input cel new 2 3 3 6 5 2" xfId="16851" xr:uid="{00000000-0005-0000-0000-000051000000}"/>
    <cellStyle name="Input cel new 2 3 3 6 6" xfId="5592" xr:uid="{00000000-0005-0000-0000-000051000000}"/>
    <cellStyle name="Input cel new 2 3 3 6 6 2" xfId="12472" xr:uid="{00000000-0005-0000-0000-000051000000}"/>
    <cellStyle name="Input cel new 2 3 3 6 7" xfId="10680" xr:uid="{00000000-0005-0000-0000-000051000000}"/>
    <cellStyle name="Input cel new 2 3 3 7" xfId="1220" xr:uid="{00000000-0005-0000-0000-000051000000}"/>
    <cellStyle name="Input cel new 2 3 3 7 2" xfId="2462" xr:uid="{00000000-0005-0000-0000-000051000000}"/>
    <cellStyle name="Input cel new 2 3 3 7 2 2" xfId="8032" xr:uid="{00000000-0005-0000-0000-000051000000}"/>
    <cellStyle name="Input cel new 2 3 3 7 2 2 2" xfId="18577" xr:uid="{00000000-0005-0000-0000-000051000000}"/>
    <cellStyle name="Input cel new 2 3 3 7 2 3" xfId="14459" xr:uid="{00000000-0005-0000-0000-000051000000}"/>
    <cellStyle name="Input cel new 2 3 3 7 3" xfId="3886" xr:uid="{00000000-0005-0000-0000-000051000000}"/>
    <cellStyle name="Input cel new 2 3 3 7 3 2" xfId="9435" xr:uid="{00000000-0005-0000-0000-000051000000}"/>
    <cellStyle name="Input cel new 2 3 3 7 3 2 2" xfId="19988" xr:uid="{00000000-0005-0000-0000-000051000000}"/>
    <cellStyle name="Input cel new 2 3 3 7 3 3" xfId="16083" xr:uid="{00000000-0005-0000-0000-000051000000}"/>
    <cellStyle name="Input cel new 2 3 3 7 4" xfId="6873" xr:uid="{00000000-0005-0000-0000-000051000000}"/>
    <cellStyle name="Input cel new 2 3 3 7 4 2" xfId="17418" xr:uid="{00000000-0005-0000-0000-000051000000}"/>
    <cellStyle name="Input cel new 2 3 3 7 5" xfId="5319" xr:uid="{00000000-0005-0000-0000-000051000000}"/>
    <cellStyle name="Input cel new 2 3 3 7 5 2" xfId="12174" xr:uid="{00000000-0005-0000-0000-000051000000}"/>
    <cellStyle name="Input cel new 2 3 3 7 6" xfId="11618" xr:uid="{00000000-0005-0000-0000-000051000000}"/>
    <cellStyle name="Input cel new 2 3 3 8" xfId="1178" xr:uid="{00000000-0005-0000-0000-000051000000}"/>
    <cellStyle name="Input cel new 2 3 3 8 2" xfId="2421" xr:uid="{00000000-0005-0000-0000-000051000000}"/>
    <cellStyle name="Input cel new 2 3 3 8 2 2" xfId="7991" xr:uid="{00000000-0005-0000-0000-000051000000}"/>
    <cellStyle name="Input cel new 2 3 3 8 2 2 2" xfId="18536" xr:uid="{00000000-0005-0000-0000-000051000000}"/>
    <cellStyle name="Input cel new 2 3 3 8 2 3" xfId="12143" xr:uid="{00000000-0005-0000-0000-000051000000}"/>
    <cellStyle name="Input cel new 2 3 3 8 3" xfId="3846" xr:uid="{00000000-0005-0000-0000-000051000000}"/>
    <cellStyle name="Input cel new 2 3 3 8 3 2" xfId="9397" xr:uid="{00000000-0005-0000-0000-000051000000}"/>
    <cellStyle name="Input cel new 2 3 3 8 3 2 2" xfId="19950" xr:uid="{00000000-0005-0000-0000-000051000000}"/>
    <cellStyle name="Input cel new 2 3 3 8 3 3" xfId="12857" xr:uid="{00000000-0005-0000-0000-000051000000}"/>
    <cellStyle name="Input cel new 2 3 3 8 4" xfId="6834" xr:uid="{00000000-0005-0000-0000-000051000000}"/>
    <cellStyle name="Input cel new 2 3 3 8 4 2" xfId="17379" xr:uid="{00000000-0005-0000-0000-000051000000}"/>
    <cellStyle name="Input cel new 2 3 3 8 5" xfId="5281" xr:uid="{00000000-0005-0000-0000-000051000000}"/>
    <cellStyle name="Input cel new 2 3 3 8 5 2" xfId="16020" xr:uid="{00000000-0005-0000-0000-000051000000}"/>
    <cellStyle name="Input cel new 2 3 3 8 6" xfId="10310" xr:uid="{00000000-0005-0000-0000-000051000000}"/>
    <cellStyle name="Input cel new 2 3 3 9" xfId="908" xr:uid="{00000000-0005-0000-0000-000051000000}"/>
    <cellStyle name="Input cel new 2 3 3 9 2" xfId="3334" xr:uid="{00000000-0005-0000-0000-000051000000}"/>
    <cellStyle name="Input cel new 2 3 3 9 2 2" xfId="8903" xr:uid="{00000000-0005-0000-0000-000051000000}"/>
    <cellStyle name="Input cel new 2 3 3 9 2 2 2" xfId="19448" xr:uid="{00000000-0005-0000-0000-000051000000}"/>
    <cellStyle name="Input cel new 2 3 3 9 2 3" xfId="12718" xr:uid="{00000000-0005-0000-0000-000051000000}"/>
    <cellStyle name="Input cel new 2 3 3 9 3" xfId="6568" xr:uid="{00000000-0005-0000-0000-000051000000}"/>
    <cellStyle name="Input cel new 2 3 3 9 3 2" xfId="17113" xr:uid="{00000000-0005-0000-0000-000051000000}"/>
    <cellStyle name="Input cel new 2 3 3 9 4" xfId="4769" xr:uid="{00000000-0005-0000-0000-000051000000}"/>
    <cellStyle name="Input cel new 2 3 3 9 4 2" xfId="15391" xr:uid="{00000000-0005-0000-0000-000051000000}"/>
    <cellStyle name="Input cel new 2 3 3 9 5" xfId="10439" xr:uid="{00000000-0005-0000-0000-000051000000}"/>
    <cellStyle name="Input cel new 2 3 4" xfId="362" xr:uid="{00000000-0005-0000-0000-000051000000}"/>
    <cellStyle name="Input cel new 2 3 4 2" xfId="1438" xr:uid="{00000000-0005-0000-0000-000051000000}"/>
    <cellStyle name="Input cel new 2 3 4 2 2" xfId="2679" xr:uid="{00000000-0005-0000-0000-000051000000}"/>
    <cellStyle name="Input cel new 2 3 4 2 2 2" xfId="4099" xr:uid="{00000000-0005-0000-0000-000051000000}"/>
    <cellStyle name="Input cel new 2 3 4 2 2 2 2" xfId="9630" xr:uid="{00000000-0005-0000-0000-000051000000}"/>
    <cellStyle name="Input cel new 2 3 4 2 2 2 2 2" xfId="20183" xr:uid="{00000000-0005-0000-0000-000051000000}"/>
    <cellStyle name="Input cel new 2 3 4 2 2 2 3" xfId="13571" xr:uid="{00000000-0005-0000-0000-000051000000}"/>
    <cellStyle name="Input cel new 2 3 4 2 2 3" xfId="8249" xr:uid="{00000000-0005-0000-0000-000051000000}"/>
    <cellStyle name="Input cel new 2 3 4 2 2 3 2" xfId="18794" xr:uid="{00000000-0005-0000-0000-000051000000}"/>
    <cellStyle name="Input cel new 2 3 4 2 2 4" xfId="5514" xr:uid="{00000000-0005-0000-0000-000051000000}"/>
    <cellStyle name="Input cel new 2 3 4 2 2 4 2" xfId="11585" xr:uid="{00000000-0005-0000-0000-000051000000}"/>
    <cellStyle name="Input cel new 2 3 4 2 2 5" xfId="13515" xr:uid="{00000000-0005-0000-0000-000051000000}"/>
    <cellStyle name="Input cel new 2 3 4 2 3" xfId="3538" xr:uid="{00000000-0005-0000-0000-000051000000}"/>
    <cellStyle name="Input cel new 2 3 4 2 3 2" xfId="9102" xr:uid="{00000000-0005-0000-0000-000051000000}"/>
    <cellStyle name="Input cel new 2 3 4 2 3 2 2" xfId="19648" xr:uid="{00000000-0005-0000-0000-000051000000}"/>
    <cellStyle name="Input cel new 2 3 4 2 3 3" xfId="14451" xr:uid="{00000000-0005-0000-0000-000051000000}"/>
    <cellStyle name="Input cel new 2 3 4 2 4" xfId="4985" xr:uid="{00000000-0005-0000-0000-000051000000}"/>
    <cellStyle name="Input cel new 2 3 4 2 4 2" xfId="12497" xr:uid="{00000000-0005-0000-0000-000051000000}"/>
    <cellStyle name="Input cel new 2 3 4 2 5" xfId="13595" xr:uid="{00000000-0005-0000-0000-000051000000}"/>
    <cellStyle name="Input cel new 2 3 4 3" xfId="1384" xr:uid="{00000000-0005-0000-0000-000051000000}"/>
    <cellStyle name="Input cel new 2 3 4 3 2" xfId="2625" xr:uid="{00000000-0005-0000-0000-000051000000}"/>
    <cellStyle name="Input cel new 2 3 4 3 2 2" xfId="8195" xr:uid="{00000000-0005-0000-0000-000051000000}"/>
    <cellStyle name="Input cel new 2 3 4 3 2 2 2" xfId="18740" xr:uid="{00000000-0005-0000-0000-000051000000}"/>
    <cellStyle name="Input cel new 2 3 4 3 2 3" xfId="15466" xr:uid="{00000000-0005-0000-0000-000051000000}"/>
    <cellStyle name="Input cel new 2 3 4 3 3" xfId="4045" xr:uid="{00000000-0005-0000-0000-000051000000}"/>
    <cellStyle name="Input cel new 2 3 4 3 3 2" xfId="9579" xr:uid="{00000000-0005-0000-0000-000051000000}"/>
    <cellStyle name="Input cel new 2 3 4 3 3 2 2" xfId="20132" xr:uid="{00000000-0005-0000-0000-000051000000}"/>
    <cellStyle name="Input cel new 2 3 4 3 3 3" xfId="12240" xr:uid="{00000000-0005-0000-0000-000051000000}"/>
    <cellStyle name="Input cel new 2 3 4 3 4" xfId="7020" xr:uid="{00000000-0005-0000-0000-000051000000}"/>
    <cellStyle name="Input cel new 2 3 4 3 4 2" xfId="17565" xr:uid="{00000000-0005-0000-0000-000051000000}"/>
    <cellStyle name="Input cel new 2 3 4 3 5" xfId="5463" xr:uid="{00000000-0005-0000-0000-000051000000}"/>
    <cellStyle name="Input cel new 2 3 4 3 5 2" xfId="14021" xr:uid="{00000000-0005-0000-0000-000051000000}"/>
    <cellStyle name="Input cel new 2 3 4 3 6" xfId="15817" xr:uid="{00000000-0005-0000-0000-000051000000}"/>
    <cellStyle name="Input cel new 2 3 4 4" xfId="434" xr:uid="{00000000-0005-0000-0000-000051000000}"/>
    <cellStyle name="Input cel new 2 3 4 4 2" xfId="3413" xr:uid="{00000000-0005-0000-0000-000051000000}"/>
    <cellStyle name="Input cel new 2 3 4 4 2 2" xfId="8979" xr:uid="{00000000-0005-0000-0000-000051000000}"/>
    <cellStyle name="Input cel new 2 3 4 4 2 2 2" xfId="19525" xr:uid="{00000000-0005-0000-0000-000051000000}"/>
    <cellStyle name="Input cel new 2 3 4 4 2 3" xfId="11523" xr:uid="{00000000-0005-0000-0000-000051000000}"/>
    <cellStyle name="Input cel new 2 3 4 4 3" xfId="6179" xr:uid="{00000000-0005-0000-0000-000051000000}"/>
    <cellStyle name="Input cel new 2 3 4 4 3 2" xfId="16724" xr:uid="{00000000-0005-0000-0000-000051000000}"/>
    <cellStyle name="Input cel new 2 3 4 4 4" xfId="4844" xr:uid="{00000000-0005-0000-0000-000051000000}"/>
    <cellStyle name="Input cel new 2 3 4 4 4 2" xfId="12804" xr:uid="{00000000-0005-0000-0000-000051000000}"/>
    <cellStyle name="Input cel new 2 3 4 4 5" xfId="14798" xr:uid="{00000000-0005-0000-0000-000051000000}"/>
    <cellStyle name="Input cel new 2 3 4 5" xfId="2087" xr:uid="{00000000-0005-0000-0000-000051000000}"/>
    <cellStyle name="Input cel new 2 3 4 5 2" xfId="7657" xr:uid="{00000000-0005-0000-0000-000051000000}"/>
    <cellStyle name="Input cel new 2 3 4 5 2 2" xfId="18202" xr:uid="{00000000-0005-0000-0000-000051000000}"/>
    <cellStyle name="Input cel new 2 3 4 5 3" xfId="14277" xr:uid="{00000000-0005-0000-0000-000051000000}"/>
    <cellStyle name="Input cel new 2 3 4 6" xfId="468" xr:uid="{00000000-0005-0000-0000-000051000000}"/>
    <cellStyle name="Input cel new 2 3 4 6 2" xfId="6207" xr:uid="{00000000-0005-0000-0000-000051000000}"/>
    <cellStyle name="Input cel new 2 3 4 6 2 2" xfId="16753" xr:uid="{00000000-0005-0000-0000-000051000000}"/>
    <cellStyle name="Input cel new 2 3 4 6 3" xfId="11397" xr:uid="{00000000-0005-0000-0000-000051000000}"/>
    <cellStyle name="Input cel new 2 3 4 7" xfId="4892" xr:uid="{00000000-0005-0000-0000-000051000000}"/>
    <cellStyle name="Input cel new 2 3 4 7 2" xfId="13670" xr:uid="{00000000-0005-0000-0000-000051000000}"/>
    <cellStyle name="Input cel new 2 3 4 8" xfId="14872" xr:uid="{00000000-0005-0000-0000-000051000000}"/>
    <cellStyle name="Input cel new 2 3 4 8 2" xfId="16106" xr:uid="{00000000-0005-0000-0000-000051000000}"/>
    <cellStyle name="Input cel new 2 3 4 9" xfId="12454" xr:uid="{00000000-0005-0000-0000-000051000000}"/>
    <cellStyle name="Input cel new 2 3 5" xfId="743" xr:uid="{00000000-0005-0000-0000-000051000000}"/>
    <cellStyle name="Input cel new 2 3 5 10" xfId="14147" xr:uid="{00000000-0005-0000-0000-000051000000}"/>
    <cellStyle name="Input cel new 2 3 5 2" xfId="1651" xr:uid="{00000000-0005-0000-0000-000051000000}"/>
    <cellStyle name="Input cel new 2 3 5 2 2" xfId="1969" xr:uid="{00000000-0005-0000-0000-000051000000}"/>
    <cellStyle name="Input cel new 2 3 5 2 2 2" xfId="3208" xr:uid="{00000000-0005-0000-0000-000051000000}"/>
    <cellStyle name="Input cel new 2 3 5 2 2 2 2" xfId="8778" xr:uid="{00000000-0005-0000-0000-000051000000}"/>
    <cellStyle name="Input cel new 2 3 5 2 2 2 2 2" xfId="19323" xr:uid="{00000000-0005-0000-0000-000051000000}"/>
    <cellStyle name="Input cel new 2 3 5 2 2 2 3" xfId="11260" xr:uid="{00000000-0005-0000-0000-000051000000}"/>
    <cellStyle name="Input cel new 2 3 5 2 2 3" xfId="4620" xr:uid="{00000000-0005-0000-0000-000051000000}"/>
    <cellStyle name="Input cel new 2 3 5 2 2 3 2" xfId="10117" xr:uid="{00000000-0005-0000-0000-000051000000}"/>
    <cellStyle name="Input cel new 2 3 5 2 2 3 2 2" xfId="20672" xr:uid="{00000000-0005-0000-0000-000051000000}"/>
    <cellStyle name="Input cel new 2 3 5 2 2 3 3" xfId="14448" xr:uid="{00000000-0005-0000-0000-000051000000}"/>
    <cellStyle name="Input cel new 2 3 5 2 2 4" xfId="7544" xr:uid="{00000000-0005-0000-0000-000051000000}"/>
    <cellStyle name="Input cel new 2 3 5 2 2 4 2" xfId="18089" xr:uid="{00000000-0005-0000-0000-000051000000}"/>
    <cellStyle name="Input cel new 2 3 5 2 2 5" xfId="6001" xr:uid="{00000000-0005-0000-0000-000051000000}"/>
    <cellStyle name="Input cel new 2 3 5 2 2 5 2" xfId="16523" xr:uid="{00000000-0005-0000-0000-000051000000}"/>
    <cellStyle name="Input cel new 2 3 5 2 2 6" xfId="13126" xr:uid="{00000000-0005-0000-0000-000051000000}"/>
    <cellStyle name="Input cel new 2 3 5 2 3" xfId="2891" xr:uid="{00000000-0005-0000-0000-000051000000}"/>
    <cellStyle name="Input cel new 2 3 5 2 3 2" xfId="8461" xr:uid="{00000000-0005-0000-0000-000051000000}"/>
    <cellStyle name="Input cel new 2 3 5 2 3 2 2" xfId="19006" xr:uid="{00000000-0005-0000-0000-000051000000}"/>
    <cellStyle name="Input cel new 2 3 5 2 3 3" xfId="15997" xr:uid="{00000000-0005-0000-0000-000051000000}"/>
    <cellStyle name="Input cel new 2 3 5 2 4" xfId="4304" xr:uid="{00000000-0005-0000-0000-000051000000}"/>
    <cellStyle name="Input cel new 2 3 5 2 4 2" xfId="9820" xr:uid="{00000000-0005-0000-0000-000051000000}"/>
    <cellStyle name="Input cel new 2 3 5 2 4 2 2" xfId="20376" xr:uid="{00000000-0005-0000-0000-000051000000}"/>
    <cellStyle name="Input cel new 2 3 5 2 4 3" xfId="11249" xr:uid="{00000000-0005-0000-0000-000051000000}"/>
    <cellStyle name="Input cel new 2 3 5 2 5" xfId="7259" xr:uid="{00000000-0005-0000-0000-000051000000}"/>
    <cellStyle name="Input cel new 2 3 5 2 5 2" xfId="17804" xr:uid="{00000000-0005-0000-0000-000051000000}"/>
    <cellStyle name="Input cel new 2 3 5 2 6" xfId="5704" xr:uid="{00000000-0005-0000-0000-000051000000}"/>
    <cellStyle name="Input cel new 2 3 5 2 6 2" xfId="16227" xr:uid="{00000000-0005-0000-0000-000051000000}"/>
    <cellStyle name="Input cel new 2 3 5 2 7" xfId="15732" xr:uid="{00000000-0005-0000-0000-000051000000}"/>
    <cellStyle name="Input cel new 2 3 5 3" xfId="1267" xr:uid="{00000000-0005-0000-0000-000051000000}"/>
    <cellStyle name="Input cel new 2 3 5 3 2" xfId="2508" xr:uid="{00000000-0005-0000-0000-000051000000}"/>
    <cellStyle name="Input cel new 2 3 5 3 2 2" xfId="8078" xr:uid="{00000000-0005-0000-0000-000051000000}"/>
    <cellStyle name="Input cel new 2 3 5 3 2 2 2" xfId="18623" xr:uid="{00000000-0005-0000-0000-000051000000}"/>
    <cellStyle name="Input cel new 2 3 5 3 2 3" xfId="11125" xr:uid="{00000000-0005-0000-0000-000051000000}"/>
    <cellStyle name="Input cel new 2 3 5 3 3" xfId="3929" xr:uid="{00000000-0005-0000-0000-000051000000}"/>
    <cellStyle name="Input cel new 2 3 5 3 3 2" xfId="9473" xr:uid="{00000000-0005-0000-0000-000051000000}"/>
    <cellStyle name="Input cel new 2 3 5 3 3 2 2" xfId="20026" xr:uid="{00000000-0005-0000-0000-000051000000}"/>
    <cellStyle name="Input cel new 2 3 5 3 3 3" xfId="11406" xr:uid="{00000000-0005-0000-0000-000051000000}"/>
    <cellStyle name="Input cel new 2 3 5 3 4" xfId="6914" xr:uid="{00000000-0005-0000-0000-000051000000}"/>
    <cellStyle name="Input cel new 2 3 5 3 4 2" xfId="17459" xr:uid="{00000000-0005-0000-0000-000051000000}"/>
    <cellStyle name="Input cel new 2 3 5 3 5" xfId="5357" xr:uid="{00000000-0005-0000-0000-000051000000}"/>
    <cellStyle name="Input cel new 2 3 5 3 5 2" xfId="11194" xr:uid="{00000000-0005-0000-0000-000051000000}"/>
    <cellStyle name="Input cel new 2 3 5 3 6" xfId="14213" xr:uid="{00000000-0005-0000-0000-000051000000}"/>
    <cellStyle name="Input cel new 2 3 5 4" xfId="1289" xr:uid="{00000000-0005-0000-0000-000051000000}"/>
    <cellStyle name="Input cel new 2 3 5 4 2" xfId="2530" xr:uid="{00000000-0005-0000-0000-000051000000}"/>
    <cellStyle name="Input cel new 2 3 5 4 2 2" xfId="8100" xr:uid="{00000000-0005-0000-0000-000051000000}"/>
    <cellStyle name="Input cel new 2 3 5 4 2 2 2" xfId="18645" xr:uid="{00000000-0005-0000-0000-000051000000}"/>
    <cellStyle name="Input cel new 2 3 5 4 2 3" xfId="11548" xr:uid="{00000000-0005-0000-0000-000051000000}"/>
    <cellStyle name="Input cel new 2 3 5 4 3" xfId="3951" xr:uid="{00000000-0005-0000-0000-000051000000}"/>
    <cellStyle name="Input cel new 2 3 5 4 3 2" xfId="9492" xr:uid="{00000000-0005-0000-0000-000051000000}"/>
    <cellStyle name="Input cel new 2 3 5 4 3 2 2" xfId="20045" xr:uid="{00000000-0005-0000-0000-000051000000}"/>
    <cellStyle name="Input cel new 2 3 5 4 3 3" xfId="11354" xr:uid="{00000000-0005-0000-0000-000051000000}"/>
    <cellStyle name="Input cel new 2 3 5 4 4" xfId="6932" xr:uid="{00000000-0005-0000-0000-000051000000}"/>
    <cellStyle name="Input cel new 2 3 5 4 4 2" xfId="17477" xr:uid="{00000000-0005-0000-0000-000051000000}"/>
    <cellStyle name="Input cel new 2 3 5 4 5" xfId="5376" xr:uid="{00000000-0005-0000-0000-000051000000}"/>
    <cellStyle name="Input cel new 2 3 5 4 5 2" xfId="11771" xr:uid="{00000000-0005-0000-0000-000051000000}"/>
    <cellStyle name="Input cel new 2 3 5 4 6" xfId="14343" xr:uid="{00000000-0005-0000-0000-000051000000}"/>
    <cellStyle name="Input cel new 2 3 5 5" xfId="1043" xr:uid="{00000000-0005-0000-0000-000051000000}"/>
    <cellStyle name="Input cel new 2 3 5 5 2" xfId="3711" xr:uid="{00000000-0005-0000-0000-000051000000}"/>
    <cellStyle name="Input cel new 2 3 5 5 2 2" xfId="9268" xr:uid="{00000000-0005-0000-0000-000051000000}"/>
    <cellStyle name="Input cel new 2 3 5 5 2 2 2" xfId="19817" xr:uid="{00000000-0005-0000-0000-000051000000}"/>
    <cellStyle name="Input cel new 2 3 5 5 2 3" xfId="13664" xr:uid="{00000000-0005-0000-0000-000051000000}"/>
    <cellStyle name="Input cel new 2 3 5 5 3" xfId="6701" xr:uid="{00000000-0005-0000-0000-000051000000}"/>
    <cellStyle name="Input cel new 2 3 5 5 3 2" xfId="17246" xr:uid="{00000000-0005-0000-0000-000051000000}"/>
    <cellStyle name="Input cel new 2 3 5 5 4" xfId="5152" xr:uid="{00000000-0005-0000-0000-000051000000}"/>
    <cellStyle name="Input cel new 2 3 5 5 4 2" xfId="13528" xr:uid="{00000000-0005-0000-0000-000051000000}"/>
    <cellStyle name="Input cel new 2 3 5 5 5" xfId="15514" xr:uid="{00000000-0005-0000-0000-000051000000}"/>
    <cellStyle name="Input cel new 2 3 5 6" xfId="2286" xr:uid="{00000000-0005-0000-0000-000051000000}"/>
    <cellStyle name="Input cel new 2 3 5 6 2" xfId="7856" xr:uid="{00000000-0005-0000-0000-000051000000}"/>
    <cellStyle name="Input cel new 2 3 5 6 2 2" xfId="18401" xr:uid="{00000000-0005-0000-0000-000051000000}"/>
    <cellStyle name="Input cel new 2 3 5 6 3" xfId="13694" xr:uid="{00000000-0005-0000-0000-000051000000}"/>
    <cellStyle name="Input cel new 2 3 5 7" xfId="3483" xr:uid="{00000000-0005-0000-0000-000051000000}"/>
    <cellStyle name="Input cel new 2 3 5 7 2" xfId="9047" xr:uid="{00000000-0005-0000-0000-000051000000}"/>
    <cellStyle name="Input cel new 2 3 5 7 2 2" xfId="19593" xr:uid="{00000000-0005-0000-0000-000051000000}"/>
    <cellStyle name="Input cel new 2 3 5 7 3" xfId="13557" xr:uid="{00000000-0005-0000-0000-000051000000}"/>
    <cellStyle name="Input cel new 2 3 5 8" xfId="4930" xr:uid="{00000000-0005-0000-0000-000051000000}"/>
    <cellStyle name="Input cel new 2 3 5 8 2" xfId="13379" xr:uid="{00000000-0005-0000-0000-000051000000}"/>
    <cellStyle name="Input cel new 2 3 5 9" xfId="14886" xr:uid="{00000000-0005-0000-0000-000051000000}"/>
    <cellStyle name="Input cel new 2 3 5 9 2" xfId="13893" xr:uid="{00000000-0005-0000-0000-000051000000}"/>
    <cellStyle name="Input cel new 2 3 6" xfId="806" xr:uid="{00000000-0005-0000-0000-000051000000}"/>
    <cellStyle name="Input cel new 2 3 6 2" xfId="2032" xr:uid="{00000000-0005-0000-0000-000051000000}"/>
    <cellStyle name="Input cel new 2 3 6 2 2" xfId="3271" xr:uid="{00000000-0005-0000-0000-000051000000}"/>
    <cellStyle name="Input cel new 2 3 6 2 2 2" xfId="8841" xr:uid="{00000000-0005-0000-0000-000051000000}"/>
    <cellStyle name="Input cel new 2 3 6 2 2 2 2" xfId="19386" xr:uid="{00000000-0005-0000-0000-000051000000}"/>
    <cellStyle name="Input cel new 2 3 6 2 2 3" xfId="10709" xr:uid="{00000000-0005-0000-0000-000051000000}"/>
    <cellStyle name="Input cel new 2 3 6 2 3" xfId="4683" xr:uid="{00000000-0005-0000-0000-000051000000}"/>
    <cellStyle name="Input cel new 2 3 6 2 3 2" xfId="10176" xr:uid="{00000000-0005-0000-0000-000051000000}"/>
    <cellStyle name="Input cel new 2 3 6 2 3 2 2" xfId="20731" xr:uid="{00000000-0005-0000-0000-000051000000}"/>
    <cellStyle name="Input cel new 2 3 6 2 3 3" xfId="11938" xr:uid="{00000000-0005-0000-0000-000051000000}"/>
    <cellStyle name="Input cel new 2 3 6 2 4" xfId="7603" xr:uid="{00000000-0005-0000-0000-000051000000}"/>
    <cellStyle name="Input cel new 2 3 6 2 4 2" xfId="18148" xr:uid="{00000000-0005-0000-0000-000051000000}"/>
    <cellStyle name="Input cel new 2 3 6 2 5" xfId="6060" xr:uid="{00000000-0005-0000-0000-000051000000}"/>
    <cellStyle name="Input cel new 2 3 6 2 5 2" xfId="16582" xr:uid="{00000000-0005-0000-0000-000051000000}"/>
    <cellStyle name="Input cel new 2 3 6 2 6" xfId="14998" xr:uid="{00000000-0005-0000-0000-000051000000}"/>
    <cellStyle name="Input cel new 2 3 6 3" xfId="1326" xr:uid="{00000000-0005-0000-0000-000051000000}"/>
    <cellStyle name="Input cel new 2 3 6 3 2" xfId="2567" xr:uid="{00000000-0005-0000-0000-000051000000}"/>
    <cellStyle name="Input cel new 2 3 6 3 2 2" xfId="8137" xr:uid="{00000000-0005-0000-0000-000051000000}"/>
    <cellStyle name="Input cel new 2 3 6 3 2 2 2" xfId="18682" xr:uid="{00000000-0005-0000-0000-000051000000}"/>
    <cellStyle name="Input cel new 2 3 6 3 2 3" xfId="13451" xr:uid="{00000000-0005-0000-0000-000051000000}"/>
    <cellStyle name="Input cel new 2 3 6 3 3" xfId="3987" xr:uid="{00000000-0005-0000-0000-000051000000}"/>
    <cellStyle name="Input cel new 2 3 6 3 3 2" xfId="9525" xr:uid="{00000000-0005-0000-0000-000051000000}"/>
    <cellStyle name="Input cel new 2 3 6 3 3 2 2" xfId="20078" xr:uid="{00000000-0005-0000-0000-000051000000}"/>
    <cellStyle name="Input cel new 2 3 6 3 3 3" xfId="13804" xr:uid="{00000000-0005-0000-0000-000051000000}"/>
    <cellStyle name="Input cel new 2 3 6 3 4" xfId="6967" xr:uid="{00000000-0005-0000-0000-000051000000}"/>
    <cellStyle name="Input cel new 2 3 6 3 4 2" xfId="17512" xr:uid="{00000000-0005-0000-0000-000051000000}"/>
    <cellStyle name="Input cel new 2 3 6 3 5" xfId="5409" xr:uid="{00000000-0005-0000-0000-000051000000}"/>
    <cellStyle name="Input cel new 2 3 6 3 5 2" xfId="16146" xr:uid="{00000000-0005-0000-0000-000051000000}"/>
    <cellStyle name="Input cel new 2 3 6 3 6" xfId="13818" xr:uid="{00000000-0005-0000-0000-000051000000}"/>
    <cellStyle name="Input cel new 2 3 6 4" xfId="1106" xr:uid="{00000000-0005-0000-0000-000051000000}"/>
    <cellStyle name="Input cel new 2 3 6 4 2" xfId="6763" xr:uid="{00000000-0005-0000-0000-000051000000}"/>
    <cellStyle name="Input cel new 2 3 6 4 2 2" xfId="17308" xr:uid="{00000000-0005-0000-0000-000051000000}"/>
    <cellStyle name="Input cel new 2 3 6 4 3" xfId="12928" xr:uid="{00000000-0005-0000-0000-000051000000}"/>
    <cellStyle name="Input cel new 2 3 6 5" xfId="2349" xr:uid="{00000000-0005-0000-0000-000051000000}"/>
    <cellStyle name="Input cel new 2 3 6 5 2" xfId="7919" xr:uid="{00000000-0005-0000-0000-000051000000}"/>
    <cellStyle name="Input cel new 2 3 6 5 2 2" xfId="18464" xr:uid="{00000000-0005-0000-0000-000051000000}"/>
    <cellStyle name="Input cel new 2 3 6 5 3" xfId="14515" xr:uid="{00000000-0005-0000-0000-000051000000}"/>
    <cellStyle name="Input cel new 2 3 6 6" xfId="3774" xr:uid="{00000000-0005-0000-0000-000051000000}"/>
    <cellStyle name="Input cel new 2 3 6 6 2" xfId="9327" xr:uid="{00000000-0005-0000-0000-000051000000}"/>
    <cellStyle name="Input cel new 2 3 6 6 2 2" xfId="19879" xr:uid="{00000000-0005-0000-0000-000051000000}"/>
    <cellStyle name="Input cel new 2 3 6 6 3" xfId="10959" xr:uid="{00000000-0005-0000-0000-000051000000}"/>
    <cellStyle name="Input cel new 2 3 6 7" xfId="6467" xr:uid="{00000000-0005-0000-0000-000051000000}"/>
    <cellStyle name="Input cel new 2 3 6 7 2" xfId="15175" xr:uid="{00000000-0005-0000-0000-000051000000}"/>
    <cellStyle name="Input cel new 2 3 6 7 2 2" xfId="17012" xr:uid="{00000000-0005-0000-0000-000051000000}"/>
    <cellStyle name="Input cel new 2 3 6 7 3" xfId="12601" xr:uid="{00000000-0005-0000-0000-000051000000}"/>
    <cellStyle name="Input cel new 2 3 6 8" xfId="5211" xr:uid="{00000000-0005-0000-0000-000051000000}"/>
    <cellStyle name="Input cel new 2 3 6 8 2" xfId="11462" xr:uid="{00000000-0005-0000-0000-000051000000}"/>
    <cellStyle name="Input cel new 2 3 6 9" xfId="12200" xr:uid="{00000000-0005-0000-0000-000051000000}"/>
    <cellStyle name="Input cel new 2 3 7" xfId="576" xr:uid="{00000000-0005-0000-0000-000051000000}"/>
    <cellStyle name="Input cel new 2 3 7 2" xfId="1445" xr:uid="{00000000-0005-0000-0000-000051000000}"/>
    <cellStyle name="Input cel new 2 3 7 2 2" xfId="2686" xr:uid="{00000000-0005-0000-0000-000051000000}"/>
    <cellStyle name="Input cel new 2 3 7 2 2 2" xfId="8256" xr:uid="{00000000-0005-0000-0000-000051000000}"/>
    <cellStyle name="Input cel new 2 3 7 2 2 2 2" xfId="18801" xr:uid="{00000000-0005-0000-0000-000051000000}"/>
    <cellStyle name="Input cel new 2 3 7 2 2 3" xfId="11433" xr:uid="{00000000-0005-0000-0000-000051000000}"/>
    <cellStyle name="Input cel new 2 3 7 2 3" xfId="4106" xr:uid="{00000000-0005-0000-0000-000051000000}"/>
    <cellStyle name="Input cel new 2 3 7 2 3 2" xfId="9636" xr:uid="{00000000-0005-0000-0000-000051000000}"/>
    <cellStyle name="Input cel new 2 3 7 2 3 2 2" xfId="20189" xr:uid="{00000000-0005-0000-0000-000051000000}"/>
    <cellStyle name="Input cel new 2 3 7 2 3 3" xfId="15719" xr:uid="{00000000-0005-0000-0000-000051000000}"/>
    <cellStyle name="Input cel new 2 3 7 2 4" xfId="7076" xr:uid="{00000000-0005-0000-0000-000051000000}"/>
    <cellStyle name="Input cel new 2 3 7 2 4 2" xfId="17621" xr:uid="{00000000-0005-0000-0000-000051000000}"/>
    <cellStyle name="Input cel new 2 3 7 2 5" xfId="5520" xr:uid="{00000000-0005-0000-0000-000051000000}"/>
    <cellStyle name="Input cel new 2 3 7 2 5 2" xfId="14274" xr:uid="{00000000-0005-0000-0000-000051000000}"/>
    <cellStyle name="Input cel new 2 3 7 2 6" xfId="15743" xr:uid="{00000000-0005-0000-0000-000051000000}"/>
    <cellStyle name="Input cel new 2 3 7 3" xfId="1508" xr:uid="{00000000-0005-0000-0000-000051000000}"/>
    <cellStyle name="Input cel new 2 3 7 3 2" xfId="7130" xr:uid="{00000000-0005-0000-0000-000051000000}"/>
    <cellStyle name="Input cel new 2 3 7 3 2 2" xfId="17675" xr:uid="{00000000-0005-0000-0000-000051000000}"/>
    <cellStyle name="Input cel new 2 3 7 3 3" xfId="13090" xr:uid="{00000000-0005-0000-0000-000051000000}"/>
    <cellStyle name="Input cel new 2 3 7 4" xfId="2748" xr:uid="{00000000-0005-0000-0000-000051000000}"/>
    <cellStyle name="Input cel new 2 3 7 4 2" xfId="8318" xr:uid="{00000000-0005-0000-0000-000051000000}"/>
    <cellStyle name="Input cel new 2 3 7 4 2 2" xfId="18863" xr:uid="{00000000-0005-0000-0000-000051000000}"/>
    <cellStyle name="Input cel new 2 3 7 4 3" xfId="14408" xr:uid="{00000000-0005-0000-0000-000051000000}"/>
    <cellStyle name="Input cel new 2 3 7 5" xfId="4162" xr:uid="{00000000-0005-0000-0000-000051000000}"/>
    <cellStyle name="Input cel new 2 3 7 5 2" xfId="9686" xr:uid="{00000000-0005-0000-0000-000051000000}"/>
    <cellStyle name="Input cel new 2 3 7 5 2 2" xfId="20240" xr:uid="{00000000-0005-0000-0000-000051000000}"/>
    <cellStyle name="Input cel new 2 3 7 5 3" xfId="16035" xr:uid="{00000000-0005-0000-0000-000051000000}"/>
    <cellStyle name="Input cel new 2 3 7 6" xfId="6275" xr:uid="{00000000-0005-0000-0000-000051000000}"/>
    <cellStyle name="Input cel new 2 3 7 6 2" xfId="16820" xr:uid="{00000000-0005-0000-0000-000051000000}"/>
    <cellStyle name="Input cel new 2 3 7 7" xfId="5570" xr:uid="{00000000-0005-0000-0000-000051000000}"/>
    <cellStyle name="Input cel new 2 3 7 7 2" xfId="10719" xr:uid="{00000000-0005-0000-0000-000051000000}"/>
    <cellStyle name="Input cel new 2 3 7 8" xfId="14200" xr:uid="{00000000-0005-0000-0000-000051000000}"/>
    <cellStyle name="Input cel new 2 3 8" xfId="412" xr:uid="{00000000-0005-0000-0000-000051000000}"/>
    <cellStyle name="Input cel new 2 3 8 2" xfId="3585" xr:uid="{00000000-0005-0000-0000-000051000000}"/>
    <cellStyle name="Input cel new 2 3 8 2 2" xfId="9146" xr:uid="{00000000-0005-0000-0000-000051000000}"/>
    <cellStyle name="Input cel new 2 3 8 2 2 2" xfId="19693" xr:uid="{00000000-0005-0000-0000-000051000000}"/>
    <cellStyle name="Input cel new 2 3 8 2 3" xfId="12569" xr:uid="{00000000-0005-0000-0000-000051000000}"/>
    <cellStyle name="Input cel new 2 3 8 3" xfId="6159" xr:uid="{00000000-0005-0000-0000-000051000000}"/>
    <cellStyle name="Input cel new 2 3 8 3 2" xfId="16704" xr:uid="{00000000-0005-0000-0000-000051000000}"/>
    <cellStyle name="Input cel new 2 3 8 4" xfId="5030" xr:uid="{00000000-0005-0000-0000-000051000000}"/>
    <cellStyle name="Input cel new 2 3 8 4 2" xfId="11420" xr:uid="{00000000-0005-0000-0000-000051000000}"/>
    <cellStyle name="Input cel new 2 3 8 5" xfId="13734" xr:uid="{00000000-0005-0000-0000-000051000000}"/>
    <cellStyle name="Input cel new 2 3 9" xfId="464" xr:uid="{00000000-0005-0000-0000-000051000000}"/>
    <cellStyle name="Input cel new 2 3 9 2" xfId="6203" xr:uid="{00000000-0005-0000-0000-000051000000}"/>
    <cellStyle name="Input cel new 2 3 9 2 2" xfId="16749" xr:uid="{00000000-0005-0000-0000-000051000000}"/>
    <cellStyle name="Input cel new 2 3 9 3" xfId="14679" xr:uid="{00000000-0005-0000-0000-000051000000}"/>
    <cellStyle name="Input cel new 2 4" xfId="211" xr:uid="{00000000-0005-0000-0000-00004E000000}"/>
    <cellStyle name="Input cel new 2 4 10" xfId="14838" xr:uid="{00000000-0005-0000-0000-00004E000000}"/>
    <cellStyle name="Input cel new 2 4 10 2" xfId="13991" xr:uid="{00000000-0005-0000-0000-00004E000000}"/>
    <cellStyle name="Input cel new 2 4 2" xfId="358" xr:uid="{00000000-0005-0000-0000-00004E000000}"/>
    <cellStyle name="Input cel new 2 4 2 10" xfId="564" xr:uid="{00000000-0005-0000-0000-00004E000000}"/>
    <cellStyle name="Input cel new 2 4 2 10 2" xfId="6264" xr:uid="{00000000-0005-0000-0000-00004E000000}"/>
    <cellStyle name="Input cel new 2 4 2 10 2 2" xfId="16809" xr:uid="{00000000-0005-0000-0000-00004E000000}"/>
    <cellStyle name="Input cel new 2 4 2 10 3" xfId="10568" xr:uid="{00000000-0005-0000-0000-00004E000000}"/>
    <cellStyle name="Input cel new 2 4 2 11" xfId="3447" xr:uid="{00000000-0005-0000-0000-00004E000000}"/>
    <cellStyle name="Input cel new 2 4 2 11 2" xfId="9011" xr:uid="{00000000-0005-0000-0000-00004E000000}"/>
    <cellStyle name="Input cel new 2 4 2 11 2 2" xfId="19557" xr:uid="{00000000-0005-0000-0000-00004E000000}"/>
    <cellStyle name="Input cel new 2 4 2 12" xfId="4888" xr:uid="{00000000-0005-0000-0000-00004E000000}"/>
    <cellStyle name="Input cel new 2 4 2 12 2" xfId="14006" xr:uid="{00000000-0005-0000-0000-00004E000000}"/>
    <cellStyle name="Input cel new 2 4 2 13" xfId="10348" xr:uid="{00000000-0005-0000-0000-00004E000000}"/>
    <cellStyle name="Input cel new 2 4 2 2" xfId="706" xr:uid="{00000000-0005-0000-0000-00004E000000}"/>
    <cellStyle name="Input cel new 2 4 2 2 10" xfId="15782" xr:uid="{00000000-0005-0000-0000-00004E000000}"/>
    <cellStyle name="Input cel new 2 4 2 2 2" xfId="1617" xr:uid="{00000000-0005-0000-0000-00004E000000}"/>
    <cellStyle name="Input cel new 2 4 2 2 2 2" xfId="1932" xr:uid="{00000000-0005-0000-0000-00004E000000}"/>
    <cellStyle name="Input cel new 2 4 2 2 2 2 2" xfId="3171" xr:uid="{00000000-0005-0000-0000-00004E000000}"/>
    <cellStyle name="Input cel new 2 4 2 2 2 2 2 2" xfId="8741" xr:uid="{00000000-0005-0000-0000-00004E000000}"/>
    <cellStyle name="Input cel new 2 4 2 2 2 2 2 2 2" xfId="19286" xr:uid="{00000000-0005-0000-0000-00004E000000}"/>
    <cellStyle name="Input cel new 2 4 2 2 2 2 2 3" xfId="11411" xr:uid="{00000000-0005-0000-0000-00004E000000}"/>
    <cellStyle name="Input cel new 2 4 2 2 2 2 3" xfId="4583" xr:uid="{00000000-0005-0000-0000-00004E000000}"/>
    <cellStyle name="Input cel new 2 4 2 2 2 2 3 2" xfId="10082" xr:uid="{00000000-0005-0000-0000-00004E000000}"/>
    <cellStyle name="Input cel new 2 4 2 2 2 2 3 2 2" xfId="20637" xr:uid="{00000000-0005-0000-0000-00004E000000}"/>
    <cellStyle name="Input cel new 2 4 2 2 2 2 3 3" xfId="12216" xr:uid="{00000000-0005-0000-0000-00004E000000}"/>
    <cellStyle name="Input cel new 2 4 2 2 2 2 4" xfId="7509" xr:uid="{00000000-0005-0000-0000-00004E000000}"/>
    <cellStyle name="Input cel new 2 4 2 2 2 2 4 2" xfId="18054" xr:uid="{00000000-0005-0000-0000-00004E000000}"/>
    <cellStyle name="Input cel new 2 4 2 2 2 2 5" xfId="5966" xr:uid="{00000000-0005-0000-0000-00004E000000}"/>
    <cellStyle name="Input cel new 2 4 2 2 2 2 5 2" xfId="16488" xr:uid="{00000000-0005-0000-0000-00004E000000}"/>
    <cellStyle name="Input cel new 2 4 2 2 2 2 6" xfId="13029" xr:uid="{00000000-0005-0000-0000-00004E000000}"/>
    <cellStyle name="Input cel new 2 4 2 2 2 3" xfId="2857" xr:uid="{00000000-0005-0000-0000-00004E000000}"/>
    <cellStyle name="Input cel new 2 4 2 2 2 3 2" xfId="8427" xr:uid="{00000000-0005-0000-0000-00004E000000}"/>
    <cellStyle name="Input cel new 2 4 2 2 2 3 2 2" xfId="18972" xr:uid="{00000000-0005-0000-0000-00004E000000}"/>
    <cellStyle name="Input cel new 2 4 2 2 2 3 3" xfId="12520" xr:uid="{00000000-0005-0000-0000-00004E000000}"/>
    <cellStyle name="Input cel new 2 4 2 2 2 4" xfId="4270" xr:uid="{00000000-0005-0000-0000-00004E000000}"/>
    <cellStyle name="Input cel new 2 4 2 2 2 4 2" xfId="9788" xr:uid="{00000000-0005-0000-0000-00004E000000}"/>
    <cellStyle name="Input cel new 2 4 2 2 2 4 2 2" xfId="20342" xr:uid="{00000000-0005-0000-0000-00004E000000}"/>
    <cellStyle name="Input cel new 2 4 2 2 2 4 3" xfId="13785" xr:uid="{00000000-0005-0000-0000-00004E000000}"/>
    <cellStyle name="Input cel new 2 4 2 2 2 5" xfId="7225" xr:uid="{00000000-0005-0000-0000-00004E000000}"/>
    <cellStyle name="Input cel new 2 4 2 2 2 5 2" xfId="17770" xr:uid="{00000000-0005-0000-0000-00004E000000}"/>
    <cellStyle name="Input cel new 2 4 2 2 2 6" xfId="5672" xr:uid="{00000000-0005-0000-0000-00004E000000}"/>
    <cellStyle name="Input cel new 2 4 2 2 2 6 2" xfId="10620" xr:uid="{00000000-0005-0000-0000-00004E000000}"/>
    <cellStyle name="Input cel new 2 4 2 2 2 7" xfId="15462" xr:uid="{00000000-0005-0000-0000-00004E000000}"/>
    <cellStyle name="Input cel new 2 4 2 2 3" xfId="1804" xr:uid="{00000000-0005-0000-0000-00004E000000}"/>
    <cellStyle name="Input cel new 2 4 2 2 3 2" xfId="3043" xr:uid="{00000000-0005-0000-0000-00004E000000}"/>
    <cellStyle name="Input cel new 2 4 2 2 3 2 2" xfId="8613" xr:uid="{00000000-0005-0000-0000-00004E000000}"/>
    <cellStyle name="Input cel new 2 4 2 2 3 2 2 2" xfId="19158" xr:uid="{00000000-0005-0000-0000-00004E000000}"/>
    <cellStyle name="Input cel new 2 4 2 2 3 2 3" xfId="10505" xr:uid="{00000000-0005-0000-0000-00004E000000}"/>
    <cellStyle name="Input cel new 2 4 2 2 3 3" xfId="4455" xr:uid="{00000000-0005-0000-0000-00004E000000}"/>
    <cellStyle name="Input cel new 2 4 2 2 3 3 2" xfId="9963" xr:uid="{00000000-0005-0000-0000-00004E000000}"/>
    <cellStyle name="Input cel new 2 4 2 2 3 3 2 2" xfId="20519" xr:uid="{00000000-0005-0000-0000-00004E000000}"/>
    <cellStyle name="Input cel new 2 4 2 2 3 3 3" xfId="14209" xr:uid="{00000000-0005-0000-0000-00004E000000}"/>
    <cellStyle name="Input cel new 2 4 2 2 3 4" xfId="7404" xr:uid="{00000000-0005-0000-0000-00004E000000}"/>
    <cellStyle name="Input cel new 2 4 2 2 3 4 2" xfId="17949" xr:uid="{00000000-0005-0000-0000-00004E000000}"/>
    <cellStyle name="Input cel new 2 4 2 2 3 5" xfId="5847" xr:uid="{00000000-0005-0000-0000-00004E000000}"/>
    <cellStyle name="Input cel new 2 4 2 2 3 5 2" xfId="16370" xr:uid="{00000000-0005-0000-0000-00004E000000}"/>
    <cellStyle name="Input cel new 2 4 2 2 3 6" xfId="14399" xr:uid="{00000000-0005-0000-0000-00004E000000}"/>
    <cellStyle name="Input cel new 2 4 2 2 4" xfId="1390" xr:uid="{00000000-0005-0000-0000-00004E000000}"/>
    <cellStyle name="Input cel new 2 4 2 2 4 2" xfId="2631" xr:uid="{00000000-0005-0000-0000-00004E000000}"/>
    <cellStyle name="Input cel new 2 4 2 2 4 2 2" xfId="8201" xr:uid="{00000000-0005-0000-0000-00004E000000}"/>
    <cellStyle name="Input cel new 2 4 2 2 4 2 2 2" xfId="18746" xr:uid="{00000000-0005-0000-0000-00004E000000}"/>
    <cellStyle name="Input cel new 2 4 2 2 4 2 3" xfId="14603" xr:uid="{00000000-0005-0000-0000-00004E000000}"/>
    <cellStyle name="Input cel new 2 4 2 2 4 3" xfId="4051" xr:uid="{00000000-0005-0000-0000-00004E000000}"/>
    <cellStyle name="Input cel new 2 4 2 2 4 3 2" xfId="9584" xr:uid="{00000000-0005-0000-0000-00004E000000}"/>
    <cellStyle name="Input cel new 2 4 2 2 4 3 2 2" xfId="20137" xr:uid="{00000000-0005-0000-0000-00004E000000}"/>
    <cellStyle name="Input cel new 2 4 2 2 4 3 3" xfId="12463" xr:uid="{00000000-0005-0000-0000-00004E000000}"/>
    <cellStyle name="Input cel new 2 4 2 2 4 4" xfId="7025" xr:uid="{00000000-0005-0000-0000-00004E000000}"/>
    <cellStyle name="Input cel new 2 4 2 2 4 4 2" xfId="17570" xr:uid="{00000000-0005-0000-0000-00004E000000}"/>
    <cellStyle name="Input cel new 2 4 2 2 4 5" xfId="5468" xr:uid="{00000000-0005-0000-0000-00004E000000}"/>
    <cellStyle name="Input cel new 2 4 2 2 4 5 2" xfId="13362" xr:uid="{00000000-0005-0000-0000-00004E000000}"/>
    <cellStyle name="Input cel new 2 4 2 2 4 6" xfId="13194" xr:uid="{00000000-0005-0000-0000-00004E000000}"/>
    <cellStyle name="Input cel new 2 4 2 2 5" xfId="1006" xr:uid="{00000000-0005-0000-0000-00004E000000}"/>
    <cellStyle name="Input cel new 2 4 2 2 5 2" xfId="3674" xr:uid="{00000000-0005-0000-0000-00004E000000}"/>
    <cellStyle name="Input cel new 2 4 2 2 5 2 2" xfId="9233" xr:uid="{00000000-0005-0000-0000-00004E000000}"/>
    <cellStyle name="Input cel new 2 4 2 2 5 2 2 2" xfId="19782" xr:uid="{00000000-0005-0000-0000-00004E000000}"/>
    <cellStyle name="Input cel new 2 4 2 2 5 2 3" xfId="13036" xr:uid="{00000000-0005-0000-0000-00004E000000}"/>
    <cellStyle name="Input cel new 2 4 2 2 5 3" xfId="6666" xr:uid="{00000000-0005-0000-0000-00004E000000}"/>
    <cellStyle name="Input cel new 2 4 2 2 5 3 2" xfId="17211" xr:uid="{00000000-0005-0000-0000-00004E000000}"/>
    <cellStyle name="Input cel new 2 4 2 2 5 4" xfId="5117" xr:uid="{00000000-0005-0000-0000-00004E000000}"/>
    <cellStyle name="Input cel new 2 4 2 2 5 4 2" xfId="14270" xr:uid="{00000000-0005-0000-0000-00004E000000}"/>
    <cellStyle name="Input cel new 2 4 2 2 5 5" xfId="12663" xr:uid="{00000000-0005-0000-0000-00004E000000}"/>
    <cellStyle name="Input cel new 2 4 2 2 6" xfId="2249" xr:uid="{00000000-0005-0000-0000-00004E000000}"/>
    <cellStyle name="Input cel new 2 4 2 2 6 2" xfId="7819" xr:uid="{00000000-0005-0000-0000-00004E000000}"/>
    <cellStyle name="Input cel new 2 4 2 2 6 2 2" xfId="18364" xr:uid="{00000000-0005-0000-0000-00004E000000}"/>
    <cellStyle name="Input cel new 2 4 2 2 6 3" xfId="11883" xr:uid="{00000000-0005-0000-0000-00004E000000}"/>
    <cellStyle name="Input cel new 2 4 2 2 7" xfId="3534" xr:uid="{00000000-0005-0000-0000-00004E000000}"/>
    <cellStyle name="Input cel new 2 4 2 2 7 2" xfId="9098" xr:uid="{00000000-0005-0000-0000-00004E000000}"/>
    <cellStyle name="Input cel new 2 4 2 2 7 2 2" xfId="19644" xr:uid="{00000000-0005-0000-0000-00004E000000}"/>
    <cellStyle name="Input cel new 2 4 2 2 7 3" xfId="15831" xr:uid="{00000000-0005-0000-0000-00004E000000}"/>
    <cellStyle name="Input cel new 2 4 2 2 8" xfId="4981" xr:uid="{00000000-0005-0000-0000-00004E000000}"/>
    <cellStyle name="Input cel new 2 4 2 2 8 2" xfId="11223" xr:uid="{00000000-0005-0000-0000-00004E000000}"/>
    <cellStyle name="Input cel new 2 4 2 2 9" xfId="14894" xr:uid="{00000000-0005-0000-0000-00004E000000}"/>
    <cellStyle name="Input cel new 2 4 2 2 9 2" xfId="11116" xr:uid="{00000000-0005-0000-0000-00004E000000}"/>
    <cellStyle name="Input cel new 2 4 2 3" xfId="770" xr:uid="{00000000-0005-0000-0000-00004E000000}"/>
    <cellStyle name="Input cel new 2 4 2 3 2" xfId="1996" xr:uid="{00000000-0005-0000-0000-00004E000000}"/>
    <cellStyle name="Input cel new 2 4 2 3 2 2" xfId="3235" xr:uid="{00000000-0005-0000-0000-00004E000000}"/>
    <cellStyle name="Input cel new 2 4 2 3 2 2 2" xfId="8805" xr:uid="{00000000-0005-0000-0000-00004E000000}"/>
    <cellStyle name="Input cel new 2 4 2 3 2 2 2 2" xfId="19350" xr:uid="{00000000-0005-0000-0000-00004E000000}"/>
    <cellStyle name="Input cel new 2 4 2 3 2 2 3" xfId="12593" xr:uid="{00000000-0005-0000-0000-00004E000000}"/>
    <cellStyle name="Input cel new 2 4 2 3 2 3" xfId="4647" xr:uid="{00000000-0005-0000-0000-00004E000000}"/>
    <cellStyle name="Input cel new 2 4 2 3 2 3 2" xfId="10142" xr:uid="{00000000-0005-0000-0000-00004E000000}"/>
    <cellStyle name="Input cel new 2 4 2 3 2 3 2 2" xfId="20697" xr:uid="{00000000-0005-0000-0000-00004E000000}"/>
    <cellStyle name="Input cel new 2 4 2 3 2 3 3" xfId="12018" xr:uid="{00000000-0005-0000-0000-00004E000000}"/>
    <cellStyle name="Input cel new 2 4 2 3 2 4" xfId="7569" xr:uid="{00000000-0005-0000-0000-00004E000000}"/>
    <cellStyle name="Input cel new 2 4 2 3 2 4 2" xfId="18114" xr:uid="{00000000-0005-0000-0000-00004E000000}"/>
    <cellStyle name="Input cel new 2 4 2 3 2 5" xfId="6026" xr:uid="{00000000-0005-0000-0000-00004E000000}"/>
    <cellStyle name="Input cel new 2 4 2 3 2 5 2" xfId="16548" xr:uid="{00000000-0005-0000-0000-00004E000000}"/>
    <cellStyle name="Input cel new 2 4 2 3 2 6" xfId="12058" xr:uid="{00000000-0005-0000-0000-00004E000000}"/>
    <cellStyle name="Input cel new 2 4 2 3 3" xfId="1678" xr:uid="{00000000-0005-0000-0000-00004E000000}"/>
    <cellStyle name="Input cel new 2 4 2 3 3 2" xfId="2918" xr:uid="{00000000-0005-0000-0000-00004E000000}"/>
    <cellStyle name="Input cel new 2 4 2 3 3 2 2" xfId="8488" xr:uid="{00000000-0005-0000-0000-00004E000000}"/>
    <cellStyle name="Input cel new 2 4 2 3 3 2 2 2" xfId="19033" xr:uid="{00000000-0005-0000-0000-00004E000000}"/>
    <cellStyle name="Input cel new 2 4 2 3 3 2 3" xfId="15491" xr:uid="{00000000-0005-0000-0000-00004E000000}"/>
    <cellStyle name="Input cel new 2 4 2 3 3 3" xfId="4331" xr:uid="{00000000-0005-0000-0000-00004E000000}"/>
    <cellStyle name="Input cel new 2 4 2 3 3 3 2" xfId="9845" xr:uid="{00000000-0005-0000-0000-00004E000000}"/>
    <cellStyle name="Input cel new 2 4 2 3 3 3 2 2" xfId="20401" xr:uid="{00000000-0005-0000-0000-00004E000000}"/>
    <cellStyle name="Input cel new 2 4 2 3 3 3 3" xfId="12582" xr:uid="{00000000-0005-0000-0000-00004E000000}"/>
    <cellStyle name="Input cel new 2 4 2 3 3 4" xfId="7285" xr:uid="{00000000-0005-0000-0000-00004E000000}"/>
    <cellStyle name="Input cel new 2 4 2 3 3 4 2" xfId="17830" xr:uid="{00000000-0005-0000-0000-00004E000000}"/>
    <cellStyle name="Input cel new 2 4 2 3 3 5" xfId="5729" xr:uid="{00000000-0005-0000-0000-00004E000000}"/>
    <cellStyle name="Input cel new 2 4 2 3 3 5 2" xfId="16252" xr:uid="{00000000-0005-0000-0000-00004E000000}"/>
    <cellStyle name="Input cel new 2 4 2 3 3 6" xfId="13465" xr:uid="{00000000-0005-0000-0000-00004E000000}"/>
    <cellStyle name="Input cel new 2 4 2 3 4" xfId="1070" xr:uid="{00000000-0005-0000-0000-00004E000000}"/>
    <cellStyle name="Input cel new 2 4 2 3 4 2" xfId="6727" xr:uid="{00000000-0005-0000-0000-00004E000000}"/>
    <cellStyle name="Input cel new 2 4 2 3 4 2 2" xfId="17272" xr:uid="{00000000-0005-0000-0000-00004E000000}"/>
    <cellStyle name="Input cel new 2 4 2 3 4 3" xfId="14305" xr:uid="{00000000-0005-0000-0000-00004E000000}"/>
    <cellStyle name="Input cel new 2 4 2 3 5" xfId="2313" xr:uid="{00000000-0005-0000-0000-00004E000000}"/>
    <cellStyle name="Input cel new 2 4 2 3 5 2" xfId="7883" xr:uid="{00000000-0005-0000-0000-00004E000000}"/>
    <cellStyle name="Input cel new 2 4 2 3 5 2 2" xfId="18428" xr:uid="{00000000-0005-0000-0000-00004E000000}"/>
    <cellStyle name="Input cel new 2 4 2 3 5 3" xfId="13945" xr:uid="{00000000-0005-0000-0000-00004E000000}"/>
    <cellStyle name="Input cel new 2 4 2 3 6" xfId="3738" xr:uid="{00000000-0005-0000-0000-00004E000000}"/>
    <cellStyle name="Input cel new 2 4 2 3 6 2" xfId="9293" xr:uid="{00000000-0005-0000-0000-00004E000000}"/>
    <cellStyle name="Input cel new 2 4 2 3 6 2 2" xfId="19843" xr:uid="{00000000-0005-0000-0000-00004E000000}"/>
    <cellStyle name="Input cel new 2 4 2 3 6 3" xfId="12279" xr:uid="{00000000-0005-0000-0000-00004E000000}"/>
    <cellStyle name="Input cel new 2 4 2 3 7" xfId="6433" xr:uid="{00000000-0005-0000-0000-00004E000000}"/>
    <cellStyle name="Input cel new 2 4 2 3 7 2" xfId="15141" xr:uid="{00000000-0005-0000-0000-00004E000000}"/>
    <cellStyle name="Input cel new 2 4 2 3 7 2 2" xfId="16978" xr:uid="{00000000-0005-0000-0000-00004E000000}"/>
    <cellStyle name="Input cel new 2 4 2 3 7 3" xfId="15063" xr:uid="{00000000-0005-0000-0000-00004E000000}"/>
    <cellStyle name="Input cel new 2 4 2 3 8" xfId="5177" xr:uid="{00000000-0005-0000-0000-00004E000000}"/>
    <cellStyle name="Input cel new 2 4 2 3 8 2" xfId="10431" xr:uid="{00000000-0005-0000-0000-00004E000000}"/>
    <cellStyle name="Input cel new 2 4 2 3 9" xfId="13115" xr:uid="{00000000-0005-0000-0000-00004E000000}"/>
    <cellStyle name="Input cel new 2 4 2 4" xfId="832" xr:uid="{00000000-0005-0000-0000-00004E000000}"/>
    <cellStyle name="Input cel new 2 4 2 4 2" xfId="2058" xr:uid="{00000000-0005-0000-0000-00004E000000}"/>
    <cellStyle name="Input cel new 2 4 2 4 2 2" xfId="3297" xr:uid="{00000000-0005-0000-0000-00004E000000}"/>
    <cellStyle name="Input cel new 2 4 2 4 2 2 2" xfId="8867" xr:uid="{00000000-0005-0000-0000-00004E000000}"/>
    <cellStyle name="Input cel new 2 4 2 4 2 2 2 2" xfId="19412" xr:uid="{00000000-0005-0000-0000-00004E000000}"/>
    <cellStyle name="Input cel new 2 4 2 4 2 2 3" xfId="10889" xr:uid="{00000000-0005-0000-0000-00004E000000}"/>
    <cellStyle name="Input cel new 2 4 2 4 2 3" xfId="4709" xr:uid="{00000000-0005-0000-0000-00004E000000}"/>
    <cellStyle name="Input cel new 2 4 2 4 2 3 2" xfId="10201" xr:uid="{00000000-0005-0000-0000-00004E000000}"/>
    <cellStyle name="Input cel new 2 4 2 4 2 3 2 2" xfId="20756" xr:uid="{00000000-0005-0000-0000-00004E000000}"/>
    <cellStyle name="Input cel new 2 4 2 4 2 3 3" xfId="12346" xr:uid="{00000000-0005-0000-0000-00004E000000}"/>
    <cellStyle name="Input cel new 2 4 2 4 2 4" xfId="7628" xr:uid="{00000000-0005-0000-0000-00004E000000}"/>
    <cellStyle name="Input cel new 2 4 2 4 2 4 2" xfId="18173" xr:uid="{00000000-0005-0000-0000-00004E000000}"/>
    <cellStyle name="Input cel new 2 4 2 4 2 5" xfId="6085" xr:uid="{00000000-0005-0000-0000-00004E000000}"/>
    <cellStyle name="Input cel new 2 4 2 4 2 5 2" xfId="16607" xr:uid="{00000000-0005-0000-0000-00004E000000}"/>
    <cellStyle name="Input cel new 2 4 2 4 2 6" xfId="11469" xr:uid="{00000000-0005-0000-0000-00004E000000}"/>
    <cellStyle name="Input cel new 2 4 2 4 3" xfId="1736" xr:uid="{00000000-0005-0000-0000-00004E000000}"/>
    <cellStyle name="Input cel new 2 4 2 4 3 2" xfId="2975" xr:uid="{00000000-0005-0000-0000-00004E000000}"/>
    <cellStyle name="Input cel new 2 4 2 4 3 2 2" xfId="8545" xr:uid="{00000000-0005-0000-0000-00004E000000}"/>
    <cellStyle name="Input cel new 2 4 2 4 3 2 2 2" xfId="19090" xr:uid="{00000000-0005-0000-0000-00004E000000}"/>
    <cellStyle name="Input cel new 2 4 2 4 3 2 3" xfId="11395" xr:uid="{00000000-0005-0000-0000-00004E000000}"/>
    <cellStyle name="Input cel new 2 4 2 4 3 3" xfId="4387" xr:uid="{00000000-0005-0000-0000-00004E000000}"/>
    <cellStyle name="Input cel new 2 4 2 4 3 3 2" xfId="9898" xr:uid="{00000000-0005-0000-0000-00004E000000}"/>
    <cellStyle name="Input cel new 2 4 2 4 3 3 2 2" xfId="20454" xr:uid="{00000000-0005-0000-0000-00004E000000}"/>
    <cellStyle name="Input cel new 2 4 2 4 3 3 3" xfId="10466" xr:uid="{00000000-0005-0000-0000-00004E000000}"/>
    <cellStyle name="Input cel new 2 4 2 4 3 4" xfId="7339" xr:uid="{00000000-0005-0000-0000-00004E000000}"/>
    <cellStyle name="Input cel new 2 4 2 4 3 4 2" xfId="17884" xr:uid="{00000000-0005-0000-0000-00004E000000}"/>
    <cellStyle name="Input cel new 2 4 2 4 3 5" xfId="5782" xr:uid="{00000000-0005-0000-0000-00004E000000}"/>
    <cellStyle name="Input cel new 2 4 2 4 3 5 2" xfId="16305" xr:uid="{00000000-0005-0000-0000-00004E000000}"/>
    <cellStyle name="Input cel new 2 4 2 4 3 6" xfId="15244" xr:uid="{00000000-0005-0000-0000-00004E000000}"/>
    <cellStyle name="Input cel new 2 4 2 4 4" xfId="1132" xr:uid="{00000000-0005-0000-0000-00004E000000}"/>
    <cellStyle name="Input cel new 2 4 2 4 4 2" xfId="6789" xr:uid="{00000000-0005-0000-0000-00004E000000}"/>
    <cellStyle name="Input cel new 2 4 2 4 4 2 2" xfId="17334" xr:uid="{00000000-0005-0000-0000-00004E000000}"/>
    <cellStyle name="Input cel new 2 4 2 4 4 3" xfId="13112" xr:uid="{00000000-0005-0000-0000-00004E000000}"/>
    <cellStyle name="Input cel new 2 4 2 4 5" xfId="2375" xr:uid="{00000000-0005-0000-0000-00004E000000}"/>
    <cellStyle name="Input cel new 2 4 2 4 5 2" xfId="7945" xr:uid="{00000000-0005-0000-0000-00004E000000}"/>
    <cellStyle name="Input cel new 2 4 2 4 5 2 2" xfId="18490" xr:uid="{00000000-0005-0000-0000-00004E000000}"/>
    <cellStyle name="Input cel new 2 4 2 4 5 3" xfId="13307" xr:uid="{00000000-0005-0000-0000-00004E000000}"/>
    <cellStyle name="Input cel new 2 4 2 4 6" xfId="3800" xr:uid="{00000000-0005-0000-0000-00004E000000}"/>
    <cellStyle name="Input cel new 2 4 2 4 6 2" xfId="9352" xr:uid="{00000000-0005-0000-0000-00004E000000}"/>
    <cellStyle name="Input cel new 2 4 2 4 6 2 2" xfId="19905" xr:uid="{00000000-0005-0000-0000-00004E000000}"/>
    <cellStyle name="Input cel new 2 4 2 4 6 3" xfId="14574" xr:uid="{00000000-0005-0000-0000-00004E000000}"/>
    <cellStyle name="Input cel new 2 4 2 4 7" xfId="6492" xr:uid="{00000000-0005-0000-0000-00004E000000}"/>
    <cellStyle name="Input cel new 2 4 2 4 7 2" xfId="15200" xr:uid="{00000000-0005-0000-0000-00004E000000}"/>
    <cellStyle name="Input cel new 2 4 2 4 7 2 2" xfId="17037" xr:uid="{00000000-0005-0000-0000-00004E000000}"/>
    <cellStyle name="Input cel new 2 4 2 4 7 3" xfId="14224" xr:uid="{00000000-0005-0000-0000-00004E000000}"/>
    <cellStyle name="Input cel new 2 4 2 4 8" xfId="5236" xr:uid="{00000000-0005-0000-0000-00004E000000}"/>
    <cellStyle name="Input cel new 2 4 2 4 8 2" xfId="14025" xr:uid="{00000000-0005-0000-0000-00004E000000}"/>
    <cellStyle name="Input cel new 2 4 2 4 9" xfId="13375" xr:uid="{00000000-0005-0000-0000-00004E000000}"/>
    <cellStyle name="Input cel new 2 4 2 5" xfId="657" xr:uid="{00000000-0005-0000-0000-00004E000000}"/>
    <cellStyle name="Input cel new 2 4 2 5 2" xfId="1895" xr:uid="{00000000-0005-0000-0000-00004E000000}"/>
    <cellStyle name="Input cel new 2 4 2 5 2 2" xfId="3134" xr:uid="{00000000-0005-0000-0000-00004E000000}"/>
    <cellStyle name="Input cel new 2 4 2 5 2 2 2" xfId="8704" xr:uid="{00000000-0005-0000-0000-00004E000000}"/>
    <cellStyle name="Input cel new 2 4 2 5 2 2 2 2" xfId="19249" xr:uid="{00000000-0005-0000-0000-00004E000000}"/>
    <cellStyle name="Input cel new 2 4 2 5 2 2 3" xfId="13599" xr:uid="{00000000-0005-0000-0000-00004E000000}"/>
    <cellStyle name="Input cel new 2 4 2 5 2 3" xfId="4546" xr:uid="{00000000-0005-0000-0000-00004E000000}"/>
    <cellStyle name="Input cel new 2 4 2 5 2 3 2" xfId="10046" xr:uid="{00000000-0005-0000-0000-00004E000000}"/>
    <cellStyle name="Input cel new 2 4 2 5 2 3 2 2" xfId="20601" xr:uid="{00000000-0005-0000-0000-00004E000000}"/>
    <cellStyle name="Input cel new 2 4 2 5 2 3 3" xfId="13542" xr:uid="{00000000-0005-0000-0000-00004E000000}"/>
    <cellStyle name="Input cel new 2 4 2 5 2 4" xfId="7473" xr:uid="{00000000-0005-0000-0000-00004E000000}"/>
    <cellStyle name="Input cel new 2 4 2 5 2 4 2" xfId="18018" xr:uid="{00000000-0005-0000-0000-00004E000000}"/>
    <cellStyle name="Input cel new 2 4 2 5 2 5" xfId="5930" xr:uid="{00000000-0005-0000-0000-00004E000000}"/>
    <cellStyle name="Input cel new 2 4 2 5 2 5 2" xfId="16452" xr:uid="{00000000-0005-0000-0000-00004E000000}"/>
    <cellStyle name="Input cel new 2 4 2 5 2 6" xfId="11380" xr:uid="{00000000-0005-0000-0000-00004E000000}"/>
    <cellStyle name="Input cel new 2 4 2 5 3" xfId="1579" xr:uid="{00000000-0005-0000-0000-00004E000000}"/>
    <cellStyle name="Input cel new 2 4 2 5 3 2" xfId="7189" xr:uid="{00000000-0005-0000-0000-00004E000000}"/>
    <cellStyle name="Input cel new 2 4 2 5 3 2 2" xfId="17734" xr:uid="{00000000-0005-0000-0000-00004E000000}"/>
    <cellStyle name="Input cel new 2 4 2 5 3 3" xfId="10581" xr:uid="{00000000-0005-0000-0000-00004E000000}"/>
    <cellStyle name="Input cel new 2 4 2 5 4" xfId="2819" xr:uid="{00000000-0005-0000-0000-00004E000000}"/>
    <cellStyle name="Input cel new 2 4 2 5 4 2" xfId="8389" xr:uid="{00000000-0005-0000-0000-00004E000000}"/>
    <cellStyle name="Input cel new 2 4 2 5 4 2 2" xfId="18934" xr:uid="{00000000-0005-0000-0000-00004E000000}"/>
    <cellStyle name="Input cel new 2 4 2 5 4 3" xfId="12976" xr:uid="{00000000-0005-0000-0000-00004E000000}"/>
    <cellStyle name="Input cel new 2 4 2 5 5" xfId="4233" xr:uid="{00000000-0005-0000-0000-00004E000000}"/>
    <cellStyle name="Input cel new 2 4 2 5 5 2" xfId="9753" xr:uid="{00000000-0005-0000-0000-00004E000000}"/>
    <cellStyle name="Input cel new 2 4 2 5 5 2 2" xfId="20307" xr:uid="{00000000-0005-0000-0000-00004E000000}"/>
    <cellStyle name="Input cel new 2 4 2 5 5 3" xfId="13895" xr:uid="{00000000-0005-0000-0000-00004E000000}"/>
    <cellStyle name="Input cel new 2 4 2 5 6" xfId="6351" xr:uid="{00000000-0005-0000-0000-00004E000000}"/>
    <cellStyle name="Input cel new 2 4 2 5 6 2" xfId="16896" xr:uid="{00000000-0005-0000-0000-00004E000000}"/>
    <cellStyle name="Input cel new 2 4 2 5 7" xfId="5637" xr:uid="{00000000-0005-0000-0000-00004E000000}"/>
    <cellStyle name="Input cel new 2 4 2 5 7 2" xfId="15535" xr:uid="{00000000-0005-0000-0000-00004E000000}"/>
    <cellStyle name="Input cel new 2 4 2 5 8" xfId="12128" xr:uid="{00000000-0005-0000-0000-00004E000000}"/>
    <cellStyle name="Input cel new 2 4 2 6" xfId="1469" xr:uid="{00000000-0005-0000-0000-00004E000000}"/>
    <cellStyle name="Input cel new 2 4 2 6 2" xfId="2710" xr:uid="{00000000-0005-0000-0000-00004E000000}"/>
    <cellStyle name="Input cel new 2 4 2 6 2 2" xfId="8280" xr:uid="{00000000-0005-0000-0000-00004E000000}"/>
    <cellStyle name="Input cel new 2 4 2 6 2 2 2" xfId="18825" xr:uid="{00000000-0005-0000-0000-00004E000000}"/>
    <cellStyle name="Input cel new 2 4 2 6 2 3" xfId="13725" xr:uid="{00000000-0005-0000-0000-00004E000000}"/>
    <cellStyle name="Input cel new 2 4 2 6 3" xfId="4127" xr:uid="{00000000-0005-0000-0000-00004E000000}"/>
    <cellStyle name="Input cel new 2 4 2 6 3 2" xfId="9654" xr:uid="{00000000-0005-0000-0000-00004E000000}"/>
    <cellStyle name="Input cel new 2 4 2 6 3 2 2" xfId="20208" xr:uid="{00000000-0005-0000-0000-00004E000000}"/>
    <cellStyle name="Input cel new 2 4 2 6 3 3" xfId="11626" xr:uid="{00000000-0005-0000-0000-00004E000000}"/>
    <cellStyle name="Input cel new 2 4 2 6 4" xfId="7095" xr:uid="{00000000-0005-0000-0000-00004E000000}"/>
    <cellStyle name="Input cel new 2 4 2 6 4 2" xfId="17640" xr:uid="{00000000-0005-0000-0000-00004E000000}"/>
    <cellStyle name="Input cel new 2 4 2 6 5" xfId="5538" xr:uid="{00000000-0005-0000-0000-00004E000000}"/>
    <cellStyle name="Input cel new 2 4 2 6 5 2" xfId="11212" xr:uid="{00000000-0005-0000-0000-00004E000000}"/>
    <cellStyle name="Input cel new 2 4 2 6 6" xfId="12024" xr:uid="{00000000-0005-0000-0000-00004E000000}"/>
    <cellStyle name="Input cel new 2 4 2 7" xfId="1235" xr:uid="{00000000-0005-0000-0000-00004E000000}"/>
    <cellStyle name="Input cel new 2 4 2 7 2" xfId="2477" xr:uid="{00000000-0005-0000-0000-00004E000000}"/>
    <cellStyle name="Input cel new 2 4 2 7 2 2" xfId="8047" xr:uid="{00000000-0005-0000-0000-00004E000000}"/>
    <cellStyle name="Input cel new 2 4 2 7 2 2 2" xfId="18592" xr:uid="{00000000-0005-0000-0000-00004E000000}"/>
    <cellStyle name="Input cel new 2 4 2 7 2 3" xfId="11819" xr:uid="{00000000-0005-0000-0000-00004E000000}"/>
    <cellStyle name="Input cel new 2 4 2 7 3" xfId="3901" xr:uid="{00000000-0005-0000-0000-00004E000000}"/>
    <cellStyle name="Input cel new 2 4 2 7 3 2" xfId="9448" xr:uid="{00000000-0005-0000-0000-00004E000000}"/>
    <cellStyle name="Input cel new 2 4 2 7 3 2 2" xfId="20001" xr:uid="{00000000-0005-0000-0000-00004E000000}"/>
    <cellStyle name="Input cel new 2 4 2 7 3 3" xfId="13535" xr:uid="{00000000-0005-0000-0000-00004E000000}"/>
    <cellStyle name="Input cel new 2 4 2 7 4" xfId="6885" xr:uid="{00000000-0005-0000-0000-00004E000000}"/>
    <cellStyle name="Input cel new 2 4 2 7 4 2" xfId="17430" xr:uid="{00000000-0005-0000-0000-00004E000000}"/>
    <cellStyle name="Input cel new 2 4 2 7 5" xfId="5332" xr:uid="{00000000-0005-0000-0000-00004E000000}"/>
    <cellStyle name="Input cel new 2 4 2 7 5 2" xfId="13636" xr:uid="{00000000-0005-0000-0000-00004E000000}"/>
    <cellStyle name="Input cel new 2 4 2 7 6" xfId="10255" xr:uid="{00000000-0005-0000-0000-00004E000000}"/>
    <cellStyle name="Input cel new 2 4 2 8" xfId="958" xr:uid="{00000000-0005-0000-0000-00004E000000}"/>
    <cellStyle name="Input cel new 2 4 2 8 2" xfId="3626" xr:uid="{00000000-0005-0000-0000-00004E000000}"/>
    <cellStyle name="Input cel new 2 4 2 8 2 2" xfId="9186" xr:uid="{00000000-0005-0000-0000-00004E000000}"/>
    <cellStyle name="Input cel new 2 4 2 8 2 2 2" xfId="19734" xr:uid="{00000000-0005-0000-0000-00004E000000}"/>
    <cellStyle name="Input cel new 2 4 2 8 2 3" xfId="13260" xr:uid="{00000000-0005-0000-0000-00004E000000}"/>
    <cellStyle name="Input cel new 2 4 2 8 3" xfId="6618" xr:uid="{00000000-0005-0000-0000-00004E000000}"/>
    <cellStyle name="Input cel new 2 4 2 8 3 2" xfId="17163" xr:uid="{00000000-0005-0000-0000-00004E000000}"/>
    <cellStyle name="Input cel new 2 4 2 8 4" xfId="5070" xr:uid="{00000000-0005-0000-0000-00004E000000}"/>
    <cellStyle name="Input cel new 2 4 2 8 4 2" xfId="10672" xr:uid="{00000000-0005-0000-0000-00004E000000}"/>
    <cellStyle name="Input cel new 2 4 2 8 5" xfId="14054" xr:uid="{00000000-0005-0000-0000-00004E000000}"/>
    <cellStyle name="Input cel new 2 4 2 9" xfId="2201" xr:uid="{00000000-0005-0000-0000-00004E000000}"/>
    <cellStyle name="Input cel new 2 4 2 9 2" xfId="7771" xr:uid="{00000000-0005-0000-0000-00004E000000}"/>
    <cellStyle name="Input cel new 2 4 2 9 2 2" xfId="18316" xr:uid="{00000000-0005-0000-0000-00004E000000}"/>
    <cellStyle name="Input cel new 2 4 2 9 3" xfId="12408" xr:uid="{00000000-0005-0000-0000-00004E000000}"/>
    <cellStyle name="Input cel new 2 4 3" xfId="293" xr:uid="{00000000-0005-0000-0000-00004E000000}"/>
    <cellStyle name="Input cel new 2 4 3 2" xfId="1864" xr:uid="{00000000-0005-0000-0000-00004E000000}"/>
    <cellStyle name="Input cel new 2 4 3 2 2" xfId="3103" xr:uid="{00000000-0005-0000-0000-00004E000000}"/>
    <cellStyle name="Input cel new 2 4 3 2 2 2" xfId="4515" xr:uid="{00000000-0005-0000-0000-00004E000000}"/>
    <cellStyle name="Input cel new 2 4 3 2 2 2 2" xfId="10017" xr:uid="{00000000-0005-0000-0000-00004E000000}"/>
    <cellStyle name="Input cel new 2 4 3 2 2 2 2 2" xfId="20572" xr:uid="{00000000-0005-0000-0000-00004E000000}"/>
    <cellStyle name="Input cel new 2 4 3 2 2 2 3" xfId="16159" xr:uid="{00000000-0005-0000-0000-00004E000000}"/>
    <cellStyle name="Input cel new 2 4 3 2 2 3" xfId="8673" xr:uid="{00000000-0005-0000-0000-00004E000000}"/>
    <cellStyle name="Input cel new 2 4 3 2 2 3 2" xfId="19218" xr:uid="{00000000-0005-0000-0000-00004E000000}"/>
    <cellStyle name="Input cel new 2 4 3 2 2 4" xfId="5901" xr:uid="{00000000-0005-0000-0000-00004E000000}"/>
    <cellStyle name="Input cel new 2 4 3 2 2 4 2" xfId="16423" xr:uid="{00000000-0005-0000-0000-00004E000000}"/>
    <cellStyle name="Input cel new 2 4 3 2 2 5" xfId="16097" xr:uid="{00000000-0005-0000-0000-00004E000000}"/>
    <cellStyle name="Input cel new 2 4 3 2 3" xfId="3494" xr:uid="{00000000-0005-0000-0000-00004E000000}"/>
    <cellStyle name="Input cel new 2 4 3 2 3 2" xfId="9058" xr:uid="{00000000-0005-0000-0000-00004E000000}"/>
    <cellStyle name="Input cel new 2 4 3 2 3 2 2" xfId="19604" xr:uid="{00000000-0005-0000-0000-00004E000000}"/>
    <cellStyle name="Input cel new 2 4 3 2 3 3" xfId="11593" xr:uid="{00000000-0005-0000-0000-00004E000000}"/>
    <cellStyle name="Input cel new 2 4 3 2 4" xfId="4941" xr:uid="{00000000-0005-0000-0000-00004E000000}"/>
    <cellStyle name="Input cel new 2 4 3 2 4 2" xfId="12373" xr:uid="{00000000-0005-0000-0000-00004E000000}"/>
    <cellStyle name="Input cel new 2 4 3 2 5" xfId="11487" xr:uid="{00000000-0005-0000-0000-00004E000000}"/>
    <cellStyle name="Input cel new 2 4 3 3" xfId="1280" xr:uid="{00000000-0005-0000-0000-00004E000000}"/>
    <cellStyle name="Input cel new 2 4 3 3 2" xfId="2521" xr:uid="{00000000-0005-0000-0000-00004E000000}"/>
    <cellStyle name="Input cel new 2 4 3 3 2 2" xfId="8091" xr:uid="{00000000-0005-0000-0000-00004E000000}"/>
    <cellStyle name="Input cel new 2 4 3 3 2 2 2" xfId="18636" xr:uid="{00000000-0005-0000-0000-00004E000000}"/>
    <cellStyle name="Input cel new 2 4 3 3 2 3" xfId="11619" xr:uid="{00000000-0005-0000-0000-00004E000000}"/>
    <cellStyle name="Input cel new 2 4 3 3 3" xfId="3942" xr:uid="{00000000-0005-0000-0000-00004E000000}"/>
    <cellStyle name="Input cel new 2 4 3 3 3 2" xfId="9484" xr:uid="{00000000-0005-0000-0000-00004E000000}"/>
    <cellStyle name="Input cel new 2 4 3 3 3 2 2" xfId="20037" xr:uid="{00000000-0005-0000-0000-00004E000000}"/>
    <cellStyle name="Input cel new 2 4 3 3 3 3" xfId="11119" xr:uid="{00000000-0005-0000-0000-00004E000000}"/>
    <cellStyle name="Input cel new 2 4 3 3 4" xfId="6925" xr:uid="{00000000-0005-0000-0000-00004E000000}"/>
    <cellStyle name="Input cel new 2 4 3 3 4 2" xfId="17470" xr:uid="{00000000-0005-0000-0000-00004E000000}"/>
    <cellStyle name="Input cel new 2 4 3 3 5" xfId="5368" xr:uid="{00000000-0005-0000-0000-00004E000000}"/>
    <cellStyle name="Input cel new 2 4 3 3 5 2" xfId="10758" xr:uid="{00000000-0005-0000-0000-00004E000000}"/>
    <cellStyle name="Input cel new 2 4 3 3 6" xfId="15442" xr:uid="{00000000-0005-0000-0000-00004E000000}"/>
    <cellStyle name="Input cel new 2 4 3 4" xfId="898" xr:uid="{00000000-0005-0000-0000-00004E000000}"/>
    <cellStyle name="Input cel new 2 4 3 4 2" xfId="3342" xr:uid="{00000000-0005-0000-0000-00004E000000}"/>
    <cellStyle name="Input cel new 2 4 3 4 2 2" xfId="8911" xr:uid="{00000000-0005-0000-0000-00004E000000}"/>
    <cellStyle name="Input cel new 2 4 3 4 2 2 2" xfId="19456" xr:uid="{00000000-0005-0000-0000-00004E000000}"/>
    <cellStyle name="Input cel new 2 4 3 4 2 3" xfId="13575" xr:uid="{00000000-0005-0000-0000-00004E000000}"/>
    <cellStyle name="Input cel new 2 4 3 4 3" xfId="6558" xr:uid="{00000000-0005-0000-0000-00004E000000}"/>
    <cellStyle name="Input cel new 2 4 3 4 3 2" xfId="17103" xr:uid="{00000000-0005-0000-0000-00004E000000}"/>
    <cellStyle name="Input cel new 2 4 3 4 4" xfId="4776" xr:uid="{00000000-0005-0000-0000-00004E000000}"/>
    <cellStyle name="Input cel new 2 4 3 4 4 2" xfId="11897" xr:uid="{00000000-0005-0000-0000-00004E000000}"/>
    <cellStyle name="Input cel new 2 4 3 4 5" xfId="11724" xr:uid="{00000000-0005-0000-0000-00004E000000}"/>
    <cellStyle name="Input cel new 2 4 3 5" xfId="2141" xr:uid="{00000000-0005-0000-0000-00004E000000}"/>
    <cellStyle name="Input cel new 2 4 3 5 2" xfId="7711" xr:uid="{00000000-0005-0000-0000-00004E000000}"/>
    <cellStyle name="Input cel new 2 4 3 5 2 2" xfId="18256" xr:uid="{00000000-0005-0000-0000-00004E000000}"/>
    <cellStyle name="Input cel new 2 4 3 5 3" xfId="15968" xr:uid="{00000000-0005-0000-0000-00004E000000}"/>
    <cellStyle name="Input cel new 2 4 3 6" xfId="3418" xr:uid="{00000000-0005-0000-0000-00004E000000}"/>
    <cellStyle name="Input cel new 2 4 3 6 2" xfId="8984" xr:uid="{00000000-0005-0000-0000-00004E000000}"/>
    <cellStyle name="Input cel new 2 4 3 6 2 2" xfId="19530" xr:uid="{00000000-0005-0000-0000-00004E000000}"/>
    <cellStyle name="Input cel new 2 4 3 6 3" xfId="16015" xr:uid="{00000000-0005-0000-0000-00004E000000}"/>
    <cellStyle name="Input cel new 2 4 3 7" xfId="4850" xr:uid="{00000000-0005-0000-0000-00004E000000}"/>
    <cellStyle name="Input cel new 2 4 3 7 2" xfId="16034" xr:uid="{00000000-0005-0000-0000-00004E000000}"/>
    <cellStyle name="Input cel new 2 4 3 8" xfId="14853" xr:uid="{00000000-0005-0000-0000-00004E000000}"/>
    <cellStyle name="Input cel new 2 4 3 8 2" xfId="10863" xr:uid="{00000000-0005-0000-0000-00004E000000}"/>
    <cellStyle name="Input cel new 2 4 3 9" xfId="12723" xr:uid="{00000000-0005-0000-0000-00004E000000}"/>
    <cellStyle name="Input cel new 2 4 4" xfId="1829" xr:uid="{00000000-0005-0000-0000-00004E000000}"/>
    <cellStyle name="Input cel new 2 4 4 2" xfId="3068" xr:uid="{00000000-0005-0000-0000-00004E000000}"/>
    <cellStyle name="Input cel new 2 4 4 2 2" xfId="4480" xr:uid="{00000000-0005-0000-0000-00004E000000}"/>
    <cellStyle name="Input cel new 2 4 4 2 2 2" xfId="9986" xr:uid="{00000000-0005-0000-0000-00004E000000}"/>
    <cellStyle name="Input cel new 2 4 4 2 2 2 2" xfId="20542" xr:uid="{00000000-0005-0000-0000-00004E000000}"/>
    <cellStyle name="Input cel new 2 4 4 2 2 3" xfId="14789" xr:uid="{00000000-0005-0000-0000-00004E000000}"/>
    <cellStyle name="Input cel new 2 4 4 2 3" xfId="8638" xr:uid="{00000000-0005-0000-0000-00004E000000}"/>
    <cellStyle name="Input cel new 2 4 4 2 3 2" xfId="19183" xr:uid="{00000000-0005-0000-0000-00004E000000}"/>
    <cellStyle name="Input cel new 2 4 4 2 4" xfId="5870" xr:uid="{00000000-0005-0000-0000-00004E000000}"/>
    <cellStyle name="Input cel new 2 4 4 2 4 2" xfId="16393" xr:uid="{00000000-0005-0000-0000-00004E000000}"/>
    <cellStyle name="Input cel new 2 4 4 2 5" xfId="13552" xr:uid="{00000000-0005-0000-0000-00004E000000}"/>
    <cellStyle name="Input cel new 2 4 4 3" xfId="3375" xr:uid="{00000000-0005-0000-0000-00004E000000}"/>
    <cellStyle name="Input cel new 2 4 4 3 2" xfId="8943" xr:uid="{00000000-0005-0000-0000-00004E000000}"/>
    <cellStyle name="Input cel new 2 4 4 3 2 2" xfId="19487" xr:uid="{00000000-0005-0000-0000-00004E000000}"/>
    <cellStyle name="Input cel new 2 4 4 3 3" xfId="11123" xr:uid="{00000000-0005-0000-0000-00004E000000}"/>
    <cellStyle name="Input cel new 2 4 4 4" xfId="7426" xr:uid="{00000000-0005-0000-0000-00004E000000}"/>
    <cellStyle name="Input cel new 2 4 4 4 2" xfId="17971" xr:uid="{00000000-0005-0000-0000-00004E000000}"/>
    <cellStyle name="Input cel new 2 4 4 5" xfId="4808" xr:uid="{00000000-0005-0000-0000-00004E000000}"/>
    <cellStyle name="Input cel new 2 4 4 5 2" xfId="14740" xr:uid="{00000000-0005-0000-0000-00004E000000}"/>
    <cellStyle name="Input cel new 2 4 4 6" xfId="13324" xr:uid="{00000000-0005-0000-0000-00004E000000}"/>
    <cellStyle name="Input cel new 2 4 5" xfId="1714" xr:uid="{00000000-0005-0000-0000-00004E000000}"/>
    <cellStyle name="Input cel new 2 4 5 2" xfId="2953" xr:uid="{00000000-0005-0000-0000-00004E000000}"/>
    <cellStyle name="Input cel new 2 4 5 2 2" xfId="8523" xr:uid="{00000000-0005-0000-0000-00004E000000}"/>
    <cellStyle name="Input cel new 2 4 5 2 2 2" xfId="19068" xr:uid="{00000000-0005-0000-0000-00004E000000}"/>
    <cellStyle name="Input cel new 2 4 5 2 3" xfId="16114" xr:uid="{00000000-0005-0000-0000-00004E000000}"/>
    <cellStyle name="Input cel new 2 4 5 3" xfId="3355" xr:uid="{00000000-0005-0000-0000-00004E000000}"/>
    <cellStyle name="Input cel new 2 4 5 3 2" xfId="8924" xr:uid="{00000000-0005-0000-0000-00004E000000}"/>
    <cellStyle name="Input cel new 2 4 5 3 2 2" xfId="19468" xr:uid="{00000000-0005-0000-0000-00004E000000}"/>
    <cellStyle name="Input cel new 2 4 5 3 3" xfId="13516" xr:uid="{00000000-0005-0000-0000-00004E000000}"/>
    <cellStyle name="Input cel new 2 4 5 4" xfId="7318" xr:uid="{00000000-0005-0000-0000-00004E000000}"/>
    <cellStyle name="Input cel new 2 4 5 4 2" xfId="17863" xr:uid="{00000000-0005-0000-0000-00004E000000}"/>
    <cellStyle name="Input cel new 2 4 5 5" xfId="4789" xr:uid="{00000000-0005-0000-0000-00004E000000}"/>
    <cellStyle name="Input cel new 2 4 5 5 2" xfId="11564" xr:uid="{00000000-0005-0000-0000-00004E000000}"/>
    <cellStyle name="Input cel new 2 4 5 6" xfId="15359" xr:uid="{00000000-0005-0000-0000-00004E000000}"/>
    <cellStyle name="Input cel new 2 4 6" xfId="579" xr:uid="{00000000-0005-0000-0000-00004E000000}"/>
    <cellStyle name="Input cel new 2 4 6 2" xfId="6278" xr:uid="{00000000-0005-0000-0000-00004E000000}"/>
    <cellStyle name="Input cel new 2 4 6 2 2" xfId="16823" xr:uid="{00000000-0005-0000-0000-00004E000000}"/>
    <cellStyle name="Input cel new 2 4 6 3" xfId="15458" xr:uid="{00000000-0005-0000-0000-00004E000000}"/>
    <cellStyle name="Input cel new 2 4 7" xfId="2090" xr:uid="{00000000-0005-0000-0000-00004E000000}"/>
    <cellStyle name="Input cel new 2 4 7 2" xfId="7660" xr:uid="{00000000-0005-0000-0000-00004E000000}"/>
    <cellStyle name="Input cel new 2 4 7 2 2" xfId="18205" xr:uid="{00000000-0005-0000-0000-00004E000000}"/>
    <cellStyle name="Input cel new 2 4 7 3" xfId="10646" xr:uid="{00000000-0005-0000-0000-00004E000000}"/>
    <cellStyle name="Input cel new 2 4 8" xfId="304" xr:uid="{00000000-0005-0000-0000-00004E000000}"/>
    <cellStyle name="Input cel new 2 4 8 2" xfId="14943" xr:uid="{00000000-0005-0000-0000-00004E000000}"/>
    <cellStyle name="Input cel new 2 4 8 2 2" xfId="16671" xr:uid="{00000000-0005-0000-0000-00004E000000}"/>
    <cellStyle name="Input cel new 2 4 8 3" xfId="10611" xr:uid="{00000000-0005-0000-0000-00004E000000}"/>
    <cellStyle name="Input cel new 2 4 8 4" xfId="12148" xr:uid="{00000000-0005-0000-0000-00004E000000}"/>
    <cellStyle name="Input cel new 2 4 9" xfId="6132" xr:uid="{00000000-0005-0000-0000-00004E000000}"/>
    <cellStyle name="Input cel new 2 4 9 2" xfId="14926" xr:uid="{00000000-0005-0000-0000-00004E000000}"/>
    <cellStyle name="Input cel new 2 4 9 3" xfId="16654" xr:uid="{00000000-0005-0000-0000-00004E000000}"/>
    <cellStyle name="Input cel new 2 5" xfId="871" xr:uid="{00000000-0005-0000-0000-00005E000000}"/>
    <cellStyle name="Input cel new 2 5 2" xfId="2115" xr:uid="{00000000-0005-0000-0000-00005E000000}"/>
    <cellStyle name="Input cel new 2 5 2 2" xfId="7685" xr:uid="{00000000-0005-0000-0000-00005E000000}"/>
    <cellStyle name="Input cel new 2 5 2 2 2" xfId="18230" xr:uid="{00000000-0005-0000-0000-00005E000000}"/>
    <cellStyle name="Input cel new 2 5 2 3" xfId="16086" xr:uid="{00000000-0005-0000-0000-00005E000000}"/>
    <cellStyle name="Input cel new 2 5 3" xfId="3513" xr:uid="{00000000-0005-0000-0000-00005E000000}"/>
    <cellStyle name="Input cel new 2 5 3 2" xfId="9077" xr:uid="{00000000-0005-0000-0000-00005E000000}"/>
    <cellStyle name="Input cel new 2 5 3 2 2" xfId="19623" xr:uid="{00000000-0005-0000-0000-00005E000000}"/>
    <cellStyle name="Input cel new 2 5 3 3" xfId="11048" xr:uid="{00000000-0005-0000-0000-00005E000000}"/>
    <cellStyle name="Input cel new 2 5 4" xfId="6531" xr:uid="{00000000-0005-0000-0000-00005E000000}"/>
    <cellStyle name="Input cel new 2 5 4 2" xfId="17076" xr:uid="{00000000-0005-0000-0000-00005E000000}"/>
    <cellStyle name="Input cel new 2 5 5" xfId="4960" xr:uid="{00000000-0005-0000-0000-00005E000000}"/>
    <cellStyle name="Input cel new 2 5 5 2" xfId="13472" xr:uid="{00000000-0005-0000-0000-00005E000000}"/>
    <cellStyle name="Input cel new 2 5 6" xfId="12413" xr:uid="{00000000-0005-0000-0000-00005E000000}"/>
    <cellStyle name="Input cel new 2 6" xfId="1160" xr:uid="{00000000-0005-0000-0000-00005F000000}"/>
    <cellStyle name="Input cel new 2 6 2" xfId="2403" xr:uid="{00000000-0005-0000-0000-00005F000000}"/>
    <cellStyle name="Input cel new 2 6 2 2" xfId="7973" xr:uid="{00000000-0005-0000-0000-00005F000000}"/>
    <cellStyle name="Input cel new 2 6 2 2 2" xfId="18518" xr:uid="{00000000-0005-0000-0000-00005F000000}"/>
    <cellStyle name="Input cel new 2 6 2 3" xfId="12154" xr:uid="{00000000-0005-0000-0000-00005F000000}"/>
    <cellStyle name="Input cel new 2 6 3" xfId="3828" xr:uid="{00000000-0005-0000-0000-00005F000000}"/>
    <cellStyle name="Input cel new 2 6 3 2" xfId="9380" xr:uid="{00000000-0005-0000-0000-00005F000000}"/>
    <cellStyle name="Input cel new 2 6 3 2 2" xfId="19933" xr:uid="{00000000-0005-0000-0000-00005F000000}"/>
    <cellStyle name="Input cel new 2 6 3 3" xfId="13847" xr:uid="{00000000-0005-0000-0000-00005F000000}"/>
    <cellStyle name="Input cel new 2 6 4" xfId="6817" xr:uid="{00000000-0005-0000-0000-00005F000000}"/>
    <cellStyle name="Input cel new 2 6 4 2" xfId="17362" xr:uid="{00000000-0005-0000-0000-00005F000000}"/>
    <cellStyle name="Input cel new 2 6 5" xfId="5264" xr:uid="{00000000-0005-0000-0000-00005F000000}"/>
    <cellStyle name="Input cel new 2 6 5 2" xfId="15792" xr:uid="{00000000-0005-0000-0000-00005F000000}"/>
    <cellStyle name="Input cel new 2 6 6" xfId="10328" xr:uid="{00000000-0005-0000-0000-00005F000000}"/>
    <cellStyle name="Input cel new 2 7" xfId="336" xr:uid="{00000000-0005-0000-0000-00001D000000}"/>
    <cellStyle name="Input cel new 2 7 2" xfId="14949" xr:uid="{00000000-0005-0000-0000-00001D000000}"/>
    <cellStyle name="Input cel new 2 7 3" xfId="16682" xr:uid="{00000000-0005-0000-0000-00001D000000}"/>
    <cellStyle name="Input cel new 2 8" xfId="6119" xr:uid="{00000000-0005-0000-0000-00001D000000}"/>
    <cellStyle name="Input cel new 2 8 2" xfId="14913" xr:uid="{00000000-0005-0000-0000-00001D000000}"/>
    <cellStyle name="Input cel new 2 8 3" xfId="16641" xr:uid="{00000000-0005-0000-0000-00001D000000}"/>
    <cellStyle name="Input cel new 2 9" xfId="14823" xr:uid="{00000000-0005-0000-0000-00001D000000}"/>
    <cellStyle name="Input cel new 2 9 2" xfId="15903" xr:uid="{00000000-0005-0000-0000-00001D000000}"/>
    <cellStyle name="Input cel new 3" xfId="25" xr:uid="{00000000-0005-0000-0000-00001F000000}"/>
    <cellStyle name="Input cel new 3 2" xfId="169" xr:uid="{00000000-0005-0000-0000-000020000000}"/>
    <cellStyle name="Input cel new 3 2 2" xfId="277" xr:uid="{00000000-0005-0000-0000-000054000000}"/>
    <cellStyle name="Input cel new 3 2 2 10" xfId="409" xr:uid="{00000000-0005-0000-0000-000054000000}"/>
    <cellStyle name="Input cel new 3 2 2 10 2" xfId="6158" xr:uid="{00000000-0005-0000-0000-000054000000}"/>
    <cellStyle name="Input cel new 3 2 2 10 2 2" xfId="16702" xr:uid="{00000000-0005-0000-0000-000054000000}"/>
    <cellStyle name="Input cel new 3 2 2 10 3" xfId="15671" xr:uid="{00000000-0005-0000-0000-000054000000}"/>
    <cellStyle name="Input cel new 3 2 2 11" xfId="4756" xr:uid="{00000000-0005-0000-0000-000054000000}"/>
    <cellStyle name="Input cel new 3 2 2 11 2" xfId="13700" xr:uid="{00000000-0005-0000-0000-000054000000}"/>
    <cellStyle name="Input cel new 3 2 2 12" xfId="10377" xr:uid="{00000000-0005-0000-0000-000054000000}"/>
    <cellStyle name="Input cel new 3 2 2 2" xfId="346" xr:uid="{00000000-0005-0000-0000-000054000000}"/>
    <cellStyle name="Input cel new 3 2 2 2 10" xfId="501" xr:uid="{00000000-0005-0000-0000-000054000000}"/>
    <cellStyle name="Input cel new 3 2 2 2 10 2" xfId="6239" xr:uid="{00000000-0005-0000-0000-000054000000}"/>
    <cellStyle name="Input cel new 3 2 2 2 10 2 2" xfId="16785" xr:uid="{00000000-0005-0000-0000-000054000000}"/>
    <cellStyle name="Input cel new 3 2 2 2 10 3" xfId="15757" xr:uid="{00000000-0005-0000-0000-000054000000}"/>
    <cellStyle name="Input cel new 3 2 2 2 11" xfId="3440" xr:uid="{00000000-0005-0000-0000-000054000000}"/>
    <cellStyle name="Input cel new 3 2 2 2 11 2" xfId="9004" xr:uid="{00000000-0005-0000-0000-000054000000}"/>
    <cellStyle name="Input cel new 3 2 2 2 11 2 2" xfId="19550" xr:uid="{00000000-0005-0000-0000-000054000000}"/>
    <cellStyle name="Input cel new 3 2 2 2 12" xfId="4879" xr:uid="{00000000-0005-0000-0000-000054000000}"/>
    <cellStyle name="Input cel new 3 2 2 2 12 2" xfId="12489" xr:uid="{00000000-0005-0000-0000-000054000000}"/>
    <cellStyle name="Input cel new 3 2 2 2 13" xfId="12626" xr:uid="{00000000-0005-0000-0000-000054000000}"/>
    <cellStyle name="Input cel new 3 2 2 2 2" xfId="555" xr:uid="{00000000-0005-0000-0000-000054000000}"/>
    <cellStyle name="Input cel new 3 2 2 2 2 10" xfId="11862" xr:uid="{00000000-0005-0000-0000-000054000000}"/>
    <cellStyle name="Input cel new 3 2 2 2 2 2" xfId="652" xr:uid="{00000000-0005-0000-0000-000054000000}"/>
    <cellStyle name="Input cel new 3 2 2 2 2 2 2" xfId="1574" xr:uid="{00000000-0005-0000-0000-000054000000}"/>
    <cellStyle name="Input cel new 3 2 2 2 2 2 2 2" xfId="7184" xr:uid="{00000000-0005-0000-0000-000054000000}"/>
    <cellStyle name="Input cel new 3 2 2 2 2 2 2 2 2" xfId="17729" xr:uid="{00000000-0005-0000-0000-000054000000}"/>
    <cellStyle name="Input cel new 3 2 2 2 2 2 2 3" xfId="11949" xr:uid="{00000000-0005-0000-0000-000054000000}"/>
    <cellStyle name="Input cel new 3 2 2 2 2 2 3" xfId="2814" xr:uid="{00000000-0005-0000-0000-000054000000}"/>
    <cellStyle name="Input cel new 3 2 2 2 2 2 3 2" xfId="8384" xr:uid="{00000000-0005-0000-0000-000054000000}"/>
    <cellStyle name="Input cel new 3 2 2 2 2 2 3 2 2" xfId="18929" xr:uid="{00000000-0005-0000-0000-000054000000}"/>
    <cellStyle name="Input cel new 3 2 2 2 2 2 3 3" xfId="11167" xr:uid="{00000000-0005-0000-0000-000054000000}"/>
    <cellStyle name="Input cel new 3 2 2 2 2 2 4" xfId="4228" xr:uid="{00000000-0005-0000-0000-000054000000}"/>
    <cellStyle name="Input cel new 3 2 2 2 2 2 4 2" xfId="9749" xr:uid="{00000000-0005-0000-0000-000054000000}"/>
    <cellStyle name="Input cel new 3 2 2 2 2 2 4 2 2" xfId="20303" xr:uid="{00000000-0005-0000-0000-000054000000}"/>
    <cellStyle name="Input cel new 3 2 2 2 2 2 4 3" xfId="12731" xr:uid="{00000000-0005-0000-0000-000054000000}"/>
    <cellStyle name="Input cel new 3 2 2 2 2 2 5" xfId="6347" xr:uid="{00000000-0005-0000-0000-000054000000}"/>
    <cellStyle name="Input cel new 3 2 2 2 2 2 5 2" xfId="15056" xr:uid="{00000000-0005-0000-0000-000054000000}"/>
    <cellStyle name="Input cel new 3 2 2 2 2 2 5 2 2" xfId="16892" xr:uid="{00000000-0005-0000-0000-000054000000}"/>
    <cellStyle name="Input cel new 3 2 2 2 2 2 5 3" xfId="16082" xr:uid="{00000000-0005-0000-0000-000054000000}"/>
    <cellStyle name="Input cel new 3 2 2 2 2 2 6" xfId="5633" xr:uid="{00000000-0005-0000-0000-000054000000}"/>
    <cellStyle name="Input cel new 3 2 2 2 2 2 6 2" xfId="13793" xr:uid="{00000000-0005-0000-0000-000054000000}"/>
    <cellStyle name="Input cel new 3 2 2 2 2 2 7" xfId="15029" xr:uid="{00000000-0005-0000-0000-000054000000}"/>
    <cellStyle name="Input cel new 3 2 2 2 2 3" xfId="1491" xr:uid="{00000000-0005-0000-0000-000054000000}"/>
    <cellStyle name="Input cel new 3 2 2 2 2 3 2" xfId="2731" xr:uid="{00000000-0005-0000-0000-000054000000}"/>
    <cellStyle name="Input cel new 3 2 2 2 2 3 2 2" xfId="8301" xr:uid="{00000000-0005-0000-0000-000054000000}"/>
    <cellStyle name="Input cel new 3 2 2 2 2 3 2 2 2" xfId="18846" xr:uid="{00000000-0005-0000-0000-000054000000}"/>
    <cellStyle name="Input cel new 3 2 2 2 2 3 2 3" xfId="13549" xr:uid="{00000000-0005-0000-0000-000054000000}"/>
    <cellStyle name="Input cel new 3 2 2 2 2 3 3" xfId="4147" xr:uid="{00000000-0005-0000-0000-000054000000}"/>
    <cellStyle name="Input cel new 3 2 2 2 2 3 3 2" xfId="9674" xr:uid="{00000000-0005-0000-0000-000054000000}"/>
    <cellStyle name="Input cel new 3 2 2 2 2 3 3 2 2" xfId="20228" xr:uid="{00000000-0005-0000-0000-000054000000}"/>
    <cellStyle name="Input cel new 3 2 2 2 2 3 3 3" xfId="12803" xr:uid="{00000000-0005-0000-0000-000054000000}"/>
    <cellStyle name="Input cel new 3 2 2 2 2 3 4" xfId="7116" xr:uid="{00000000-0005-0000-0000-000054000000}"/>
    <cellStyle name="Input cel new 3 2 2 2 2 3 4 2" xfId="17661" xr:uid="{00000000-0005-0000-0000-000054000000}"/>
    <cellStyle name="Input cel new 3 2 2 2 2 3 5" xfId="5558" xr:uid="{00000000-0005-0000-0000-000054000000}"/>
    <cellStyle name="Input cel new 3 2 2 2 2 3 5 2" xfId="15463" xr:uid="{00000000-0005-0000-0000-000054000000}"/>
    <cellStyle name="Input cel new 3 2 2 2 2 3 6" xfId="12270" xr:uid="{00000000-0005-0000-0000-000054000000}"/>
    <cellStyle name="Input cel new 3 2 2 2 2 4" xfId="1786" xr:uid="{00000000-0005-0000-0000-000054000000}"/>
    <cellStyle name="Input cel new 3 2 2 2 2 4 2" xfId="3025" xr:uid="{00000000-0005-0000-0000-000054000000}"/>
    <cellStyle name="Input cel new 3 2 2 2 2 4 2 2" xfId="8595" xr:uid="{00000000-0005-0000-0000-000054000000}"/>
    <cellStyle name="Input cel new 3 2 2 2 2 4 2 2 2" xfId="19140" xr:uid="{00000000-0005-0000-0000-000054000000}"/>
    <cellStyle name="Input cel new 3 2 2 2 2 4 2 3" xfId="14177" xr:uid="{00000000-0005-0000-0000-000054000000}"/>
    <cellStyle name="Input cel new 3 2 2 2 2 4 3" xfId="4437" xr:uid="{00000000-0005-0000-0000-000054000000}"/>
    <cellStyle name="Input cel new 3 2 2 2 2 4 3 2" xfId="9947" xr:uid="{00000000-0005-0000-0000-000054000000}"/>
    <cellStyle name="Input cel new 3 2 2 2 2 4 3 2 2" xfId="20503" xr:uid="{00000000-0005-0000-0000-000054000000}"/>
    <cellStyle name="Input cel new 3 2 2 2 2 4 3 3" xfId="15620" xr:uid="{00000000-0005-0000-0000-000054000000}"/>
    <cellStyle name="Input cel new 3 2 2 2 2 4 4" xfId="7388" xr:uid="{00000000-0005-0000-0000-000054000000}"/>
    <cellStyle name="Input cel new 3 2 2 2 2 4 4 2" xfId="17933" xr:uid="{00000000-0005-0000-0000-000054000000}"/>
    <cellStyle name="Input cel new 3 2 2 2 2 4 5" xfId="5831" xr:uid="{00000000-0005-0000-0000-000054000000}"/>
    <cellStyle name="Input cel new 3 2 2 2 2 4 5 2" xfId="16354" xr:uid="{00000000-0005-0000-0000-000054000000}"/>
    <cellStyle name="Input cel new 3 2 2 2 2 4 6" xfId="16028" xr:uid="{00000000-0005-0000-0000-000054000000}"/>
    <cellStyle name="Input cel new 3 2 2 2 2 5" xfId="1313" xr:uid="{00000000-0005-0000-0000-000054000000}"/>
    <cellStyle name="Input cel new 3 2 2 2 2 5 2" xfId="2554" xr:uid="{00000000-0005-0000-0000-000054000000}"/>
    <cellStyle name="Input cel new 3 2 2 2 2 5 2 2" xfId="8124" xr:uid="{00000000-0005-0000-0000-000054000000}"/>
    <cellStyle name="Input cel new 3 2 2 2 2 5 2 2 2" xfId="18669" xr:uid="{00000000-0005-0000-0000-000054000000}"/>
    <cellStyle name="Input cel new 3 2 2 2 2 5 2 3" xfId="11141" xr:uid="{00000000-0005-0000-0000-000054000000}"/>
    <cellStyle name="Input cel new 3 2 2 2 2 5 3" xfId="3974" xr:uid="{00000000-0005-0000-0000-000054000000}"/>
    <cellStyle name="Input cel new 3 2 2 2 2 5 3 2" xfId="9514" xr:uid="{00000000-0005-0000-0000-000054000000}"/>
    <cellStyle name="Input cel new 3 2 2 2 2 5 3 2 2" xfId="20067" xr:uid="{00000000-0005-0000-0000-000054000000}"/>
    <cellStyle name="Input cel new 3 2 2 2 2 5 3 3" xfId="13865" xr:uid="{00000000-0005-0000-0000-000054000000}"/>
    <cellStyle name="Input cel new 3 2 2 2 2 5 4" xfId="6956" xr:uid="{00000000-0005-0000-0000-000054000000}"/>
    <cellStyle name="Input cel new 3 2 2 2 2 5 4 2" xfId="17501" xr:uid="{00000000-0005-0000-0000-000054000000}"/>
    <cellStyle name="Input cel new 3 2 2 2 2 5 5" xfId="5398" xr:uid="{00000000-0005-0000-0000-000054000000}"/>
    <cellStyle name="Input cel new 3 2 2 2 2 5 5 2" xfId="11879" xr:uid="{00000000-0005-0000-0000-000054000000}"/>
    <cellStyle name="Input cel new 3 2 2 2 2 5 6" xfId="11497" xr:uid="{00000000-0005-0000-0000-000054000000}"/>
    <cellStyle name="Input cel new 3 2 2 2 2 6" xfId="953" xr:uid="{00000000-0005-0000-0000-000054000000}"/>
    <cellStyle name="Input cel new 3 2 2 2 2 6 2" xfId="3621" xr:uid="{00000000-0005-0000-0000-000054000000}"/>
    <cellStyle name="Input cel new 3 2 2 2 2 6 2 2" xfId="9182" xr:uid="{00000000-0005-0000-0000-000054000000}"/>
    <cellStyle name="Input cel new 3 2 2 2 2 6 2 2 2" xfId="19729" xr:uid="{00000000-0005-0000-0000-000054000000}"/>
    <cellStyle name="Input cel new 3 2 2 2 2 6 2 3" xfId="11251" xr:uid="{00000000-0005-0000-0000-000054000000}"/>
    <cellStyle name="Input cel new 3 2 2 2 2 6 3" xfId="6613" xr:uid="{00000000-0005-0000-0000-000054000000}"/>
    <cellStyle name="Input cel new 3 2 2 2 2 6 3 2" xfId="17158" xr:uid="{00000000-0005-0000-0000-000054000000}"/>
    <cellStyle name="Input cel new 3 2 2 2 2 6 4" xfId="5066" xr:uid="{00000000-0005-0000-0000-000054000000}"/>
    <cellStyle name="Input cel new 3 2 2 2 2 6 4 2" xfId="10627" xr:uid="{00000000-0005-0000-0000-000054000000}"/>
    <cellStyle name="Input cel new 3 2 2 2 2 6 5" xfId="12507" xr:uid="{00000000-0005-0000-0000-000054000000}"/>
    <cellStyle name="Input cel new 3 2 2 2 2 7" xfId="2196" xr:uid="{00000000-0005-0000-0000-000054000000}"/>
    <cellStyle name="Input cel new 3 2 2 2 2 7 2" xfId="7766" xr:uid="{00000000-0005-0000-0000-000054000000}"/>
    <cellStyle name="Input cel new 3 2 2 2 2 7 2 2" xfId="18311" xr:uid="{00000000-0005-0000-0000-000054000000}"/>
    <cellStyle name="Input cel new 3 2 2 2 2 7 3" xfId="13267" xr:uid="{00000000-0005-0000-0000-000054000000}"/>
    <cellStyle name="Input cel new 3 2 2 2 2 8" xfId="3524" xr:uid="{00000000-0005-0000-0000-000054000000}"/>
    <cellStyle name="Input cel new 3 2 2 2 2 8 2" xfId="9088" xr:uid="{00000000-0005-0000-0000-000054000000}"/>
    <cellStyle name="Input cel new 3 2 2 2 2 8 2 2" xfId="19634" xr:uid="{00000000-0005-0000-0000-000054000000}"/>
    <cellStyle name="Input cel new 3 2 2 2 2 8 3" xfId="11948" xr:uid="{00000000-0005-0000-0000-000054000000}"/>
    <cellStyle name="Input cel new 3 2 2 2 2 9" xfId="4971" xr:uid="{00000000-0005-0000-0000-000054000000}"/>
    <cellStyle name="Input cel new 3 2 2 2 2 9 2" xfId="12913" xr:uid="{00000000-0005-0000-0000-000054000000}"/>
    <cellStyle name="Input cel new 3 2 2 2 3" xfId="701" xr:uid="{00000000-0005-0000-0000-000054000000}"/>
    <cellStyle name="Input cel new 3 2 2 2 3 10" xfId="15349" xr:uid="{00000000-0005-0000-0000-000054000000}"/>
    <cellStyle name="Input cel new 3 2 2 2 3 2" xfId="1927" xr:uid="{00000000-0005-0000-0000-000054000000}"/>
    <cellStyle name="Input cel new 3 2 2 2 3 2 2" xfId="3166" xr:uid="{00000000-0005-0000-0000-000054000000}"/>
    <cellStyle name="Input cel new 3 2 2 2 3 2 2 2" xfId="8736" xr:uid="{00000000-0005-0000-0000-000054000000}"/>
    <cellStyle name="Input cel new 3 2 2 2 3 2 2 2 2" xfId="19281" xr:uid="{00000000-0005-0000-0000-000054000000}"/>
    <cellStyle name="Input cel new 3 2 2 2 3 2 2 3" xfId="10733" xr:uid="{00000000-0005-0000-0000-000054000000}"/>
    <cellStyle name="Input cel new 3 2 2 2 3 2 3" xfId="4578" xr:uid="{00000000-0005-0000-0000-000054000000}"/>
    <cellStyle name="Input cel new 3 2 2 2 3 2 3 2" xfId="10078" xr:uid="{00000000-0005-0000-0000-000054000000}"/>
    <cellStyle name="Input cel new 3 2 2 2 3 2 3 2 2" xfId="20633" xr:uid="{00000000-0005-0000-0000-000054000000}"/>
    <cellStyle name="Input cel new 3 2 2 2 3 2 3 3" xfId="14118" xr:uid="{00000000-0005-0000-0000-000054000000}"/>
    <cellStyle name="Input cel new 3 2 2 2 3 2 4" xfId="7505" xr:uid="{00000000-0005-0000-0000-000054000000}"/>
    <cellStyle name="Input cel new 3 2 2 2 3 2 4 2" xfId="18050" xr:uid="{00000000-0005-0000-0000-000054000000}"/>
    <cellStyle name="Input cel new 3 2 2 2 3 2 5" xfId="5962" xr:uid="{00000000-0005-0000-0000-000054000000}"/>
    <cellStyle name="Input cel new 3 2 2 2 3 2 5 2" xfId="16484" xr:uid="{00000000-0005-0000-0000-000054000000}"/>
    <cellStyle name="Input cel new 3 2 2 2 3 2 6" xfId="11362" xr:uid="{00000000-0005-0000-0000-000054000000}"/>
    <cellStyle name="Input cel new 3 2 2 2 3 3" xfId="1268" xr:uid="{00000000-0005-0000-0000-000054000000}"/>
    <cellStyle name="Input cel new 3 2 2 2 3 3 2" xfId="2509" xr:uid="{00000000-0005-0000-0000-000054000000}"/>
    <cellStyle name="Input cel new 3 2 2 2 3 3 2 2" xfId="8079" xr:uid="{00000000-0005-0000-0000-000054000000}"/>
    <cellStyle name="Input cel new 3 2 2 2 3 3 2 2 2" xfId="18624" xr:uid="{00000000-0005-0000-0000-000054000000}"/>
    <cellStyle name="Input cel new 3 2 2 2 3 3 2 3" xfId="10670" xr:uid="{00000000-0005-0000-0000-000054000000}"/>
    <cellStyle name="Input cel new 3 2 2 2 3 3 3" xfId="3930" xr:uid="{00000000-0005-0000-0000-000054000000}"/>
    <cellStyle name="Input cel new 3 2 2 2 3 3 3 2" xfId="9474" xr:uid="{00000000-0005-0000-0000-000054000000}"/>
    <cellStyle name="Input cel new 3 2 2 2 3 3 3 2 2" xfId="20027" xr:uid="{00000000-0005-0000-0000-000054000000}"/>
    <cellStyle name="Input cel new 3 2 2 2 3 3 3 3" xfId="15528" xr:uid="{00000000-0005-0000-0000-000054000000}"/>
    <cellStyle name="Input cel new 3 2 2 2 3 3 4" xfId="6915" xr:uid="{00000000-0005-0000-0000-000054000000}"/>
    <cellStyle name="Input cel new 3 2 2 2 3 3 4 2" xfId="17460" xr:uid="{00000000-0005-0000-0000-000054000000}"/>
    <cellStyle name="Input cel new 3 2 2 2 3 3 5" xfId="5358" xr:uid="{00000000-0005-0000-0000-000054000000}"/>
    <cellStyle name="Input cel new 3 2 2 2 3 3 5 2" xfId="12647" xr:uid="{00000000-0005-0000-0000-000054000000}"/>
    <cellStyle name="Input cel new 3 2 2 2 3 3 6" xfId="12997" xr:uid="{00000000-0005-0000-0000-000054000000}"/>
    <cellStyle name="Input cel new 3 2 2 2 3 4" xfId="1375" xr:uid="{00000000-0005-0000-0000-000054000000}"/>
    <cellStyle name="Input cel new 3 2 2 2 3 4 2" xfId="2616" xr:uid="{00000000-0005-0000-0000-000054000000}"/>
    <cellStyle name="Input cel new 3 2 2 2 3 4 2 2" xfId="8186" xr:uid="{00000000-0005-0000-0000-000054000000}"/>
    <cellStyle name="Input cel new 3 2 2 2 3 4 2 2 2" xfId="18731" xr:uid="{00000000-0005-0000-0000-000054000000}"/>
    <cellStyle name="Input cel new 3 2 2 2 3 4 2 3" xfId="16110" xr:uid="{00000000-0005-0000-0000-000054000000}"/>
    <cellStyle name="Input cel new 3 2 2 2 3 4 3" xfId="4036" xr:uid="{00000000-0005-0000-0000-000054000000}"/>
    <cellStyle name="Input cel new 3 2 2 2 3 4 3 2" xfId="9571" xr:uid="{00000000-0005-0000-0000-000054000000}"/>
    <cellStyle name="Input cel new 3 2 2 2 3 4 3 2 2" xfId="20124" xr:uid="{00000000-0005-0000-0000-000054000000}"/>
    <cellStyle name="Input cel new 3 2 2 2 3 4 3 3" xfId="15459" xr:uid="{00000000-0005-0000-0000-000054000000}"/>
    <cellStyle name="Input cel new 3 2 2 2 3 4 4" xfId="7012" xr:uid="{00000000-0005-0000-0000-000054000000}"/>
    <cellStyle name="Input cel new 3 2 2 2 3 4 4 2" xfId="17557" xr:uid="{00000000-0005-0000-0000-000054000000}"/>
    <cellStyle name="Input cel new 3 2 2 2 3 4 5" xfId="5455" xr:uid="{00000000-0005-0000-0000-000054000000}"/>
    <cellStyle name="Input cel new 3 2 2 2 3 4 5 2" xfId="13372" xr:uid="{00000000-0005-0000-0000-000054000000}"/>
    <cellStyle name="Input cel new 3 2 2 2 3 4 6" xfId="11179" xr:uid="{00000000-0005-0000-0000-000054000000}"/>
    <cellStyle name="Input cel new 3 2 2 2 3 5" xfId="1001" xr:uid="{00000000-0005-0000-0000-000054000000}"/>
    <cellStyle name="Input cel new 3 2 2 2 3 5 2" xfId="6661" xr:uid="{00000000-0005-0000-0000-000054000000}"/>
    <cellStyle name="Input cel new 3 2 2 2 3 5 2 2" xfId="17206" xr:uid="{00000000-0005-0000-0000-000054000000}"/>
    <cellStyle name="Input cel new 3 2 2 2 3 5 3" xfId="13579" xr:uid="{00000000-0005-0000-0000-000054000000}"/>
    <cellStyle name="Input cel new 3 2 2 2 3 6" xfId="2244" xr:uid="{00000000-0005-0000-0000-000054000000}"/>
    <cellStyle name="Input cel new 3 2 2 2 3 6 2" xfId="7814" xr:uid="{00000000-0005-0000-0000-000054000000}"/>
    <cellStyle name="Input cel new 3 2 2 2 3 6 2 2" xfId="18359" xr:uid="{00000000-0005-0000-0000-000054000000}"/>
    <cellStyle name="Input cel new 3 2 2 2 3 6 3" xfId="13319" xr:uid="{00000000-0005-0000-0000-000054000000}"/>
    <cellStyle name="Input cel new 3 2 2 2 3 7" xfId="3669" xr:uid="{00000000-0005-0000-0000-000054000000}"/>
    <cellStyle name="Input cel new 3 2 2 2 3 7 2" xfId="9229" xr:uid="{00000000-0005-0000-0000-000054000000}"/>
    <cellStyle name="Input cel new 3 2 2 2 3 7 2 2" xfId="19777" xr:uid="{00000000-0005-0000-0000-000054000000}"/>
    <cellStyle name="Input cel new 3 2 2 2 3 7 3" xfId="11400" xr:uid="{00000000-0005-0000-0000-000054000000}"/>
    <cellStyle name="Input cel new 3 2 2 2 3 8" xfId="6395" xr:uid="{00000000-0005-0000-0000-000054000000}"/>
    <cellStyle name="Input cel new 3 2 2 2 3 8 2" xfId="15103" xr:uid="{00000000-0005-0000-0000-000054000000}"/>
    <cellStyle name="Input cel new 3 2 2 2 3 8 2 2" xfId="16940" xr:uid="{00000000-0005-0000-0000-000054000000}"/>
    <cellStyle name="Input cel new 3 2 2 2 3 8 3" xfId="14543" xr:uid="{00000000-0005-0000-0000-000054000000}"/>
    <cellStyle name="Input cel new 3 2 2 2 3 9" xfId="5113" xr:uid="{00000000-0005-0000-0000-000054000000}"/>
    <cellStyle name="Input cel new 3 2 2 2 3 9 2" xfId="14157" xr:uid="{00000000-0005-0000-0000-000054000000}"/>
    <cellStyle name="Input cel new 3 2 2 2 4" xfId="765" xr:uid="{00000000-0005-0000-0000-000054000000}"/>
    <cellStyle name="Input cel new 3 2 2 2 4 2" xfId="1991" xr:uid="{00000000-0005-0000-0000-000054000000}"/>
    <cellStyle name="Input cel new 3 2 2 2 4 2 2" xfId="3230" xr:uid="{00000000-0005-0000-0000-000054000000}"/>
    <cellStyle name="Input cel new 3 2 2 2 4 2 2 2" xfId="8800" xr:uid="{00000000-0005-0000-0000-000054000000}"/>
    <cellStyle name="Input cel new 3 2 2 2 4 2 2 2 2" xfId="19345" xr:uid="{00000000-0005-0000-0000-000054000000}"/>
    <cellStyle name="Input cel new 3 2 2 2 4 2 2 3" xfId="13510" xr:uid="{00000000-0005-0000-0000-000054000000}"/>
    <cellStyle name="Input cel new 3 2 2 2 4 2 3" xfId="4642" xr:uid="{00000000-0005-0000-0000-000054000000}"/>
    <cellStyle name="Input cel new 3 2 2 2 4 2 3 2" xfId="10138" xr:uid="{00000000-0005-0000-0000-000054000000}"/>
    <cellStyle name="Input cel new 3 2 2 2 4 2 3 2 2" xfId="20693" xr:uid="{00000000-0005-0000-0000-000054000000}"/>
    <cellStyle name="Input cel new 3 2 2 2 4 2 3 3" xfId="13178" xr:uid="{00000000-0005-0000-0000-000054000000}"/>
    <cellStyle name="Input cel new 3 2 2 2 4 2 4" xfId="7565" xr:uid="{00000000-0005-0000-0000-000054000000}"/>
    <cellStyle name="Input cel new 3 2 2 2 4 2 4 2" xfId="18110" xr:uid="{00000000-0005-0000-0000-000054000000}"/>
    <cellStyle name="Input cel new 3 2 2 2 4 2 5" xfId="6022" xr:uid="{00000000-0005-0000-0000-000054000000}"/>
    <cellStyle name="Input cel new 3 2 2 2 4 2 5 2" xfId="16544" xr:uid="{00000000-0005-0000-0000-000054000000}"/>
    <cellStyle name="Input cel new 3 2 2 2 4 2 6" xfId="12657" xr:uid="{00000000-0005-0000-0000-000054000000}"/>
    <cellStyle name="Input cel new 3 2 2 2 4 3" xfId="1673" xr:uid="{00000000-0005-0000-0000-000054000000}"/>
    <cellStyle name="Input cel new 3 2 2 2 4 3 2" xfId="2913" xr:uid="{00000000-0005-0000-0000-000054000000}"/>
    <cellStyle name="Input cel new 3 2 2 2 4 3 2 2" xfId="8483" xr:uid="{00000000-0005-0000-0000-000054000000}"/>
    <cellStyle name="Input cel new 3 2 2 2 4 3 2 2 2" xfId="19028" xr:uid="{00000000-0005-0000-0000-000054000000}"/>
    <cellStyle name="Input cel new 3 2 2 2 4 3 2 3" xfId="10996" xr:uid="{00000000-0005-0000-0000-000054000000}"/>
    <cellStyle name="Input cel new 3 2 2 2 4 3 3" xfId="4326" xr:uid="{00000000-0005-0000-0000-000054000000}"/>
    <cellStyle name="Input cel new 3 2 2 2 4 3 3 2" xfId="9841" xr:uid="{00000000-0005-0000-0000-000054000000}"/>
    <cellStyle name="Input cel new 3 2 2 2 4 3 3 2 2" xfId="20397" xr:uid="{00000000-0005-0000-0000-000054000000}"/>
    <cellStyle name="Input cel new 3 2 2 2 4 3 3 3" xfId="13499" xr:uid="{00000000-0005-0000-0000-000054000000}"/>
    <cellStyle name="Input cel new 3 2 2 2 4 3 4" xfId="7281" xr:uid="{00000000-0005-0000-0000-000054000000}"/>
    <cellStyle name="Input cel new 3 2 2 2 4 3 4 2" xfId="17826" xr:uid="{00000000-0005-0000-0000-000054000000}"/>
    <cellStyle name="Input cel new 3 2 2 2 4 3 5" xfId="5725" xr:uid="{00000000-0005-0000-0000-000054000000}"/>
    <cellStyle name="Input cel new 3 2 2 2 4 3 5 2" xfId="16248" xr:uid="{00000000-0005-0000-0000-000054000000}"/>
    <cellStyle name="Input cel new 3 2 2 2 4 3 6" xfId="15675" xr:uid="{00000000-0005-0000-0000-000054000000}"/>
    <cellStyle name="Input cel new 3 2 2 2 4 4" xfId="1065" xr:uid="{00000000-0005-0000-0000-000054000000}"/>
    <cellStyle name="Input cel new 3 2 2 2 4 4 2" xfId="6722" xr:uid="{00000000-0005-0000-0000-000054000000}"/>
    <cellStyle name="Input cel new 3 2 2 2 4 4 2 2" xfId="17267" xr:uid="{00000000-0005-0000-0000-000054000000}"/>
    <cellStyle name="Input cel new 3 2 2 2 4 4 3" xfId="15519" xr:uid="{00000000-0005-0000-0000-000054000000}"/>
    <cellStyle name="Input cel new 3 2 2 2 4 5" xfId="2308" xr:uid="{00000000-0005-0000-0000-000054000000}"/>
    <cellStyle name="Input cel new 3 2 2 2 4 5 2" xfId="7878" xr:uid="{00000000-0005-0000-0000-000054000000}"/>
    <cellStyle name="Input cel new 3 2 2 2 4 5 2 2" xfId="18423" xr:uid="{00000000-0005-0000-0000-000054000000}"/>
    <cellStyle name="Input cel new 3 2 2 2 4 5 3" xfId="15914" xr:uid="{00000000-0005-0000-0000-000054000000}"/>
    <cellStyle name="Input cel new 3 2 2 2 4 6" xfId="3733" xr:uid="{00000000-0005-0000-0000-000054000000}"/>
    <cellStyle name="Input cel new 3 2 2 2 4 6 2" xfId="9289" xr:uid="{00000000-0005-0000-0000-000054000000}"/>
    <cellStyle name="Input cel new 3 2 2 2 4 6 2 2" xfId="19838" xr:uid="{00000000-0005-0000-0000-000054000000}"/>
    <cellStyle name="Input cel new 3 2 2 2 4 6 3" xfId="12926" xr:uid="{00000000-0005-0000-0000-000054000000}"/>
    <cellStyle name="Input cel new 3 2 2 2 4 7" xfId="6429" xr:uid="{00000000-0005-0000-0000-000054000000}"/>
    <cellStyle name="Input cel new 3 2 2 2 4 7 2" xfId="15137" xr:uid="{00000000-0005-0000-0000-000054000000}"/>
    <cellStyle name="Input cel new 3 2 2 2 4 7 2 2" xfId="16974" xr:uid="{00000000-0005-0000-0000-000054000000}"/>
    <cellStyle name="Input cel new 3 2 2 2 4 7 3" xfId="11609" xr:uid="{00000000-0005-0000-0000-000054000000}"/>
    <cellStyle name="Input cel new 3 2 2 2 4 8" xfId="5173" xr:uid="{00000000-0005-0000-0000-000054000000}"/>
    <cellStyle name="Input cel new 3 2 2 2 4 8 2" xfId="16170" xr:uid="{00000000-0005-0000-0000-000054000000}"/>
    <cellStyle name="Input cel new 3 2 2 2 4 9" xfId="14251" xr:uid="{00000000-0005-0000-0000-000054000000}"/>
    <cellStyle name="Input cel new 3 2 2 2 5" xfId="827" xr:uid="{00000000-0005-0000-0000-000054000000}"/>
    <cellStyle name="Input cel new 3 2 2 2 5 2" xfId="2053" xr:uid="{00000000-0005-0000-0000-000054000000}"/>
    <cellStyle name="Input cel new 3 2 2 2 5 2 2" xfId="3292" xr:uid="{00000000-0005-0000-0000-000054000000}"/>
    <cellStyle name="Input cel new 3 2 2 2 5 2 2 2" xfId="8862" xr:uid="{00000000-0005-0000-0000-000054000000}"/>
    <cellStyle name="Input cel new 3 2 2 2 5 2 2 2 2" xfId="19407" xr:uid="{00000000-0005-0000-0000-000054000000}"/>
    <cellStyle name="Input cel new 3 2 2 2 5 2 2 3" xfId="12256" xr:uid="{00000000-0005-0000-0000-000054000000}"/>
    <cellStyle name="Input cel new 3 2 2 2 5 2 3" xfId="4704" xr:uid="{00000000-0005-0000-0000-000054000000}"/>
    <cellStyle name="Input cel new 3 2 2 2 5 2 3 2" xfId="10197" xr:uid="{00000000-0005-0000-0000-000054000000}"/>
    <cellStyle name="Input cel new 3 2 2 2 5 2 3 2 2" xfId="20752" xr:uid="{00000000-0005-0000-0000-000054000000}"/>
    <cellStyle name="Input cel new 3 2 2 2 5 2 3 3" xfId="13210" xr:uid="{00000000-0005-0000-0000-000054000000}"/>
    <cellStyle name="Input cel new 3 2 2 2 5 2 4" xfId="7624" xr:uid="{00000000-0005-0000-0000-000054000000}"/>
    <cellStyle name="Input cel new 3 2 2 2 5 2 4 2" xfId="18169" xr:uid="{00000000-0005-0000-0000-000054000000}"/>
    <cellStyle name="Input cel new 3 2 2 2 5 2 5" xfId="6081" xr:uid="{00000000-0005-0000-0000-000054000000}"/>
    <cellStyle name="Input cel new 3 2 2 2 5 2 5 2" xfId="16603" xr:uid="{00000000-0005-0000-0000-000054000000}"/>
    <cellStyle name="Input cel new 3 2 2 2 5 2 6" xfId="10805" xr:uid="{00000000-0005-0000-0000-000054000000}"/>
    <cellStyle name="Input cel new 3 2 2 2 5 3" xfId="1731" xr:uid="{00000000-0005-0000-0000-000054000000}"/>
    <cellStyle name="Input cel new 3 2 2 2 5 3 2" xfId="2970" xr:uid="{00000000-0005-0000-0000-000054000000}"/>
    <cellStyle name="Input cel new 3 2 2 2 5 3 2 2" xfId="8540" xr:uid="{00000000-0005-0000-0000-000054000000}"/>
    <cellStyle name="Input cel new 3 2 2 2 5 3 2 2 2" xfId="19085" xr:uid="{00000000-0005-0000-0000-000054000000}"/>
    <cellStyle name="Input cel new 3 2 2 2 5 3 2 3" xfId="12233" xr:uid="{00000000-0005-0000-0000-000054000000}"/>
    <cellStyle name="Input cel new 3 2 2 2 5 3 3" xfId="4382" xr:uid="{00000000-0005-0000-0000-000054000000}"/>
    <cellStyle name="Input cel new 3 2 2 2 5 3 3 2" xfId="9894" xr:uid="{00000000-0005-0000-0000-000054000000}"/>
    <cellStyle name="Input cel new 3 2 2 2 5 3 3 2 2" xfId="20450" xr:uid="{00000000-0005-0000-0000-000054000000}"/>
    <cellStyle name="Input cel new 3 2 2 2 5 3 3 3" xfId="16197" xr:uid="{00000000-0005-0000-0000-000054000000}"/>
    <cellStyle name="Input cel new 3 2 2 2 5 3 4" xfId="7335" xr:uid="{00000000-0005-0000-0000-000054000000}"/>
    <cellStyle name="Input cel new 3 2 2 2 5 3 4 2" xfId="17880" xr:uid="{00000000-0005-0000-0000-000054000000}"/>
    <cellStyle name="Input cel new 3 2 2 2 5 3 5" xfId="5778" xr:uid="{00000000-0005-0000-0000-000054000000}"/>
    <cellStyle name="Input cel new 3 2 2 2 5 3 5 2" xfId="16301" xr:uid="{00000000-0005-0000-0000-000054000000}"/>
    <cellStyle name="Input cel new 3 2 2 2 5 3 6" xfId="12333" xr:uid="{00000000-0005-0000-0000-000054000000}"/>
    <cellStyle name="Input cel new 3 2 2 2 5 4" xfId="1127" xr:uid="{00000000-0005-0000-0000-000054000000}"/>
    <cellStyle name="Input cel new 3 2 2 2 5 4 2" xfId="6784" xr:uid="{00000000-0005-0000-0000-000054000000}"/>
    <cellStyle name="Input cel new 3 2 2 2 5 4 2 2" xfId="17329" xr:uid="{00000000-0005-0000-0000-000054000000}"/>
    <cellStyle name="Input cel new 3 2 2 2 5 4 3" xfId="14248" xr:uid="{00000000-0005-0000-0000-000054000000}"/>
    <cellStyle name="Input cel new 3 2 2 2 5 5" xfId="2370" xr:uid="{00000000-0005-0000-0000-000054000000}"/>
    <cellStyle name="Input cel new 3 2 2 2 5 5 2" xfId="7940" xr:uid="{00000000-0005-0000-0000-000054000000}"/>
    <cellStyle name="Input cel new 3 2 2 2 5 5 2 2" xfId="18485" xr:uid="{00000000-0005-0000-0000-000054000000}"/>
    <cellStyle name="Input cel new 3 2 2 2 5 5 3" xfId="14260" xr:uid="{00000000-0005-0000-0000-000054000000}"/>
    <cellStyle name="Input cel new 3 2 2 2 5 6" xfId="3795" xr:uid="{00000000-0005-0000-0000-000054000000}"/>
    <cellStyle name="Input cel new 3 2 2 2 5 6 2" xfId="9348" xr:uid="{00000000-0005-0000-0000-000054000000}"/>
    <cellStyle name="Input cel new 3 2 2 2 5 6 2 2" xfId="19900" xr:uid="{00000000-0005-0000-0000-000054000000}"/>
    <cellStyle name="Input cel new 3 2 2 2 5 6 3" xfId="14212" xr:uid="{00000000-0005-0000-0000-000054000000}"/>
    <cellStyle name="Input cel new 3 2 2 2 5 7" xfId="6488" xr:uid="{00000000-0005-0000-0000-000054000000}"/>
    <cellStyle name="Input cel new 3 2 2 2 5 7 2" xfId="15196" xr:uid="{00000000-0005-0000-0000-000054000000}"/>
    <cellStyle name="Input cel new 3 2 2 2 5 7 2 2" xfId="17033" xr:uid="{00000000-0005-0000-0000-000054000000}"/>
    <cellStyle name="Input cel new 3 2 2 2 5 7 3" xfId="10435" xr:uid="{00000000-0005-0000-0000-000054000000}"/>
    <cellStyle name="Input cel new 3 2 2 2 5 8" xfId="5232" xr:uid="{00000000-0005-0000-0000-000054000000}"/>
    <cellStyle name="Input cel new 3 2 2 2 5 8 2" xfId="13013" xr:uid="{00000000-0005-0000-0000-000054000000}"/>
    <cellStyle name="Input cel new 3 2 2 2 5 9" xfId="14028" xr:uid="{00000000-0005-0000-0000-000054000000}"/>
    <cellStyle name="Input cel new 3 2 2 2 6" xfId="632" xr:uid="{00000000-0005-0000-0000-000054000000}"/>
    <cellStyle name="Input cel new 3 2 2 2 6 2" xfId="1555" xr:uid="{00000000-0005-0000-0000-000054000000}"/>
    <cellStyle name="Input cel new 3 2 2 2 6 2 2" xfId="7165" xr:uid="{00000000-0005-0000-0000-000054000000}"/>
    <cellStyle name="Input cel new 3 2 2 2 6 2 2 2" xfId="17710" xr:uid="{00000000-0005-0000-0000-000054000000}"/>
    <cellStyle name="Input cel new 3 2 2 2 6 2 3" xfId="12533" xr:uid="{00000000-0005-0000-0000-000054000000}"/>
    <cellStyle name="Input cel new 3 2 2 2 6 3" xfId="2795" xr:uid="{00000000-0005-0000-0000-000054000000}"/>
    <cellStyle name="Input cel new 3 2 2 2 6 3 2" xfId="8365" xr:uid="{00000000-0005-0000-0000-000054000000}"/>
    <cellStyle name="Input cel new 3 2 2 2 6 3 2 2" xfId="18910" xr:uid="{00000000-0005-0000-0000-000054000000}"/>
    <cellStyle name="Input cel new 3 2 2 2 6 3 3" xfId="16085" xr:uid="{00000000-0005-0000-0000-000054000000}"/>
    <cellStyle name="Input cel new 3 2 2 2 6 4" xfId="4209" xr:uid="{00000000-0005-0000-0000-000054000000}"/>
    <cellStyle name="Input cel new 3 2 2 2 6 4 2" xfId="9730" xr:uid="{00000000-0005-0000-0000-000054000000}"/>
    <cellStyle name="Input cel new 3 2 2 2 6 4 2 2" xfId="20284" xr:uid="{00000000-0005-0000-0000-000054000000}"/>
    <cellStyle name="Input cel new 3 2 2 2 6 4 3" xfId="12759" xr:uid="{00000000-0005-0000-0000-000054000000}"/>
    <cellStyle name="Input cel new 3 2 2 2 6 5" xfId="6328" xr:uid="{00000000-0005-0000-0000-000054000000}"/>
    <cellStyle name="Input cel new 3 2 2 2 6 5 2" xfId="16873" xr:uid="{00000000-0005-0000-0000-000054000000}"/>
    <cellStyle name="Input cel new 3 2 2 2 6 6" xfId="5614" xr:uid="{00000000-0005-0000-0000-000054000000}"/>
    <cellStyle name="Input cel new 3 2 2 2 6 6 2" xfId="12094" xr:uid="{00000000-0005-0000-0000-000054000000}"/>
    <cellStyle name="Input cel new 3 2 2 2 6 7" xfId="11910" xr:uid="{00000000-0005-0000-0000-000054000000}"/>
    <cellStyle name="Input cel new 3 2 2 2 7" xfId="1201" xr:uid="{00000000-0005-0000-0000-000054000000}"/>
    <cellStyle name="Input cel new 3 2 2 2 7 2" xfId="2443" xr:uid="{00000000-0005-0000-0000-000054000000}"/>
    <cellStyle name="Input cel new 3 2 2 2 7 2 2" xfId="8013" xr:uid="{00000000-0005-0000-0000-000054000000}"/>
    <cellStyle name="Input cel new 3 2 2 2 7 2 2 2" xfId="18558" xr:uid="{00000000-0005-0000-0000-000054000000}"/>
    <cellStyle name="Input cel new 3 2 2 2 7 2 3" xfId="11056" xr:uid="{00000000-0005-0000-0000-000054000000}"/>
    <cellStyle name="Input cel new 3 2 2 2 7 3" xfId="3867" xr:uid="{00000000-0005-0000-0000-000054000000}"/>
    <cellStyle name="Input cel new 3 2 2 2 7 3 2" xfId="9417" xr:uid="{00000000-0005-0000-0000-000054000000}"/>
    <cellStyle name="Input cel new 3 2 2 2 7 3 2 2" xfId="19970" xr:uid="{00000000-0005-0000-0000-000054000000}"/>
    <cellStyle name="Input cel new 3 2 2 2 7 3 3" xfId="12760" xr:uid="{00000000-0005-0000-0000-000054000000}"/>
    <cellStyle name="Input cel new 3 2 2 2 7 4" xfId="6855" xr:uid="{00000000-0005-0000-0000-000054000000}"/>
    <cellStyle name="Input cel new 3 2 2 2 7 4 2" xfId="17400" xr:uid="{00000000-0005-0000-0000-000054000000}"/>
    <cellStyle name="Input cel new 3 2 2 2 7 5" xfId="5301" xr:uid="{00000000-0005-0000-0000-000054000000}"/>
    <cellStyle name="Input cel new 3 2 2 2 7 5 2" xfId="15961" xr:uid="{00000000-0005-0000-0000-000054000000}"/>
    <cellStyle name="Input cel new 3 2 2 2 7 6" xfId="10290" xr:uid="{00000000-0005-0000-0000-000054000000}"/>
    <cellStyle name="Input cel new 3 2 2 2 8" xfId="930" xr:uid="{00000000-0005-0000-0000-000054000000}"/>
    <cellStyle name="Input cel new 3 2 2 2 8 2" xfId="3343" xr:uid="{00000000-0005-0000-0000-000054000000}"/>
    <cellStyle name="Input cel new 3 2 2 2 8 2 2" xfId="8912" xr:uid="{00000000-0005-0000-0000-000054000000}"/>
    <cellStyle name="Input cel new 3 2 2 2 8 2 2 2" xfId="19457" xr:uid="{00000000-0005-0000-0000-000054000000}"/>
    <cellStyle name="Input cel new 3 2 2 2 8 2 3" xfId="12416" xr:uid="{00000000-0005-0000-0000-000054000000}"/>
    <cellStyle name="Input cel new 3 2 2 2 8 3" xfId="6590" xr:uid="{00000000-0005-0000-0000-000054000000}"/>
    <cellStyle name="Input cel new 3 2 2 2 8 3 2" xfId="17135" xr:uid="{00000000-0005-0000-0000-000054000000}"/>
    <cellStyle name="Input cel new 3 2 2 2 8 4" xfId="4777" xr:uid="{00000000-0005-0000-0000-000054000000}"/>
    <cellStyle name="Input cel new 3 2 2 2 8 4 2" xfId="15072" xr:uid="{00000000-0005-0000-0000-000054000000}"/>
    <cellStyle name="Input cel new 3 2 2 2 8 5" xfId="14317" xr:uid="{00000000-0005-0000-0000-000054000000}"/>
    <cellStyle name="Input cel new 3 2 2 2 9" xfId="2173" xr:uid="{00000000-0005-0000-0000-000054000000}"/>
    <cellStyle name="Input cel new 3 2 2 2 9 2" xfId="7743" xr:uid="{00000000-0005-0000-0000-000054000000}"/>
    <cellStyle name="Input cel new 3 2 2 2 9 2 2" xfId="18288" xr:uid="{00000000-0005-0000-0000-000054000000}"/>
    <cellStyle name="Input cel new 3 2 2 2 9 3" xfId="16180" xr:uid="{00000000-0005-0000-0000-000054000000}"/>
    <cellStyle name="Input cel new 3 2 2 3" xfId="391" xr:uid="{00000000-0005-0000-0000-000054000000}"/>
    <cellStyle name="Input cel new 3 2 2 3 10" xfId="2155" xr:uid="{00000000-0005-0000-0000-000054000000}"/>
    <cellStyle name="Input cel new 3 2 2 3 10 2" xfId="7725" xr:uid="{00000000-0005-0000-0000-000054000000}"/>
    <cellStyle name="Input cel new 3 2 2 3 10 2 2" xfId="18270" xr:uid="{00000000-0005-0000-0000-000054000000}"/>
    <cellStyle name="Input cel new 3 2 2 3 10 3" xfId="15531" xr:uid="{00000000-0005-0000-0000-000054000000}"/>
    <cellStyle name="Input cel new 3 2 2 3 11" xfId="483" xr:uid="{00000000-0005-0000-0000-000054000000}"/>
    <cellStyle name="Input cel new 3 2 2 3 11 2" xfId="6221" xr:uid="{00000000-0005-0000-0000-000054000000}"/>
    <cellStyle name="Input cel new 3 2 2 3 11 2 2" xfId="16767" xr:uid="{00000000-0005-0000-0000-000054000000}"/>
    <cellStyle name="Input cel new 3 2 2 3 11 3" xfId="10551" xr:uid="{00000000-0005-0000-0000-000054000000}"/>
    <cellStyle name="Input cel new 3 2 2 3 12" xfId="3473" xr:uid="{00000000-0005-0000-0000-000054000000}"/>
    <cellStyle name="Input cel new 3 2 2 3 12 2" xfId="9037" xr:uid="{00000000-0005-0000-0000-000054000000}"/>
    <cellStyle name="Input cel new 3 2 2 3 12 2 2" xfId="19583" xr:uid="{00000000-0005-0000-0000-000054000000}"/>
    <cellStyle name="Input cel new 3 2 2 3 13" xfId="4919" xr:uid="{00000000-0005-0000-0000-000054000000}"/>
    <cellStyle name="Input cel new 3 2 2 3 13 2" xfId="12734" xr:uid="{00000000-0005-0000-0000-000054000000}"/>
    <cellStyle name="Input cel new 3 2 2 3 14" xfId="15810" xr:uid="{00000000-0005-0000-0000-000054000000}"/>
    <cellStyle name="Input cel new 3 2 2 3 2" xfId="538" xr:uid="{00000000-0005-0000-0000-000054000000}"/>
    <cellStyle name="Input cel new 3 2 2 3 2 2" xfId="684" xr:uid="{00000000-0005-0000-0000-000054000000}"/>
    <cellStyle name="Input cel new 3 2 2 3 2 2 2" xfId="1910" xr:uid="{00000000-0005-0000-0000-000054000000}"/>
    <cellStyle name="Input cel new 3 2 2 3 2 2 2 2" xfId="3149" xr:uid="{00000000-0005-0000-0000-000054000000}"/>
    <cellStyle name="Input cel new 3 2 2 3 2 2 2 2 2" xfId="8719" xr:uid="{00000000-0005-0000-0000-000054000000}"/>
    <cellStyle name="Input cel new 3 2 2 3 2 2 2 2 2 2" xfId="19264" xr:uid="{00000000-0005-0000-0000-000054000000}"/>
    <cellStyle name="Input cel new 3 2 2 3 2 2 2 2 3" xfId="10794" xr:uid="{00000000-0005-0000-0000-000054000000}"/>
    <cellStyle name="Input cel new 3 2 2 3 2 2 2 3" xfId="4561" xr:uid="{00000000-0005-0000-0000-000054000000}"/>
    <cellStyle name="Input cel new 3 2 2 3 2 2 2 3 2" xfId="10061" xr:uid="{00000000-0005-0000-0000-000054000000}"/>
    <cellStyle name="Input cel new 3 2 2 3 2 2 2 3 2 2" xfId="20616" xr:uid="{00000000-0005-0000-0000-000054000000}"/>
    <cellStyle name="Input cel new 3 2 2 3 2 2 2 3 3" xfId="12324" xr:uid="{00000000-0005-0000-0000-000054000000}"/>
    <cellStyle name="Input cel new 3 2 2 3 2 2 2 4" xfId="7488" xr:uid="{00000000-0005-0000-0000-000054000000}"/>
    <cellStyle name="Input cel new 3 2 2 3 2 2 2 4 2" xfId="18033" xr:uid="{00000000-0005-0000-0000-000054000000}"/>
    <cellStyle name="Input cel new 3 2 2 3 2 2 2 5" xfId="5945" xr:uid="{00000000-0005-0000-0000-000054000000}"/>
    <cellStyle name="Input cel new 3 2 2 3 2 2 2 5 2" xfId="16467" xr:uid="{00000000-0005-0000-0000-000054000000}"/>
    <cellStyle name="Input cel new 3 2 2 3 2 2 2 6" xfId="13121" xr:uid="{00000000-0005-0000-0000-000054000000}"/>
    <cellStyle name="Input cel new 3 2 2 3 2 2 3" xfId="1605" xr:uid="{00000000-0005-0000-0000-000054000000}"/>
    <cellStyle name="Input cel new 3 2 2 3 2 2 3 2" xfId="7215" xr:uid="{00000000-0005-0000-0000-000054000000}"/>
    <cellStyle name="Input cel new 3 2 2 3 2 2 3 2 2" xfId="17760" xr:uid="{00000000-0005-0000-0000-000054000000}"/>
    <cellStyle name="Input cel new 3 2 2 3 2 2 3 3" xfId="13000" xr:uid="{00000000-0005-0000-0000-000054000000}"/>
    <cellStyle name="Input cel new 3 2 2 3 2 2 4" xfId="2845" xr:uid="{00000000-0005-0000-0000-000054000000}"/>
    <cellStyle name="Input cel new 3 2 2 3 2 2 4 2" xfId="8415" xr:uid="{00000000-0005-0000-0000-000054000000}"/>
    <cellStyle name="Input cel new 3 2 2 3 2 2 4 2 2" xfId="18960" xr:uid="{00000000-0005-0000-0000-000054000000}"/>
    <cellStyle name="Input cel new 3 2 2 3 2 2 4 3" xfId="13149" xr:uid="{00000000-0005-0000-0000-000054000000}"/>
    <cellStyle name="Input cel new 3 2 2 3 2 2 5" xfId="4259" xr:uid="{00000000-0005-0000-0000-000054000000}"/>
    <cellStyle name="Input cel new 3 2 2 3 2 2 5 2" xfId="9779" xr:uid="{00000000-0005-0000-0000-000054000000}"/>
    <cellStyle name="Input cel new 3 2 2 3 2 2 5 2 2" xfId="20333" xr:uid="{00000000-0005-0000-0000-000054000000}"/>
    <cellStyle name="Input cel new 3 2 2 3 2 2 5 3" xfId="14394" xr:uid="{00000000-0005-0000-0000-000054000000}"/>
    <cellStyle name="Input cel new 3 2 2 3 2 2 6" xfId="6378" xr:uid="{00000000-0005-0000-0000-000054000000}"/>
    <cellStyle name="Input cel new 3 2 2 3 2 2 6 2" xfId="16923" xr:uid="{00000000-0005-0000-0000-000054000000}"/>
    <cellStyle name="Input cel new 3 2 2 3 2 2 7" xfId="5663" xr:uid="{00000000-0005-0000-0000-000054000000}"/>
    <cellStyle name="Input cel new 3 2 2 3 2 2 7 2" xfId="14319" xr:uid="{00000000-0005-0000-0000-000054000000}"/>
    <cellStyle name="Input cel new 3 2 2 3 2 2 8" xfId="15849" xr:uid="{00000000-0005-0000-0000-000054000000}"/>
    <cellStyle name="Input cel new 3 2 2 3 2 3" xfId="1825" xr:uid="{00000000-0005-0000-0000-000054000000}"/>
    <cellStyle name="Input cel new 3 2 2 3 2 3 2" xfId="3064" xr:uid="{00000000-0005-0000-0000-000054000000}"/>
    <cellStyle name="Input cel new 3 2 2 3 2 3 2 2" xfId="8634" xr:uid="{00000000-0005-0000-0000-000054000000}"/>
    <cellStyle name="Input cel new 3 2 2 3 2 3 2 2 2" xfId="19179" xr:uid="{00000000-0005-0000-0000-000054000000}"/>
    <cellStyle name="Input cel new 3 2 2 3 2 3 2 3" xfId="12896" xr:uid="{00000000-0005-0000-0000-000054000000}"/>
    <cellStyle name="Input cel new 3 2 2 3 2 3 3" xfId="4476" xr:uid="{00000000-0005-0000-0000-000054000000}"/>
    <cellStyle name="Input cel new 3 2 2 3 2 3 3 2" xfId="9983" xr:uid="{00000000-0005-0000-0000-000054000000}"/>
    <cellStyle name="Input cel new 3 2 2 3 2 3 3 2 2" xfId="20539" xr:uid="{00000000-0005-0000-0000-000054000000}"/>
    <cellStyle name="Input cel new 3 2 2 3 2 3 3 3" xfId="14487" xr:uid="{00000000-0005-0000-0000-000054000000}"/>
    <cellStyle name="Input cel new 3 2 2 3 2 3 4" xfId="7424" xr:uid="{00000000-0005-0000-0000-000054000000}"/>
    <cellStyle name="Input cel new 3 2 2 3 2 3 4 2" xfId="17969" xr:uid="{00000000-0005-0000-0000-000054000000}"/>
    <cellStyle name="Input cel new 3 2 2 3 2 3 5" xfId="5867" xr:uid="{00000000-0005-0000-0000-000054000000}"/>
    <cellStyle name="Input cel new 3 2 2 3 2 3 5 2" xfId="16390" xr:uid="{00000000-0005-0000-0000-000054000000}"/>
    <cellStyle name="Input cel new 3 2 2 3 2 3 6" xfId="15922" xr:uid="{00000000-0005-0000-0000-000054000000}"/>
    <cellStyle name="Input cel new 3 2 2 3 2 4" xfId="1358" xr:uid="{00000000-0005-0000-0000-000054000000}"/>
    <cellStyle name="Input cel new 3 2 2 3 2 4 2" xfId="2599" xr:uid="{00000000-0005-0000-0000-000054000000}"/>
    <cellStyle name="Input cel new 3 2 2 3 2 4 2 2" xfId="8169" xr:uid="{00000000-0005-0000-0000-000054000000}"/>
    <cellStyle name="Input cel new 3 2 2 3 2 4 2 2 2" xfId="18714" xr:uid="{00000000-0005-0000-0000-000054000000}"/>
    <cellStyle name="Input cel new 3 2 2 3 2 4 2 3" xfId="10272" xr:uid="{00000000-0005-0000-0000-000054000000}"/>
    <cellStyle name="Input cel new 3 2 2 3 2 4 3" xfId="4019" xr:uid="{00000000-0005-0000-0000-000054000000}"/>
    <cellStyle name="Input cel new 3 2 2 3 2 4 3 2" xfId="9554" xr:uid="{00000000-0005-0000-0000-000054000000}"/>
    <cellStyle name="Input cel new 3 2 2 3 2 4 3 2 2" xfId="20107" xr:uid="{00000000-0005-0000-0000-000054000000}"/>
    <cellStyle name="Input cel new 3 2 2 3 2 4 3 3" xfId="13118" xr:uid="{00000000-0005-0000-0000-000054000000}"/>
    <cellStyle name="Input cel new 3 2 2 3 2 4 4" xfId="6995" xr:uid="{00000000-0005-0000-0000-000054000000}"/>
    <cellStyle name="Input cel new 3 2 2 3 2 4 4 2" xfId="17540" xr:uid="{00000000-0005-0000-0000-000054000000}"/>
    <cellStyle name="Input cel new 3 2 2 3 2 4 5" xfId="5438" xr:uid="{00000000-0005-0000-0000-000054000000}"/>
    <cellStyle name="Input cel new 3 2 2 3 2 4 5 2" xfId="10423" xr:uid="{00000000-0005-0000-0000-000054000000}"/>
    <cellStyle name="Input cel new 3 2 2 3 2 4 6" xfId="14013" xr:uid="{00000000-0005-0000-0000-000054000000}"/>
    <cellStyle name="Input cel new 3 2 2 3 2 5" xfId="984" xr:uid="{00000000-0005-0000-0000-000054000000}"/>
    <cellStyle name="Input cel new 3 2 2 3 2 5 2" xfId="3652" xr:uid="{00000000-0005-0000-0000-000054000000}"/>
    <cellStyle name="Input cel new 3 2 2 3 2 5 2 2" xfId="9212" xr:uid="{00000000-0005-0000-0000-000054000000}"/>
    <cellStyle name="Input cel new 3 2 2 3 2 5 2 2 2" xfId="19760" xr:uid="{00000000-0005-0000-0000-000054000000}"/>
    <cellStyle name="Input cel new 3 2 2 3 2 5 2 3" xfId="12929" xr:uid="{00000000-0005-0000-0000-000054000000}"/>
    <cellStyle name="Input cel new 3 2 2 3 2 5 3" xfId="6644" xr:uid="{00000000-0005-0000-0000-000054000000}"/>
    <cellStyle name="Input cel new 3 2 2 3 2 5 3 2" xfId="17189" xr:uid="{00000000-0005-0000-0000-000054000000}"/>
    <cellStyle name="Input cel new 3 2 2 3 2 5 4" xfId="5096" xr:uid="{00000000-0005-0000-0000-000054000000}"/>
    <cellStyle name="Input cel new 3 2 2 3 2 5 4 2" xfId="14125" xr:uid="{00000000-0005-0000-0000-000054000000}"/>
    <cellStyle name="Input cel new 3 2 2 3 2 5 5" xfId="13156" xr:uid="{00000000-0005-0000-0000-000054000000}"/>
    <cellStyle name="Input cel new 3 2 2 3 2 6" xfId="2227" xr:uid="{00000000-0005-0000-0000-000054000000}"/>
    <cellStyle name="Input cel new 3 2 2 3 2 6 2" xfId="7797" xr:uid="{00000000-0005-0000-0000-000054000000}"/>
    <cellStyle name="Input cel new 3 2 2 3 2 6 2 2" xfId="18342" xr:uid="{00000000-0005-0000-0000-000054000000}"/>
    <cellStyle name="Input cel new 3 2 2 3 2 6 3" xfId="11998" xr:uid="{00000000-0005-0000-0000-000054000000}"/>
    <cellStyle name="Input cel new 3 2 2 3 2 7" xfId="3565" xr:uid="{00000000-0005-0000-0000-000054000000}"/>
    <cellStyle name="Input cel new 3 2 2 3 2 7 2" xfId="9128" xr:uid="{00000000-0005-0000-0000-000054000000}"/>
    <cellStyle name="Input cel new 3 2 2 3 2 7 2 2" xfId="19674" xr:uid="{00000000-0005-0000-0000-000054000000}"/>
    <cellStyle name="Input cel new 3 2 2 3 2 7 3" xfId="13746" xr:uid="{00000000-0005-0000-0000-000054000000}"/>
    <cellStyle name="Input cel new 3 2 2 3 2 8" xfId="5011" xr:uid="{00000000-0005-0000-0000-000054000000}"/>
    <cellStyle name="Input cel new 3 2 2 3 2 8 2" xfId="12402" xr:uid="{00000000-0005-0000-0000-000054000000}"/>
    <cellStyle name="Input cel new 3 2 2 3 2 9" xfId="11797" xr:uid="{00000000-0005-0000-0000-000054000000}"/>
    <cellStyle name="Input cel new 3 2 2 3 3" xfId="733" xr:uid="{00000000-0005-0000-0000-000054000000}"/>
    <cellStyle name="Input cel new 3 2 2 3 3 10" xfId="15993" xr:uid="{00000000-0005-0000-0000-000054000000}"/>
    <cellStyle name="Input cel new 3 2 2 3 3 2" xfId="1644" xr:uid="{00000000-0005-0000-0000-000054000000}"/>
    <cellStyle name="Input cel new 3 2 2 3 3 2 2" xfId="2884" xr:uid="{00000000-0005-0000-0000-000054000000}"/>
    <cellStyle name="Input cel new 3 2 2 3 3 2 2 2" xfId="8454" xr:uid="{00000000-0005-0000-0000-000054000000}"/>
    <cellStyle name="Input cel new 3 2 2 3 3 2 2 2 2" xfId="18999" xr:uid="{00000000-0005-0000-0000-000054000000}"/>
    <cellStyle name="Input cel new 3 2 2 3 3 2 2 3" xfId="11197" xr:uid="{00000000-0005-0000-0000-000054000000}"/>
    <cellStyle name="Input cel new 3 2 2 3 3 2 3" xfId="4297" xr:uid="{00000000-0005-0000-0000-000054000000}"/>
    <cellStyle name="Input cel new 3 2 2 3 3 2 3 2" xfId="9814" xr:uid="{00000000-0005-0000-0000-000054000000}"/>
    <cellStyle name="Input cel new 3 2 2 3 3 2 3 2 2" xfId="20369" xr:uid="{00000000-0005-0000-0000-000054000000}"/>
    <cellStyle name="Input cel new 3 2 2 3 3 2 3 3" xfId="11611" xr:uid="{00000000-0005-0000-0000-000054000000}"/>
    <cellStyle name="Input cel new 3 2 2 3 3 2 4" xfId="7252" xr:uid="{00000000-0005-0000-0000-000054000000}"/>
    <cellStyle name="Input cel new 3 2 2 3 3 2 4 2" xfId="17797" xr:uid="{00000000-0005-0000-0000-000054000000}"/>
    <cellStyle name="Input cel new 3 2 2 3 3 2 5" xfId="5698" xr:uid="{00000000-0005-0000-0000-000054000000}"/>
    <cellStyle name="Input cel new 3 2 2 3 3 2 5 2" xfId="16221" xr:uid="{00000000-0005-0000-0000-000054000000}"/>
    <cellStyle name="Input cel new 3 2 2 3 3 2 6" xfId="13584" xr:uid="{00000000-0005-0000-0000-000054000000}"/>
    <cellStyle name="Input cel new 3 2 2 3 3 3" xfId="1959" xr:uid="{00000000-0005-0000-0000-000054000000}"/>
    <cellStyle name="Input cel new 3 2 2 3 3 3 2" xfId="3198" xr:uid="{00000000-0005-0000-0000-000054000000}"/>
    <cellStyle name="Input cel new 3 2 2 3 3 3 2 2" xfId="8768" xr:uid="{00000000-0005-0000-0000-000054000000}"/>
    <cellStyle name="Input cel new 3 2 2 3 3 3 2 2 2" xfId="19313" xr:uid="{00000000-0005-0000-0000-000054000000}"/>
    <cellStyle name="Input cel new 3 2 2 3 3 3 2 3" xfId="15443" xr:uid="{00000000-0005-0000-0000-000054000000}"/>
    <cellStyle name="Input cel new 3 2 2 3 3 3 3" xfId="4610" xr:uid="{00000000-0005-0000-0000-000054000000}"/>
    <cellStyle name="Input cel new 3 2 2 3 3 3 3 2" xfId="10108" xr:uid="{00000000-0005-0000-0000-000054000000}"/>
    <cellStyle name="Input cel new 3 2 2 3 3 3 3 2 2" xfId="20663" xr:uid="{00000000-0005-0000-0000-000054000000}"/>
    <cellStyle name="Input cel new 3 2 2 3 3 3 3 3" xfId="16078" xr:uid="{00000000-0005-0000-0000-000054000000}"/>
    <cellStyle name="Input cel new 3 2 2 3 3 3 4" xfId="7535" xr:uid="{00000000-0005-0000-0000-000054000000}"/>
    <cellStyle name="Input cel new 3 2 2 3 3 3 4 2" xfId="18080" xr:uid="{00000000-0005-0000-0000-000054000000}"/>
    <cellStyle name="Input cel new 3 2 2 3 3 3 5" xfId="5992" xr:uid="{00000000-0005-0000-0000-000054000000}"/>
    <cellStyle name="Input cel new 3 2 2 3 3 3 5 2" xfId="16514" xr:uid="{00000000-0005-0000-0000-000054000000}"/>
    <cellStyle name="Input cel new 3 2 2 3 3 3 6" xfId="15390" xr:uid="{00000000-0005-0000-0000-000054000000}"/>
    <cellStyle name="Input cel new 3 2 2 3 3 4" xfId="1418" xr:uid="{00000000-0005-0000-0000-000054000000}"/>
    <cellStyle name="Input cel new 3 2 2 3 3 4 2" xfId="2659" xr:uid="{00000000-0005-0000-0000-000054000000}"/>
    <cellStyle name="Input cel new 3 2 2 3 3 4 2 2" xfId="8229" xr:uid="{00000000-0005-0000-0000-000054000000}"/>
    <cellStyle name="Input cel new 3 2 2 3 3 4 2 2 2" xfId="18774" xr:uid="{00000000-0005-0000-0000-000054000000}"/>
    <cellStyle name="Input cel new 3 2 2 3 3 4 2 3" xfId="11552" xr:uid="{00000000-0005-0000-0000-000054000000}"/>
    <cellStyle name="Input cel new 3 2 2 3 3 4 3" xfId="4079" xr:uid="{00000000-0005-0000-0000-000054000000}"/>
    <cellStyle name="Input cel new 3 2 2 3 3 4 3 2" xfId="9612" xr:uid="{00000000-0005-0000-0000-000054000000}"/>
    <cellStyle name="Input cel new 3 2 2 3 3 4 3 2 2" xfId="20165" xr:uid="{00000000-0005-0000-0000-000054000000}"/>
    <cellStyle name="Input cel new 3 2 2 3 3 4 3 3" xfId="11889" xr:uid="{00000000-0005-0000-0000-000054000000}"/>
    <cellStyle name="Input cel new 3 2 2 3 3 4 4" xfId="7053" xr:uid="{00000000-0005-0000-0000-000054000000}"/>
    <cellStyle name="Input cel new 3 2 2 3 3 4 4 2" xfId="17598" xr:uid="{00000000-0005-0000-0000-000054000000}"/>
    <cellStyle name="Input cel new 3 2 2 3 3 4 5" xfId="5496" xr:uid="{00000000-0005-0000-0000-000054000000}"/>
    <cellStyle name="Input cel new 3 2 2 3 3 4 5 2" xfId="13308" xr:uid="{00000000-0005-0000-0000-000054000000}"/>
    <cellStyle name="Input cel new 3 2 2 3 3 4 6" xfId="11596" xr:uid="{00000000-0005-0000-0000-000054000000}"/>
    <cellStyle name="Input cel new 3 2 2 3 3 5" xfId="1033" xr:uid="{00000000-0005-0000-0000-000054000000}"/>
    <cellStyle name="Input cel new 3 2 2 3 3 5 2" xfId="6692" xr:uid="{00000000-0005-0000-0000-000054000000}"/>
    <cellStyle name="Input cel new 3 2 2 3 3 5 2 2" xfId="17237" xr:uid="{00000000-0005-0000-0000-000054000000}"/>
    <cellStyle name="Input cel new 3 2 2 3 3 5 3" xfId="14673" xr:uid="{00000000-0005-0000-0000-000054000000}"/>
    <cellStyle name="Input cel new 3 2 2 3 3 6" xfId="2276" xr:uid="{00000000-0005-0000-0000-000054000000}"/>
    <cellStyle name="Input cel new 3 2 2 3 3 6 2" xfId="7846" xr:uid="{00000000-0005-0000-0000-000054000000}"/>
    <cellStyle name="Input cel new 3 2 2 3 3 6 2 2" xfId="18391" xr:uid="{00000000-0005-0000-0000-000054000000}"/>
    <cellStyle name="Input cel new 3 2 2 3 3 6 3" xfId="10715" xr:uid="{00000000-0005-0000-0000-000054000000}"/>
    <cellStyle name="Input cel new 3 2 2 3 3 7" xfId="3701" xr:uid="{00000000-0005-0000-0000-000054000000}"/>
    <cellStyle name="Input cel new 3 2 2 3 3 7 2" xfId="9259" xr:uid="{00000000-0005-0000-0000-000054000000}"/>
    <cellStyle name="Input cel new 3 2 2 3 3 7 2 2" xfId="19808" xr:uid="{00000000-0005-0000-0000-000054000000}"/>
    <cellStyle name="Input cel new 3 2 2 3 3 7 3" xfId="13919" xr:uid="{00000000-0005-0000-0000-000054000000}"/>
    <cellStyle name="Input cel new 3 2 2 3 3 8" xfId="6412" xr:uid="{00000000-0005-0000-0000-000054000000}"/>
    <cellStyle name="Input cel new 3 2 2 3 3 8 2" xfId="15120" xr:uid="{00000000-0005-0000-0000-000054000000}"/>
    <cellStyle name="Input cel new 3 2 2 3 3 8 2 2" xfId="16957" xr:uid="{00000000-0005-0000-0000-000054000000}"/>
    <cellStyle name="Input cel new 3 2 2 3 3 8 3" xfId="11891" xr:uid="{00000000-0005-0000-0000-000054000000}"/>
    <cellStyle name="Input cel new 3 2 2 3 3 9" xfId="5143" xr:uid="{00000000-0005-0000-0000-000054000000}"/>
    <cellStyle name="Input cel new 3 2 2 3 3 9 2" xfId="11218" xr:uid="{00000000-0005-0000-0000-000054000000}"/>
    <cellStyle name="Input cel new 3 2 2 3 4" xfId="797" xr:uid="{00000000-0005-0000-0000-000054000000}"/>
    <cellStyle name="Input cel new 3 2 2 3 4 2" xfId="2023" xr:uid="{00000000-0005-0000-0000-000054000000}"/>
    <cellStyle name="Input cel new 3 2 2 3 4 2 2" xfId="3262" xr:uid="{00000000-0005-0000-0000-000054000000}"/>
    <cellStyle name="Input cel new 3 2 2 3 4 2 2 2" xfId="8832" xr:uid="{00000000-0005-0000-0000-000054000000}"/>
    <cellStyle name="Input cel new 3 2 2 3 4 2 2 2 2" xfId="19377" xr:uid="{00000000-0005-0000-0000-000054000000}"/>
    <cellStyle name="Input cel new 3 2 2 3 4 2 2 3" xfId="12162" xr:uid="{00000000-0005-0000-0000-000054000000}"/>
    <cellStyle name="Input cel new 3 2 2 3 4 2 3" xfId="4674" xr:uid="{00000000-0005-0000-0000-000054000000}"/>
    <cellStyle name="Input cel new 3 2 2 3 4 2 3 2" xfId="10168" xr:uid="{00000000-0005-0000-0000-000054000000}"/>
    <cellStyle name="Input cel new 3 2 2 3 4 2 3 2 2" xfId="20723" xr:uid="{00000000-0005-0000-0000-000054000000}"/>
    <cellStyle name="Input cel new 3 2 2 3 4 2 3 3" xfId="13628" xr:uid="{00000000-0005-0000-0000-000054000000}"/>
    <cellStyle name="Input cel new 3 2 2 3 4 2 4" xfId="7595" xr:uid="{00000000-0005-0000-0000-000054000000}"/>
    <cellStyle name="Input cel new 3 2 2 3 4 2 4 2" xfId="18140" xr:uid="{00000000-0005-0000-0000-000054000000}"/>
    <cellStyle name="Input cel new 3 2 2 3 4 2 5" xfId="6052" xr:uid="{00000000-0005-0000-0000-000054000000}"/>
    <cellStyle name="Input cel new 3 2 2 3 4 2 5 2" xfId="16574" xr:uid="{00000000-0005-0000-0000-000054000000}"/>
    <cellStyle name="Input cel new 3 2 2 3 4 2 6" xfId="10528" xr:uid="{00000000-0005-0000-0000-000054000000}"/>
    <cellStyle name="Input cel new 3 2 2 3 4 3" xfId="1705" xr:uid="{00000000-0005-0000-0000-000054000000}"/>
    <cellStyle name="Input cel new 3 2 2 3 4 3 2" xfId="2945" xr:uid="{00000000-0005-0000-0000-000054000000}"/>
    <cellStyle name="Input cel new 3 2 2 3 4 3 2 2" xfId="8515" xr:uid="{00000000-0005-0000-0000-000054000000}"/>
    <cellStyle name="Input cel new 3 2 2 3 4 3 2 2 2" xfId="19060" xr:uid="{00000000-0005-0000-0000-000054000000}"/>
    <cellStyle name="Input cel new 3 2 2 3 4 3 2 3" xfId="12474" xr:uid="{00000000-0005-0000-0000-000054000000}"/>
    <cellStyle name="Input cel new 3 2 2 3 4 3 3" xfId="4358" xr:uid="{00000000-0005-0000-0000-000054000000}"/>
    <cellStyle name="Input cel new 3 2 2 3 4 3 3 2" xfId="9871" xr:uid="{00000000-0005-0000-0000-000054000000}"/>
    <cellStyle name="Input cel new 3 2 2 3 4 3 3 2 2" xfId="20427" xr:uid="{00000000-0005-0000-0000-000054000000}"/>
    <cellStyle name="Input cel new 3 2 2 3 4 3 3 3" xfId="11874" xr:uid="{00000000-0005-0000-0000-000054000000}"/>
    <cellStyle name="Input cel new 3 2 2 3 4 3 4" xfId="7311" xr:uid="{00000000-0005-0000-0000-000054000000}"/>
    <cellStyle name="Input cel new 3 2 2 3 4 3 4 2" xfId="17856" xr:uid="{00000000-0005-0000-0000-000054000000}"/>
    <cellStyle name="Input cel new 3 2 2 3 4 3 5" xfId="5755" xr:uid="{00000000-0005-0000-0000-000054000000}"/>
    <cellStyle name="Input cel new 3 2 2 3 4 3 5 2" xfId="16278" xr:uid="{00000000-0005-0000-0000-000054000000}"/>
    <cellStyle name="Input cel new 3 2 2 3 4 3 6" xfId="12895" xr:uid="{00000000-0005-0000-0000-000054000000}"/>
    <cellStyle name="Input cel new 3 2 2 3 4 4" xfId="1097" xr:uid="{00000000-0005-0000-0000-000054000000}"/>
    <cellStyle name="Input cel new 3 2 2 3 4 4 2" xfId="6754" xr:uid="{00000000-0005-0000-0000-000054000000}"/>
    <cellStyle name="Input cel new 3 2 2 3 4 4 2 2" xfId="17299" xr:uid="{00000000-0005-0000-0000-000054000000}"/>
    <cellStyle name="Input cel new 3 2 2 3 4 4 3" xfId="13500" xr:uid="{00000000-0005-0000-0000-000054000000}"/>
    <cellStyle name="Input cel new 3 2 2 3 4 5" xfId="2340" xr:uid="{00000000-0005-0000-0000-000054000000}"/>
    <cellStyle name="Input cel new 3 2 2 3 4 5 2" xfId="7910" xr:uid="{00000000-0005-0000-0000-000054000000}"/>
    <cellStyle name="Input cel new 3 2 2 3 4 5 2 2" xfId="18455" xr:uid="{00000000-0005-0000-0000-000054000000}"/>
    <cellStyle name="Input cel new 3 2 2 3 4 5 3" xfId="12606" xr:uid="{00000000-0005-0000-0000-000054000000}"/>
    <cellStyle name="Input cel new 3 2 2 3 4 6" xfId="3765" xr:uid="{00000000-0005-0000-0000-000054000000}"/>
    <cellStyle name="Input cel new 3 2 2 3 4 6 2" xfId="9319" xr:uid="{00000000-0005-0000-0000-000054000000}"/>
    <cellStyle name="Input cel new 3 2 2 3 4 6 2 2" xfId="19870" xr:uid="{00000000-0005-0000-0000-000054000000}"/>
    <cellStyle name="Input cel new 3 2 2 3 4 6 3" xfId="10698" xr:uid="{00000000-0005-0000-0000-000054000000}"/>
    <cellStyle name="Input cel new 3 2 2 3 4 7" xfId="6459" xr:uid="{00000000-0005-0000-0000-000054000000}"/>
    <cellStyle name="Input cel new 3 2 2 3 4 7 2" xfId="15167" xr:uid="{00000000-0005-0000-0000-000054000000}"/>
    <cellStyle name="Input cel new 3 2 2 3 4 7 2 2" xfId="17004" xr:uid="{00000000-0005-0000-0000-000054000000}"/>
    <cellStyle name="Input cel new 3 2 2 3 4 7 3" xfId="14436" xr:uid="{00000000-0005-0000-0000-000054000000}"/>
    <cellStyle name="Input cel new 3 2 2 3 4 8" xfId="5203" xr:uid="{00000000-0005-0000-0000-000054000000}"/>
    <cellStyle name="Input cel new 3 2 2 3 4 8 2" xfId="14756" xr:uid="{00000000-0005-0000-0000-000054000000}"/>
    <cellStyle name="Input cel new 3 2 2 3 4 9" xfId="12825" xr:uid="{00000000-0005-0000-0000-000054000000}"/>
    <cellStyle name="Input cel new 3 2 2 3 5" xfId="858" xr:uid="{00000000-0005-0000-0000-000054000000}"/>
    <cellStyle name="Input cel new 3 2 2 3 5 2" xfId="2084" xr:uid="{00000000-0005-0000-0000-000054000000}"/>
    <cellStyle name="Input cel new 3 2 2 3 5 2 2" xfId="3323" xr:uid="{00000000-0005-0000-0000-000054000000}"/>
    <cellStyle name="Input cel new 3 2 2 3 5 2 2 2" xfId="8893" xr:uid="{00000000-0005-0000-0000-000054000000}"/>
    <cellStyle name="Input cel new 3 2 2 3 5 2 2 2 2" xfId="19438" xr:uid="{00000000-0005-0000-0000-000054000000}"/>
    <cellStyle name="Input cel new 3 2 2 3 5 2 2 3" xfId="15647" xr:uid="{00000000-0005-0000-0000-000054000000}"/>
    <cellStyle name="Input cel new 3 2 2 3 5 2 3" xfId="4735" xr:uid="{00000000-0005-0000-0000-000054000000}"/>
    <cellStyle name="Input cel new 3 2 2 3 5 2 3 2" xfId="10227" xr:uid="{00000000-0005-0000-0000-000054000000}"/>
    <cellStyle name="Input cel new 3 2 2 3 5 2 3 2 2" xfId="20782" xr:uid="{00000000-0005-0000-0000-000054000000}"/>
    <cellStyle name="Input cel new 3 2 2 3 5 2 3 3" xfId="13192" xr:uid="{00000000-0005-0000-0000-000054000000}"/>
    <cellStyle name="Input cel new 3 2 2 3 5 2 4" xfId="7654" xr:uid="{00000000-0005-0000-0000-000054000000}"/>
    <cellStyle name="Input cel new 3 2 2 3 5 2 4 2" xfId="18199" xr:uid="{00000000-0005-0000-0000-000054000000}"/>
    <cellStyle name="Input cel new 3 2 2 3 5 2 5" xfId="6111" xr:uid="{00000000-0005-0000-0000-000054000000}"/>
    <cellStyle name="Input cel new 3 2 2 3 5 2 5 2" xfId="16633" xr:uid="{00000000-0005-0000-0000-000054000000}"/>
    <cellStyle name="Input cel new 3 2 2 3 5 2 6" xfId="11613" xr:uid="{00000000-0005-0000-0000-000054000000}"/>
    <cellStyle name="Input cel new 3 2 2 3 5 3" xfId="1762" xr:uid="{00000000-0005-0000-0000-000054000000}"/>
    <cellStyle name="Input cel new 3 2 2 3 5 3 2" xfId="3001" xr:uid="{00000000-0005-0000-0000-000054000000}"/>
    <cellStyle name="Input cel new 3 2 2 3 5 3 2 2" xfId="8571" xr:uid="{00000000-0005-0000-0000-000054000000}"/>
    <cellStyle name="Input cel new 3 2 2 3 5 3 2 2 2" xfId="19116" xr:uid="{00000000-0005-0000-0000-000054000000}"/>
    <cellStyle name="Input cel new 3 2 2 3 5 3 2 3" xfId="16072" xr:uid="{00000000-0005-0000-0000-000054000000}"/>
    <cellStyle name="Input cel new 3 2 2 3 5 3 3" xfId="4413" xr:uid="{00000000-0005-0000-0000-000054000000}"/>
    <cellStyle name="Input cel new 3 2 2 3 5 3 3 2" xfId="9924" xr:uid="{00000000-0005-0000-0000-000054000000}"/>
    <cellStyle name="Input cel new 3 2 2 3 5 3 3 2 2" xfId="20480" xr:uid="{00000000-0005-0000-0000-000054000000}"/>
    <cellStyle name="Input cel new 3 2 2 3 5 3 3 3" xfId="10262" xr:uid="{00000000-0005-0000-0000-000054000000}"/>
    <cellStyle name="Input cel new 3 2 2 3 5 3 4" xfId="7365" xr:uid="{00000000-0005-0000-0000-000054000000}"/>
    <cellStyle name="Input cel new 3 2 2 3 5 3 4 2" xfId="17910" xr:uid="{00000000-0005-0000-0000-000054000000}"/>
    <cellStyle name="Input cel new 3 2 2 3 5 3 5" xfId="5808" xr:uid="{00000000-0005-0000-0000-000054000000}"/>
    <cellStyle name="Input cel new 3 2 2 3 5 3 5 2" xfId="16331" xr:uid="{00000000-0005-0000-0000-000054000000}"/>
    <cellStyle name="Input cel new 3 2 2 3 5 3 6" xfId="13084" xr:uid="{00000000-0005-0000-0000-000054000000}"/>
    <cellStyle name="Input cel new 3 2 2 3 5 4" xfId="1158" xr:uid="{00000000-0005-0000-0000-000054000000}"/>
    <cellStyle name="Input cel new 3 2 2 3 5 4 2" xfId="6815" xr:uid="{00000000-0005-0000-0000-000054000000}"/>
    <cellStyle name="Input cel new 3 2 2 3 5 4 2 2" xfId="17360" xr:uid="{00000000-0005-0000-0000-000054000000}"/>
    <cellStyle name="Input cel new 3 2 2 3 5 4 3" xfId="10330" xr:uid="{00000000-0005-0000-0000-000054000000}"/>
    <cellStyle name="Input cel new 3 2 2 3 5 5" xfId="2401" xr:uid="{00000000-0005-0000-0000-000054000000}"/>
    <cellStyle name="Input cel new 3 2 2 3 5 5 2" xfId="7971" xr:uid="{00000000-0005-0000-0000-000054000000}"/>
    <cellStyle name="Input cel new 3 2 2 3 5 5 2 2" xfId="18516" xr:uid="{00000000-0005-0000-0000-000054000000}"/>
    <cellStyle name="Input cel new 3 2 2 3 5 5 3" xfId="14525" xr:uid="{00000000-0005-0000-0000-000054000000}"/>
    <cellStyle name="Input cel new 3 2 2 3 5 6" xfId="3826" xr:uid="{00000000-0005-0000-0000-000054000000}"/>
    <cellStyle name="Input cel new 3 2 2 3 5 6 2" xfId="9378" xr:uid="{00000000-0005-0000-0000-000054000000}"/>
    <cellStyle name="Input cel new 3 2 2 3 5 6 2 2" xfId="19931" xr:uid="{00000000-0005-0000-0000-000054000000}"/>
    <cellStyle name="Input cel new 3 2 2 3 5 6 3" xfId="12258" xr:uid="{00000000-0005-0000-0000-000054000000}"/>
    <cellStyle name="Input cel new 3 2 2 3 5 7" xfId="6518" xr:uid="{00000000-0005-0000-0000-000054000000}"/>
    <cellStyle name="Input cel new 3 2 2 3 5 7 2" xfId="15226" xr:uid="{00000000-0005-0000-0000-000054000000}"/>
    <cellStyle name="Input cel new 3 2 2 3 5 7 2 2" xfId="17063" xr:uid="{00000000-0005-0000-0000-000054000000}"/>
    <cellStyle name="Input cel new 3 2 2 3 5 7 3" xfId="12632" xr:uid="{00000000-0005-0000-0000-000054000000}"/>
    <cellStyle name="Input cel new 3 2 2 3 5 8" xfId="5262" xr:uid="{00000000-0005-0000-0000-000054000000}"/>
    <cellStyle name="Input cel new 3 2 2 3 5 8 2" xfId="12733" xr:uid="{00000000-0005-0000-0000-000054000000}"/>
    <cellStyle name="Input cel new 3 2 2 3 5 9" xfId="15240" xr:uid="{00000000-0005-0000-0000-000054000000}"/>
    <cellStyle name="Input cel new 3 2 2 3 6" xfId="614" xr:uid="{00000000-0005-0000-0000-000054000000}"/>
    <cellStyle name="Input cel new 3 2 2 3 6 2" xfId="1537" xr:uid="{00000000-0005-0000-0000-000054000000}"/>
    <cellStyle name="Input cel new 3 2 2 3 6 2 2" xfId="7148" xr:uid="{00000000-0005-0000-0000-000054000000}"/>
    <cellStyle name="Input cel new 3 2 2 3 6 2 2 2" xfId="17693" xr:uid="{00000000-0005-0000-0000-000054000000}"/>
    <cellStyle name="Input cel new 3 2 2 3 6 2 3" xfId="13795" xr:uid="{00000000-0005-0000-0000-000054000000}"/>
    <cellStyle name="Input cel new 3 2 2 3 6 3" xfId="2777" xr:uid="{00000000-0005-0000-0000-000054000000}"/>
    <cellStyle name="Input cel new 3 2 2 3 6 3 2" xfId="8347" xr:uid="{00000000-0005-0000-0000-000054000000}"/>
    <cellStyle name="Input cel new 3 2 2 3 6 3 2 2" xfId="18892" xr:uid="{00000000-0005-0000-0000-000054000000}"/>
    <cellStyle name="Input cel new 3 2 2 3 6 3 3" xfId="11597" xr:uid="{00000000-0005-0000-0000-000054000000}"/>
    <cellStyle name="Input cel new 3 2 2 3 6 4" xfId="4191" xr:uid="{00000000-0005-0000-0000-000054000000}"/>
    <cellStyle name="Input cel new 3 2 2 3 6 4 2" xfId="9712" xr:uid="{00000000-0005-0000-0000-000054000000}"/>
    <cellStyle name="Input cel new 3 2 2 3 6 4 2 2" xfId="20266" xr:uid="{00000000-0005-0000-0000-000054000000}"/>
    <cellStyle name="Input cel new 3 2 2 3 6 4 3" xfId="14552" xr:uid="{00000000-0005-0000-0000-000054000000}"/>
    <cellStyle name="Input cel new 3 2 2 3 6 5" xfId="6310" xr:uid="{00000000-0005-0000-0000-000054000000}"/>
    <cellStyle name="Input cel new 3 2 2 3 6 5 2" xfId="16855" xr:uid="{00000000-0005-0000-0000-000054000000}"/>
    <cellStyle name="Input cel new 3 2 2 3 6 6" xfId="5596" xr:uid="{00000000-0005-0000-0000-000054000000}"/>
    <cellStyle name="Input cel new 3 2 2 3 6 6 2" xfId="13667" xr:uid="{00000000-0005-0000-0000-000054000000}"/>
    <cellStyle name="Input cel new 3 2 2 3 6 7" xfId="13607" xr:uid="{00000000-0005-0000-0000-000054000000}"/>
    <cellStyle name="Input cel new 3 2 2 3 7" xfId="1381" xr:uid="{00000000-0005-0000-0000-000054000000}"/>
    <cellStyle name="Input cel new 3 2 2 3 7 2" xfId="2622" xr:uid="{00000000-0005-0000-0000-000054000000}"/>
    <cellStyle name="Input cel new 3 2 2 3 7 2 2" xfId="8192" xr:uid="{00000000-0005-0000-0000-000054000000}"/>
    <cellStyle name="Input cel new 3 2 2 3 7 2 2 2" xfId="18737" xr:uid="{00000000-0005-0000-0000-000054000000}"/>
    <cellStyle name="Input cel new 3 2 2 3 7 2 3" xfId="15253" xr:uid="{00000000-0005-0000-0000-000054000000}"/>
    <cellStyle name="Input cel new 3 2 2 3 7 3" xfId="4042" xr:uid="{00000000-0005-0000-0000-000054000000}"/>
    <cellStyle name="Input cel new 3 2 2 3 7 3 2" xfId="9576" xr:uid="{00000000-0005-0000-0000-000054000000}"/>
    <cellStyle name="Input cel new 3 2 2 3 7 3 2 2" xfId="20129" xr:uid="{00000000-0005-0000-0000-000054000000}"/>
    <cellStyle name="Input cel new 3 2 2 3 7 3 3" xfId="12865" xr:uid="{00000000-0005-0000-0000-000054000000}"/>
    <cellStyle name="Input cel new 3 2 2 3 7 4" xfId="7017" xr:uid="{00000000-0005-0000-0000-000054000000}"/>
    <cellStyle name="Input cel new 3 2 2 3 7 4 2" xfId="17562" xr:uid="{00000000-0005-0000-0000-000054000000}"/>
    <cellStyle name="Input cel new 3 2 2 3 7 5" xfId="5460" xr:uid="{00000000-0005-0000-0000-000054000000}"/>
    <cellStyle name="Input cel new 3 2 2 3 7 5 2" xfId="12449" xr:uid="{00000000-0005-0000-0000-000054000000}"/>
    <cellStyle name="Input cel new 3 2 2 3 7 6" xfId="14076" xr:uid="{00000000-0005-0000-0000-000054000000}"/>
    <cellStyle name="Input cel new 3 2 2 3 8" xfId="1182" xr:uid="{00000000-0005-0000-0000-000054000000}"/>
    <cellStyle name="Input cel new 3 2 2 3 8 2" xfId="2425" xr:uid="{00000000-0005-0000-0000-000054000000}"/>
    <cellStyle name="Input cel new 3 2 2 3 8 2 2" xfId="7995" xr:uid="{00000000-0005-0000-0000-000054000000}"/>
    <cellStyle name="Input cel new 3 2 2 3 8 2 2 2" xfId="18540" xr:uid="{00000000-0005-0000-0000-000054000000}"/>
    <cellStyle name="Input cel new 3 2 2 3 8 2 3" xfId="13016" xr:uid="{00000000-0005-0000-0000-000054000000}"/>
    <cellStyle name="Input cel new 3 2 2 3 8 3" xfId="3850" xr:uid="{00000000-0005-0000-0000-000054000000}"/>
    <cellStyle name="Input cel new 3 2 2 3 8 3 2" xfId="9401" xr:uid="{00000000-0005-0000-0000-000054000000}"/>
    <cellStyle name="Input cel new 3 2 2 3 8 3 2 2" xfId="19954" xr:uid="{00000000-0005-0000-0000-000054000000}"/>
    <cellStyle name="Input cel new 3 2 2 3 8 3 3" xfId="12948" xr:uid="{00000000-0005-0000-0000-000054000000}"/>
    <cellStyle name="Input cel new 3 2 2 3 8 4" xfId="6838" xr:uid="{00000000-0005-0000-0000-000054000000}"/>
    <cellStyle name="Input cel new 3 2 2 3 8 4 2" xfId="17383" xr:uid="{00000000-0005-0000-0000-000054000000}"/>
    <cellStyle name="Input cel new 3 2 2 3 8 5" xfId="5285" xr:uid="{00000000-0005-0000-0000-000054000000}"/>
    <cellStyle name="Input cel new 3 2 2 3 8 5 2" xfId="10785" xr:uid="{00000000-0005-0000-0000-000054000000}"/>
    <cellStyle name="Input cel new 3 2 2 3 8 6" xfId="10306" xr:uid="{00000000-0005-0000-0000-000054000000}"/>
    <cellStyle name="Input cel new 3 2 2 3 9" xfId="912" xr:uid="{00000000-0005-0000-0000-000054000000}"/>
    <cellStyle name="Input cel new 3 2 2 3 9 2" xfId="3387" xr:uid="{00000000-0005-0000-0000-000054000000}"/>
    <cellStyle name="Input cel new 3 2 2 3 9 2 2" xfId="8955" xr:uid="{00000000-0005-0000-0000-000054000000}"/>
    <cellStyle name="Input cel new 3 2 2 3 9 2 2 2" xfId="19499" xr:uid="{00000000-0005-0000-0000-000054000000}"/>
    <cellStyle name="Input cel new 3 2 2 3 9 2 3" xfId="11009" xr:uid="{00000000-0005-0000-0000-000054000000}"/>
    <cellStyle name="Input cel new 3 2 2 3 9 3" xfId="6572" xr:uid="{00000000-0005-0000-0000-000054000000}"/>
    <cellStyle name="Input cel new 3 2 2 3 9 3 2" xfId="17117" xr:uid="{00000000-0005-0000-0000-000054000000}"/>
    <cellStyle name="Input cel new 3 2 2 3 9 4" xfId="4820" xr:uid="{00000000-0005-0000-0000-000054000000}"/>
    <cellStyle name="Input cel new 3 2 2 3 9 4 2" xfId="12015" xr:uid="{00000000-0005-0000-0000-000054000000}"/>
    <cellStyle name="Input cel new 3 2 2 3 9 5" xfId="15388" xr:uid="{00000000-0005-0000-0000-000054000000}"/>
    <cellStyle name="Input cel new 3 2 2 4" xfId="335" xr:uid="{00000000-0005-0000-0000-000054000000}"/>
    <cellStyle name="Input cel new 3 2 2 4 2" xfId="1457" xr:uid="{00000000-0005-0000-0000-000054000000}"/>
    <cellStyle name="Input cel new 3 2 2 4 2 2" xfId="2698" xr:uid="{00000000-0005-0000-0000-000054000000}"/>
    <cellStyle name="Input cel new 3 2 2 4 2 2 2" xfId="4115" xr:uid="{00000000-0005-0000-0000-000054000000}"/>
    <cellStyle name="Input cel new 3 2 2 4 2 2 2 2" xfId="9645" xr:uid="{00000000-0005-0000-0000-000054000000}"/>
    <cellStyle name="Input cel new 3 2 2 4 2 2 2 2 2" xfId="20198" xr:uid="{00000000-0005-0000-0000-000054000000}"/>
    <cellStyle name="Input cel new 3 2 2 4 2 2 2 3" xfId="11142" xr:uid="{00000000-0005-0000-0000-000054000000}"/>
    <cellStyle name="Input cel new 3 2 2 4 2 2 3" xfId="8268" xr:uid="{00000000-0005-0000-0000-000054000000}"/>
    <cellStyle name="Input cel new 3 2 2 4 2 2 3 2" xfId="18813" xr:uid="{00000000-0005-0000-0000-000054000000}"/>
    <cellStyle name="Input cel new 3 2 2 4 2 2 4" xfId="5529" xr:uid="{00000000-0005-0000-0000-000054000000}"/>
    <cellStyle name="Input cel new 3 2 2 4 2 2 4 2" xfId="14492" xr:uid="{00000000-0005-0000-0000-000054000000}"/>
    <cellStyle name="Input cel new 3 2 2 4 2 2 5" xfId="15945" xr:uid="{00000000-0005-0000-0000-000054000000}"/>
    <cellStyle name="Input cel new 3 2 2 4 2 3" xfId="3517" xr:uid="{00000000-0005-0000-0000-000054000000}"/>
    <cellStyle name="Input cel new 3 2 2 4 2 3 2" xfId="9081" xr:uid="{00000000-0005-0000-0000-000054000000}"/>
    <cellStyle name="Input cel new 3 2 2 4 2 3 2 2" xfId="19627" xr:uid="{00000000-0005-0000-0000-000054000000}"/>
    <cellStyle name="Input cel new 3 2 2 4 2 3 3" xfId="12735" xr:uid="{00000000-0005-0000-0000-000054000000}"/>
    <cellStyle name="Input cel new 3 2 2 4 2 4" xfId="4964" xr:uid="{00000000-0005-0000-0000-000054000000}"/>
    <cellStyle name="Input cel new 3 2 2 4 2 4 2" xfId="10974" xr:uid="{00000000-0005-0000-0000-000054000000}"/>
    <cellStyle name="Input cel new 3 2 2 4 2 5" xfId="11454" xr:uid="{00000000-0005-0000-0000-000054000000}"/>
    <cellStyle name="Input cel new 3 2 2 4 3" xfId="1765" xr:uid="{00000000-0005-0000-0000-000054000000}"/>
    <cellStyle name="Input cel new 3 2 2 4 3 2" xfId="3004" xr:uid="{00000000-0005-0000-0000-000054000000}"/>
    <cellStyle name="Input cel new 3 2 2 4 3 2 2" xfId="8574" xr:uid="{00000000-0005-0000-0000-000054000000}"/>
    <cellStyle name="Input cel new 3 2 2 4 3 2 2 2" xfId="19119" xr:uid="{00000000-0005-0000-0000-000054000000}"/>
    <cellStyle name="Input cel new 3 2 2 4 3 2 3" xfId="12424" xr:uid="{00000000-0005-0000-0000-000054000000}"/>
    <cellStyle name="Input cel new 3 2 2 4 3 3" xfId="4416" xr:uid="{00000000-0005-0000-0000-000054000000}"/>
    <cellStyle name="Input cel new 3 2 2 4 3 3 2" xfId="9927" xr:uid="{00000000-0005-0000-0000-000054000000}"/>
    <cellStyle name="Input cel new 3 2 2 4 3 3 2 2" xfId="20483" xr:uid="{00000000-0005-0000-0000-000054000000}"/>
    <cellStyle name="Input cel new 3 2 2 4 3 3 3" xfId="12461" xr:uid="{00000000-0005-0000-0000-000054000000}"/>
    <cellStyle name="Input cel new 3 2 2 4 3 4" xfId="7368" xr:uid="{00000000-0005-0000-0000-000054000000}"/>
    <cellStyle name="Input cel new 3 2 2 4 3 4 2" xfId="17913" xr:uid="{00000000-0005-0000-0000-000054000000}"/>
    <cellStyle name="Input cel new 3 2 2 4 3 5" xfId="5811" xr:uid="{00000000-0005-0000-0000-000054000000}"/>
    <cellStyle name="Input cel new 3 2 2 4 3 5 2" xfId="16334" xr:uid="{00000000-0005-0000-0000-000054000000}"/>
    <cellStyle name="Input cel new 3 2 2 4 3 6" xfId="13961" xr:uid="{00000000-0005-0000-0000-000054000000}"/>
    <cellStyle name="Input cel new 3 2 2 4 4" xfId="867" xr:uid="{00000000-0005-0000-0000-000054000000}"/>
    <cellStyle name="Input cel new 3 2 2 4 4 2" xfId="3525" xr:uid="{00000000-0005-0000-0000-000054000000}"/>
    <cellStyle name="Input cel new 3 2 2 4 4 2 2" xfId="9089" xr:uid="{00000000-0005-0000-0000-000054000000}"/>
    <cellStyle name="Input cel new 3 2 2 4 4 2 2 2" xfId="19635" xr:uid="{00000000-0005-0000-0000-000054000000}"/>
    <cellStyle name="Input cel new 3 2 2 4 4 2 3" xfId="14503" xr:uid="{00000000-0005-0000-0000-000054000000}"/>
    <cellStyle name="Input cel new 3 2 2 4 4 3" xfId="6527" xr:uid="{00000000-0005-0000-0000-000054000000}"/>
    <cellStyle name="Input cel new 3 2 2 4 4 3 2" xfId="17072" xr:uid="{00000000-0005-0000-0000-000054000000}"/>
    <cellStyle name="Input cel new 3 2 2 4 4 4" xfId="4972" xr:uid="{00000000-0005-0000-0000-000054000000}"/>
    <cellStyle name="Input cel new 3 2 2 4 4 4 2" xfId="11752" xr:uid="{00000000-0005-0000-0000-000054000000}"/>
    <cellStyle name="Input cel new 3 2 2 4 4 5" xfId="12112" xr:uid="{00000000-0005-0000-0000-000054000000}"/>
    <cellStyle name="Input cel new 3 2 2 4 5" xfId="2111" xr:uid="{00000000-0005-0000-0000-000054000000}"/>
    <cellStyle name="Input cel new 3 2 2 4 5 2" xfId="7681" xr:uid="{00000000-0005-0000-0000-000054000000}"/>
    <cellStyle name="Input cel new 3 2 2 4 5 2 2" xfId="18226" xr:uid="{00000000-0005-0000-0000-000054000000}"/>
    <cellStyle name="Input cel new 3 2 2 4 5 3" xfId="15799" xr:uid="{00000000-0005-0000-0000-000054000000}"/>
    <cellStyle name="Input cel new 3 2 2 4 6" xfId="506" xr:uid="{00000000-0005-0000-0000-000054000000}"/>
    <cellStyle name="Input cel new 3 2 2 4 6 2" xfId="6242" xr:uid="{00000000-0005-0000-0000-000054000000}"/>
    <cellStyle name="Input cel new 3 2 2 4 6 2 2" xfId="16789" xr:uid="{00000000-0005-0000-0000-000054000000}"/>
    <cellStyle name="Input cel new 3 2 2 4 6 3" xfId="14768" xr:uid="{00000000-0005-0000-0000-000054000000}"/>
    <cellStyle name="Input cel new 3 2 2 4 7" xfId="4872" xr:uid="{00000000-0005-0000-0000-000054000000}"/>
    <cellStyle name="Input cel new 3 2 2 4 7 2" xfId="11728" xr:uid="{00000000-0005-0000-0000-000054000000}"/>
    <cellStyle name="Input cel new 3 2 2 4 8" xfId="14864" xr:uid="{00000000-0005-0000-0000-000054000000}"/>
    <cellStyle name="Input cel new 3 2 2 4 8 2" xfId="11727" xr:uid="{00000000-0005-0000-0000-000054000000}"/>
    <cellStyle name="Input cel new 3 2 2 4 9" xfId="10899" xr:uid="{00000000-0005-0000-0000-000054000000}"/>
    <cellStyle name="Input cel new 3 2 2 5" xfId="747" xr:uid="{00000000-0005-0000-0000-000054000000}"/>
    <cellStyle name="Input cel new 3 2 2 5 10" xfId="14656" xr:uid="{00000000-0005-0000-0000-000054000000}"/>
    <cellStyle name="Input cel new 3 2 2 5 2" xfId="1655" xr:uid="{00000000-0005-0000-0000-000054000000}"/>
    <cellStyle name="Input cel new 3 2 2 5 2 2" xfId="1973" xr:uid="{00000000-0005-0000-0000-000054000000}"/>
    <cellStyle name="Input cel new 3 2 2 5 2 2 2" xfId="3212" xr:uid="{00000000-0005-0000-0000-000054000000}"/>
    <cellStyle name="Input cel new 3 2 2 5 2 2 2 2" xfId="8782" xr:uid="{00000000-0005-0000-0000-000054000000}"/>
    <cellStyle name="Input cel new 3 2 2 5 2 2 2 2 2" xfId="19327" xr:uid="{00000000-0005-0000-0000-000054000000}"/>
    <cellStyle name="Input cel new 3 2 2 5 2 2 2 3" xfId="14480" xr:uid="{00000000-0005-0000-0000-000054000000}"/>
    <cellStyle name="Input cel new 3 2 2 5 2 2 3" xfId="4624" xr:uid="{00000000-0005-0000-0000-000054000000}"/>
    <cellStyle name="Input cel new 3 2 2 5 2 2 3 2" xfId="10121" xr:uid="{00000000-0005-0000-0000-000054000000}"/>
    <cellStyle name="Input cel new 3 2 2 5 2 2 3 2 2" xfId="20676" xr:uid="{00000000-0005-0000-0000-000054000000}"/>
    <cellStyle name="Input cel new 3 2 2 5 2 2 3 3" xfId="14743" xr:uid="{00000000-0005-0000-0000-000054000000}"/>
    <cellStyle name="Input cel new 3 2 2 5 2 2 4" xfId="7548" xr:uid="{00000000-0005-0000-0000-000054000000}"/>
    <cellStyle name="Input cel new 3 2 2 5 2 2 4 2" xfId="18093" xr:uid="{00000000-0005-0000-0000-000054000000}"/>
    <cellStyle name="Input cel new 3 2 2 5 2 2 5" xfId="6005" xr:uid="{00000000-0005-0000-0000-000054000000}"/>
    <cellStyle name="Input cel new 3 2 2 5 2 2 5 2" xfId="16527" xr:uid="{00000000-0005-0000-0000-000054000000}"/>
    <cellStyle name="Input cel new 3 2 2 5 2 2 6" xfId="13418" xr:uid="{00000000-0005-0000-0000-000054000000}"/>
    <cellStyle name="Input cel new 3 2 2 5 2 3" xfId="2895" xr:uid="{00000000-0005-0000-0000-000054000000}"/>
    <cellStyle name="Input cel new 3 2 2 5 2 3 2" xfId="8465" xr:uid="{00000000-0005-0000-0000-000054000000}"/>
    <cellStyle name="Input cel new 3 2 2 5 2 3 2 2" xfId="19010" xr:uid="{00000000-0005-0000-0000-000054000000}"/>
    <cellStyle name="Input cel new 3 2 2 5 2 3 3" xfId="10761" xr:uid="{00000000-0005-0000-0000-000054000000}"/>
    <cellStyle name="Input cel new 3 2 2 5 2 4" xfId="4308" xr:uid="{00000000-0005-0000-0000-000054000000}"/>
    <cellStyle name="Input cel new 3 2 2 5 2 4 2" xfId="9824" xr:uid="{00000000-0005-0000-0000-000054000000}"/>
    <cellStyle name="Input cel new 3 2 2 5 2 4 2 2" xfId="20380" xr:uid="{00000000-0005-0000-0000-000054000000}"/>
    <cellStyle name="Input cel new 3 2 2 5 2 4 3" xfId="14469" xr:uid="{00000000-0005-0000-0000-000054000000}"/>
    <cellStyle name="Input cel new 3 2 2 5 2 5" xfId="7263" xr:uid="{00000000-0005-0000-0000-000054000000}"/>
    <cellStyle name="Input cel new 3 2 2 5 2 5 2" xfId="17808" xr:uid="{00000000-0005-0000-0000-000054000000}"/>
    <cellStyle name="Input cel new 3 2 2 5 2 6" xfId="5708" xr:uid="{00000000-0005-0000-0000-000054000000}"/>
    <cellStyle name="Input cel new 3 2 2 5 2 6 2" xfId="16231" xr:uid="{00000000-0005-0000-0000-000054000000}"/>
    <cellStyle name="Input cel new 3 2 2 5 2 7" xfId="16014" xr:uid="{00000000-0005-0000-0000-000054000000}"/>
    <cellStyle name="Input cel new 3 2 2 5 3" xfId="1777" xr:uid="{00000000-0005-0000-0000-000054000000}"/>
    <cellStyle name="Input cel new 3 2 2 5 3 2" xfId="3016" xr:uid="{00000000-0005-0000-0000-000054000000}"/>
    <cellStyle name="Input cel new 3 2 2 5 3 2 2" xfId="8586" xr:uid="{00000000-0005-0000-0000-000054000000}"/>
    <cellStyle name="Input cel new 3 2 2 5 3 2 2 2" xfId="19131" xr:uid="{00000000-0005-0000-0000-000054000000}"/>
    <cellStyle name="Input cel new 3 2 2 5 3 2 3" xfId="13524" xr:uid="{00000000-0005-0000-0000-000054000000}"/>
    <cellStyle name="Input cel new 3 2 2 5 3 3" xfId="4428" xr:uid="{00000000-0005-0000-0000-000054000000}"/>
    <cellStyle name="Input cel new 3 2 2 5 3 3 2" xfId="9938" xr:uid="{00000000-0005-0000-0000-000054000000}"/>
    <cellStyle name="Input cel new 3 2 2 5 3 3 2 2" xfId="20494" xr:uid="{00000000-0005-0000-0000-000054000000}"/>
    <cellStyle name="Input cel new 3 2 2 5 3 3 3" xfId="16118" xr:uid="{00000000-0005-0000-0000-000054000000}"/>
    <cellStyle name="Input cel new 3 2 2 5 3 4" xfId="7379" xr:uid="{00000000-0005-0000-0000-000054000000}"/>
    <cellStyle name="Input cel new 3 2 2 5 3 4 2" xfId="17924" xr:uid="{00000000-0005-0000-0000-000054000000}"/>
    <cellStyle name="Input cel new 3 2 2 5 3 5" xfId="5822" xr:uid="{00000000-0005-0000-0000-000054000000}"/>
    <cellStyle name="Input cel new 3 2 2 5 3 5 2" xfId="16345" xr:uid="{00000000-0005-0000-0000-000054000000}"/>
    <cellStyle name="Input cel new 3 2 2 5 3 6" xfId="10853" xr:uid="{00000000-0005-0000-0000-000054000000}"/>
    <cellStyle name="Input cel new 3 2 2 5 4" xfId="1293" xr:uid="{00000000-0005-0000-0000-000054000000}"/>
    <cellStyle name="Input cel new 3 2 2 5 4 2" xfId="2534" xr:uid="{00000000-0005-0000-0000-000054000000}"/>
    <cellStyle name="Input cel new 3 2 2 5 4 2 2" xfId="8104" xr:uid="{00000000-0005-0000-0000-000054000000}"/>
    <cellStyle name="Input cel new 3 2 2 5 4 2 2 2" xfId="18649" xr:uid="{00000000-0005-0000-0000-000054000000}"/>
    <cellStyle name="Input cel new 3 2 2 5 4 2 3" xfId="12110" xr:uid="{00000000-0005-0000-0000-000054000000}"/>
    <cellStyle name="Input cel new 3 2 2 5 4 3" xfId="3955" xr:uid="{00000000-0005-0000-0000-000054000000}"/>
    <cellStyle name="Input cel new 3 2 2 5 4 3 2" xfId="9496" xr:uid="{00000000-0005-0000-0000-000054000000}"/>
    <cellStyle name="Input cel new 3 2 2 5 4 3 2 2" xfId="20049" xr:uid="{00000000-0005-0000-0000-000054000000}"/>
    <cellStyle name="Input cel new 3 2 2 5 4 3 3" xfId="11658" xr:uid="{00000000-0005-0000-0000-000054000000}"/>
    <cellStyle name="Input cel new 3 2 2 5 4 4" xfId="6936" xr:uid="{00000000-0005-0000-0000-000054000000}"/>
    <cellStyle name="Input cel new 3 2 2 5 4 4 2" xfId="17481" xr:uid="{00000000-0005-0000-0000-000054000000}"/>
    <cellStyle name="Input cel new 3 2 2 5 4 5" xfId="5380" xr:uid="{00000000-0005-0000-0000-000054000000}"/>
    <cellStyle name="Input cel new 3 2 2 5 4 5 2" xfId="12285" xr:uid="{00000000-0005-0000-0000-000054000000}"/>
    <cellStyle name="Input cel new 3 2 2 5 4 6" xfId="14636" xr:uid="{00000000-0005-0000-0000-000054000000}"/>
    <cellStyle name="Input cel new 3 2 2 5 5" xfId="1047" xr:uid="{00000000-0005-0000-0000-000054000000}"/>
    <cellStyle name="Input cel new 3 2 2 5 5 2" xfId="3715" xr:uid="{00000000-0005-0000-0000-000054000000}"/>
    <cellStyle name="Input cel new 3 2 2 5 5 2 2" xfId="9272" xr:uid="{00000000-0005-0000-0000-000054000000}"/>
    <cellStyle name="Input cel new 3 2 2 5 5 2 2 2" xfId="19821" xr:uid="{00000000-0005-0000-0000-000054000000}"/>
    <cellStyle name="Input cel new 3 2 2 5 5 2 3" xfId="12831" xr:uid="{00000000-0005-0000-0000-000054000000}"/>
    <cellStyle name="Input cel new 3 2 2 5 5 3" xfId="6705" xr:uid="{00000000-0005-0000-0000-000054000000}"/>
    <cellStyle name="Input cel new 3 2 2 5 5 3 2" xfId="17250" xr:uid="{00000000-0005-0000-0000-000054000000}"/>
    <cellStyle name="Input cel new 3 2 2 5 5 4" xfId="5156" xr:uid="{00000000-0005-0000-0000-000054000000}"/>
    <cellStyle name="Input cel new 3 2 2 5 5 4 2" xfId="12611" xr:uid="{00000000-0005-0000-0000-000054000000}"/>
    <cellStyle name="Input cel new 3 2 2 5 5 5" xfId="15826" xr:uid="{00000000-0005-0000-0000-000054000000}"/>
    <cellStyle name="Input cel new 3 2 2 5 6" xfId="2290" xr:uid="{00000000-0005-0000-0000-000054000000}"/>
    <cellStyle name="Input cel new 3 2 2 5 6 2" xfId="7860" xr:uid="{00000000-0005-0000-0000-000054000000}"/>
    <cellStyle name="Input cel new 3 2 2 5 6 2 2" xfId="18405" xr:uid="{00000000-0005-0000-0000-000054000000}"/>
    <cellStyle name="Input cel new 3 2 2 5 6 3" xfId="12234" xr:uid="{00000000-0005-0000-0000-000054000000}"/>
    <cellStyle name="Input cel new 3 2 2 5 7" xfId="3487" xr:uid="{00000000-0005-0000-0000-000054000000}"/>
    <cellStyle name="Input cel new 3 2 2 5 7 2" xfId="9051" xr:uid="{00000000-0005-0000-0000-000054000000}"/>
    <cellStyle name="Input cel new 3 2 2 5 7 2 2" xfId="19597" xr:uid="{00000000-0005-0000-0000-000054000000}"/>
    <cellStyle name="Input cel new 3 2 2 5 7 3" xfId="11188" xr:uid="{00000000-0005-0000-0000-000054000000}"/>
    <cellStyle name="Input cel new 3 2 2 5 8" xfId="4934" xr:uid="{00000000-0005-0000-0000-000054000000}"/>
    <cellStyle name="Input cel new 3 2 2 5 8 2" xfId="15259" xr:uid="{00000000-0005-0000-0000-000054000000}"/>
    <cellStyle name="Input cel new 3 2 2 5 9" xfId="14890" xr:uid="{00000000-0005-0000-0000-000054000000}"/>
    <cellStyle name="Input cel new 3 2 2 5 9 2" xfId="15739" xr:uid="{00000000-0005-0000-0000-000054000000}"/>
    <cellStyle name="Input cel new 3 2 2 6" xfId="810" xr:uid="{00000000-0005-0000-0000-000054000000}"/>
    <cellStyle name="Input cel new 3 2 2 6 2" xfId="2036" xr:uid="{00000000-0005-0000-0000-000054000000}"/>
    <cellStyle name="Input cel new 3 2 2 6 2 2" xfId="3275" xr:uid="{00000000-0005-0000-0000-000054000000}"/>
    <cellStyle name="Input cel new 3 2 2 6 2 2 2" xfId="8845" xr:uid="{00000000-0005-0000-0000-000054000000}"/>
    <cellStyle name="Input cel new 3 2 2 6 2 2 2 2" xfId="19390" xr:uid="{00000000-0005-0000-0000-000054000000}"/>
    <cellStyle name="Input cel new 3 2 2 6 2 2 3" xfId="10585" xr:uid="{00000000-0005-0000-0000-000054000000}"/>
    <cellStyle name="Input cel new 3 2 2 6 2 3" xfId="4687" xr:uid="{00000000-0005-0000-0000-000054000000}"/>
    <cellStyle name="Input cel new 3 2 2 6 2 3 2" xfId="10180" xr:uid="{00000000-0005-0000-0000-000054000000}"/>
    <cellStyle name="Input cel new 3 2 2 6 2 3 2 2" xfId="20735" xr:uid="{00000000-0005-0000-0000-000054000000}"/>
    <cellStyle name="Input cel new 3 2 2 6 2 3 3" xfId="12707" xr:uid="{00000000-0005-0000-0000-000054000000}"/>
    <cellStyle name="Input cel new 3 2 2 6 2 4" xfId="7607" xr:uid="{00000000-0005-0000-0000-000054000000}"/>
    <cellStyle name="Input cel new 3 2 2 6 2 4 2" xfId="18152" xr:uid="{00000000-0005-0000-0000-000054000000}"/>
    <cellStyle name="Input cel new 3 2 2 6 2 5" xfId="6064" xr:uid="{00000000-0005-0000-0000-000054000000}"/>
    <cellStyle name="Input cel new 3 2 2 6 2 5 2" xfId="16586" xr:uid="{00000000-0005-0000-0000-000054000000}"/>
    <cellStyle name="Input cel new 3 2 2 6 2 6" xfId="15432" xr:uid="{00000000-0005-0000-0000-000054000000}"/>
    <cellStyle name="Input cel new 3 2 2 6 3" xfId="1330" xr:uid="{00000000-0005-0000-0000-000054000000}"/>
    <cellStyle name="Input cel new 3 2 2 6 3 2" xfId="2571" xr:uid="{00000000-0005-0000-0000-000054000000}"/>
    <cellStyle name="Input cel new 3 2 2 6 3 2 2" xfId="8141" xr:uid="{00000000-0005-0000-0000-000054000000}"/>
    <cellStyle name="Input cel new 3 2 2 6 3 2 2 2" xfId="18686" xr:uid="{00000000-0005-0000-0000-000054000000}"/>
    <cellStyle name="Input cel new 3 2 2 6 3 2 3" xfId="12547" xr:uid="{00000000-0005-0000-0000-000054000000}"/>
    <cellStyle name="Input cel new 3 2 2 6 3 3" xfId="3991" xr:uid="{00000000-0005-0000-0000-000054000000}"/>
    <cellStyle name="Input cel new 3 2 2 6 3 3 2" xfId="9529" xr:uid="{00000000-0005-0000-0000-000054000000}"/>
    <cellStyle name="Input cel new 3 2 2 6 3 3 2 2" xfId="20082" xr:uid="{00000000-0005-0000-0000-000054000000}"/>
    <cellStyle name="Input cel new 3 2 2 6 3 3 3" xfId="15546" xr:uid="{00000000-0005-0000-0000-000054000000}"/>
    <cellStyle name="Input cel new 3 2 2 6 3 4" xfId="6971" xr:uid="{00000000-0005-0000-0000-000054000000}"/>
    <cellStyle name="Input cel new 3 2 2 6 3 4 2" xfId="17516" xr:uid="{00000000-0005-0000-0000-000054000000}"/>
    <cellStyle name="Input cel new 3 2 2 6 3 5" xfId="5413" xr:uid="{00000000-0005-0000-0000-000054000000}"/>
    <cellStyle name="Input cel new 3 2 2 6 3 5 2" xfId="11043" xr:uid="{00000000-0005-0000-0000-000054000000}"/>
    <cellStyle name="Input cel new 3 2 2 6 3 6" xfId="12956" xr:uid="{00000000-0005-0000-0000-000054000000}"/>
    <cellStyle name="Input cel new 3 2 2 6 4" xfId="1110" xr:uid="{00000000-0005-0000-0000-000054000000}"/>
    <cellStyle name="Input cel new 3 2 2 6 4 2" xfId="6767" xr:uid="{00000000-0005-0000-0000-000054000000}"/>
    <cellStyle name="Input cel new 3 2 2 6 4 2 2" xfId="17312" xr:uid="{00000000-0005-0000-0000-000054000000}"/>
    <cellStyle name="Input cel new 3 2 2 6 4 3" xfId="13440" xr:uid="{00000000-0005-0000-0000-000054000000}"/>
    <cellStyle name="Input cel new 3 2 2 6 5" xfId="2353" xr:uid="{00000000-0005-0000-0000-000054000000}"/>
    <cellStyle name="Input cel new 3 2 2 6 5 2" xfId="7923" xr:uid="{00000000-0005-0000-0000-000054000000}"/>
    <cellStyle name="Input cel new 3 2 2 6 5 2 2" xfId="18468" xr:uid="{00000000-0005-0000-0000-000054000000}"/>
    <cellStyle name="Input cel new 3 2 2 6 5 3" xfId="14382" xr:uid="{00000000-0005-0000-0000-000054000000}"/>
    <cellStyle name="Input cel new 3 2 2 6 6" xfId="3778" xr:uid="{00000000-0005-0000-0000-000054000000}"/>
    <cellStyle name="Input cel new 3 2 2 6 6 2" xfId="9331" xr:uid="{00000000-0005-0000-0000-000054000000}"/>
    <cellStyle name="Input cel new 3 2 2 6 6 2 2" xfId="19883" xr:uid="{00000000-0005-0000-0000-000054000000}"/>
    <cellStyle name="Input cel new 3 2 2 6 6 3" xfId="11649" xr:uid="{00000000-0005-0000-0000-000054000000}"/>
    <cellStyle name="Input cel new 3 2 2 6 7" xfId="6471" xr:uid="{00000000-0005-0000-0000-000054000000}"/>
    <cellStyle name="Input cel new 3 2 2 6 7 2" xfId="15179" xr:uid="{00000000-0005-0000-0000-000054000000}"/>
    <cellStyle name="Input cel new 3 2 2 6 7 2 2" xfId="17016" xr:uid="{00000000-0005-0000-0000-000054000000}"/>
    <cellStyle name="Input cel new 3 2 2 6 7 3" xfId="15668" xr:uid="{00000000-0005-0000-0000-000054000000}"/>
    <cellStyle name="Input cel new 3 2 2 6 8" xfId="5215" xr:uid="{00000000-0005-0000-0000-000054000000}"/>
    <cellStyle name="Input cel new 3 2 2 6 8 2" xfId="11726" xr:uid="{00000000-0005-0000-0000-000054000000}"/>
    <cellStyle name="Input cel new 3 2 2 6 9" xfId="12488" xr:uid="{00000000-0005-0000-0000-000054000000}"/>
    <cellStyle name="Input cel new 3 2 2 7" xfId="557" xr:uid="{00000000-0005-0000-0000-000054000000}"/>
    <cellStyle name="Input cel new 3 2 2 7 2" xfId="1770" xr:uid="{00000000-0005-0000-0000-000054000000}"/>
    <cellStyle name="Input cel new 3 2 2 7 2 2" xfId="3009" xr:uid="{00000000-0005-0000-0000-000054000000}"/>
    <cellStyle name="Input cel new 3 2 2 7 2 2 2" xfId="8579" xr:uid="{00000000-0005-0000-0000-000054000000}"/>
    <cellStyle name="Input cel new 3 2 2 7 2 2 2 2" xfId="19124" xr:uid="{00000000-0005-0000-0000-000054000000}"/>
    <cellStyle name="Input cel new 3 2 2 7 2 2 3" xfId="11502" xr:uid="{00000000-0005-0000-0000-000054000000}"/>
    <cellStyle name="Input cel new 3 2 2 7 2 3" xfId="4421" xr:uid="{00000000-0005-0000-0000-000054000000}"/>
    <cellStyle name="Input cel new 3 2 2 7 2 3 2" xfId="9931" xr:uid="{00000000-0005-0000-0000-000054000000}"/>
    <cellStyle name="Input cel new 3 2 2 7 2 3 2 2" xfId="20487" xr:uid="{00000000-0005-0000-0000-000054000000}"/>
    <cellStyle name="Input cel new 3 2 2 7 2 3 3" xfId="11684" xr:uid="{00000000-0005-0000-0000-000054000000}"/>
    <cellStyle name="Input cel new 3 2 2 7 2 4" xfId="7372" xr:uid="{00000000-0005-0000-0000-000054000000}"/>
    <cellStyle name="Input cel new 3 2 2 7 2 4 2" xfId="17917" xr:uid="{00000000-0005-0000-0000-000054000000}"/>
    <cellStyle name="Input cel new 3 2 2 7 2 5" xfId="5815" xr:uid="{00000000-0005-0000-0000-000054000000}"/>
    <cellStyle name="Input cel new 3 2 2 7 2 5 2" xfId="16338" xr:uid="{00000000-0005-0000-0000-000054000000}"/>
    <cellStyle name="Input cel new 3 2 2 7 2 6" xfId="14509" xr:uid="{00000000-0005-0000-0000-000054000000}"/>
    <cellStyle name="Input cel new 3 2 2 7 3" xfId="1493" xr:uid="{00000000-0005-0000-0000-000054000000}"/>
    <cellStyle name="Input cel new 3 2 2 7 3 2" xfId="7117" xr:uid="{00000000-0005-0000-0000-000054000000}"/>
    <cellStyle name="Input cel new 3 2 2 7 3 2 2" xfId="17662" xr:uid="{00000000-0005-0000-0000-000054000000}"/>
    <cellStyle name="Input cel new 3 2 2 7 3 3" xfId="10665" xr:uid="{00000000-0005-0000-0000-000054000000}"/>
    <cellStyle name="Input cel new 3 2 2 7 4" xfId="2733" xr:uid="{00000000-0005-0000-0000-000054000000}"/>
    <cellStyle name="Input cel new 3 2 2 7 4 2" xfId="8303" xr:uid="{00000000-0005-0000-0000-000054000000}"/>
    <cellStyle name="Input cel new 3 2 2 7 4 2 2" xfId="18848" xr:uid="{00000000-0005-0000-0000-000054000000}"/>
    <cellStyle name="Input cel new 3 2 2 7 4 3" xfId="10804" xr:uid="{00000000-0005-0000-0000-000054000000}"/>
    <cellStyle name="Input cel new 3 2 2 7 5" xfId="4149" xr:uid="{00000000-0005-0000-0000-000054000000}"/>
    <cellStyle name="Input cel new 3 2 2 7 5 2" xfId="9675" xr:uid="{00000000-0005-0000-0000-000054000000}"/>
    <cellStyle name="Input cel new 3 2 2 7 5 2 2" xfId="20229" xr:uid="{00000000-0005-0000-0000-000054000000}"/>
    <cellStyle name="Input cel new 3 2 2 7 5 3" xfId="15813" xr:uid="{00000000-0005-0000-0000-000054000000}"/>
    <cellStyle name="Input cel new 3 2 2 7 6" xfId="6258" xr:uid="{00000000-0005-0000-0000-000054000000}"/>
    <cellStyle name="Input cel new 3 2 2 7 6 2" xfId="16803" xr:uid="{00000000-0005-0000-0000-000054000000}"/>
    <cellStyle name="Input cel new 3 2 2 7 7" xfId="5559" xr:uid="{00000000-0005-0000-0000-000054000000}"/>
    <cellStyle name="Input cel new 3 2 2 7 7 2" xfId="14066" xr:uid="{00000000-0005-0000-0000-000054000000}"/>
    <cellStyle name="Input cel new 3 2 2 7 8" xfId="14618" xr:uid="{00000000-0005-0000-0000-000054000000}"/>
    <cellStyle name="Input cel new 3 2 2 8" xfId="426" xr:uid="{00000000-0005-0000-0000-000054000000}"/>
    <cellStyle name="Input cel new 3 2 2 8 2" xfId="3597" xr:uid="{00000000-0005-0000-0000-000054000000}"/>
    <cellStyle name="Input cel new 3 2 2 8 2 2" xfId="9158" xr:uid="{00000000-0005-0000-0000-000054000000}"/>
    <cellStyle name="Input cel new 3 2 2 8 2 2 2" xfId="19705" xr:uid="{00000000-0005-0000-0000-000054000000}"/>
    <cellStyle name="Input cel new 3 2 2 8 2 3" xfId="15078" xr:uid="{00000000-0005-0000-0000-000054000000}"/>
    <cellStyle name="Input cel new 3 2 2 8 3" xfId="6173" xr:uid="{00000000-0005-0000-0000-000054000000}"/>
    <cellStyle name="Input cel new 3 2 2 8 3 2" xfId="16718" xr:uid="{00000000-0005-0000-0000-000054000000}"/>
    <cellStyle name="Input cel new 3 2 2 8 4" xfId="5042" xr:uid="{00000000-0005-0000-0000-000054000000}"/>
    <cellStyle name="Input cel new 3 2 2 8 4 2" xfId="15297" xr:uid="{00000000-0005-0000-0000-000054000000}"/>
    <cellStyle name="Input cel new 3 2 2 8 5" xfId="11276" xr:uid="{00000000-0005-0000-0000-000054000000}"/>
    <cellStyle name="Input cel new 3 2 2 9" xfId="425" xr:uid="{00000000-0005-0000-0000-000054000000}"/>
    <cellStyle name="Input cel new 3 2 2 9 2" xfId="6172" xr:uid="{00000000-0005-0000-0000-000054000000}"/>
    <cellStyle name="Input cel new 3 2 2 9 2 2" xfId="16717" xr:uid="{00000000-0005-0000-0000-000054000000}"/>
    <cellStyle name="Input cel new 3 2 2 9 3" xfId="13948" xr:uid="{00000000-0005-0000-0000-000054000000}"/>
    <cellStyle name="Input cel new 3 2 3" xfId="233" xr:uid="{00000000-0005-0000-0000-000053000000}"/>
    <cellStyle name="Input cel new 3 2 3 10" xfId="14843" xr:uid="{00000000-0005-0000-0000-000053000000}"/>
    <cellStyle name="Input cel new 3 2 3 10 2" xfId="13014" xr:uid="{00000000-0005-0000-0000-000053000000}"/>
    <cellStyle name="Input cel new 3 2 3 2" xfId="368" xr:uid="{00000000-0005-0000-0000-000053000000}"/>
    <cellStyle name="Input cel new 3 2 3 2 10" xfId="569" xr:uid="{00000000-0005-0000-0000-000053000000}"/>
    <cellStyle name="Input cel new 3 2 3 2 10 2" xfId="6269" xr:uid="{00000000-0005-0000-0000-000053000000}"/>
    <cellStyle name="Input cel new 3 2 3 2 10 2 2" xfId="16814" xr:uid="{00000000-0005-0000-0000-000053000000}"/>
    <cellStyle name="Input cel new 3 2 3 2 10 3" xfId="13727" xr:uid="{00000000-0005-0000-0000-000053000000}"/>
    <cellStyle name="Input cel new 3 2 3 2 11" xfId="3455" xr:uid="{00000000-0005-0000-0000-000053000000}"/>
    <cellStyle name="Input cel new 3 2 3 2 11 2" xfId="9019" xr:uid="{00000000-0005-0000-0000-000053000000}"/>
    <cellStyle name="Input cel new 3 2 3 2 11 2 2" xfId="19565" xr:uid="{00000000-0005-0000-0000-000053000000}"/>
    <cellStyle name="Input cel new 3 2 3 2 12" xfId="4898" xr:uid="{00000000-0005-0000-0000-000053000000}"/>
    <cellStyle name="Input cel new 3 2 3 2 12 2" xfId="12229" xr:uid="{00000000-0005-0000-0000-000053000000}"/>
    <cellStyle name="Input cel new 3 2 3 2 13" xfId="14215" xr:uid="{00000000-0005-0000-0000-000053000000}"/>
    <cellStyle name="Input cel new 3 2 3 2 2" xfId="714" xr:uid="{00000000-0005-0000-0000-000053000000}"/>
    <cellStyle name="Input cel new 3 2 3 2 2 10" xfId="14598" xr:uid="{00000000-0005-0000-0000-000053000000}"/>
    <cellStyle name="Input cel new 3 2 3 2 2 2" xfId="1625" xr:uid="{00000000-0005-0000-0000-000053000000}"/>
    <cellStyle name="Input cel new 3 2 3 2 2 2 2" xfId="1940" xr:uid="{00000000-0005-0000-0000-000053000000}"/>
    <cellStyle name="Input cel new 3 2 3 2 2 2 2 2" xfId="3179" xr:uid="{00000000-0005-0000-0000-000053000000}"/>
    <cellStyle name="Input cel new 3 2 3 2 2 2 2 2 2" xfId="8749" xr:uid="{00000000-0005-0000-0000-000053000000}"/>
    <cellStyle name="Input cel new 3 2 3 2 2 2 2 2 2 2" xfId="19294" xr:uid="{00000000-0005-0000-0000-000053000000}"/>
    <cellStyle name="Input cel new 3 2 3 2 2 2 2 2 3" xfId="12198" xr:uid="{00000000-0005-0000-0000-000053000000}"/>
    <cellStyle name="Input cel new 3 2 3 2 2 2 2 3" xfId="4591" xr:uid="{00000000-0005-0000-0000-000053000000}"/>
    <cellStyle name="Input cel new 3 2 3 2 2 2 2 3 2" xfId="10090" xr:uid="{00000000-0005-0000-0000-000053000000}"/>
    <cellStyle name="Input cel new 3 2 3 2 2 2 2 3 2 2" xfId="20645" xr:uid="{00000000-0005-0000-0000-000053000000}"/>
    <cellStyle name="Input cel new 3 2 3 2 2 2 2 3 3" xfId="12755" xr:uid="{00000000-0005-0000-0000-000053000000}"/>
    <cellStyle name="Input cel new 3 2 3 2 2 2 2 4" xfId="7517" xr:uid="{00000000-0005-0000-0000-000053000000}"/>
    <cellStyle name="Input cel new 3 2 3 2 2 2 2 4 2" xfId="18062" xr:uid="{00000000-0005-0000-0000-000053000000}"/>
    <cellStyle name="Input cel new 3 2 3 2 2 2 2 5" xfId="5974" xr:uid="{00000000-0005-0000-0000-000053000000}"/>
    <cellStyle name="Input cel new 3 2 3 2 2 2 2 5 2" xfId="16496" xr:uid="{00000000-0005-0000-0000-000053000000}"/>
    <cellStyle name="Input cel new 3 2 3 2 2 2 2 6" xfId="10901" xr:uid="{00000000-0005-0000-0000-000053000000}"/>
    <cellStyle name="Input cel new 3 2 3 2 2 2 3" xfId="2865" xr:uid="{00000000-0005-0000-0000-000053000000}"/>
    <cellStyle name="Input cel new 3 2 3 2 2 2 3 2" xfId="8435" xr:uid="{00000000-0005-0000-0000-000053000000}"/>
    <cellStyle name="Input cel new 3 2 3 2 2 2 3 2 2" xfId="18980" xr:uid="{00000000-0005-0000-0000-000053000000}"/>
    <cellStyle name="Input cel new 3 2 3 2 2 2 3 3" xfId="15033" xr:uid="{00000000-0005-0000-0000-000053000000}"/>
    <cellStyle name="Input cel new 3 2 3 2 2 2 4" xfId="4278" xr:uid="{00000000-0005-0000-0000-000053000000}"/>
    <cellStyle name="Input cel new 3 2 3 2 2 2 4 2" xfId="9796" xr:uid="{00000000-0005-0000-0000-000053000000}"/>
    <cellStyle name="Input cel new 3 2 3 2 2 2 4 2 2" xfId="20350" xr:uid="{00000000-0005-0000-0000-000053000000}"/>
    <cellStyle name="Input cel new 3 2 3 2 2 2 4 3" xfId="13335" xr:uid="{00000000-0005-0000-0000-000053000000}"/>
    <cellStyle name="Input cel new 3 2 3 2 2 2 5" xfId="7233" xr:uid="{00000000-0005-0000-0000-000053000000}"/>
    <cellStyle name="Input cel new 3 2 3 2 2 2 5 2" xfId="17778" xr:uid="{00000000-0005-0000-0000-000053000000}"/>
    <cellStyle name="Input cel new 3 2 3 2 2 2 6" xfId="5680" xr:uid="{00000000-0005-0000-0000-000053000000}"/>
    <cellStyle name="Input cel new 3 2 3 2 2 2 6 2" xfId="10425" xr:uid="{00000000-0005-0000-0000-000053000000}"/>
    <cellStyle name="Input cel new 3 2 3 2 2 2 7" xfId="15070" xr:uid="{00000000-0005-0000-0000-000053000000}"/>
    <cellStyle name="Input cel new 3 2 3 2 2 3" xfId="1766" xr:uid="{00000000-0005-0000-0000-000053000000}"/>
    <cellStyle name="Input cel new 3 2 3 2 2 3 2" xfId="3005" xr:uid="{00000000-0005-0000-0000-000053000000}"/>
    <cellStyle name="Input cel new 3 2 3 2 2 3 2 2" xfId="8575" xr:uid="{00000000-0005-0000-0000-000053000000}"/>
    <cellStyle name="Input cel new 3 2 3 2 2 3 2 2 2" xfId="19120" xr:uid="{00000000-0005-0000-0000-000053000000}"/>
    <cellStyle name="Input cel new 3 2 3 2 2 3 2 3" xfId="10838" xr:uid="{00000000-0005-0000-0000-000053000000}"/>
    <cellStyle name="Input cel new 3 2 3 2 2 3 3" xfId="4417" xr:uid="{00000000-0005-0000-0000-000053000000}"/>
    <cellStyle name="Input cel new 3 2 3 2 2 3 3 2" xfId="9928" xr:uid="{00000000-0005-0000-0000-000053000000}"/>
    <cellStyle name="Input cel new 3 2 3 2 2 3 3 2 2" xfId="20484" xr:uid="{00000000-0005-0000-0000-000053000000}"/>
    <cellStyle name="Input cel new 3 2 3 2 2 3 3 3" xfId="11296" xr:uid="{00000000-0005-0000-0000-000053000000}"/>
    <cellStyle name="Input cel new 3 2 3 2 2 3 4" xfId="7369" xr:uid="{00000000-0005-0000-0000-000053000000}"/>
    <cellStyle name="Input cel new 3 2 3 2 2 3 4 2" xfId="17914" xr:uid="{00000000-0005-0000-0000-000053000000}"/>
    <cellStyle name="Input cel new 3 2 3 2 2 3 5" xfId="5812" xr:uid="{00000000-0005-0000-0000-000053000000}"/>
    <cellStyle name="Input cel new 3 2 3 2 2 3 5 2" xfId="16335" xr:uid="{00000000-0005-0000-0000-000053000000}"/>
    <cellStyle name="Input cel new 3 2 3 2 2 3 6" xfId="11288" xr:uid="{00000000-0005-0000-0000-000053000000}"/>
    <cellStyle name="Input cel new 3 2 3 2 2 4" xfId="1398" xr:uid="{00000000-0005-0000-0000-000053000000}"/>
    <cellStyle name="Input cel new 3 2 3 2 2 4 2" xfId="2639" xr:uid="{00000000-0005-0000-0000-000053000000}"/>
    <cellStyle name="Input cel new 3 2 3 2 2 4 2 2" xfId="8209" xr:uid="{00000000-0005-0000-0000-000053000000}"/>
    <cellStyle name="Input cel new 3 2 3 2 2 4 2 2 2" xfId="18754" xr:uid="{00000000-0005-0000-0000-000053000000}"/>
    <cellStyle name="Input cel new 3 2 3 2 2 4 2 3" xfId="15427" xr:uid="{00000000-0005-0000-0000-000053000000}"/>
    <cellStyle name="Input cel new 3 2 3 2 2 4 3" xfId="4059" xr:uid="{00000000-0005-0000-0000-000053000000}"/>
    <cellStyle name="Input cel new 3 2 3 2 2 4 3 2" xfId="9592" xr:uid="{00000000-0005-0000-0000-000053000000}"/>
    <cellStyle name="Input cel new 3 2 3 2 2 4 3 2 2" xfId="20145" xr:uid="{00000000-0005-0000-0000-000053000000}"/>
    <cellStyle name="Input cel new 3 2 3 2 2 4 3 3" xfId="13706" xr:uid="{00000000-0005-0000-0000-000053000000}"/>
    <cellStyle name="Input cel new 3 2 3 2 2 4 4" xfId="7033" xr:uid="{00000000-0005-0000-0000-000053000000}"/>
    <cellStyle name="Input cel new 3 2 3 2 2 4 4 2" xfId="17578" xr:uid="{00000000-0005-0000-0000-000053000000}"/>
    <cellStyle name="Input cel new 3 2 3 2 2 4 5" xfId="5476" xr:uid="{00000000-0005-0000-0000-000053000000}"/>
    <cellStyle name="Input cel new 3 2 3 2 2 4 5 2" xfId="15434" xr:uid="{00000000-0005-0000-0000-000053000000}"/>
    <cellStyle name="Input cel new 3 2 3 2 2 4 6" xfId="12484" xr:uid="{00000000-0005-0000-0000-000053000000}"/>
    <cellStyle name="Input cel new 3 2 3 2 2 5" xfId="1014" xr:uid="{00000000-0005-0000-0000-000053000000}"/>
    <cellStyle name="Input cel new 3 2 3 2 2 5 2" xfId="3682" xr:uid="{00000000-0005-0000-0000-000053000000}"/>
    <cellStyle name="Input cel new 3 2 3 2 2 5 2 2" xfId="9241" xr:uid="{00000000-0005-0000-0000-000053000000}"/>
    <cellStyle name="Input cel new 3 2 3 2 2 5 2 2 2" xfId="19790" xr:uid="{00000000-0005-0000-0000-000053000000}"/>
    <cellStyle name="Input cel new 3 2 3 2 2 5 2 3" xfId="13409" xr:uid="{00000000-0005-0000-0000-000053000000}"/>
    <cellStyle name="Input cel new 3 2 3 2 2 5 3" xfId="6674" xr:uid="{00000000-0005-0000-0000-000053000000}"/>
    <cellStyle name="Input cel new 3 2 3 2 2 5 3 2" xfId="17219" xr:uid="{00000000-0005-0000-0000-000053000000}"/>
    <cellStyle name="Input cel new 3 2 3 2 2 5 4" xfId="5125" xr:uid="{00000000-0005-0000-0000-000053000000}"/>
    <cellStyle name="Input cel new 3 2 3 2 2 5 4 2" xfId="14641" xr:uid="{00000000-0005-0000-0000-000053000000}"/>
    <cellStyle name="Input cel new 3 2 3 2 2 5 5" xfId="13520" xr:uid="{00000000-0005-0000-0000-000053000000}"/>
    <cellStyle name="Input cel new 3 2 3 2 2 6" xfId="2257" xr:uid="{00000000-0005-0000-0000-000053000000}"/>
    <cellStyle name="Input cel new 3 2 3 2 2 6 2" xfId="7827" xr:uid="{00000000-0005-0000-0000-000053000000}"/>
    <cellStyle name="Input cel new 3 2 3 2 2 6 2 2" xfId="18372" xr:uid="{00000000-0005-0000-0000-000053000000}"/>
    <cellStyle name="Input cel new 3 2 3 2 2 6 3" xfId="10946" xr:uid="{00000000-0005-0000-0000-000053000000}"/>
    <cellStyle name="Input cel new 3 2 3 2 2 7" xfId="3544" xr:uid="{00000000-0005-0000-0000-000053000000}"/>
    <cellStyle name="Input cel new 3 2 3 2 2 7 2" xfId="9108" xr:uid="{00000000-0005-0000-0000-000053000000}"/>
    <cellStyle name="Input cel new 3 2 3 2 2 7 2 2" xfId="19654" xr:uid="{00000000-0005-0000-0000-000053000000}"/>
    <cellStyle name="Input cel new 3 2 3 2 2 7 3" xfId="11113" xr:uid="{00000000-0005-0000-0000-000053000000}"/>
    <cellStyle name="Input cel new 3 2 3 2 2 8" xfId="4991" xr:uid="{00000000-0005-0000-0000-000053000000}"/>
    <cellStyle name="Input cel new 3 2 3 2 2 8 2" xfId="16022" xr:uid="{00000000-0005-0000-0000-000053000000}"/>
    <cellStyle name="Input cel new 3 2 3 2 2 9" xfId="14899" xr:uid="{00000000-0005-0000-0000-000053000000}"/>
    <cellStyle name="Input cel new 3 2 3 2 2 9 2" xfId="15451" xr:uid="{00000000-0005-0000-0000-000053000000}"/>
    <cellStyle name="Input cel new 3 2 3 2 3" xfId="778" xr:uid="{00000000-0005-0000-0000-000053000000}"/>
    <cellStyle name="Input cel new 3 2 3 2 3 2" xfId="2004" xr:uid="{00000000-0005-0000-0000-000053000000}"/>
    <cellStyle name="Input cel new 3 2 3 2 3 2 2" xfId="3243" xr:uid="{00000000-0005-0000-0000-000053000000}"/>
    <cellStyle name="Input cel new 3 2 3 2 3 2 2 2" xfId="8813" xr:uid="{00000000-0005-0000-0000-000053000000}"/>
    <cellStyle name="Input cel new 3 2 3 2 3 2 2 2 2" xfId="19358" xr:uid="{00000000-0005-0000-0000-000053000000}"/>
    <cellStyle name="Input cel new 3 2 3 2 3 2 2 3" xfId="12900" xr:uid="{00000000-0005-0000-0000-000053000000}"/>
    <cellStyle name="Input cel new 3 2 3 2 3 2 3" xfId="4655" xr:uid="{00000000-0005-0000-0000-000053000000}"/>
    <cellStyle name="Input cel new 3 2 3 2 3 2 3 2" xfId="10150" xr:uid="{00000000-0005-0000-0000-000053000000}"/>
    <cellStyle name="Input cel new 3 2 3 2 3 2 3 2 2" xfId="20705" xr:uid="{00000000-0005-0000-0000-000053000000}"/>
    <cellStyle name="Input cel new 3 2 3 2 3 2 3 3" xfId="14127" xr:uid="{00000000-0005-0000-0000-000053000000}"/>
    <cellStyle name="Input cel new 3 2 3 2 3 2 4" xfId="7577" xr:uid="{00000000-0005-0000-0000-000053000000}"/>
    <cellStyle name="Input cel new 3 2 3 2 3 2 4 2" xfId="18122" xr:uid="{00000000-0005-0000-0000-000053000000}"/>
    <cellStyle name="Input cel new 3 2 3 2 3 2 5" xfId="6034" xr:uid="{00000000-0005-0000-0000-000053000000}"/>
    <cellStyle name="Input cel new 3 2 3 2 3 2 5 2" xfId="16556" xr:uid="{00000000-0005-0000-0000-000053000000}"/>
    <cellStyle name="Input cel new 3 2 3 2 3 2 6" xfId="15338" xr:uid="{00000000-0005-0000-0000-000053000000}"/>
    <cellStyle name="Input cel new 3 2 3 2 3 3" xfId="1686" xr:uid="{00000000-0005-0000-0000-000053000000}"/>
    <cellStyle name="Input cel new 3 2 3 2 3 3 2" xfId="2926" xr:uid="{00000000-0005-0000-0000-000053000000}"/>
    <cellStyle name="Input cel new 3 2 3 2 3 3 2 2" xfId="8496" xr:uid="{00000000-0005-0000-0000-000053000000}"/>
    <cellStyle name="Input cel new 3 2 3 2 3 3 2 2 2" xfId="19041" xr:uid="{00000000-0005-0000-0000-000053000000}"/>
    <cellStyle name="Input cel new 3 2 3 2 3 3 2 3" xfId="15638" xr:uid="{00000000-0005-0000-0000-000053000000}"/>
    <cellStyle name="Input cel new 3 2 3 2 3 3 3" xfId="4339" xr:uid="{00000000-0005-0000-0000-000053000000}"/>
    <cellStyle name="Input cel new 3 2 3 2 3 3 3 2" xfId="9853" xr:uid="{00000000-0005-0000-0000-000053000000}"/>
    <cellStyle name="Input cel new 3 2 3 2 3 3 3 2 2" xfId="20409" xr:uid="{00000000-0005-0000-0000-000053000000}"/>
    <cellStyle name="Input cel new 3 2 3 2 3 3 3 3" xfId="13439" xr:uid="{00000000-0005-0000-0000-000053000000}"/>
    <cellStyle name="Input cel new 3 2 3 2 3 3 4" xfId="7293" xr:uid="{00000000-0005-0000-0000-000053000000}"/>
    <cellStyle name="Input cel new 3 2 3 2 3 3 4 2" xfId="17838" xr:uid="{00000000-0005-0000-0000-000053000000}"/>
    <cellStyle name="Input cel new 3 2 3 2 3 3 5" xfId="5737" xr:uid="{00000000-0005-0000-0000-000053000000}"/>
    <cellStyle name="Input cel new 3 2 3 2 3 3 5 2" xfId="16260" xr:uid="{00000000-0005-0000-0000-000053000000}"/>
    <cellStyle name="Input cel new 3 2 3 2 3 3 6" xfId="11042" xr:uid="{00000000-0005-0000-0000-000053000000}"/>
    <cellStyle name="Input cel new 3 2 3 2 3 4" xfId="1078" xr:uid="{00000000-0005-0000-0000-000053000000}"/>
    <cellStyle name="Input cel new 3 2 3 2 3 4 2" xfId="6735" xr:uid="{00000000-0005-0000-0000-000053000000}"/>
    <cellStyle name="Input cel new 3 2 3 2 3 4 2 2" xfId="17280" xr:uid="{00000000-0005-0000-0000-000053000000}"/>
    <cellStyle name="Input cel new 3 2 3 2 3 4 3" xfId="15761" xr:uid="{00000000-0005-0000-0000-000053000000}"/>
    <cellStyle name="Input cel new 3 2 3 2 3 5" xfId="2321" xr:uid="{00000000-0005-0000-0000-000053000000}"/>
    <cellStyle name="Input cel new 3 2 3 2 3 5 2" xfId="7891" xr:uid="{00000000-0005-0000-0000-000053000000}"/>
    <cellStyle name="Input cel new 3 2 3 2 3 5 2 2" xfId="18436" xr:uid="{00000000-0005-0000-0000-000053000000}"/>
    <cellStyle name="Input cel new 3 2 3 2 3 5 3" xfId="16071" xr:uid="{00000000-0005-0000-0000-000053000000}"/>
    <cellStyle name="Input cel new 3 2 3 2 3 6" xfId="3746" xr:uid="{00000000-0005-0000-0000-000053000000}"/>
    <cellStyle name="Input cel new 3 2 3 2 3 6 2" xfId="9301" xr:uid="{00000000-0005-0000-0000-000053000000}"/>
    <cellStyle name="Input cel new 3 2 3 2 3 6 2 2" xfId="19851" xr:uid="{00000000-0005-0000-0000-000053000000}"/>
    <cellStyle name="Input cel new 3 2 3 2 3 6 3" xfId="14086" xr:uid="{00000000-0005-0000-0000-000053000000}"/>
    <cellStyle name="Input cel new 3 2 3 2 3 7" xfId="6441" xr:uid="{00000000-0005-0000-0000-000053000000}"/>
    <cellStyle name="Input cel new 3 2 3 2 3 7 2" xfId="15149" xr:uid="{00000000-0005-0000-0000-000053000000}"/>
    <cellStyle name="Input cel new 3 2 3 2 3 7 2 2" xfId="16986" xr:uid="{00000000-0005-0000-0000-000053000000}"/>
    <cellStyle name="Input cel new 3 2 3 2 3 7 3" xfId="11101" xr:uid="{00000000-0005-0000-0000-000053000000}"/>
    <cellStyle name="Input cel new 3 2 3 2 3 8" xfId="5185" xr:uid="{00000000-0005-0000-0000-000053000000}"/>
    <cellStyle name="Input cel new 3 2 3 2 3 8 2" xfId="14986" xr:uid="{00000000-0005-0000-0000-000053000000}"/>
    <cellStyle name="Input cel new 3 2 3 2 3 9" xfId="16145" xr:uid="{00000000-0005-0000-0000-000053000000}"/>
    <cellStyle name="Input cel new 3 2 3 2 4" xfId="840" xr:uid="{00000000-0005-0000-0000-000053000000}"/>
    <cellStyle name="Input cel new 3 2 3 2 4 2" xfId="2066" xr:uid="{00000000-0005-0000-0000-000053000000}"/>
    <cellStyle name="Input cel new 3 2 3 2 4 2 2" xfId="3305" xr:uid="{00000000-0005-0000-0000-000053000000}"/>
    <cellStyle name="Input cel new 3 2 3 2 4 2 2 2" xfId="8875" xr:uid="{00000000-0005-0000-0000-000053000000}"/>
    <cellStyle name="Input cel new 3 2 3 2 4 2 2 2 2" xfId="19420" xr:uid="{00000000-0005-0000-0000-000053000000}"/>
    <cellStyle name="Input cel new 3 2 3 2 4 2 2 3" xfId="11636" xr:uid="{00000000-0005-0000-0000-000053000000}"/>
    <cellStyle name="Input cel new 3 2 3 2 4 2 3" xfId="4717" xr:uid="{00000000-0005-0000-0000-000053000000}"/>
    <cellStyle name="Input cel new 3 2 3 2 4 2 3 2" xfId="10209" xr:uid="{00000000-0005-0000-0000-000053000000}"/>
    <cellStyle name="Input cel new 3 2 3 2 4 2 3 2 2" xfId="20764" xr:uid="{00000000-0005-0000-0000-000053000000}"/>
    <cellStyle name="Input cel new 3 2 3 2 4 2 3 3" xfId="12933" xr:uid="{00000000-0005-0000-0000-000053000000}"/>
    <cellStyle name="Input cel new 3 2 3 2 4 2 4" xfId="7636" xr:uid="{00000000-0005-0000-0000-000053000000}"/>
    <cellStyle name="Input cel new 3 2 3 2 4 2 4 2" xfId="18181" xr:uid="{00000000-0005-0000-0000-000053000000}"/>
    <cellStyle name="Input cel new 3 2 3 2 4 2 5" xfId="6093" xr:uid="{00000000-0005-0000-0000-000053000000}"/>
    <cellStyle name="Input cel new 3 2 3 2 4 2 5 2" xfId="16615" xr:uid="{00000000-0005-0000-0000-000053000000}"/>
    <cellStyle name="Input cel new 3 2 3 2 4 2 6" xfId="11631" xr:uid="{00000000-0005-0000-0000-000053000000}"/>
    <cellStyle name="Input cel new 3 2 3 2 4 3" xfId="1744" xr:uid="{00000000-0005-0000-0000-000053000000}"/>
    <cellStyle name="Input cel new 3 2 3 2 4 3 2" xfId="2983" xr:uid="{00000000-0005-0000-0000-000053000000}"/>
    <cellStyle name="Input cel new 3 2 3 2 4 3 2 2" xfId="8553" xr:uid="{00000000-0005-0000-0000-000053000000}"/>
    <cellStyle name="Input cel new 3 2 3 2 4 3 2 2 2" xfId="19098" xr:uid="{00000000-0005-0000-0000-000053000000}"/>
    <cellStyle name="Input cel new 3 2 3 2 4 3 2 3" xfId="11997" xr:uid="{00000000-0005-0000-0000-000053000000}"/>
    <cellStyle name="Input cel new 3 2 3 2 4 3 3" xfId="4395" xr:uid="{00000000-0005-0000-0000-000053000000}"/>
    <cellStyle name="Input cel new 3 2 3 2 4 3 3 2" xfId="9906" xr:uid="{00000000-0005-0000-0000-000053000000}"/>
    <cellStyle name="Input cel new 3 2 3 2 4 3 3 2 2" xfId="20462" xr:uid="{00000000-0005-0000-0000-000053000000}"/>
    <cellStyle name="Input cel new 3 2 3 2 4 3 3 3" xfId="10252" xr:uid="{00000000-0005-0000-0000-000053000000}"/>
    <cellStyle name="Input cel new 3 2 3 2 4 3 4" xfId="7347" xr:uid="{00000000-0005-0000-0000-000053000000}"/>
    <cellStyle name="Input cel new 3 2 3 2 4 3 4 2" xfId="17892" xr:uid="{00000000-0005-0000-0000-000053000000}"/>
    <cellStyle name="Input cel new 3 2 3 2 4 3 5" xfId="5790" xr:uid="{00000000-0005-0000-0000-000053000000}"/>
    <cellStyle name="Input cel new 3 2 3 2 4 3 5 2" xfId="16313" xr:uid="{00000000-0005-0000-0000-000053000000}"/>
    <cellStyle name="Input cel new 3 2 3 2 4 3 6" xfId="16101" xr:uid="{00000000-0005-0000-0000-000053000000}"/>
    <cellStyle name="Input cel new 3 2 3 2 4 4" xfId="1140" xr:uid="{00000000-0005-0000-0000-000053000000}"/>
    <cellStyle name="Input cel new 3 2 3 2 4 4 2" xfId="6797" xr:uid="{00000000-0005-0000-0000-000053000000}"/>
    <cellStyle name="Input cel new 3 2 3 2 4 4 2 2" xfId="17342" xr:uid="{00000000-0005-0000-0000-000053000000}"/>
    <cellStyle name="Input cel new 3 2 3 2 4 4 3" xfId="16142" xr:uid="{00000000-0005-0000-0000-000053000000}"/>
    <cellStyle name="Input cel new 3 2 3 2 4 5" xfId="2383" xr:uid="{00000000-0005-0000-0000-000053000000}"/>
    <cellStyle name="Input cel new 3 2 3 2 4 5 2" xfId="7953" xr:uid="{00000000-0005-0000-0000-000053000000}"/>
    <cellStyle name="Input cel new 3 2 3 2 4 5 2 2" xfId="18498" xr:uid="{00000000-0005-0000-0000-000053000000}"/>
    <cellStyle name="Input cel new 3 2 3 2 4 5 3" xfId="14114" xr:uid="{00000000-0005-0000-0000-000053000000}"/>
    <cellStyle name="Input cel new 3 2 3 2 4 6" xfId="3808" xr:uid="{00000000-0005-0000-0000-000053000000}"/>
    <cellStyle name="Input cel new 3 2 3 2 4 6 2" xfId="9360" xr:uid="{00000000-0005-0000-0000-000053000000}"/>
    <cellStyle name="Input cel new 3 2 3 2 4 6 2 2" xfId="19913" xr:uid="{00000000-0005-0000-0000-000053000000}"/>
    <cellStyle name="Input cel new 3 2 3 2 4 6 3" xfId="14166" xr:uid="{00000000-0005-0000-0000-000053000000}"/>
    <cellStyle name="Input cel new 3 2 3 2 4 7" xfId="6500" xr:uid="{00000000-0005-0000-0000-000053000000}"/>
    <cellStyle name="Input cel new 3 2 3 2 4 7 2" xfId="15208" xr:uid="{00000000-0005-0000-0000-000053000000}"/>
    <cellStyle name="Input cel new 3 2 3 2 4 7 2 2" xfId="17045" xr:uid="{00000000-0005-0000-0000-000053000000}"/>
    <cellStyle name="Input cel new 3 2 3 2 4 7 3" xfId="14026" xr:uid="{00000000-0005-0000-0000-000053000000}"/>
    <cellStyle name="Input cel new 3 2 3 2 4 8" xfId="5244" xr:uid="{00000000-0005-0000-0000-000053000000}"/>
    <cellStyle name="Input cel new 3 2 3 2 4 8 2" xfId="15257" xr:uid="{00000000-0005-0000-0000-000053000000}"/>
    <cellStyle name="Input cel new 3 2 3 2 4 9" xfId="15457" xr:uid="{00000000-0005-0000-0000-000053000000}"/>
    <cellStyle name="Input cel new 3 2 3 2 5" xfId="665" xr:uid="{00000000-0005-0000-0000-000053000000}"/>
    <cellStyle name="Input cel new 3 2 3 2 5 2" xfId="1900" xr:uid="{00000000-0005-0000-0000-000053000000}"/>
    <cellStyle name="Input cel new 3 2 3 2 5 2 2" xfId="3139" xr:uid="{00000000-0005-0000-0000-000053000000}"/>
    <cellStyle name="Input cel new 3 2 3 2 5 2 2 2" xfId="8709" xr:uid="{00000000-0005-0000-0000-000053000000}"/>
    <cellStyle name="Input cel new 3 2 3 2 5 2 2 2 2" xfId="19254" xr:uid="{00000000-0005-0000-0000-000053000000}"/>
    <cellStyle name="Input cel new 3 2 3 2 5 2 2 3" xfId="12683" xr:uid="{00000000-0005-0000-0000-000053000000}"/>
    <cellStyle name="Input cel new 3 2 3 2 5 2 3" xfId="4551" xr:uid="{00000000-0005-0000-0000-000053000000}"/>
    <cellStyle name="Input cel new 3 2 3 2 5 2 3 2" xfId="10051" xr:uid="{00000000-0005-0000-0000-000053000000}"/>
    <cellStyle name="Input cel new 3 2 3 2 5 2 3 2 2" xfId="20606" xr:uid="{00000000-0005-0000-0000-000053000000}"/>
    <cellStyle name="Input cel new 3 2 3 2 5 2 3 3" xfId="15350" xr:uid="{00000000-0005-0000-0000-000053000000}"/>
    <cellStyle name="Input cel new 3 2 3 2 5 2 4" xfId="7478" xr:uid="{00000000-0005-0000-0000-000053000000}"/>
    <cellStyle name="Input cel new 3 2 3 2 5 2 4 2" xfId="18023" xr:uid="{00000000-0005-0000-0000-000053000000}"/>
    <cellStyle name="Input cel new 3 2 3 2 5 2 5" xfId="5935" xr:uid="{00000000-0005-0000-0000-000053000000}"/>
    <cellStyle name="Input cel new 3 2 3 2 5 2 5 2" xfId="16457" xr:uid="{00000000-0005-0000-0000-000053000000}"/>
    <cellStyle name="Input cel new 3 2 3 2 5 2 6" xfId="15823" xr:uid="{00000000-0005-0000-0000-000053000000}"/>
    <cellStyle name="Input cel new 3 2 3 2 5 3" xfId="1587" xr:uid="{00000000-0005-0000-0000-000053000000}"/>
    <cellStyle name="Input cel new 3 2 3 2 5 3 2" xfId="7197" xr:uid="{00000000-0005-0000-0000-000053000000}"/>
    <cellStyle name="Input cel new 3 2 3 2 5 3 2 2" xfId="17742" xr:uid="{00000000-0005-0000-0000-000053000000}"/>
    <cellStyle name="Input cel new 3 2 3 2 5 3 3" xfId="11310" xr:uid="{00000000-0005-0000-0000-000053000000}"/>
    <cellStyle name="Input cel new 3 2 3 2 5 4" xfId="2827" xr:uid="{00000000-0005-0000-0000-000053000000}"/>
    <cellStyle name="Input cel new 3 2 3 2 5 4 2" xfId="8397" xr:uid="{00000000-0005-0000-0000-000053000000}"/>
    <cellStyle name="Input cel new 3 2 3 2 5 4 2 2" xfId="18942" xr:uid="{00000000-0005-0000-0000-000053000000}"/>
    <cellStyle name="Input cel new 3 2 3 2 5 4 3" xfId="13185" xr:uid="{00000000-0005-0000-0000-000053000000}"/>
    <cellStyle name="Input cel new 3 2 3 2 5 5" xfId="4241" xr:uid="{00000000-0005-0000-0000-000053000000}"/>
    <cellStyle name="Input cel new 3 2 3 2 5 5 2" xfId="9761" xr:uid="{00000000-0005-0000-0000-000053000000}"/>
    <cellStyle name="Input cel new 3 2 3 2 5 5 2 2" xfId="20315" xr:uid="{00000000-0005-0000-0000-000053000000}"/>
    <cellStyle name="Input cel new 3 2 3 2 5 5 3" xfId="16023" xr:uid="{00000000-0005-0000-0000-000053000000}"/>
    <cellStyle name="Input cel new 3 2 3 2 5 6" xfId="6359" xr:uid="{00000000-0005-0000-0000-000053000000}"/>
    <cellStyle name="Input cel new 3 2 3 2 5 6 2" xfId="16904" xr:uid="{00000000-0005-0000-0000-000053000000}"/>
    <cellStyle name="Input cel new 3 2 3 2 5 7" xfId="5645" xr:uid="{00000000-0005-0000-0000-000053000000}"/>
    <cellStyle name="Input cel new 3 2 3 2 5 7 2" xfId="10515" xr:uid="{00000000-0005-0000-0000-000053000000}"/>
    <cellStyle name="Input cel new 3 2 3 2 5 8" xfId="12672" xr:uid="{00000000-0005-0000-0000-000053000000}"/>
    <cellStyle name="Input cel new 3 2 3 2 6" xfId="1453" xr:uid="{00000000-0005-0000-0000-000053000000}"/>
    <cellStyle name="Input cel new 3 2 3 2 6 2" xfId="2694" xr:uid="{00000000-0005-0000-0000-000053000000}"/>
    <cellStyle name="Input cel new 3 2 3 2 6 2 2" xfId="8264" xr:uid="{00000000-0005-0000-0000-000053000000}"/>
    <cellStyle name="Input cel new 3 2 3 2 6 2 2 2" xfId="18809" xr:uid="{00000000-0005-0000-0000-000053000000}"/>
    <cellStyle name="Input cel new 3 2 3 2 6 2 3" xfId="12179" xr:uid="{00000000-0005-0000-0000-000053000000}"/>
    <cellStyle name="Input cel new 3 2 3 2 6 3" xfId="4112" xr:uid="{00000000-0005-0000-0000-000053000000}"/>
    <cellStyle name="Input cel new 3 2 3 2 6 3 2" xfId="9642" xr:uid="{00000000-0005-0000-0000-000053000000}"/>
    <cellStyle name="Input cel new 3 2 3 2 6 3 2 2" xfId="20195" xr:uid="{00000000-0005-0000-0000-000053000000}"/>
    <cellStyle name="Input cel new 3 2 3 2 6 3 3" xfId="13512" xr:uid="{00000000-0005-0000-0000-000053000000}"/>
    <cellStyle name="Input cel new 3 2 3 2 6 4" xfId="7084" xr:uid="{00000000-0005-0000-0000-000053000000}"/>
    <cellStyle name="Input cel new 3 2 3 2 6 4 2" xfId="17629" xr:uid="{00000000-0005-0000-0000-000053000000}"/>
    <cellStyle name="Input cel new 3 2 3 2 6 5" xfId="5526" xr:uid="{00000000-0005-0000-0000-000053000000}"/>
    <cellStyle name="Input cel new 3 2 3 2 6 5 2" xfId="12724" xr:uid="{00000000-0005-0000-0000-000053000000}"/>
    <cellStyle name="Input cel new 3 2 3 2 6 6" xfId="10790" xr:uid="{00000000-0005-0000-0000-000053000000}"/>
    <cellStyle name="Input cel new 3 2 3 2 7" xfId="1233" xr:uid="{00000000-0005-0000-0000-000053000000}"/>
    <cellStyle name="Input cel new 3 2 3 2 7 2" xfId="2475" xr:uid="{00000000-0005-0000-0000-000053000000}"/>
    <cellStyle name="Input cel new 3 2 3 2 7 2 2" xfId="8045" xr:uid="{00000000-0005-0000-0000-000053000000}"/>
    <cellStyle name="Input cel new 3 2 3 2 7 2 2 2" xfId="18590" xr:uid="{00000000-0005-0000-0000-000053000000}"/>
    <cellStyle name="Input cel new 3 2 3 2 7 2 3" xfId="14196" xr:uid="{00000000-0005-0000-0000-000053000000}"/>
    <cellStyle name="Input cel new 3 2 3 2 7 3" xfId="3899" xr:uid="{00000000-0005-0000-0000-000053000000}"/>
    <cellStyle name="Input cel new 3 2 3 2 7 3 2" xfId="9446" xr:uid="{00000000-0005-0000-0000-000053000000}"/>
    <cellStyle name="Input cel new 3 2 3 2 7 3 2 2" xfId="19999" xr:uid="{00000000-0005-0000-0000-000053000000}"/>
    <cellStyle name="Input cel new 3 2 3 2 7 3 3" xfId="16024" xr:uid="{00000000-0005-0000-0000-000053000000}"/>
    <cellStyle name="Input cel new 3 2 3 2 7 4" xfId="6883" xr:uid="{00000000-0005-0000-0000-000053000000}"/>
    <cellStyle name="Input cel new 3 2 3 2 7 4 2" xfId="17428" xr:uid="{00000000-0005-0000-0000-000053000000}"/>
    <cellStyle name="Input cel new 3 2 3 2 7 5" xfId="5330" xr:uid="{00000000-0005-0000-0000-000053000000}"/>
    <cellStyle name="Input cel new 3 2 3 2 7 5 2" xfId="12517" xr:uid="{00000000-0005-0000-0000-000053000000}"/>
    <cellStyle name="Input cel new 3 2 3 2 7 6" xfId="10394" xr:uid="{00000000-0005-0000-0000-000053000000}"/>
    <cellStyle name="Input cel new 3 2 3 2 8" xfId="966" xr:uid="{00000000-0005-0000-0000-000053000000}"/>
    <cellStyle name="Input cel new 3 2 3 2 8 2" xfId="3634" xr:uid="{00000000-0005-0000-0000-000053000000}"/>
    <cellStyle name="Input cel new 3 2 3 2 8 2 2" xfId="9194" xr:uid="{00000000-0005-0000-0000-000053000000}"/>
    <cellStyle name="Input cel new 3 2 3 2 8 2 2 2" xfId="19742" xr:uid="{00000000-0005-0000-0000-000053000000}"/>
    <cellStyle name="Input cel new 3 2 3 2 8 2 3" xfId="11191" xr:uid="{00000000-0005-0000-0000-000053000000}"/>
    <cellStyle name="Input cel new 3 2 3 2 8 3" xfId="6626" xr:uid="{00000000-0005-0000-0000-000053000000}"/>
    <cellStyle name="Input cel new 3 2 3 2 8 3 2" xfId="17171" xr:uid="{00000000-0005-0000-0000-000053000000}"/>
    <cellStyle name="Input cel new 3 2 3 2 8 4" xfId="5078" xr:uid="{00000000-0005-0000-0000-000053000000}"/>
    <cellStyle name="Input cel new 3 2 3 2 8 4 2" xfId="12830" xr:uid="{00000000-0005-0000-0000-000053000000}"/>
    <cellStyle name="Input cel new 3 2 3 2 8 5" xfId="16108" xr:uid="{00000000-0005-0000-0000-000053000000}"/>
    <cellStyle name="Input cel new 3 2 3 2 9" xfId="2209" xr:uid="{00000000-0005-0000-0000-000053000000}"/>
    <cellStyle name="Input cel new 3 2 3 2 9 2" xfId="7779" xr:uid="{00000000-0005-0000-0000-000053000000}"/>
    <cellStyle name="Input cel new 3 2 3 2 9 2 2" xfId="18324" xr:uid="{00000000-0005-0000-0000-000053000000}"/>
    <cellStyle name="Input cel new 3 2 3 2 9 3" xfId="13213" xr:uid="{00000000-0005-0000-0000-000053000000}"/>
    <cellStyle name="Input cel new 3 2 3 3" xfId="337" xr:uid="{00000000-0005-0000-0000-000053000000}"/>
    <cellStyle name="Input cel new 3 2 3 3 2" xfId="1866" xr:uid="{00000000-0005-0000-0000-000053000000}"/>
    <cellStyle name="Input cel new 3 2 3 3 2 2" xfId="3105" xr:uid="{00000000-0005-0000-0000-000053000000}"/>
    <cellStyle name="Input cel new 3 2 3 3 2 2 2" xfId="4517" xr:uid="{00000000-0005-0000-0000-000053000000}"/>
    <cellStyle name="Input cel new 3 2 3 3 2 2 2 2" xfId="10019" xr:uid="{00000000-0005-0000-0000-000053000000}"/>
    <cellStyle name="Input cel new 3 2 3 3 2 2 2 2 2" xfId="20574" xr:uid="{00000000-0005-0000-0000-000053000000}"/>
    <cellStyle name="Input cel new 3 2 3 3 2 2 2 3" xfId="12553" xr:uid="{00000000-0005-0000-0000-000053000000}"/>
    <cellStyle name="Input cel new 3 2 3 3 2 2 3" xfId="8675" xr:uid="{00000000-0005-0000-0000-000053000000}"/>
    <cellStyle name="Input cel new 3 2 3 3 2 2 3 2" xfId="19220" xr:uid="{00000000-0005-0000-0000-000053000000}"/>
    <cellStyle name="Input cel new 3 2 3 3 2 2 4" xfId="5903" xr:uid="{00000000-0005-0000-0000-000053000000}"/>
    <cellStyle name="Input cel new 3 2 3 3 2 2 4 2" xfId="16425" xr:uid="{00000000-0005-0000-0000-000053000000}"/>
    <cellStyle name="Input cel new 3 2 3 3 2 2 5" xfId="13019" xr:uid="{00000000-0005-0000-0000-000053000000}"/>
    <cellStyle name="Input cel new 3 2 3 3 2 3" xfId="3518" xr:uid="{00000000-0005-0000-0000-000053000000}"/>
    <cellStyle name="Input cel new 3 2 3 3 2 3 2" xfId="9082" xr:uid="{00000000-0005-0000-0000-000053000000}"/>
    <cellStyle name="Input cel new 3 2 3 3 2 3 2 2" xfId="19628" xr:uid="{00000000-0005-0000-0000-000053000000}"/>
    <cellStyle name="Input cel new 3 2 3 3 2 3 3" xfId="11570" xr:uid="{00000000-0005-0000-0000-000053000000}"/>
    <cellStyle name="Input cel new 3 2 3 3 2 4" xfId="4965" xr:uid="{00000000-0005-0000-0000-000053000000}"/>
    <cellStyle name="Input cel new 3 2 3 3 2 4 2" xfId="12568" xr:uid="{00000000-0005-0000-0000-000053000000}"/>
    <cellStyle name="Input cel new 3 2 3 3 2 5" xfId="14427" xr:uid="{00000000-0005-0000-0000-000053000000}"/>
    <cellStyle name="Input cel new 3 2 3 3 3" xfId="1442" xr:uid="{00000000-0005-0000-0000-000053000000}"/>
    <cellStyle name="Input cel new 3 2 3 3 3 2" xfId="2683" xr:uid="{00000000-0005-0000-0000-000053000000}"/>
    <cellStyle name="Input cel new 3 2 3 3 3 2 2" xfId="8253" xr:uid="{00000000-0005-0000-0000-000053000000}"/>
    <cellStyle name="Input cel new 3 2 3 3 3 2 2 2" xfId="18798" xr:uid="{00000000-0005-0000-0000-000053000000}"/>
    <cellStyle name="Input cel new 3 2 3 3 3 2 3" xfId="12598" xr:uid="{00000000-0005-0000-0000-000053000000}"/>
    <cellStyle name="Input cel new 3 2 3 3 3 3" xfId="4103" xr:uid="{00000000-0005-0000-0000-000053000000}"/>
    <cellStyle name="Input cel new 3 2 3 3 3 3 2" xfId="9634" xr:uid="{00000000-0005-0000-0000-000053000000}"/>
    <cellStyle name="Input cel new 3 2 3 3 3 3 2 2" xfId="20187" xr:uid="{00000000-0005-0000-0000-000053000000}"/>
    <cellStyle name="Input cel new 3 2 3 3 3 3 3" xfId="11202" xr:uid="{00000000-0005-0000-0000-000053000000}"/>
    <cellStyle name="Input cel new 3 2 3 3 3 4" xfId="7074" xr:uid="{00000000-0005-0000-0000-000053000000}"/>
    <cellStyle name="Input cel new 3 2 3 3 3 4 2" xfId="17619" xr:uid="{00000000-0005-0000-0000-000053000000}"/>
    <cellStyle name="Input cel new 3 2 3 3 3 5" xfId="5518" xr:uid="{00000000-0005-0000-0000-000053000000}"/>
    <cellStyle name="Input cel new 3 2 3 3 3 5 2" xfId="11842" xr:uid="{00000000-0005-0000-0000-000053000000}"/>
    <cellStyle name="Input cel new 3 2 3 3 3 6" xfId="11226" xr:uid="{00000000-0005-0000-0000-000053000000}"/>
    <cellStyle name="Input cel new 3 2 3 3 4" xfId="900" xr:uid="{00000000-0005-0000-0000-000053000000}"/>
    <cellStyle name="Input cel new 3 2 3 3 4 2" xfId="3327" xr:uid="{00000000-0005-0000-0000-000053000000}"/>
    <cellStyle name="Input cel new 3 2 3 3 4 2 2" xfId="8897" xr:uid="{00000000-0005-0000-0000-000053000000}"/>
    <cellStyle name="Input cel new 3 2 3 3 4 2 2 2" xfId="19442" xr:uid="{00000000-0005-0000-0000-000053000000}"/>
    <cellStyle name="Input cel new 3 2 3 3 4 2 3" xfId="15910" xr:uid="{00000000-0005-0000-0000-000053000000}"/>
    <cellStyle name="Input cel new 3 2 3 3 4 3" xfId="6560" xr:uid="{00000000-0005-0000-0000-000053000000}"/>
    <cellStyle name="Input cel new 3 2 3 3 4 3 2" xfId="17105" xr:uid="{00000000-0005-0000-0000-000053000000}"/>
    <cellStyle name="Input cel new 3 2 3 3 4 4" xfId="4763" xr:uid="{00000000-0005-0000-0000-000053000000}"/>
    <cellStyle name="Input cel new 3 2 3 3 4 4 2" xfId="13778" xr:uid="{00000000-0005-0000-0000-000053000000}"/>
    <cellStyle name="Input cel new 3 2 3 3 4 5" xfId="14666" xr:uid="{00000000-0005-0000-0000-000053000000}"/>
    <cellStyle name="Input cel new 3 2 3 3 5" xfId="2143" xr:uid="{00000000-0005-0000-0000-000053000000}"/>
    <cellStyle name="Input cel new 3 2 3 3 5 2" xfId="7713" xr:uid="{00000000-0005-0000-0000-000053000000}"/>
    <cellStyle name="Input cel new 3 2 3 3 5 2 2" xfId="18258" xr:uid="{00000000-0005-0000-0000-000053000000}"/>
    <cellStyle name="Input cel new 3 2 3 3 5 3" xfId="13478" xr:uid="{00000000-0005-0000-0000-000053000000}"/>
    <cellStyle name="Input cel new 3 2 3 3 6" xfId="3435" xr:uid="{00000000-0005-0000-0000-000053000000}"/>
    <cellStyle name="Input cel new 3 2 3 3 6 2" xfId="8999" xr:uid="{00000000-0005-0000-0000-000053000000}"/>
    <cellStyle name="Input cel new 3 2 3 3 6 2 2" xfId="19545" xr:uid="{00000000-0005-0000-0000-000053000000}"/>
    <cellStyle name="Input cel new 3 2 3 3 6 3" xfId="15829" xr:uid="{00000000-0005-0000-0000-000053000000}"/>
    <cellStyle name="Input cel new 3 2 3 3 7" xfId="4873" xr:uid="{00000000-0005-0000-0000-000053000000}"/>
    <cellStyle name="Input cel new 3 2 3 3 7 2" xfId="15976" xr:uid="{00000000-0005-0000-0000-000053000000}"/>
    <cellStyle name="Input cel new 3 2 3 3 8" xfId="14865" xr:uid="{00000000-0005-0000-0000-000053000000}"/>
    <cellStyle name="Input cel new 3 2 3 3 8 2" xfId="15975" xr:uid="{00000000-0005-0000-0000-000053000000}"/>
    <cellStyle name="Input cel new 3 2 3 3 9" xfId="13226" xr:uid="{00000000-0005-0000-0000-000053000000}"/>
    <cellStyle name="Input cel new 3 2 3 4" xfId="1869" xr:uid="{00000000-0005-0000-0000-000053000000}"/>
    <cellStyle name="Input cel new 3 2 3 4 2" xfId="3108" xr:uid="{00000000-0005-0000-0000-000053000000}"/>
    <cellStyle name="Input cel new 3 2 3 4 2 2" xfId="4520" xr:uid="{00000000-0005-0000-0000-000053000000}"/>
    <cellStyle name="Input cel new 3 2 3 4 2 2 2" xfId="10022" xr:uid="{00000000-0005-0000-0000-000053000000}"/>
    <cellStyle name="Input cel new 3 2 3 4 2 2 2 2" xfId="20577" xr:uid="{00000000-0005-0000-0000-000053000000}"/>
    <cellStyle name="Input cel new 3 2 3 4 2 2 3" xfId="14983" xr:uid="{00000000-0005-0000-0000-000053000000}"/>
    <cellStyle name="Input cel new 3 2 3 4 2 3" xfId="8678" xr:uid="{00000000-0005-0000-0000-000053000000}"/>
    <cellStyle name="Input cel new 3 2 3 4 2 3 2" xfId="19223" xr:uid="{00000000-0005-0000-0000-000053000000}"/>
    <cellStyle name="Input cel new 3 2 3 4 2 4" xfId="5906" xr:uid="{00000000-0005-0000-0000-000053000000}"/>
    <cellStyle name="Input cel new 3 2 3 4 2 4 2" xfId="16428" xr:uid="{00000000-0005-0000-0000-000053000000}"/>
    <cellStyle name="Input cel new 3 2 3 4 2 5" xfId="15266" xr:uid="{00000000-0005-0000-0000-000053000000}"/>
    <cellStyle name="Input cel new 3 2 3 4 3" xfId="3392" xr:uid="{00000000-0005-0000-0000-000053000000}"/>
    <cellStyle name="Input cel new 3 2 3 4 3 2" xfId="8960" xr:uid="{00000000-0005-0000-0000-000053000000}"/>
    <cellStyle name="Input cel new 3 2 3 4 3 2 2" xfId="19504" xr:uid="{00000000-0005-0000-0000-000053000000}"/>
    <cellStyle name="Input cel new 3 2 3 4 3 3" xfId="15999" xr:uid="{00000000-0005-0000-0000-000053000000}"/>
    <cellStyle name="Input cel new 3 2 3 4 4" xfId="7451" xr:uid="{00000000-0005-0000-0000-000053000000}"/>
    <cellStyle name="Input cel new 3 2 3 4 4 2" xfId="17996" xr:uid="{00000000-0005-0000-0000-000053000000}"/>
    <cellStyle name="Input cel new 3 2 3 4 5" xfId="4825" xr:uid="{00000000-0005-0000-0000-000053000000}"/>
    <cellStyle name="Input cel new 3 2 3 4 5 2" xfId="15957" xr:uid="{00000000-0005-0000-0000-000053000000}"/>
    <cellStyle name="Input cel new 3 2 3 4 6" xfId="11253" xr:uid="{00000000-0005-0000-0000-000053000000}"/>
    <cellStyle name="Input cel new 3 2 3 5" xfId="1262" xr:uid="{00000000-0005-0000-0000-000053000000}"/>
    <cellStyle name="Input cel new 3 2 3 5 2" xfId="2503" xr:uid="{00000000-0005-0000-0000-000053000000}"/>
    <cellStyle name="Input cel new 3 2 3 5 2 2" xfId="8073" xr:uid="{00000000-0005-0000-0000-000053000000}"/>
    <cellStyle name="Input cel new 3 2 3 5 2 2 2" xfId="18618" xr:uid="{00000000-0005-0000-0000-000053000000}"/>
    <cellStyle name="Input cel new 3 2 3 5 2 3" xfId="11993" xr:uid="{00000000-0005-0000-0000-000053000000}"/>
    <cellStyle name="Input cel new 3 2 3 5 3" xfId="3367" xr:uid="{00000000-0005-0000-0000-000053000000}"/>
    <cellStyle name="Input cel new 3 2 3 5 3 2" xfId="8935" xr:uid="{00000000-0005-0000-0000-000053000000}"/>
    <cellStyle name="Input cel new 3 2 3 5 3 2 2" xfId="19479" xr:uid="{00000000-0005-0000-0000-000053000000}"/>
    <cellStyle name="Input cel new 3 2 3 5 3 3" xfId="15693" xr:uid="{00000000-0005-0000-0000-000053000000}"/>
    <cellStyle name="Input cel new 3 2 3 5 4" xfId="6909" xr:uid="{00000000-0005-0000-0000-000053000000}"/>
    <cellStyle name="Input cel new 3 2 3 5 4 2" xfId="17454" xr:uid="{00000000-0005-0000-0000-000053000000}"/>
    <cellStyle name="Input cel new 3 2 3 5 5" xfId="4800" xr:uid="{00000000-0005-0000-0000-000053000000}"/>
    <cellStyle name="Input cel new 3 2 3 5 5 2" xfId="11217" xr:uid="{00000000-0005-0000-0000-000053000000}"/>
    <cellStyle name="Input cel new 3 2 3 5 6" xfId="12525" xr:uid="{00000000-0005-0000-0000-000053000000}"/>
    <cellStyle name="Input cel new 3 2 3 6" xfId="876" xr:uid="{00000000-0005-0000-0000-000053000000}"/>
    <cellStyle name="Input cel new 3 2 3 6 2" xfId="6536" xr:uid="{00000000-0005-0000-0000-000053000000}"/>
    <cellStyle name="Input cel new 3 2 3 6 2 2" xfId="17081" xr:uid="{00000000-0005-0000-0000-000053000000}"/>
    <cellStyle name="Input cel new 3 2 3 6 3" xfId="11491" xr:uid="{00000000-0005-0000-0000-000053000000}"/>
    <cellStyle name="Input cel new 3 2 3 7" xfId="2120" xr:uid="{00000000-0005-0000-0000-000053000000}"/>
    <cellStyle name="Input cel new 3 2 3 7 2" xfId="7690" xr:uid="{00000000-0005-0000-0000-000053000000}"/>
    <cellStyle name="Input cel new 3 2 3 7 2 2" xfId="18235" xr:uid="{00000000-0005-0000-0000-000053000000}"/>
    <cellStyle name="Input cel new 3 2 3 7 3" xfId="13899" xr:uid="{00000000-0005-0000-0000-000053000000}"/>
    <cellStyle name="Input cel new 3 2 3 8" xfId="339" xr:uid="{00000000-0005-0000-0000-000053000000}"/>
    <cellStyle name="Input cel new 3 2 3 8 2" xfId="14950" xr:uid="{00000000-0005-0000-0000-000053000000}"/>
    <cellStyle name="Input cel new 3 2 3 8 2 2" xfId="16683" xr:uid="{00000000-0005-0000-0000-000053000000}"/>
    <cellStyle name="Input cel new 3 2 3 8 3" xfId="10537" xr:uid="{00000000-0005-0000-0000-000053000000}"/>
    <cellStyle name="Input cel new 3 2 3 8 4" xfId="10347" xr:uid="{00000000-0005-0000-0000-000053000000}"/>
    <cellStyle name="Input cel new 3 2 3 9" xfId="6137" xr:uid="{00000000-0005-0000-0000-000053000000}"/>
    <cellStyle name="Input cel new 3 2 3 9 2" xfId="14931" xr:uid="{00000000-0005-0000-0000-000053000000}"/>
    <cellStyle name="Input cel new 3 2 3 9 3" xfId="16659" xr:uid="{00000000-0005-0000-0000-000053000000}"/>
    <cellStyle name="Input cel new 3 2 4" xfId="1164" xr:uid="{00000000-0005-0000-0000-000065000000}"/>
    <cellStyle name="Input cel new 3 2 4 2" xfId="2407" xr:uid="{00000000-0005-0000-0000-000065000000}"/>
    <cellStyle name="Input cel new 3 2 4 2 2" xfId="7977" xr:uid="{00000000-0005-0000-0000-000065000000}"/>
    <cellStyle name="Input cel new 3 2 4 2 2 2" xfId="18522" xr:uid="{00000000-0005-0000-0000-000065000000}"/>
    <cellStyle name="Input cel new 3 2 4 2 3" xfId="15984" xr:uid="{00000000-0005-0000-0000-000065000000}"/>
    <cellStyle name="Input cel new 3 2 4 3" xfId="3832" xr:uid="{00000000-0005-0000-0000-000065000000}"/>
    <cellStyle name="Input cel new 3 2 4 3 2" xfId="9384" xr:uid="{00000000-0005-0000-0000-000065000000}"/>
    <cellStyle name="Input cel new 3 2 4 3 2 2" xfId="19937" xr:uid="{00000000-0005-0000-0000-000065000000}"/>
    <cellStyle name="Input cel new 3 2 4 3 3" xfId="12891" xr:uid="{00000000-0005-0000-0000-000065000000}"/>
    <cellStyle name="Input cel new 3 2 4 4" xfId="6821" xr:uid="{00000000-0005-0000-0000-000065000000}"/>
    <cellStyle name="Input cel new 3 2 4 4 2" xfId="17366" xr:uid="{00000000-0005-0000-0000-000065000000}"/>
    <cellStyle name="Input cel new 3 2 4 5" xfId="5268" xr:uid="{00000000-0005-0000-0000-000065000000}"/>
    <cellStyle name="Input cel new 3 2 4 5 2" xfId="16079" xr:uid="{00000000-0005-0000-0000-000065000000}"/>
    <cellStyle name="Input cel new 3 2 4 6" xfId="10324" xr:uid="{00000000-0005-0000-0000-000065000000}"/>
    <cellStyle name="Input cel new 3 2 5" xfId="378" xr:uid="{00000000-0005-0000-0000-000020000000}"/>
    <cellStyle name="Input cel new 3 2 5 2" xfId="14954" xr:uid="{00000000-0005-0000-0000-000020000000}"/>
    <cellStyle name="Input cel new 3 2 5 3" xfId="16688" xr:uid="{00000000-0005-0000-0000-000020000000}"/>
    <cellStyle name="Input cel new 3 2 6" xfId="6124" xr:uid="{00000000-0005-0000-0000-000020000000}"/>
    <cellStyle name="Input cel new 3 2 6 2" xfId="14918" xr:uid="{00000000-0005-0000-0000-000020000000}"/>
    <cellStyle name="Input cel new 3 2 6 3" xfId="16646" xr:uid="{00000000-0005-0000-0000-000020000000}"/>
    <cellStyle name="Input cel new 3 2 7" xfId="14830" xr:uid="{00000000-0005-0000-0000-000020000000}"/>
    <cellStyle name="Input cel new 3 2 7 2" xfId="10943" xr:uid="{00000000-0005-0000-0000-000020000000}"/>
    <cellStyle name="Input cel new 3 3" xfId="274" xr:uid="{00000000-0005-0000-0000-000055000000}"/>
    <cellStyle name="Input cel new 3 3 10" xfId="406" xr:uid="{00000000-0005-0000-0000-000055000000}"/>
    <cellStyle name="Input cel new 3 3 10 2" xfId="6155" xr:uid="{00000000-0005-0000-0000-000055000000}"/>
    <cellStyle name="Input cel new 3 3 10 2 2" xfId="16699" xr:uid="{00000000-0005-0000-0000-000055000000}"/>
    <cellStyle name="Input cel new 3 3 10 3" xfId="14380" xr:uid="{00000000-0005-0000-0000-000055000000}"/>
    <cellStyle name="Input cel new 3 3 11" xfId="4753" xr:uid="{00000000-0005-0000-0000-000055000000}"/>
    <cellStyle name="Input cel new 3 3 11 2" xfId="14206" xr:uid="{00000000-0005-0000-0000-000055000000}"/>
    <cellStyle name="Input cel new 3 3 12" xfId="10483" xr:uid="{00000000-0005-0000-0000-000055000000}"/>
    <cellStyle name="Input cel new 3 3 2" xfId="343" xr:uid="{00000000-0005-0000-0000-000055000000}"/>
    <cellStyle name="Input cel new 3 3 2 10" xfId="498" xr:uid="{00000000-0005-0000-0000-000055000000}"/>
    <cellStyle name="Input cel new 3 3 2 10 2" xfId="6236" xr:uid="{00000000-0005-0000-0000-000055000000}"/>
    <cellStyle name="Input cel new 3 3 2 10 2 2" xfId="16782" xr:uid="{00000000-0005-0000-0000-000055000000}"/>
    <cellStyle name="Input cel new 3 3 2 10 3" xfId="11246" xr:uid="{00000000-0005-0000-0000-000055000000}"/>
    <cellStyle name="Input cel new 3 3 2 11" xfId="3437" xr:uid="{00000000-0005-0000-0000-000055000000}"/>
    <cellStyle name="Input cel new 3 3 2 11 2" xfId="9001" xr:uid="{00000000-0005-0000-0000-000055000000}"/>
    <cellStyle name="Input cel new 3 3 2 11 2 2" xfId="19547" xr:uid="{00000000-0005-0000-0000-000055000000}"/>
    <cellStyle name="Input cel new 3 3 2 12" xfId="4876" xr:uid="{00000000-0005-0000-0000-000055000000}"/>
    <cellStyle name="Input cel new 3 3 2 12 2" xfId="12326" xr:uid="{00000000-0005-0000-0000-000055000000}"/>
    <cellStyle name="Input cel new 3 3 2 13" xfId="12208" xr:uid="{00000000-0005-0000-0000-000055000000}"/>
    <cellStyle name="Input cel new 3 3 2 2" xfId="552" xr:uid="{00000000-0005-0000-0000-000055000000}"/>
    <cellStyle name="Input cel new 3 3 2 2 10" xfId="14995" xr:uid="{00000000-0005-0000-0000-000055000000}"/>
    <cellStyle name="Input cel new 3 3 2 2 2" xfId="649" xr:uid="{00000000-0005-0000-0000-000055000000}"/>
    <cellStyle name="Input cel new 3 3 2 2 2 2" xfId="1571" xr:uid="{00000000-0005-0000-0000-000055000000}"/>
    <cellStyle name="Input cel new 3 3 2 2 2 2 2" xfId="7181" xr:uid="{00000000-0005-0000-0000-000055000000}"/>
    <cellStyle name="Input cel new 3 3 2 2 2 2 2 2" xfId="17726" xr:uid="{00000000-0005-0000-0000-000055000000}"/>
    <cellStyle name="Input cel new 3 3 2 2 2 2 3" xfId="14321" xr:uid="{00000000-0005-0000-0000-000055000000}"/>
    <cellStyle name="Input cel new 3 3 2 2 2 3" xfId="2811" xr:uid="{00000000-0005-0000-0000-000055000000}"/>
    <cellStyle name="Input cel new 3 3 2 2 2 3 2" xfId="8381" xr:uid="{00000000-0005-0000-0000-000055000000}"/>
    <cellStyle name="Input cel new 3 3 2 2 2 3 2 2" xfId="18926" xr:uid="{00000000-0005-0000-0000-000055000000}"/>
    <cellStyle name="Input cel new 3 3 2 2 2 3 3" xfId="12378" xr:uid="{00000000-0005-0000-0000-000055000000}"/>
    <cellStyle name="Input cel new 3 3 2 2 2 4" xfId="4225" xr:uid="{00000000-0005-0000-0000-000055000000}"/>
    <cellStyle name="Input cel new 3 3 2 2 2 4 2" xfId="9746" xr:uid="{00000000-0005-0000-0000-000055000000}"/>
    <cellStyle name="Input cel new 3 3 2 2 2 4 2 2" xfId="20300" xr:uid="{00000000-0005-0000-0000-000055000000}"/>
    <cellStyle name="Input cel new 3 3 2 2 2 4 3" xfId="11032" xr:uid="{00000000-0005-0000-0000-000055000000}"/>
    <cellStyle name="Input cel new 3 3 2 2 2 5" xfId="6344" xr:uid="{00000000-0005-0000-0000-000055000000}"/>
    <cellStyle name="Input cel new 3 3 2 2 2 5 2" xfId="15053" xr:uid="{00000000-0005-0000-0000-000055000000}"/>
    <cellStyle name="Input cel new 3 3 2 2 2 5 2 2" xfId="16889" xr:uid="{00000000-0005-0000-0000-000055000000}"/>
    <cellStyle name="Input cel new 3 3 2 2 2 5 3" xfId="14504" xr:uid="{00000000-0005-0000-0000-000055000000}"/>
    <cellStyle name="Input cel new 3 3 2 2 2 6" xfId="5630" xr:uid="{00000000-0005-0000-0000-000055000000}"/>
    <cellStyle name="Input cel new 3 3 2 2 2 6 2" xfId="13495" xr:uid="{00000000-0005-0000-0000-000055000000}"/>
    <cellStyle name="Input cel new 3 3 2 2 2 7" xfId="14036" xr:uid="{00000000-0005-0000-0000-000055000000}"/>
    <cellStyle name="Input cel new 3 3 2 2 3" xfId="1488" xr:uid="{00000000-0005-0000-0000-000055000000}"/>
    <cellStyle name="Input cel new 3 3 2 2 3 2" xfId="2728" xr:uid="{00000000-0005-0000-0000-000055000000}"/>
    <cellStyle name="Input cel new 3 3 2 2 3 2 2" xfId="8298" xr:uid="{00000000-0005-0000-0000-000055000000}"/>
    <cellStyle name="Input cel new 3 3 2 2 3 2 2 2" xfId="18843" xr:uid="{00000000-0005-0000-0000-000055000000}"/>
    <cellStyle name="Input cel new 3 3 2 2 3 2 3" xfId="11732" xr:uid="{00000000-0005-0000-0000-000055000000}"/>
    <cellStyle name="Input cel new 3 3 2 2 3 3" xfId="4144" xr:uid="{00000000-0005-0000-0000-000055000000}"/>
    <cellStyle name="Input cel new 3 3 2 2 3 3 2" xfId="9671" xr:uid="{00000000-0005-0000-0000-000055000000}"/>
    <cellStyle name="Input cel new 3 3 2 2 3 3 2 2" xfId="20225" xr:uid="{00000000-0005-0000-0000-000055000000}"/>
    <cellStyle name="Input cel new 3 3 2 2 3 3 3" xfId="11995" xr:uid="{00000000-0005-0000-0000-000055000000}"/>
    <cellStyle name="Input cel new 3 3 2 2 3 4" xfId="7113" xr:uid="{00000000-0005-0000-0000-000055000000}"/>
    <cellStyle name="Input cel new 3 3 2 2 3 4 2" xfId="17658" xr:uid="{00000000-0005-0000-0000-000055000000}"/>
    <cellStyle name="Input cel new 3 3 2 2 3 5" xfId="5555" xr:uid="{00000000-0005-0000-0000-000055000000}"/>
    <cellStyle name="Input cel new 3 3 2 2 3 5 2" xfId="14175" xr:uid="{00000000-0005-0000-0000-000055000000}"/>
    <cellStyle name="Input cel new 3 3 2 2 3 6" xfId="15919" xr:uid="{00000000-0005-0000-0000-000055000000}"/>
    <cellStyle name="Input cel new 3 3 2 2 4" xfId="1783" xr:uid="{00000000-0005-0000-0000-000055000000}"/>
    <cellStyle name="Input cel new 3 3 2 2 4 2" xfId="3022" xr:uid="{00000000-0005-0000-0000-000055000000}"/>
    <cellStyle name="Input cel new 3 3 2 2 4 2 2" xfId="8592" xr:uid="{00000000-0005-0000-0000-000055000000}"/>
    <cellStyle name="Input cel new 3 3 2 2 4 2 2 2" xfId="19137" xr:uid="{00000000-0005-0000-0000-000055000000}"/>
    <cellStyle name="Input cel new 3 3 2 2 4 2 3" xfId="13823" xr:uid="{00000000-0005-0000-0000-000055000000}"/>
    <cellStyle name="Input cel new 3 3 2 2 4 3" xfId="4434" xr:uid="{00000000-0005-0000-0000-000055000000}"/>
    <cellStyle name="Input cel new 3 3 2 2 4 3 2" xfId="9944" xr:uid="{00000000-0005-0000-0000-000055000000}"/>
    <cellStyle name="Input cel new 3 3 2 2 4 3 2 2" xfId="20500" xr:uid="{00000000-0005-0000-0000-000055000000}"/>
    <cellStyle name="Input cel new 3 3 2 2 4 3 3" xfId="15229" xr:uid="{00000000-0005-0000-0000-000055000000}"/>
    <cellStyle name="Input cel new 3 3 2 2 4 4" xfId="7385" xr:uid="{00000000-0005-0000-0000-000055000000}"/>
    <cellStyle name="Input cel new 3 3 2 2 4 4 2" xfId="17930" xr:uid="{00000000-0005-0000-0000-000055000000}"/>
    <cellStyle name="Input cel new 3 3 2 2 4 5" xfId="5828" xr:uid="{00000000-0005-0000-0000-000055000000}"/>
    <cellStyle name="Input cel new 3 3 2 2 4 5 2" xfId="16351" xr:uid="{00000000-0005-0000-0000-000055000000}"/>
    <cellStyle name="Input cel new 3 3 2 2 4 6" xfId="14457" xr:uid="{00000000-0005-0000-0000-000055000000}"/>
    <cellStyle name="Input cel new 3 3 2 2 5" xfId="1310" xr:uid="{00000000-0005-0000-0000-000055000000}"/>
    <cellStyle name="Input cel new 3 3 2 2 5 2" xfId="2551" xr:uid="{00000000-0005-0000-0000-000055000000}"/>
    <cellStyle name="Input cel new 3 3 2 2 5 2 2" xfId="8121" xr:uid="{00000000-0005-0000-0000-000055000000}"/>
    <cellStyle name="Input cel new 3 3 2 2 5 2 2 2" xfId="18666" xr:uid="{00000000-0005-0000-0000-000055000000}"/>
    <cellStyle name="Input cel new 3 3 2 2 5 2 3" xfId="12352" xr:uid="{00000000-0005-0000-0000-000055000000}"/>
    <cellStyle name="Input cel new 3 3 2 2 5 3" xfId="3971" xr:uid="{00000000-0005-0000-0000-000055000000}"/>
    <cellStyle name="Input cel new 3 3 2 2 5 3 2" xfId="9511" xr:uid="{00000000-0005-0000-0000-000055000000}"/>
    <cellStyle name="Input cel new 3 3 2 2 5 3 2 2" xfId="20064" xr:uid="{00000000-0005-0000-0000-000055000000}"/>
    <cellStyle name="Input cel new 3 3 2 2 5 3 3" xfId="13565" xr:uid="{00000000-0005-0000-0000-000055000000}"/>
    <cellStyle name="Input cel new 3 3 2 2 5 4" xfId="6953" xr:uid="{00000000-0005-0000-0000-000055000000}"/>
    <cellStyle name="Input cel new 3 3 2 2 5 4 2" xfId="17498" xr:uid="{00000000-0005-0000-0000-000055000000}"/>
    <cellStyle name="Input cel new 3 3 2 2 5 5" xfId="5395" xr:uid="{00000000-0005-0000-0000-000055000000}"/>
    <cellStyle name="Input cel new 3 3 2 2 5 5 2" xfId="15636" xr:uid="{00000000-0005-0000-0000-000055000000}"/>
    <cellStyle name="Input cel new 3 3 2 2 5 6" xfId="13879" xr:uid="{00000000-0005-0000-0000-000055000000}"/>
    <cellStyle name="Input cel new 3 3 2 2 6" xfId="950" xr:uid="{00000000-0005-0000-0000-000055000000}"/>
    <cellStyle name="Input cel new 3 3 2 2 6 2" xfId="3618" xr:uid="{00000000-0005-0000-0000-000055000000}"/>
    <cellStyle name="Input cel new 3 3 2 2 6 2 2" xfId="9179" xr:uid="{00000000-0005-0000-0000-000055000000}"/>
    <cellStyle name="Input cel new 3 3 2 2 6 2 2 2" xfId="19726" xr:uid="{00000000-0005-0000-0000-000055000000}"/>
    <cellStyle name="Input cel new 3 3 2 2 6 2 3" xfId="11934" xr:uid="{00000000-0005-0000-0000-000055000000}"/>
    <cellStyle name="Input cel new 3 3 2 2 6 3" xfId="6610" xr:uid="{00000000-0005-0000-0000-000055000000}"/>
    <cellStyle name="Input cel new 3 3 2 2 6 3 2" xfId="17155" xr:uid="{00000000-0005-0000-0000-000055000000}"/>
    <cellStyle name="Input cel new 3 3 2 2 6 4" xfId="5063" xr:uid="{00000000-0005-0000-0000-000055000000}"/>
    <cellStyle name="Input cel new 3 3 2 2 6 4 2" xfId="13410" xr:uid="{00000000-0005-0000-0000-000055000000}"/>
    <cellStyle name="Input cel new 3 3 2 2 6 5" xfId="12245" xr:uid="{00000000-0005-0000-0000-000055000000}"/>
    <cellStyle name="Input cel new 3 3 2 2 7" xfId="2193" xr:uid="{00000000-0005-0000-0000-000055000000}"/>
    <cellStyle name="Input cel new 3 3 2 2 7 2" xfId="7763" xr:uid="{00000000-0005-0000-0000-000055000000}"/>
    <cellStyle name="Input cel new 3 3 2 2 7 2 2" xfId="18308" xr:uid="{00000000-0005-0000-0000-000055000000}"/>
    <cellStyle name="Input cel new 3 3 2 2 7 3" xfId="11545" xr:uid="{00000000-0005-0000-0000-000055000000}"/>
    <cellStyle name="Input cel new 3 3 2 2 8" xfId="3521" xr:uid="{00000000-0005-0000-0000-000055000000}"/>
    <cellStyle name="Input cel new 3 3 2 2 8 2" xfId="9085" xr:uid="{00000000-0005-0000-0000-000055000000}"/>
    <cellStyle name="Input cel new 3 3 2 2 8 2 2" xfId="19631" xr:uid="{00000000-0005-0000-0000-000055000000}"/>
    <cellStyle name="Input cel new 3 3 2 2 8 3" xfId="14320" xr:uid="{00000000-0005-0000-0000-000055000000}"/>
    <cellStyle name="Input cel new 3 3 2 2 9" xfId="4968" xr:uid="{00000000-0005-0000-0000-000055000000}"/>
    <cellStyle name="Input cel new 3 3 2 2 9 2" xfId="11403" xr:uid="{00000000-0005-0000-0000-000055000000}"/>
    <cellStyle name="Input cel new 3 3 2 3" xfId="698" xr:uid="{00000000-0005-0000-0000-000055000000}"/>
    <cellStyle name="Input cel new 3 3 2 3 10" xfId="13580" xr:uid="{00000000-0005-0000-0000-000055000000}"/>
    <cellStyle name="Input cel new 3 3 2 3 2" xfId="1924" xr:uid="{00000000-0005-0000-0000-000055000000}"/>
    <cellStyle name="Input cel new 3 3 2 3 2 2" xfId="3163" xr:uid="{00000000-0005-0000-0000-000055000000}"/>
    <cellStyle name="Input cel new 3 3 2 3 2 2 2" xfId="8733" xr:uid="{00000000-0005-0000-0000-000055000000}"/>
    <cellStyle name="Input cel new 3 3 2 3 2 2 2 2" xfId="19278" xr:uid="{00000000-0005-0000-0000-000055000000}"/>
    <cellStyle name="Input cel new 3 3 2 3 2 2 3" xfId="14400" xr:uid="{00000000-0005-0000-0000-000055000000}"/>
    <cellStyle name="Input cel new 3 3 2 3 2 3" xfId="4575" xr:uid="{00000000-0005-0000-0000-000055000000}"/>
    <cellStyle name="Input cel new 3 3 2 3 2 3 2" xfId="10075" xr:uid="{00000000-0005-0000-0000-000055000000}"/>
    <cellStyle name="Input cel new 3 3 2 3 2 3 2 2" xfId="20630" xr:uid="{00000000-0005-0000-0000-000055000000}"/>
    <cellStyle name="Input cel new 3 3 2 3 2 3 3" xfId="12180" xr:uid="{00000000-0005-0000-0000-000055000000}"/>
    <cellStyle name="Input cel new 3 3 2 3 2 4" xfId="7502" xr:uid="{00000000-0005-0000-0000-000055000000}"/>
    <cellStyle name="Input cel new 3 3 2 3 2 4 2" xfId="18047" xr:uid="{00000000-0005-0000-0000-000055000000}"/>
    <cellStyle name="Input cel new 3 3 2 3 2 5" xfId="5959" xr:uid="{00000000-0005-0000-0000-000055000000}"/>
    <cellStyle name="Input cel new 3 3 2 3 2 5 2" xfId="16481" xr:uid="{00000000-0005-0000-0000-000055000000}"/>
    <cellStyle name="Input cel new 3 3 2 3 2 6" xfId="15287" xr:uid="{00000000-0005-0000-0000-000055000000}"/>
    <cellStyle name="Input cel new 3 3 2 3 3" xfId="1610" xr:uid="{00000000-0005-0000-0000-000055000000}"/>
    <cellStyle name="Input cel new 3 3 2 3 3 2" xfId="2850" xr:uid="{00000000-0005-0000-0000-000055000000}"/>
    <cellStyle name="Input cel new 3 3 2 3 3 2 2" xfId="8420" xr:uid="{00000000-0005-0000-0000-000055000000}"/>
    <cellStyle name="Input cel new 3 3 2 3 3 2 2 2" xfId="18965" xr:uid="{00000000-0005-0000-0000-000055000000}"/>
    <cellStyle name="Input cel new 3 3 2 3 3 2 3" xfId="12271" xr:uid="{00000000-0005-0000-0000-000055000000}"/>
    <cellStyle name="Input cel new 3 3 2 3 3 3" xfId="4264" xr:uid="{00000000-0005-0000-0000-000055000000}"/>
    <cellStyle name="Input cel new 3 3 2 3 3 3 2" xfId="9784" xr:uid="{00000000-0005-0000-0000-000055000000}"/>
    <cellStyle name="Input cel new 3 3 2 3 3 3 2 2" xfId="20338" xr:uid="{00000000-0005-0000-0000-000055000000}"/>
    <cellStyle name="Input cel new 3 3 2 3 3 3 3" xfId="12315" xr:uid="{00000000-0005-0000-0000-000055000000}"/>
    <cellStyle name="Input cel new 3 3 2 3 3 4" xfId="7220" xr:uid="{00000000-0005-0000-0000-000055000000}"/>
    <cellStyle name="Input cel new 3 3 2 3 3 4 2" xfId="17765" xr:uid="{00000000-0005-0000-0000-000055000000}"/>
    <cellStyle name="Input cel new 3 3 2 3 3 5" xfId="5668" xr:uid="{00000000-0005-0000-0000-000055000000}"/>
    <cellStyle name="Input cel new 3 3 2 3 3 5 2" xfId="14617" xr:uid="{00000000-0005-0000-0000-000055000000}"/>
    <cellStyle name="Input cel new 3 3 2 3 3 6" xfId="13389" xr:uid="{00000000-0005-0000-0000-000055000000}"/>
    <cellStyle name="Input cel new 3 3 2 3 4" xfId="1372" xr:uid="{00000000-0005-0000-0000-000055000000}"/>
    <cellStyle name="Input cel new 3 3 2 3 4 2" xfId="2613" xr:uid="{00000000-0005-0000-0000-000055000000}"/>
    <cellStyle name="Input cel new 3 3 2 3 4 2 2" xfId="8183" xr:uid="{00000000-0005-0000-0000-000055000000}"/>
    <cellStyle name="Input cel new 3 3 2 3 4 2 2 2" xfId="18728" xr:uid="{00000000-0005-0000-0000-000055000000}"/>
    <cellStyle name="Input cel new 3 3 2 3 4 2 3" xfId="12093" xr:uid="{00000000-0005-0000-0000-000055000000}"/>
    <cellStyle name="Input cel new 3 3 2 3 4 3" xfId="4033" xr:uid="{00000000-0005-0000-0000-000055000000}"/>
    <cellStyle name="Input cel new 3 3 2 3 4 3 2" xfId="9568" xr:uid="{00000000-0005-0000-0000-000055000000}"/>
    <cellStyle name="Input cel new 3 3 2 3 4 3 2 2" xfId="20121" xr:uid="{00000000-0005-0000-0000-000055000000}"/>
    <cellStyle name="Input cel new 3 3 2 3 4 3 3" xfId="10269" xr:uid="{00000000-0005-0000-0000-000055000000}"/>
    <cellStyle name="Input cel new 3 3 2 3 4 4" xfId="7009" xr:uid="{00000000-0005-0000-0000-000055000000}"/>
    <cellStyle name="Input cel new 3 3 2 3 4 4 2" xfId="17554" xr:uid="{00000000-0005-0000-0000-000055000000}"/>
    <cellStyle name="Input cel new 3 3 2 3 4 5" xfId="5452" xr:uid="{00000000-0005-0000-0000-000055000000}"/>
    <cellStyle name="Input cel new 3 3 2 3 4 5 2" xfId="11821" xr:uid="{00000000-0005-0000-0000-000055000000}"/>
    <cellStyle name="Input cel new 3 3 2 3 4 6" xfId="13548" xr:uid="{00000000-0005-0000-0000-000055000000}"/>
    <cellStyle name="Input cel new 3 3 2 3 5" xfId="998" xr:uid="{00000000-0005-0000-0000-000055000000}"/>
    <cellStyle name="Input cel new 3 3 2 3 5 2" xfId="6658" xr:uid="{00000000-0005-0000-0000-000055000000}"/>
    <cellStyle name="Input cel new 3 3 2 3 5 2 2" xfId="17203" xr:uid="{00000000-0005-0000-0000-000055000000}"/>
    <cellStyle name="Input cel new 3 3 2 3 5 3" xfId="12119" xr:uid="{00000000-0005-0000-0000-000055000000}"/>
    <cellStyle name="Input cel new 3 3 2 3 6" xfId="2241" xr:uid="{00000000-0005-0000-0000-000055000000}"/>
    <cellStyle name="Input cel new 3 3 2 3 6 2" xfId="7811" xr:uid="{00000000-0005-0000-0000-000055000000}"/>
    <cellStyle name="Input cel new 3 3 2 3 6 2 2" xfId="18356" xr:uid="{00000000-0005-0000-0000-000055000000}"/>
    <cellStyle name="Input cel new 3 3 2 3 6 3" xfId="11718" xr:uid="{00000000-0005-0000-0000-000055000000}"/>
    <cellStyle name="Input cel new 3 3 2 3 7" xfId="3666" xr:uid="{00000000-0005-0000-0000-000055000000}"/>
    <cellStyle name="Input cel new 3 3 2 3 7 2" xfId="9226" xr:uid="{00000000-0005-0000-0000-000055000000}"/>
    <cellStyle name="Input cel new 3 3 2 3 7 2 2" xfId="19774" xr:uid="{00000000-0005-0000-0000-000055000000}"/>
    <cellStyle name="Input cel new 3 3 2 3 7 3" xfId="12565" xr:uid="{00000000-0005-0000-0000-000055000000}"/>
    <cellStyle name="Input cel new 3 3 2 3 8" xfId="6392" xr:uid="{00000000-0005-0000-0000-000055000000}"/>
    <cellStyle name="Input cel new 3 3 2 3 8 2" xfId="15100" xr:uid="{00000000-0005-0000-0000-000055000000}"/>
    <cellStyle name="Input cel new 3 3 2 3 8 2 2" xfId="16937" xr:uid="{00000000-0005-0000-0000-000055000000}"/>
    <cellStyle name="Input cel new 3 3 2 3 8 3" xfId="12872" xr:uid="{00000000-0005-0000-0000-000055000000}"/>
    <cellStyle name="Input cel new 3 3 2 3 9" xfId="5110" xr:uid="{00000000-0005-0000-0000-000055000000}"/>
    <cellStyle name="Input cel new 3 3 2 3 9 2" xfId="12967" xr:uid="{00000000-0005-0000-0000-000055000000}"/>
    <cellStyle name="Input cel new 3 3 2 4" xfId="762" xr:uid="{00000000-0005-0000-0000-000055000000}"/>
    <cellStyle name="Input cel new 3 3 2 4 2" xfId="1988" xr:uid="{00000000-0005-0000-0000-000055000000}"/>
    <cellStyle name="Input cel new 3 3 2 4 2 2" xfId="3227" xr:uid="{00000000-0005-0000-0000-000055000000}"/>
    <cellStyle name="Input cel new 3 3 2 4 2 2 2" xfId="8797" xr:uid="{00000000-0005-0000-0000-000055000000}"/>
    <cellStyle name="Input cel new 3 3 2 4 2 2 2 2" xfId="19342" xr:uid="{00000000-0005-0000-0000-000055000000}"/>
    <cellStyle name="Input cel new 3 3 2 4 2 2 3" xfId="12054" xr:uid="{00000000-0005-0000-0000-000055000000}"/>
    <cellStyle name="Input cel new 3 3 2 4 2 3" xfId="4639" xr:uid="{00000000-0005-0000-0000-000055000000}"/>
    <cellStyle name="Input cel new 3 3 2 4 2 3 2" xfId="10135" xr:uid="{00000000-0005-0000-0000-000055000000}"/>
    <cellStyle name="Input cel new 3 3 2 4 2 3 2 2" xfId="20690" xr:uid="{00000000-0005-0000-0000-000055000000}"/>
    <cellStyle name="Input cel new 3 3 2 4 2 3 3" xfId="12188" xr:uid="{00000000-0005-0000-0000-000055000000}"/>
    <cellStyle name="Input cel new 3 3 2 4 2 4" xfId="7562" xr:uid="{00000000-0005-0000-0000-000055000000}"/>
    <cellStyle name="Input cel new 3 3 2 4 2 4 2" xfId="18107" xr:uid="{00000000-0005-0000-0000-000055000000}"/>
    <cellStyle name="Input cel new 3 3 2 4 2 5" xfId="6019" xr:uid="{00000000-0005-0000-0000-000055000000}"/>
    <cellStyle name="Input cel new 3 3 2 4 2 5 2" xfId="16541" xr:uid="{00000000-0005-0000-0000-000055000000}"/>
    <cellStyle name="Input cel new 3 3 2 4 2 6" xfId="10828" xr:uid="{00000000-0005-0000-0000-000055000000}"/>
    <cellStyle name="Input cel new 3 3 2 4 3" xfId="1670" xr:uid="{00000000-0005-0000-0000-000055000000}"/>
    <cellStyle name="Input cel new 3 3 2 4 3 2" xfId="2910" xr:uid="{00000000-0005-0000-0000-000055000000}"/>
    <cellStyle name="Input cel new 3 3 2 4 3 2 2" xfId="8480" xr:uid="{00000000-0005-0000-0000-000055000000}"/>
    <cellStyle name="Input cel new 3 3 2 4 3 2 2 2" xfId="19025" xr:uid="{00000000-0005-0000-0000-000055000000}"/>
    <cellStyle name="Input cel new 3 3 2 4 3 2 3" xfId="13447" xr:uid="{00000000-0005-0000-0000-000055000000}"/>
    <cellStyle name="Input cel new 3 3 2 4 3 3" xfId="4323" xr:uid="{00000000-0005-0000-0000-000055000000}"/>
    <cellStyle name="Input cel new 3 3 2 4 3 3 2" xfId="9838" xr:uid="{00000000-0005-0000-0000-000055000000}"/>
    <cellStyle name="Input cel new 3 3 2 4 3 3 2 2" xfId="20394" xr:uid="{00000000-0005-0000-0000-000055000000}"/>
    <cellStyle name="Input cel new 3 3 2 4 3 3 3" xfId="12043" xr:uid="{00000000-0005-0000-0000-000055000000}"/>
    <cellStyle name="Input cel new 3 3 2 4 3 4" xfId="7278" xr:uid="{00000000-0005-0000-0000-000055000000}"/>
    <cellStyle name="Input cel new 3 3 2 4 3 4 2" xfId="17823" xr:uid="{00000000-0005-0000-0000-000055000000}"/>
    <cellStyle name="Input cel new 3 3 2 4 3 5" xfId="5722" xr:uid="{00000000-0005-0000-0000-000055000000}"/>
    <cellStyle name="Input cel new 3 3 2 4 3 5 2" xfId="16245" xr:uid="{00000000-0005-0000-0000-000055000000}"/>
    <cellStyle name="Input cel new 3 3 2 4 3 6" xfId="14554" xr:uid="{00000000-0005-0000-0000-000055000000}"/>
    <cellStyle name="Input cel new 3 3 2 4 4" xfId="1062" xr:uid="{00000000-0005-0000-0000-000055000000}"/>
    <cellStyle name="Input cel new 3 3 2 4 4 2" xfId="6719" xr:uid="{00000000-0005-0000-0000-000055000000}"/>
    <cellStyle name="Input cel new 3 3 2 4 4 2 2" xfId="17264" xr:uid="{00000000-0005-0000-0000-000055000000}"/>
    <cellStyle name="Input cel new 3 3 2 4 4 3" xfId="15274" xr:uid="{00000000-0005-0000-0000-000055000000}"/>
    <cellStyle name="Input cel new 3 3 2 4 5" xfId="2305" xr:uid="{00000000-0005-0000-0000-000055000000}"/>
    <cellStyle name="Input cel new 3 3 2 4 5 2" xfId="7875" xr:uid="{00000000-0005-0000-0000-000055000000}"/>
    <cellStyle name="Input cel new 3 3 2 4 5 2 2" xfId="18420" xr:uid="{00000000-0005-0000-0000-000055000000}"/>
    <cellStyle name="Input cel new 3 3 2 4 5 3" xfId="14347" xr:uid="{00000000-0005-0000-0000-000055000000}"/>
    <cellStyle name="Input cel new 3 3 2 4 6" xfId="3730" xr:uid="{00000000-0005-0000-0000-000055000000}"/>
    <cellStyle name="Input cel new 3 3 2 4 6 2" xfId="9286" xr:uid="{00000000-0005-0000-0000-000055000000}"/>
    <cellStyle name="Input cel new 3 3 2 4 6 2 2" xfId="19835" xr:uid="{00000000-0005-0000-0000-000055000000}"/>
    <cellStyle name="Input cel new 3 3 2 4 6 3" xfId="11416" xr:uid="{00000000-0005-0000-0000-000055000000}"/>
    <cellStyle name="Input cel new 3 3 2 4 7" xfId="6426" xr:uid="{00000000-0005-0000-0000-000055000000}"/>
    <cellStyle name="Input cel new 3 3 2 4 7 2" xfId="15134" xr:uid="{00000000-0005-0000-0000-000055000000}"/>
    <cellStyle name="Input cel new 3 3 2 4 7 2 2" xfId="16971" xr:uid="{00000000-0005-0000-0000-000055000000}"/>
    <cellStyle name="Input cel new 3 3 2 4 7 3" xfId="15392" xr:uid="{00000000-0005-0000-0000-000055000000}"/>
    <cellStyle name="Input cel new 3 3 2 4 8" xfId="5170" xr:uid="{00000000-0005-0000-0000-000055000000}"/>
    <cellStyle name="Input cel new 3 3 2 4 8 2" xfId="13468" xr:uid="{00000000-0005-0000-0000-000055000000}"/>
    <cellStyle name="Input cel new 3 3 2 4 9" xfId="13328" xr:uid="{00000000-0005-0000-0000-000055000000}"/>
    <cellStyle name="Input cel new 3 3 2 5" xfId="824" xr:uid="{00000000-0005-0000-0000-000055000000}"/>
    <cellStyle name="Input cel new 3 3 2 5 2" xfId="2050" xr:uid="{00000000-0005-0000-0000-000055000000}"/>
    <cellStyle name="Input cel new 3 3 2 5 2 2" xfId="3289" xr:uid="{00000000-0005-0000-0000-000055000000}"/>
    <cellStyle name="Input cel new 3 3 2 5 2 2 2" xfId="8859" xr:uid="{00000000-0005-0000-0000-000055000000}"/>
    <cellStyle name="Input cel new 3 3 2 5 2 2 2 2" xfId="19404" xr:uid="{00000000-0005-0000-0000-000055000000}"/>
    <cellStyle name="Input cel new 3 3 2 5 2 2 3" xfId="12781" xr:uid="{00000000-0005-0000-0000-000055000000}"/>
    <cellStyle name="Input cel new 3 3 2 5 2 3" xfId="4701" xr:uid="{00000000-0005-0000-0000-000055000000}"/>
    <cellStyle name="Input cel new 3 3 2 5 2 3 2" xfId="10194" xr:uid="{00000000-0005-0000-0000-000055000000}"/>
    <cellStyle name="Input cel new 3 3 2 5 2 3 2 2" xfId="20749" xr:uid="{00000000-0005-0000-0000-000055000000}"/>
    <cellStyle name="Input cel new 3 3 2 5 2 3 3" xfId="11483" xr:uid="{00000000-0005-0000-0000-000055000000}"/>
    <cellStyle name="Input cel new 3 3 2 5 2 4" xfId="7621" xr:uid="{00000000-0005-0000-0000-000055000000}"/>
    <cellStyle name="Input cel new 3 3 2 5 2 4 2" xfId="18166" xr:uid="{00000000-0005-0000-0000-000055000000}"/>
    <cellStyle name="Input cel new 3 3 2 5 2 5" xfId="6078" xr:uid="{00000000-0005-0000-0000-000055000000}"/>
    <cellStyle name="Input cel new 3 3 2 5 2 5 2" xfId="16600" xr:uid="{00000000-0005-0000-0000-000055000000}"/>
    <cellStyle name="Input cel new 3 3 2 5 2 6" xfId="14763" xr:uid="{00000000-0005-0000-0000-000055000000}"/>
    <cellStyle name="Input cel new 3 3 2 5 3" xfId="1728" xr:uid="{00000000-0005-0000-0000-000055000000}"/>
    <cellStyle name="Input cel new 3 3 2 5 3 2" xfId="2967" xr:uid="{00000000-0005-0000-0000-000055000000}"/>
    <cellStyle name="Input cel new 3 3 2 5 3 2 2" xfId="8537" xr:uid="{00000000-0005-0000-0000-000055000000}"/>
    <cellStyle name="Input cel new 3 3 2 5 3 2 2 2" xfId="19082" xr:uid="{00000000-0005-0000-0000-000055000000}"/>
    <cellStyle name="Input cel new 3 3 2 5 3 2 3" xfId="16124" xr:uid="{00000000-0005-0000-0000-000055000000}"/>
    <cellStyle name="Input cel new 3 3 2 5 3 3" xfId="4379" xr:uid="{00000000-0005-0000-0000-000055000000}"/>
    <cellStyle name="Input cel new 3 3 2 5 3 3 2" xfId="9891" xr:uid="{00000000-0005-0000-0000-000055000000}"/>
    <cellStyle name="Input cel new 3 3 2 5 3 3 2 2" xfId="20447" xr:uid="{00000000-0005-0000-0000-000055000000}"/>
    <cellStyle name="Input cel new 3 3 2 5 3 3 3" xfId="16207" xr:uid="{00000000-0005-0000-0000-000055000000}"/>
    <cellStyle name="Input cel new 3 3 2 5 3 4" xfId="7332" xr:uid="{00000000-0005-0000-0000-000055000000}"/>
    <cellStyle name="Input cel new 3 3 2 5 3 4 2" xfId="17877" xr:uid="{00000000-0005-0000-0000-000055000000}"/>
    <cellStyle name="Input cel new 3 3 2 5 3 5" xfId="5775" xr:uid="{00000000-0005-0000-0000-000055000000}"/>
    <cellStyle name="Input cel new 3 3 2 5 3 5 2" xfId="16298" xr:uid="{00000000-0005-0000-0000-000055000000}"/>
    <cellStyle name="Input cel new 3 3 2 5 3 6" xfId="15982" xr:uid="{00000000-0005-0000-0000-000055000000}"/>
    <cellStyle name="Input cel new 3 3 2 5 4" xfId="1124" xr:uid="{00000000-0005-0000-0000-000055000000}"/>
    <cellStyle name="Input cel new 3 3 2 5 4 2" xfId="6781" xr:uid="{00000000-0005-0000-0000-000055000000}"/>
    <cellStyle name="Input cel new 3 3 2 5 4 2 2" xfId="17326" xr:uid="{00000000-0005-0000-0000-000055000000}"/>
    <cellStyle name="Input cel new 3 3 2 5 4 3" xfId="13022" xr:uid="{00000000-0005-0000-0000-000055000000}"/>
    <cellStyle name="Input cel new 3 3 2 5 5" xfId="2367" xr:uid="{00000000-0005-0000-0000-000055000000}"/>
    <cellStyle name="Input cel new 3 3 2 5 5 2" xfId="7937" xr:uid="{00000000-0005-0000-0000-000055000000}"/>
    <cellStyle name="Input cel new 3 3 2 5 5 2 2" xfId="18482" xr:uid="{00000000-0005-0000-0000-000055000000}"/>
    <cellStyle name="Input cel new 3 3 2 5 5 3" xfId="13737" xr:uid="{00000000-0005-0000-0000-000055000000}"/>
    <cellStyle name="Input cel new 3 3 2 5 6" xfId="3792" xr:uid="{00000000-0005-0000-0000-000055000000}"/>
    <cellStyle name="Input cel new 3 3 2 5 6 2" xfId="9345" xr:uid="{00000000-0005-0000-0000-000055000000}"/>
    <cellStyle name="Input cel new 3 3 2 5 6 2 2" xfId="19897" xr:uid="{00000000-0005-0000-0000-000055000000}"/>
    <cellStyle name="Input cel new 3 3 2 5 6 3" xfId="13641" xr:uid="{00000000-0005-0000-0000-000055000000}"/>
    <cellStyle name="Input cel new 3 3 2 5 7" xfId="6485" xr:uid="{00000000-0005-0000-0000-000055000000}"/>
    <cellStyle name="Input cel new 3 3 2 5 7 2" xfId="15193" xr:uid="{00000000-0005-0000-0000-000055000000}"/>
    <cellStyle name="Input cel new 3 3 2 5 7 2 2" xfId="17030" xr:uid="{00000000-0005-0000-0000-000055000000}"/>
    <cellStyle name="Input cel new 3 3 2 5 7 3" xfId="11011" xr:uid="{00000000-0005-0000-0000-000055000000}"/>
    <cellStyle name="Input cel new 3 3 2 5 8" xfId="5229" xr:uid="{00000000-0005-0000-0000-000055000000}"/>
    <cellStyle name="Input cel new 3 3 2 5 8 2" xfId="11692" xr:uid="{00000000-0005-0000-0000-000055000000}"/>
    <cellStyle name="Input cel new 3 3 2 5 9" xfId="13620" xr:uid="{00000000-0005-0000-0000-000055000000}"/>
    <cellStyle name="Input cel new 3 3 2 6" xfId="629" xr:uid="{00000000-0005-0000-0000-000055000000}"/>
    <cellStyle name="Input cel new 3 3 2 6 2" xfId="1552" xr:uid="{00000000-0005-0000-0000-000055000000}"/>
    <cellStyle name="Input cel new 3 3 2 6 2 2" xfId="7162" xr:uid="{00000000-0005-0000-0000-000055000000}"/>
    <cellStyle name="Input cel new 3 3 2 6 2 2 2" xfId="17707" xr:uid="{00000000-0005-0000-0000-000055000000}"/>
    <cellStyle name="Input cel new 3 3 2 6 2 3" xfId="12278" xr:uid="{00000000-0005-0000-0000-000055000000}"/>
    <cellStyle name="Input cel new 3 3 2 6 3" xfId="2792" xr:uid="{00000000-0005-0000-0000-000055000000}"/>
    <cellStyle name="Input cel new 3 3 2 6 3 2" xfId="8362" xr:uid="{00000000-0005-0000-0000-000055000000}"/>
    <cellStyle name="Input cel new 3 3 2 6 3 2 2" xfId="18907" xr:uid="{00000000-0005-0000-0000-000055000000}"/>
    <cellStyle name="Input cel new 3 3 2 6 3 3" xfId="14507" xr:uid="{00000000-0005-0000-0000-000055000000}"/>
    <cellStyle name="Input cel new 3 3 2 6 4" xfId="4206" xr:uid="{00000000-0005-0000-0000-000055000000}"/>
    <cellStyle name="Input cel new 3 3 2 6 4 2" xfId="9727" xr:uid="{00000000-0005-0000-0000-000055000000}"/>
    <cellStyle name="Input cel new 3 3 2 6 4 2 2" xfId="20281" xr:uid="{00000000-0005-0000-0000-000055000000}"/>
    <cellStyle name="Input cel new 3 3 2 6 4 3" xfId="11334" xr:uid="{00000000-0005-0000-0000-000055000000}"/>
    <cellStyle name="Input cel new 3 3 2 6 5" xfId="6325" xr:uid="{00000000-0005-0000-0000-000055000000}"/>
    <cellStyle name="Input cel new 3 3 2 6 5 2" xfId="16870" xr:uid="{00000000-0005-0000-0000-000055000000}"/>
    <cellStyle name="Input cel new 3 3 2 6 6" xfId="5611" xr:uid="{00000000-0005-0000-0000-000055000000}"/>
    <cellStyle name="Input cel new 3 3 2 6 6 2" xfId="15756" xr:uid="{00000000-0005-0000-0000-000055000000}"/>
    <cellStyle name="Input cel new 3 3 2 6 7" xfId="14597" xr:uid="{00000000-0005-0000-0000-000055000000}"/>
    <cellStyle name="Input cel new 3 3 2 7" xfId="1237" xr:uid="{00000000-0005-0000-0000-000055000000}"/>
    <cellStyle name="Input cel new 3 3 2 7 2" xfId="2479" xr:uid="{00000000-0005-0000-0000-000055000000}"/>
    <cellStyle name="Input cel new 3 3 2 7 2 2" xfId="8049" xr:uid="{00000000-0005-0000-0000-000055000000}"/>
    <cellStyle name="Input cel new 3 3 2 7 2 2 2" xfId="18594" xr:uid="{00000000-0005-0000-0000-000055000000}"/>
    <cellStyle name="Input cel new 3 3 2 7 2 3" xfId="14694" xr:uid="{00000000-0005-0000-0000-000055000000}"/>
    <cellStyle name="Input cel new 3 3 2 7 3" xfId="3903" xr:uid="{00000000-0005-0000-0000-000055000000}"/>
    <cellStyle name="Input cel new 3 3 2 7 3 2" xfId="9450" xr:uid="{00000000-0005-0000-0000-000055000000}"/>
    <cellStyle name="Input cel new 3 3 2 7 3 2 2" xfId="20003" xr:uid="{00000000-0005-0000-0000-000055000000}"/>
    <cellStyle name="Input cel new 3 3 2 7 3 3" xfId="10789" xr:uid="{00000000-0005-0000-0000-000055000000}"/>
    <cellStyle name="Input cel new 3 3 2 7 4" xfId="6887" xr:uid="{00000000-0005-0000-0000-000055000000}"/>
    <cellStyle name="Input cel new 3 3 2 7 4 2" xfId="17432" xr:uid="{00000000-0005-0000-0000-000055000000}"/>
    <cellStyle name="Input cel new 3 3 2 7 5" xfId="5334" xr:uid="{00000000-0005-0000-0000-000055000000}"/>
    <cellStyle name="Input cel new 3 3 2 7 5 2" xfId="15603" xr:uid="{00000000-0005-0000-0000-000055000000}"/>
    <cellStyle name="Input cel new 3 3 2 7 6" xfId="10391" xr:uid="{00000000-0005-0000-0000-000055000000}"/>
    <cellStyle name="Input cel new 3 3 2 8" xfId="927" xr:uid="{00000000-0005-0000-0000-000055000000}"/>
    <cellStyle name="Input cel new 3 3 2 8 2" xfId="3381" xr:uid="{00000000-0005-0000-0000-000055000000}"/>
    <cellStyle name="Input cel new 3 3 2 8 2 2" xfId="8949" xr:uid="{00000000-0005-0000-0000-000055000000}"/>
    <cellStyle name="Input cel new 3 3 2 8 2 2 2" xfId="19493" xr:uid="{00000000-0005-0000-0000-000055000000}"/>
    <cellStyle name="Input cel new 3 3 2 8 2 3" xfId="15946" xr:uid="{00000000-0005-0000-0000-000055000000}"/>
    <cellStyle name="Input cel new 3 3 2 8 3" xfId="6587" xr:uid="{00000000-0005-0000-0000-000055000000}"/>
    <cellStyle name="Input cel new 3 3 2 8 3 2" xfId="17132" xr:uid="{00000000-0005-0000-0000-000055000000}"/>
    <cellStyle name="Input cel new 3 3 2 8 4" xfId="4814" xr:uid="{00000000-0005-0000-0000-000055000000}"/>
    <cellStyle name="Input cel new 3 3 2 8 4 2" xfId="15347" xr:uid="{00000000-0005-0000-0000-000055000000}"/>
    <cellStyle name="Input cel new 3 3 2 8 5" xfId="12526" xr:uid="{00000000-0005-0000-0000-000055000000}"/>
    <cellStyle name="Input cel new 3 3 2 9" xfId="2170" xr:uid="{00000000-0005-0000-0000-000055000000}"/>
    <cellStyle name="Input cel new 3 3 2 9 2" xfId="7740" xr:uid="{00000000-0005-0000-0000-000055000000}"/>
    <cellStyle name="Input cel new 3 3 2 9 2 2" xfId="18285" xr:uid="{00000000-0005-0000-0000-000055000000}"/>
    <cellStyle name="Input cel new 3 3 2 9 3" xfId="12272" xr:uid="{00000000-0005-0000-0000-000055000000}"/>
    <cellStyle name="Input cel new 3 3 3" xfId="388" xr:uid="{00000000-0005-0000-0000-000055000000}"/>
    <cellStyle name="Input cel new 3 3 3 10" xfId="2152" xr:uid="{00000000-0005-0000-0000-000055000000}"/>
    <cellStyle name="Input cel new 3 3 3 10 2" xfId="7722" xr:uid="{00000000-0005-0000-0000-000055000000}"/>
    <cellStyle name="Input cel new 3 3 3 10 2 2" xfId="18267" xr:uid="{00000000-0005-0000-0000-000055000000}"/>
    <cellStyle name="Input cel new 3 3 3 10 3" xfId="15332" xr:uid="{00000000-0005-0000-0000-000055000000}"/>
    <cellStyle name="Input cel new 3 3 3 11" xfId="480" xr:uid="{00000000-0005-0000-0000-000055000000}"/>
    <cellStyle name="Input cel new 3 3 3 11 2" xfId="6218" xr:uid="{00000000-0005-0000-0000-000055000000}"/>
    <cellStyle name="Input cel new 3 3 3 11 2 2" xfId="16764" xr:uid="{00000000-0005-0000-0000-000055000000}"/>
    <cellStyle name="Input cel new 3 3 3 11 3" xfId="16168" xr:uid="{00000000-0005-0000-0000-000055000000}"/>
    <cellStyle name="Input cel new 3 3 3 12" xfId="3470" xr:uid="{00000000-0005-0000-0000-000055000000}"/>
    <cellStyle name="Input cel new 3 3 3 12 2" xfId="9034" xr:uid="{00000000-0005-0000-0000-000055000000}"/>
    <cellStyle name="Input cel new 3 3 3 12 2 2" xfId="19580" xr:uid="{00000000-0005-0000-0000-000055000000}"/>
    <cellStyle name="Input cel new 3 3 3 13" xfId="4916" xr:uid="{00000000-0005-0000-0000-000055000000}"/>
    <cellStyle name="Input cel new 3 3 3 13 2" xfId="11047" xr:uid="{00000000-0005-0000-0000-000055000000}"/>
    <cellStyle name="Input cel new 3 3 3 14" xfId="13989" xr:uid="{00000000-0005-0000-0000-000055000000}"/>
    <cellStyle name="Input cel new 3 3 3 2" xfId="535" xr:uid="{00000000-0005-0000-0000-000055000000}"/>
    <cellStyle name="Input cel new 3 3 3 2 2" xfId="681" xr:uid="{00000000-0005-0000-0000-000055000000}"/>
    <cellStyle name="Input cel new 3 3 3 2 2 2" xfId="1907" xr:uid="{00000000-0005-0000-0000-000055000000}"/>
    <cellStyle name="Input cel new 3 3 3 2 2 2 2" xfId="3146" xr:uid="{00000000-0005-0000-0000-000055000000}"/>
    <cellStyle name="Input cel new 3 3 3 2 2 2 2 2" xfId="8716" xr:uid="{00000000-0005-0000-0000-000055000000}"/>
    <cellStyle name="Input cel new 3 3 3 2 2 2 2 2 2" xfId="19261" xr:uid="{00000000-0005-0000-0000-000055000000}"/>
    <cellStyle name="Input cel new 3 3 3 2 2 2 2 3" xfId="14753" xr:uid="{00000000-0005-0000-0000-000055000000}"/>
    <cellStyle name="Input cel new 3 3 3 2 2 2 3" xfId="4558" xr:uid="{00000000-0005-0000-0000-000055000000}"/>
    <cellStyle name="Input cel new 3 3 3 2 2 2 3 2" xfId="10058" xr:uid="{00000000-0005-0000-0000-000055000000}"/>
    <cellStyle name="Input cel new 3 3 3 2 2 2 3 2 2" xfId="20613" xr:uid="{00000000-0005-0000-0000-000055000000}"/>
    <cellStyle name="Input cel new 3 3 3 2 2 2 3 3" xfId="15973" xr:uid="{00000000-0005-0000-0000-000055000000}"/>
    <cellStyle name="Input cel new 3 3 3 2 2 2 4" xfId="7485" xr:uid="{00000000-0005-0000-0000-000055000000}"/>
    <cellStyle name="Input cel new 3 3 3 2 2 2 4 2" xfId="18030" xr:uid="{00000000-0005-0000-0000-000055000000}"/>
    <cellStyle name="Input cel new 3 3 3 2 2 2 5" xfId="5942" xr:uid="{00000000-0005-0000-0000-000055000000}"/>
    <cellStyle name="Input cel new 3 3 3 2 2 2 5 2" xfId="16464" xr:uid="{00000000-0005-0000-0000-000055000000}"/>
    <cellStyle name="Input cel new 3 3 3 2 2 2 6" xfId="11884" xr:uid="{00000000-0005-0000-0000-000055000000}"/>
    <cellStyle name="Input cel new 3 3 3 2 2 3" xfId="1602" xr:uid="{00000000-0005-0000-0000-000055000000}"/>
    <cellStyle name="Input cel new 3 3 3 2 2 3 2" xfId="7212" xr:uid="{00000000-0005-0000-0000-000055000000}"/>
    <cellStyle name="Input cel new 3 3 3 2 2 3 2 2" xfId="17757" xr:uid="{00000000-0005-0000-0000-000055000000}"/>
    <cellStyle name="Input cel new 3 3 3 2 2 3 3" xfId="11327" xr:uid="{00000000-0005-0000-0000-000055000000}"/>
    <cellStyle name="Input cel new 3 3 3 2 2 4" xfId="2842" xr:uid="{00000000-0005-0000-0000-000055000000}"/>
    <cellStyle name="Input cel new 3 3 3 2 2 4 2" xfId="8412" xr:uid="{00000000-0005-0000-0000-000055000000}"/>
    <cellStyle name="Input cel new 3 3 3 2 2 4 2 2" xfId="18957" xr:uid="{00000000-0005-0000-0000-000055000000}"/>
    <cellStyle name="Input cel new 3 3 3 2 2 4 3" xfId="12195" xr:uid="{00000000-0005-0000-0000-000055000000}"/>
    <cellStyle name="Input cel new 3 3 3 2 2 5" xfId="4256" xr:uid="{00000000-0005-0000-0000-000055000000}"/>
    <cellStyle name="Input cel new 3 3 3 2 2 5 2" xfId="9776" xr:uid="{00000000-0005-0000-0000-000055000000}"/>
    <cellStyle name="Input cel new 3 3 3 2 2 5 2 2" xfId="20330" xr:uid="{00000000-0005-0000-0000-000055000000}"/>
    <cellStyle name="Input cel new 3 3 3 2 2 5 3" xfId="13350" xr:uid="{00000000-0005-0000-0000-000055000000}"/>
    <cellStyle name="Input cel new 3 3 3 2 2 6" xfId="6375" xr:uid="{00000000-0005-0000-0000-000055000000}"/>
    <cellStyle name="Input cel new 3 3 3 2 2 6 2" xfId="16920" xr:uid="{00000000-0005-0000-0000-000055000000}"/>
    <cellStyle name="Input cel new 3 3 3 2 2 7" xfId="5660" xr:uid="{00000000-0005-0000-0000-000055000000}"/>
    <cellStyle name="Input cel new 3 3 3 2 2 7 2" xfId="14243" xr:uid="{00000000-0005-0000-0000-000055000000}"/>
    <cellStyle name="Input cel new 3 3 3 2 2 8" xfId="14184" xr:uid="{00000000-0005-0000-0000-000055000000}"/>
    <cellStyle name="Input cel new 3 3 3 2 3" xfId="1822" xr:uid="{00000000-0005-0000-0000-000055000000}"/>
    <cellStyle name="Input cel new 3 3 3 2 3 2" xfId="3061" xr:uid="{00000000-0005-0000-0000-000055000000}"/>
    <cellStyle name="Input cel new 3 3 3 2 3 2 2" xfId="8631" xr:uid="{00000000-0005-0000-0000-000055000000}"/>
    <cellStyle name="Input cel new 3 3 3 2 3 2 2 2" xfId="19176" xr:uid="{00000000-0005-0000-0000-000055000000}"/>
    <cellStyle name="Input cel new 3 3 3 2 3 2 3" xfId="11530" xr:uid="{00000000-0005-0000-0000-000055000000}"/>
    <cellStyle name="Input cel new 3 3 3 2 3 3" xfId="4473" xr:uid="{00000000-0005-0000-0000-000055000000}"/>
    <cellStyle name="Input cel new 3 3 3 2 3 3 2" xfId="9980" xr:uid="{00000000-0005-0000-0000-000055000000}"/>
    <cellStyle name="Input cel new 3 3 3 2 3 3 2 2" xfId="20536" xr:uid="{00000000-0005-0000-0000-000055000000}"/>
    <cellStyle name="Input cel new 3 3 3 2 3 3 3" xfId="12719" xr:uid="{00000000-0005-0000-0000-000055000000}"/>
    <cellStyle name="Input cel new 3 3 3 2 3 4" xfId="7421" xr:uid="{00000000-0005-0000-0000-000055000000}"/>
    <cellStyle name="Input cel new 3 3 3 2 3 4 2" xfId="17966" xr:uid="{00000000-0005-0000-0000-000055000000}"/>
    <cellStyle name="Input cel new 3 3 3 2 3 5" xfId="5864" xr:uid="{00000000-0005-0000-0000-000055000000}"/>
    <cellStyle name="Input cel new 3 3 3 2 3 5 2" xfId="16387" xr:uid="{00000000-0005-0000-0000-000055000000}"/>
    <cellStyle name="Input cel new 3 3 3 2 3 6" xfId="14363" xr:uid="{00000000-0005-0000-0000-000055000000}"/>
    <cellStyle name="Input cel new 3 3 3 2 4" xfId="1355" xr:uid="{00000000-0005-0000-0000-000055000000}"/>
    <cellStyle name="Input cel new 3 3 3 2 4 2" xfId="2596" xr:uid="{00000000-0005-0000-0000-000055000000}"/>
    <cellStyle name="Input cel new 3 3 3 2 4 2 2" xfId="8166" xr:uid="{00000000-0005-0000-0000-000055000000}"/>
    <cellStyle name="Input cel new 3 3 3 2 4 2 2 2" xfId="18711" xr:uid="{00000000-0005-0000-0000-000055000000}"/>
    <cellStyle name="Input cel new 3 3 3 2 4 2 3" xfId="10675" xr:uid="{00000000-0005-0000-0000-000055000000}"/>
    <cellStyle name="Input cel new 3 3 3 2 4 3" xfId="4016" xr:uid="{00000000-0005-0000-0000-000055000000}"/>
    <cellStyle name="Input cel new 3 3 3 2 4 3 2" xfId="9551" xr:uid="{00000000-0005-0000-0000-000055000000}"/>
    <cellStyle name="Input cel new 3 3 3 2 4 3 2 2" xfId="20104" xr:uid="{00000000-0005-0000-0000-000055000000}"/>
    <cellStyle name="Input cel new 3 3 3 2 4 3 3" xfId="11881" xr:uid="{00000000-0005-0000-0000-000055000000}"/>
    <cellStyle name="Input cel new 3 3 3 2 4 4" xfId="6992" xr:uid="{00000000-0005-0000-0000-000055000000}"/>
    <cellStyle name="Input cel new 3 3 3 2 4 4 2" xfId="17537" xr:uid="{00000000-0005-0000-0000-000055000000}"/>
    <cellStyle name="Input cel new 3 3 3 2 4 5" xfId="5435" xr:uid="{00000000-0005-0000-0000-000055000000}"/>
    <cellStyle name="Input cel new 3 3 3 2 4 5 2" xfId="10464" xr:uid="{00000000-0005-0000-0000-000055000000}"/>
    <cellStyle name="Input cel new 3 3 3 2 4 6" xfId="12802" xr:uid="{00000000-0005-0000-0000-000055000000}"/>
    <cellStyle name="Input cel new 3 3 3 2 5" xfId="981" xr:uid="{00000000-0005-0000-0000-000055000000}"/>
    <cellStyle name="Input cel new 3 3 3 2 5 2" xfId="3649" xr:uid="{00000000-0005-0000-0000-000055000000}"/>
    <cellStyle name="Input cel new 3 3 3 2 5 2 2" xfId="9209" xr:uid="{00000000-0005-0000-0000-000055000000}"/>
    <cellStyle name="Input cel new 3 3 3 2 5 2 2 2" xfId="19757" xr:uid="{00000000-0005-0000-0000-000055000000}"/>
    <cellStyle name="Input cel new 3 3 3 2 5 2 3" xfId="11419" xr:uid="{00000000-0005-0000-0000-000055000000}"/>
    <cellStyle name="Input cel new 3 3 3 2 5 3" xfId="6641" xr:uid="{00000000-0005-0000-0000-000055000000}"/>
    <cellStyle name="Input cel new 3 3 3 2 5 3 2" xfId="17186" xr:uid="{00000000-0005-0000-0000-000055000000}"/>
    <cellStyle name="Input cel new 3 3 3 2 5 4" xfId="5093" xr:uid="{00000000-0005-0000-0000-000055000000}"/>
    <cellStyle name="Input cel new 3 3 3 2 5 4 2" xfId="13743" xr:uid="{00000000-0005-0000-0000-000055000000}"/>
    <cellStyle name="Input cel new 3 3 3 2 5 5" xfId="11586" xr:uid="{00000000-0005-0000-0000-000055000000}"/>
    <cellStyle name="Input cel new 3 3 3 2 6" xfId="2224" xr:uid="{00000000-0005-0000-0000-000055000000}"/>
    <cellStyle name="Input cel new 3 3 3 2 6 2" xfId="7794" xr:uid="{00000000-0005-0000-0000-000055000000}"/>
    <cellStyle name="Input cel new 3 3 3 2 6 2 2" xfId="18339" xr:uid="{00000000-0005-0000-0000-000055000000}"/>
    <cellStyle name="Input cel new 3 3 3 2 6 3" xfId="15660" xr:uid="{00000000-0005-0000-0000-000055000000}"/>
    <cellStyle name="Input cel new 3 3 3 2 7" xfId="3562" xr:uid="{00000000-0005-0000-0000-000055000000}"/>
    <cellStyle name="Input cel new 3 3 3 2 7 2" xfId="9125" xr:uid="{00000000-0005-0000-0000-000055000000}"/>
    <cellStyle name="Input cel new 3 3 3 2 7 2 2" xfId="19671" xr:uid="{00000000-0005-0000-0000-000055000000}"/>
    <cellStyle name="Input cel new 3 3 3 2 7 3" xfId="10985" xr:uid="{00000000-0005-0000-0000-000055000000}"/>
    <cellStyle name="Input cel new 3 3 3 2 8" xfId="5008" xr:uid="{00000000-0005-0000-0000-000055000000}"/>
    <cellStyle name="Input cel new 3 3 3 2 8 2" xfId="16050" xr:uid="{00000000-0005-0000-0000-000055000000}"/>
    <cellStyle name="Input cel new 3 3 3 2 9" xfId="15570" xr:uid="{00000000-0005-0000-0000-000055000000}"/>
    <cellStyle name="Input cel new 3 3 3 3" xfId="730" xr:uid="{00000000-0005-0000-0000-000055000000}"/>
    <cellStyle name="Input cel new 3 3 3 3 10" xfId="14421" xr:uid="{00000000-0005-0000-0000-000055000000}"/>
    <cellStyle name="Input cel new 3 3 3 3 2" xfId="1641" xr:uid="{00000000-0005-0000-0000-000055000000}"/>
    <cellStyle name="Input cel new 3 3 3 3 2 2" xfId="2881" xr:uid="{00000000-0005-0000-0000-000055000000}"/>
    <cellStyle name="Input cel new 3 3 3 3 2 2 2" xfId="8451" xr:uid="{00000000-0005-0000-0000-000055000000}"/>
    <cellStyle name="Input cel new 3 3 3 3 2 2 2 2" xfId="18996" xr:uid="{00000000-0005-0000-0000-000055000000}"/>
    <cellStyle name="Input cel new 3 3 3 3 2 2 3" xfId="12407" xr:uid="{00000000-0005-0000-0000-000055000000}"/>
    <cellStyle name="Input cel new 3 3 3 3 2 3" xfId="4294" xr:uid="{00000000-0005-0000-0000-000055000000}"/>
    <cellStyle name="Input cel new 3 3 3 3 2 3 2" xfId="9811" xr:uid="{00000000-0005-0000-0000-000055000000}"/>
    <cellStyle name="Input cel new 3 3 3 3 2 3 2 2" xfId="20366" xr:uid="{00000000-0005-0000-0000-000055000000}"/>
    <cellStyle name="Input cel new 3 3 3 3 2 3 3" xfId="15394" xr:uid="{00000000-0005-0000-0000-000055000000}"/>
    <cellStyle name="Input cel new 3 3 3 3 2 4" xfId="7249" xr:uid="{00000000-0005-0000-0000-000055000000}"/>
    <cellStyle name="Input cel new 3 3 3 3 2 4 2" xfId="17794" xr:uid="{00000000-0005-0000-0000-000055000000}"/>
    <cellStyle name="Input cel new 3 3 3 3 2 5" xfId="5695" xr:uid="{00000000-0005-0000-0000-000055000000}"/>
    <cellStyle name="Input cel new 3 3 3 3 2 5 2" xfId="16218" xr:uid="{00000000-0005-0000-0000-000055000000}"/>
    <cellStyle name="Input cel new 3 3 3 3 2 6" xfId="12124" xr:uid="{00000000-0005-0000-0000-000055000000}"/>
    <cellStyle name="Input cel new 3 3 3 3 3" xfId="1956" xr:uid="{00000000-0005-0000-0000-000055000000}"/>
    <cellStyle name="Input cel new 3 3 3 3 3 2" xfId="3195" xr:uid="{00000000-0005-0000-0000-000055000000}"/>
    <cellStyle name="Input cel new 3 3 3 3 3 2 2" xfId="8765" xr:uid="{00000000-0005-0000-0000-000055000000}"/>
    <cellStyle name="Input cel new 3 3 3 3 3 2 2 2" xfId="19310" xr:uid="{00000000-0005-0000-0000-000055000000}"/>
    <cellStyle name="Input cel new 3 3 3 3 3 2 3" xfId="15284" xr:uid="{00000000-0005-0000-0000-000055000000}"/>
    <cellStyle name="Input cel new 3 3 3 3 3 3" xfId="4607" xr:uid="{00000000-0005-0000-0000-000055000000}"/>
    <cellStyle name="Input cel new 3 3 3 3 3 3 2" xfId="10105" xr:uid="{00000000-0005-0000-0000-000055000000}"/>
    <cellStyle name="Input cel new 3 3 3 3 3 3 2 2" xfId="20660" xr:uid="{00000000-0005-0000-0000-000055000000}"/>
    <cellStyle name="Input cel new 3 3 3 3 3 3 3" xfId="14500" xr:uid="{00000000-0005-0000-0000-000055000000}"/>
    <cellStyle name="Input cel new 3 3 3 3 3 4" xfId="7532" xr:uid="{00000000-0005-0000-0000-000055000000}"/>
    <cellStyle name="Input cel new 3 3 3 3 3 4 2" xfId="18077" xr:uid="{00000000-0005-0000-0000-000055000000}"/>
    <cellStyle name="Input cel new 3 3 3 3 3 5" xfId="5989" xr:uid="{00000000-0005-0000-0000-000055000000}"/>
    <cellStyle name="Input cel new 3 3 3 3 3 5 2" xfId="16511" xr:uid="{00000000-0005-0000-0000-000055000000}"/>
    <cellStyle name="Input cel new 3 3 3 3 3 6" xfId="15309" xr:uid="{00000000-0005-0000-0000-000055000000}"/>
    <cellStyle name="Input cel new 3 3 3 3 4" xfId="1415" xr:uid="{00000000-0005-0000-0000-000055000000}"/>
    <cellStyle name="Input cel new 3 3 3 3 4 2" xfId="2656" xr:uid="{00000000-0005-0000-0000-000055000000}"/>
    <cellStyle name="Input cel new 3 3 3 3 4 2 2" xfId="8226" xr:uid="{00000000-0005-0000-0000-000055000000}"/>
    <cellStyle name="Input cel new 3 3 3 3 4 2 2 2" xfId="18771" xr:uid="{00000000-0005-0000-0000-000055000000}"/>
    <cellStyle name="Input cel new 3 3 3 3 4 2 3" xfId="13937" xr:uid="{00000000-0005-0000-0000-000055000000}"/>
    <cellStyle name="Input cel new 3 3 3 3 4 3" xfId="4076" xr:uid="{00000000-0005-0000-0000-000055000000}"/>
    <cellStyle name="Input cel new 3 3 3 3 4 3 2" xfId="9609" xr:uid="{00000000-0005-0000-0000-000055000000}"/>
    <cellStyle name="Input cel new 3 3 3 3 4 3 2 2" xfId="20162" xr:uid="{00000000-0005-0000-0000-000055000000}"/>
    <cellStyle name="Input cel new 3 3 3 3 4 3 3" xfId="15643" xr:uid="{00000000-0005-0000-0000-000055000000}"/>
    <cellStyle name="Input cel new 3 3 3 3 4 4" xfId="7050" xr:uid="{00000000-0005-0000-0000-000055000000}"/>
    <cellStyle name="Input cel new 3 3 3 3 4 4 2" xfId="17595" xr:uid="{00000000-0005-0000-0000-000055000000}"/>
    <cellStyle name="Input cel new 3 3 3 3 4 5" xfId="5493" xr:uid="{00000000-0005-0000-0000-000055000000}"/>
    <cellStyle name="Input cel new 3 3 3 3 4 5 2" xfId="11664" xr:uid="{00000000-0005-0000-0000-000055000000}"/>
    <cellStyle name="Input cel new 3 3 3 3 4 6" xfId="15379" xr:uid="{00000000-0005-0000-0000-000055000000}"/>
    <cellStyle name="Input cel new 3 3 3 3 5" xfId="1030" xr:uid="{00000000-0005-0000-0000-000055000000}"/>
    <cellStyle name="Input cel new 3 3 3 3 5 2" xfId="6689" xr:uid="{00000000-0005-0000-0000-000055000000}"/>
    <cellStyle name="Input cel new 3 3 3 3 5 2 2" xfId="17234" xr:uid="{00000000-0005-0000-0000-000055000000}"/>
    <cellStyle name="Input cel new 3 3 3 3 5 3" xfId="14379" xr:uid="{00000000-0005-0000-0000-000055000000}"/>
    <cellStyle name="Input cel new 3 3 3 3 6" xfId="2273" xr:uid="{00000000-0005-0000-0000-000055000000}"/>
    <cellStyle name="Input cel new 3 3 3 3 6 2" xfId="7843" xr:uid="{00000000-0005-0000-0000-000055000000}"/>
    <cellStyle name="Input cel new 3 3 3 3 6 2 2" xfId="18388" xr:uid="{00000000-0005-0000-0000-000055000000}"/>
    <cellStyle name="Input cel new 3 3 3 3 6 3" xfId="16128" xr:uid="{00000000-0005-0000-0000-000055000000}"/>
    <cellStyle name="Input cel new 3 3 3 3 7" xfId="3698" xr:uid="{00000000-0005-0000-0000-000055000000}"/>
    <cellStyle name="Input cel new 3 3 3 3 7 2" xfId="9256" xr:uid="{00000000-0005-0000-0000-000055000000}"/>
    <cellStyle name="Input cel new 3 3 3 3 7 2 2" xfId="19805" xr:uid="{00000000-0005-0000-0000-000055000000}"/>
    <cellStyle name="Input cel new 3 3 3 3 7 3" xfId="13091" xr:uid="{00000000-0005-0000-0000-000055000000}"/>
    <cellStyle name="Input cel new 3 3 3 3 8" xfId="6409" xr:uid="{00000000-0005-0000-0000-000055000000}"/>
    <cellStyle name="Input cel new 3 3 3 3 8 2" xfId="15117" xr:uid="{00000000-0005-0000-0000-000055000000}"/>
    <cellStyle name="Input cel new 3 3 3 3 8 2 2" xfId="16954" xr:uid="{00000000-0005-0000-0000-000055000000}"/>
    <cellStyle name="Input cel new 3 3 3 3 8 3" xfId="15645" xr:uid="{00000000-0005-0000-0000-000055000000}"/>
    <cellStyle name="Input cel new 3 3 3 3 9" xfId="5140" xr:uid="{00000000-0005-0000-0000-000055000000}"/>
    <cellStyle name="Input cel new 3 3 3 3 9 2" xfId="12428" xr:uid="{00000000-0005-0000-0000-000055000000}"/>
    <cellStyle name="Input cel new 3 3 3 4" xfId="794" xr:uid="{00000000-0005-0000-0000-000055000000}"/>
    <cellStyle name="Input cel new 3 3 3 4 2" xfId="2020" xr:uid="{00000000-0005-0000-0000-000055000000}"/>
    <cellStyle name="Input cel new 3 3 3 4 2 2" xfId="3259" xr:uid="{00000000-0005-0000-0000-000055000000}"/>
    <cellStyle name="Input cel new 3 3 3 4 2 2 2" xfId="8829" xr:uid="{00000000-0005-0000-0000-000055000000}"/>
    <cellStyle name="Input cel new 3 3 3 4 2 2 2 2" xfId="19374" xr:uid="{00000000-0005-0000-0000-000055000000}"/>
    <cellStyle name="Input cel new 3 3 3 4 2 2 3" xfId="15824" xr:uid="{00000000-0005-0000-0000-000055000000}"/>
    <cellStyle name="Input cel new 3 3 3 4 2 3" xfId="4671" xr:uid="{00000000-0005-0000-0000-000055000000}"/>
    <cellStyle name="Input cel new 3 3 3 4 2 3 2" xfId="10165" xr:uid="{00000000-0005-0000-0000-000055000000}"/>
    <cellStyle name="Input cel new 3 3 3 4 2 3 2 2" xfId="20720" xr:uid="{00000000-0005-0000-0000-000055000000}"/>
    <cellStyle name="Input cel new 3 3 3 4 2 3 3" xfId="10597" xr:uid="{00000000-0005-0000-0000-000055000000}"/>
    <cellStyle name="Input cel new 3 3 3 4 2 4" xfId="7592" xr:uid="{00000000-0005-0000-0000-000055000000}"/>
    <cellStyle name="Input cel new 3 3 3 4 2 4 2" xfId="18137" xr:uid="{00000000-0005-0000-0000-000055000000}"/>
    <cellStyle name="Input cel new 3 3 3 4 2 5" xfId="6049" xr:uid="{00000000-0005-0000-0000-000055000000}"/>
    <cellStyle name="Input cel new 3 3 3 4 2 5 2" xfId="16571" xr:uid="{00000000-0005-0000-0000-000055000000}"/>
    <cellStyle name="Input cel new 3 3 3 4 2 6" xfId="13454" xr:uid="{00000000-0005-0000-0000-000055000000}"/>
    <cellStyle name="Input cel new 3 3 3 4 3" xfId="1702" xr:uid="{00000000-0005-0000-0000-000055000000}"/>
    <cellStyle name="Input cel new 3 3 3 4 3 2" xfId="2942" xr:uid="{00000000-0005-0000-0000-000055000000}"/>
    <cellStyle name="Input cel new 3 3 3 4 3 2 2" xfId="8512" xr:uid="{00000000-0005-0000-0000-000055000000}"/>
    <cellStyle name="Input cel new 3 3 3 4 3 2 2 2" xfId="19057" xr:uid="{00000000-0005-0000-0000-000055000000}"/>
    <cellStyle name="Input cel new 3 3 3 4 3 2 3" xfId="13968" xr:uid="{00000000-0005-0000-0000-000055000000}"/>
    <cellStyle name="Input cel new 3 3 3 4 3 3" xfId="4355" xr:uid="{00000000-0005-0000-0000-000055000000}"/>
    <cellStyle name="Input cel new 3 3 3 4 3 3 2" xfId="9868" xr:uid="{00000000-0005-0000-0000-000055000000}"/>
    <cellStyle name="Input cel new 3 3 3 4 3 3 2 2" xfId="20424" xr:uid="{00000000-0005-0000-0000-000055000000}"/>
    <cellStyle name="Input cel new 3 3 3 4 3 3 3" xfId="15631" xr:uid="{00000000-0005-0000-0000-000055000000}"/>
    <cellStyle name="Input cel new 3 3 3 4 3 4" xfId="7308" xr:uid="{00000000-0005-0000-0000-000055000000}"/>
    <cellStyle name="Input cel new 3 3 3 4 3 4 2" xfId="17853" xr:uid="{00000000-0005-0000-0000-000055000000}"/>
    <cellStyle name="Input cel new 3 3 3 4 3 5" xfId="5752" xr:uid="{00000000-0005-0000-0000-000055000000}"/>
    <cellStyle name="Input cel new 3 3 3 4 3 5 2" xfId="16275" xr:uid="{00000000-0005-0000-0000-000055000000}"/>
    <cellStyle name="Input cel new 3 3 3 4 3 6" xfId="11529" xr:uid="{00000000-0005-0000-0000-000055000000}"/>
    <cellStyle name="Input cel new 3 3 3 4 4" xfId="1094" xr:uid="{00000000-0005-0000-0000-000055000000}"/>
    <cellStyle name="Input cel new 3 3 3 4 4 2" xfId="6751" xr:uid="{00000000-0005-0000-0000-000055000000}"/>
    <cellStyle name="Input cel new 3 3 3 4 4 2 2" xfId="17296" xr:uid="{00000000-0005-0000-0000-000055000000}"/>
    <cellStyle name="Input cel new 3 3 3 4 4 3" xfId="12044" xr:uid="{00000000-0005-0000-0000-000055000000}"/>
    <cellStyle name="Input cel new 3 3 3 4 5" xfId="2337" xr:uid="{00000000-0005-0000-0000-000055000000}"/>
    <cellStyle name="Input cel new 3 3 3 4 5 2" xfId="7907" xr:uid="{00000000-0005-0000-0000-000055000000}"/>
    <cellStyle name="Input cel new 3 3 3 4 5 2 2" xfId="18452" xr:uid="{00000000-0005-0000-0000-000055000000}"/>
    <cellStyle name="Input cel new 3 3 3 4 5 3" xfId="12364" xr:uid="{00000000-0005-0000-0000-000055000000}"/>
    <cellStyle name="Input cel new 3 3 3 4 6" xfId="3762" xr:uid="{00000000-0005-0000-0000-000055000000}"/>
    <cellStyle name="Input cel new 3 3 3 4 6 2" xfId="9316" xr:uid="{00000000-0005-0000-0000-000055000000}"/>
    <cellStyle name="Input cel new 3 3 3 4 6 2 2" xfId="19867" xr:uid="{00000000-0005-0000-0000-000055000000}"/>
    <cellStyle name="Input cel new 3 3 3 4 6 3" xfId="14619" xr:uid="{00000000-0005-0000-0000-000055000000}"/>
    <cellStyle name="Input cel new 3 3 3 4 7" xfId="6456" xr:uid="{00000000-0005-0000-0000-000055000000}"/>
    <cellStyle name="Input cel new 3 3 3 4 7 2" xfId="15164" xr:uid="{00000000-0005-0000-0000-000055000000}"/>
    <cellStyle name="Input cel new 3 3 3 4 7 2 2" xfId="17001" xr:uid="{00000000-0005-0000-0000-000055000000}"/>
    <cellStyle name="Input cel new 3 3 3 4 7 3" xfId="12661" xr:uid="{00000000-0005-0000-0000-000055000000}"/>
    <cellStyle name="Input cel new 3 3 3 4 8" xfId="5200" xr:uid="{00000000-0005-0000-0000-000055000000}"/>
    <cellStyle name="Input cel new 3 3 3 4 8 2" xfId="13248" xr:uid="{00000000-0005-0000-0000-000055000000}"/>
    <cellStyle name="Input cel new 3 3 3 4 9" xfId="10896" xr:uid="{00000000-0005-0000-0000-000055000000}"/>
    <cellStyle name="Input cel new 3 3 3 5" xfId="855" xr:uid="{00000000-0005-0000-0000-000055000000}"/>
    <cellStyle name="Input cel new 3 3 3 5 2" xfId="2081" xr:uid="{00000000-0005-0000-0000-000055000000}"/>
    <cellStyle name="Input cel new 3 3 3 5 2 2" xfId="3320" xr:uid="{00000000-0005-0000-0000-000055000000}"/>
    <cellStyle name="Input cel new 3 3 3 5 2 2 2" xfId="8890" xr:uid="{00000000-0005-0000-0000-000055000000}"/>
    <cellStyle name="Input cel new 3 3 3 5 2 2 2 2" xfId="19435" xr:uid="{00000000-0005-0000-0000-000055000000}"/>
    <cellStyle name="Input cel new 3 3 3 5 2 2 3" xfId="14082" xr:uid="{00000000-0005-0000-0000-000055000000}"/>
    <cellStyle name="Input cel new 3 3 3 5 2 3" xfId="4732" xr:uid="{00000000-0005-0000-0000-000055000000}"/>
    <cellStyle name="Input cel new 3 3 3 5 2 3 2" xfId="10224" xr:uid="{00000000-0005-0000-0000-000055000000}"/>
    <cellStyle name="Input cel new 3 3 3 5 2 3 2 2" xfId="20779" xr:uid="{00000000-0005-0000-0000-000055000000}"/>
    <cellStyle name="Input cel new 3 3 3 5 2 3 3" xfId="11715" xr:uid="{00000000-0005-0000-0000-000055000000}"/>
    <cellStyle name="Input cel new 3 3 3 5 2 4" xfId="7651" xr:uid="{00000000-0005-0000-0000-000055000000}"/>
    <cellStyle name="Input cel new 3 3 3 5 2 4 2" xfId="18196" xr:uid="{00000000-0005-0000-0000-000055000000}"/>
    <cellStyle name="Input cel new 3 3 3 5 2 5" xfId="6108" xr:uid="{00000000-0005-0000-0000-000055000000}"/>
    <cellStyle name="Input cel new 3 3 3 5 2 5 2" xfId="16630" xr:uid="{00000000-0005-0000-0000-000055000000}"/>
    <cellStyle name="Input cel new 3 3 3 5 2 6" xfId="15396" xr:uid="{00000000-0005-0000-0000-000055000000}"/>
    <cellStyle name="Input cel new 3 3 3 5 3" xfId="1759" xr:uid="{00000000-0005-0000-0000-000055000000}"/>
    <cellStyle name="Input cel new 3 3 3 5 3 2" xfId="2998" xr:uid="{00000000-0005-0000-0000-000055000000}"/>
    <cellStyle name="Input cel new 3 3 3 5 3 2 2" xfId="8568" xr:uid="{00000000-0005-0000-0000-000055000000}"/>
    <cellStyle name="Input cel new 3 3 3 5 3 2 2 2" xfId="19113" xr:uid="{00000000-0005-0000-0000-000055000000}"/>
    <cellStyle name="Input cel new 3 3 3 5 3 2 3" xfId="14494" xr:uid="{00000000-0005-0000-0000-000055000000}"/>
    <cellStyle name="Input cel new 3 3 3 5 3 3" xfId="4410" xr:uid="{00000000-0005-0000-0000-000055000000}"/>
    <cellStyle name="Input cel new 3 3 3 5 3 3 2" xfId="9921" xr:uid="{00000000-0005-0000-0000-000055000000}"/>
    <cellStyle name="Input cel new 3 3 3 5 3 3 2 2" xfId="20477" xr:uid="{00000000-0005-0000-0000-000055000000}"/>
    <cellStyle name="Input cel new 3 3 3 5 3 3 3" xfId="10263" xr:uid="{00000000-0005-0000-0000-000055000000}"/>
    <cellStyle name="Input cel new 3 3 3 5 3 4" xfId="7362" xr:uid="{00000000-0005-0000-0000-000055000000}"/>
    <cellStyle name="Input cel new 3 3 3 5 3 4 2" xfId="17907" xr:uid="{00000000-0005-0000-0000-000055000000}"/>
    <cellStyle name="Input cel new 3 3 3 5 3 5" xfId="5805" xr:uid="{00000000-0005-0000-0000-000055000000}"/>
    <cellStyle name="Input cel new 3 3 3 5 3 5 2" xfId="16328" xr:uid="{00000000-0005-0000-0000-000055000000}"/>
    <cellStyle name="Input cel new 3 3 3 5 3 6" xfId="11624" xr:uid="{00000000-0005-0000-0000-000055000000}"/>
    <cellStyle name="Input cel new 3 3 3 5 4" xfId="1155" xr:uid="{00000000-0005-0000-0000-000055000000}"/>
    <cellStyle name="Input cel new 3 3 3 5 4 2" xfId="6812" xr:uid="{00000000-0005-0000-0000-000055000000}"/>
    <cellStyle name="Input cel new 3 3 3 5 4 2 2" xfId="17357" xr:uid="{00000000-0005-0000-0000-000055000000}"/>
    <cellStyle name="Input cel new 3 3 3 5 4 3" xfId="10333" xr:uid="{00000000-0005-0000-0000-000055000000}"/>
    <cellStyle name="Input cel new 3 3 3 5 5" xfId="2398" xr:uid="{00000000-0005-0000-0000-000055000000}"/>
    <cellStyle name="Input cel new 3 3 3 5 5 2" xfId="7968" xr:uid="{00000000-0005-0000-0000-000055000000}"/>
    <cellStyle name="Input cel new 3 3 3 5 5 2 2" xfId="18513" xr:uid="{00000000-0005-0000-0000-000055000000}"/>
    <cellStyle name="Input cel new 3 3 3 5 5 3" xfId="12863" xr:uid="{00000000-0005-0000-0000-000055000000}"/>
    <cellStyle name="Input cel new 3 3 3 5 6" xfId="3823" xr:uid="{00000000-0005-0000-0000-000055000000}"/>
    <cellStyle name="Input cel new 3 3 3 5 6 2" xfId="9375" xr:uid="{00000000-0005-0000-0000-000055000000}"/>
    <cellStyle name="Input cel new 3 3 3 5 6 2 2" xfId="19928" xr:uid="{00000000-0005-0000-0000-000055000000}"/>
    <cellStyle name="Input cel new 3 3 3 5 6 3" xfId="15907" xr:uid="{00000000-0005-0000-0000-000055000000}"/>
    <cellStyle name="Input cel new 3 3 3 5 7" xfId="6515" xr:uid="{00000000-0005-0000-0000-000055000000}"/>
    <cellStyle name="Input cel new 3 3 3 5 7 2" xfId="15223" xr:uid="{00000000-0005-0000-0000-000055000000}"/>
    <cellStyle name="Input cel new 3 3 3 5 7 2 2" xfId="17060" xr:uid="{00000000-0005-0000-0000-000055000000}"/>
    <cellStyle name="Input cel new 3 3 3 5 7 3" xfId="12388" xr:uid="{00000000-0005-0000-0000-000055000000}"/>
    <cellStyle name="Input cel new 3 3 3 5 8" xfId="5259" xr:uid="{00000000-0005-0000-0000-000055000000}"/>
    <cellStyle name="Input cel new 3 3 3 5 8 2" xfId="11046" xr:uid="{00000000-0005-0000-0000-000055000000}"/>
    <cellStyle name="Input cel new 3 3 3 5 9" xfId="12207" xr:uid="{00000000-0005-0000-0000-000055000000}"/>
    <cellStyle name="Input cel new 3 3 3 6" xfId="611" xr:uid="{00000000-0005-0000-0000-000055000000}"/>
    <cellStyle name="Input cel new 3 3 3 6 2" xfId="1534" xr:uid="{00000000-0005-0000-0000-000055000000}"/>
    <cellStyle name="Input cel new 3 3 3 6 2 2" xfId="7145" xr:uid="{00000000-0005-0000-0000-000055000000}"/>
    <cellStyle name="Input cel new 3 3 3 6 2 2 2" xfId="17690" xr:uid="{00000000-0005-0000-0000-000055000000}"/>
    <cellStyle name="Input cel new 3 3 3 6 2 3" xfId="13497" xr:uid="{00000000-0005-0000-0000-000055000000}"/>
    <cellStyle name="Input cel new 3 3 3 6 3" xfId="2774" xr:uid="{00000000-0005-0000-0000-000055000000}"/>
    <cellStyle name="Input cel new 3 3 3 6 3 2" xfId="8344" xr:uid="{00000000-0005-0000-0000-000055000000}"/>
    <cellStyle name="Input cel new 3 3 3 6 3 2 2" xfId="18889" xr:uid="{00000000-0005-0000-0000-000055000000}"/>
    <cellStyle name="Input cel new 3 3 3 6 3 3" xfId="15380" xr:uid="{00000000-0005-0000-0000-000055000000}"/>
    <cellStyle name="Input cel new 3 3 3 6 4" xfId="4188" xr:uid="{00000000-0005-0000-0000-000055000000}"/>
    <cellStyle name="Input cel new 3 3 3 6 4 2" xfId="9709" xr:uid="{00000000-0005-0000-0000-000055000000}"/>
    <cellStyle name="Input cel new 3 3 3 6 4 2 2" xfId="20263" xr:uid="{00000000-0005-0000-0000-000055000000}"/>
    <cellStyle name="Input cel new 3 3 3 6 4 3" xfId="12856" xr:uid="{00000000-0005-0000-0000-000055000000}"/>
    <cellStyle name="Input cel new 3 3 3 6 5" xfId="6307" xr:uid="{00000000-0005-0000-0000-000055000000}"/>
    <cellStyle name="Input cel new 3 3 3 6 5 2" xfId="16852" xr:uid="{00000000-0005-0000-0000-000055000000}"/>
    <cellStyle name="Input cel new 3 3 3 6 6" xfId="5593" xr:uid="{00000000-0005-0000-0000-000055000000}"/>
    <cellStyle name="Input cel new 3 3 3 6 6 2" xfId="10548" xr:uid="{00000000-0005-0000-0000-000055000000}"/>
    <cellStyle name="Input cel new 3 3 3 6 7" xfId="11036" xr:uid="{00000000-0005-0000-0000-000055000000}"/>
    <cellStyle name="Input cel new 3 3 3 7" xfId="1236" xr:uid="{00000000-0005-0000-0000-000055000000}"/>
    <cellStyle name="Input cel new 3 3 3 7 2" xfId="2478" xr:uid="{00000000-0005-0000-0000-000055000000}"/>
    <cellStyle name="Input cel new 3 3 3 7 2 2" xfId="8048" xr:uid="{00000000-0005-0000-0000-000055000000}"/>
    <cellStyle name="Input cel new 3 3 3 7 2 2 2" xfId="18593" xr:uid="{00000000-0005-0000-0000-000055000000}"/>
    <cellStyle name="Input cel new 3 3 3 7 2 3" xfId="15971" xr:uid="{00000000-0005-0000-0000-000055000000}"/>
    <cellStyle name="Input cel new 3 3 3 7 3" xfId="3902" xr:uid="{00000000-0005-0000-0000-000055000000}"/>
    <cellStyle name="Input cel new 3 3 3 7 3 2" xfId="9449" xr:uid="{00000000-0005-0000-0000-000055000000}"/>
    <cellStyle name="Input cel new 3 3 3 7 3 2 2" xfId="20002" xr:uid="{00000000-0005-0000-0000-000055000000}"/>
    <cellStyle name="Input cel new 3 3 3 7 3 3" xfId="12376" xr:uid="{00000000-0005-0000-0000-000055000000}"/>
    <cellStyle name="Input cel new 3 3 3 7 4" xfId="6886" xr:uid="{00000000-0005-0000-0000-000055000000}"/>
    <cellStyle name="Input cel new 3 3 3 7 4 2" xfId="17431" xr:uid="{00000000-0005-0000-0000-000055000000}"/>
    <cellStyle name="Input cel new 3 3 3 7 5" xfId="5333" xr:uid="{00000000-0005-0000-0000-000055000000}"/>
    <cellStyle name="Input cel new 3 3 3 7 5 2" xfId="11352" xr:uid="{00000000-0005-0000-0000-000055000000}"/>
    <cellStyle name="Input cel new 3 3 3 7 6" xfId="10441" xr:uid="{00000000-0005-0000-0000-000055000000}"/>
    <cellStyle name="Input cel new 3 3 3 8" xfId="1179" xr:uid="{00000000-0005-0000-0000-000055000000}"/>
    <cellStyle name="Input cel new 3 3 3 8 2" xfId="2422" xr:uid="{00000000-0005-0000-0000-000055000000}"/>
    <cellStyle name="Input cel new 3 3 3 8 2 2" xfId="7992" xr:uid="{00000000-0005-0000-0000-000055000000}"/>
    <cellStyle name="Input cel new 3 3 3 8 2 2 2" xfId="18537" xr:uid="{00000000-0005-0000-0000-000055000000}"/>
    <cellStyle name="Input cel new 3 3 3 8 2 3" xfId="13693" xr:uid="{00000000-0005-0000-0000-000055000000}"/>
    <cellStyle name="Input cel new 3 3 3 8 3" xfId="3847" xr:uid="{00000000-0005-0000-0000-000055000000}"/>
    <cellStyle name="Input cel new 3 3 3 8 3 2" xfId="9398" xr:uid="{00000000-0005-0000-0000-000055000000}"/>
    <cellStyle name="Input cel new 3 3 3 8 3 2 2" xfId="19951" xr:uid="{00000000-0005-0000-0000-000055000000}"/>
    <cellStyle name="Input cel new 3 3 3 8 3 3" xfId="11696" xr:uid="{00000000-0005-0000-0000-000055000000}"/>
    <cellStyle name="Input cel new 3 3 3 8 4" xfId="6835" xr:uid="{00000000-0005-0000-0000-000055000000}"/>
    <cellStyle name="Input cel new 3 3 3 8 4 2" xfId="17380" xr:uid="{00000000-0005-0000-0000-000055000000}"/>
    <cellStyle name="Input cel new 3 3 3 8 5" xfId="5282" xr:uid="{00000000-0005-0000-0000-000055000000}"/>
    <cellStyle name="Input cel new 3 3 3 8 5 2" xfId="14744" xr:uid="{00000000-0005-0000-0000-000055000000}"/>
    <cellStyle name="Input cel new 3 3 3 8 6" xfId="10309" xr:uid="{00000000-0005-0000-0000-000055000000}"/>
    <cellStyle name="Input cel new 3 3 3 9" xfId="909" xr:uid="{00000000-0005-0000-0000-000055000000}"/>
    <cellStyle name="Input cel new 3 3 3 9 2" xfId="3407" xr:uid="{00000000-0005-0000-0000-000055000000}"/>
    <cellStyle name="Input cel new 3 3 3 9 2 2" xfId="8974" xr:uid="{00000000-0005-0000-0000-000055000000}"/>
    <cellStyle name="Input cel new 3 3 3 9 2 2 2" xfId="19519" xr:uid="{00000000-0005-0000-0000-000055000000}"/>
    <cellStyle name="Input cel new 3 3 3 9 2 3" xfId="12807" xr:uid="{00000000-0005-0000-0000-000055000000}"/>
    <cellStyle name="Input cel new 3 3 3 9 3" xfId="6569" xr:uid="{00000000-0005-0000-0000-000055000000}"/>
    <cellStyle name="Input cel new 3 3 3 9 3 2" xfId="17114" xr:uid="{00000000-0005-0000-0000-000055000000}"/>
    <cellStyle name="Input cel new 3 3 3 9 4" xfId="4839" xr:uid="{00000000-0005-0000-0000-000055000000}"/>
    <cellStyle name="Input cel new 3 3 3 9 4 2" xfId="14242" xr:uid="{00000000-0005-0000-0000-000055000000}"/>
    <cellStyle name="Input cel new 3 3 3 9 5" xfId="14964" xr:uid="{00000000-0005-0000-0000-000055000000}"/>
    <cellStyle name="Input cel new 3 3 4" xfId="284" xr:uid="{00000000-0005-0000-0000-000055000000}"/>
    <cellStyle name="Input cel new 3 3 4 2" xfId="1515" xr:uid="{00000000-0005-0000-0000-000055000000}"/>
    <cellStyle name="Input cel new 3 3 4 2 2" xfId="2755" xr:uid="{00000000-0005-0000-0000-000055000000}"/>
    <cellStyle name="Input cel new 3 3 4 2 2 2" xfId="4169" xr:uid="{00000000-0005-0000-0000-000055000000}"/>
    <cellStyle name="Input cel new 3 3 4 2 2 2 2" xfId="9691" xr:uid="{00000000-0005-0000-0000-000055000000}"/>
    <cellStyle name="Input cel new 3 3 4 2 2 2 2 2" xfId="20245" xr:uid="{00000000-0005-0000-0000-000055000000}"/>
    <cellStyle name="Input cel new 3 3 4 2 2 2 3" xfId="15354" xr:uid="{00000000-0005-0000-0000-000055000000}"/>
    <cellStyle name="Input cel new 3 3 4 2 2 3" xfId="8325" xr:uid="{00000000-0005-0000-0000-000055000000}"/>
    <cellStyle name="Input cel new 3 3 4 2 2 3 2" xfId="18870" xr:uid="{00000000-0005-0000-0000-000055000000}"/>
    <cellStyle name="Input cel new 3 3 4 2 2 4" xfId="5575" xr:uid="{00000000-0005-0000-0000-000055000000}"/>
    <cellStyle name="Input cel new 3 3 4 2 2 4 2" xfId="11393" xr:uid="{00000000-0005-0000-0000-000055000000}"/>
    <cellStyle name="Input cel new 3 3 4 2 2 5" xfId="10744" xr:uid="{00000000-0005-0000-0000-000055000000}"/>
    <cellStyle name="Input cel new 3 3 4 2 3" xfId="3489" xr:uid="{00000000-0005-0000-0000-000055000000}"/>
    <cellStyle name="Input cel new 3 3 4 2 3 2" xfId="9053" xr:uid="{00000000-0005-0000-0000-000055000000}"/>
    <cellStyle name="Input cel new 3 3 4 2 3 2 2" xfId="19599" xr:uid="{00000000-0005-0000-0000-000055000000}"/>
    <cellStyle name="Input cel new 3 3 4 2 3 3" xfId="11333" xr:uid="{00000000-0005-0000-0000-000055000000}"/>
    <cellStyle name="Input cel new 3 3 4 2 4" xfId="4936" xr:uid="{00000000-0005-0000-0000-000055000000}"/>
    <cellStyle name="Input cel new 3 3 4 2 4 2" xfId="13237" xr:uid="{00000000-0005-0000-0000-000055000000}"/>
    <cellStyle name="Input cel new 3 3 4 2 5" xfId="15758" xr:uid="{00000000-0005-0000-0000-000055000000}"/>
    <cellStyle name="Input cel new 3 3 4 3" xfId="1195" xr:uid="{00000000-0005-0000-0000-000055000000}"/>
    <cellStyle name="Input cel new 3 3 4 3 2" xfId="2438" xr:uid="{00000000-0005-0000-0000-000055000000}"/>
    <cellStyle name="Input cel new 3 3 4 3 2 2" xfId="8008" xr:uid="{00000000-0005-0000-0000-000055000000}"/>
    <cellStyle name="Input cel new 3 3 4 3 2 2 2" xfId="18553" xr:uid="{00000000-0005-0000-0000-000055000000}"/>
    <cellStyle name="Input cel new 3 3 4 3 2 3" xfId="11783" xr:uid="{00000000-0005-0000-0000-000055000000}"/>
    <cellStyle name="Input cel new 3 3 4 3 3" xfId="3863" xr:uid="{00000000-0005-0000-0000-000055000000}"/>
    <cellStyle name="Input cel new 3 3 4 3 3 2" xfId="9413" xr:uid="{00000000-0005-0000-0000-000055000000}"/>
    <cellStyle name="Input cel new 3 3 4 3 3 2 2" xfId="19966" xr:uid="{00000000-0005-0000-0000-000055000000}"/>
    <cellStyle name="Input cel new 3 3 4 3 3 3" xfId="13660" xr:uid="{00000000-0005-0000-0000-000055000000}"/>
    <cellStyle name="Input cel new 3 3 4 3 4" xfId="6850" xr:uid="{00000000-0005-0000-0000-000055000000}"/>
    <cellStyle name="Input cel new 3 3 4 3 4 2" xfId="17395" xr:uid="{00000000-0005-0000-0000-000055000000}"/>
    <cellStyle name="Input cel new 3 3 4 3 5" xfId="5297" xr:uid="{00000000-0005-0000-0000-000055000000}"/>
    <cellStyle name="Input cel new 3 3 4 3 5 2" xfId="12189" xr:uid="{00000000-0005-0000-0000-000055000000}"/>
    <cellStyle name="Input cel new 3 3 4 3 6" xfId="10293" xr:uid="{00000000-0005-0000-0000-000055000000}"/>
    <cellStyle name="Input cel new 3 3 4 4" xfId="883" xr:uid="{00000000-0005-0000-0000-000055000000}"/>
    <cellStyle name="Input cel new 3 3 4 4 2" xfId="3581" xr:uid="{00000000-0005-0000-0000-000055000000}"/>
    <cellStyle name="Input cel new 3 3 4 4 2 2" xfId="9142" xr:uid="{00000000-0005-0000-0000-000055000000}"/>
    <cellStyle name="Input cel new 3 3 4 4 2 2 2" xfId="19689" xr:uid="{00000000-0005-0000-0000-000055000000}"/>
    <cellStyle name="Input cel new 3 3 4 4 2 3" xfId="12314" xr:uid="{00000000-0005-0000-0000-000055000000}"/>
    <cellStyle name="Input cel new 3 3 4 4 3" xfId="6543" xr:uid="{00000000-0005-0000-0000-000055000000}"/>
    <cellStyle name="Input cel new 3 3 4 4 3 2" xfId="17088" xr:uid="{00000000-0005-0000-0000-000055000000}"/>
    <cellStyle name="Input cel new 3 3 4 4 4" xfId="5026" xr:uid="{00000000-0005-0000-0000-000055000000}"/>
    <cellStyle name="Input cel new 3 3 4 4 4 2" xfId="10756" xr:uid="{00000000-0005-0000-0000-000055000000}"/>
    <cellStyle name="Input cel new 3 3 4 4 5" xfId="13513" xr:uid="{00000000-0005-0000-0000-000055000000}"/>
    <cellStyle name="Input cel new 3 3 4 5" xfId="2127" xr:uid="{00000000-0005-0000-0000-000055000000}"/>
    <cellStyle name="Input cel new 3 3 4 5 2" xfId="7697" xr:uid="{00000000-0005-0000-0000-000055000000}"/>
    <cellStyle name="Input cel new 3 3 4 5 2 2" xfId="18242" xr:uid="{00000000-0005-0000-0000-000055000000}"/>
    <cellStyle name="Input cel new 3 3 4 5 3" xfId="12082" xr:uid="{00000000-0005-0000-0000-000055000000}"/>
    <cellStyle name="Input cel new 3 3 4 6" xfId="588" xr:uid="{00000000-0005-0000-0000-000055000000}"/>
    <cellStyle name="Input cel new 3 3 4 6 2" xfId="6285" xr:uid="{00000000-0005-0000-0000-000055000000}"/>
    <cellStyle name="Input cel new 3 3 4 6 2 2" xfId="16830" xr:uid="{00000000-0005-0000-0000-000055000000}"/>
    <cellStyle name="Input cel new 3 3 4 6 3" xfId="15655" xr:uid="{00000000-0005-0000-0000-000055000000}"/>
    <cellStyle name="Input cel new 3 3 4 7" xfId="4845" xr:uid="{00000000-0005-0000-0000-000055000000}"/>
    <cellStyle name="Input cel new 3 3 4 7 2" xfId="15752" xr:uid="{00000000-0005-0000-0000-000055000000}"/>
    <cellStyle name="Input cel new 3 3 4 8" xfId="14849" xr:uid="{00000000-0005-0000-0000-000055000000}"/>
    <cellStyle name="Input cel new 3 3 4 8 2" xfId="11641" xr:uid="{00000000-0005-0000-0000-000055000000}"/>
    <cellStyle name="Input cel new 3 3 4 9" xfId="16069" xr:uid="{00000000-0005-0000-0000-000055000000}"/>
    <cellStyle name="Input cel new 3 3 5" xfId="744" xr:uid="{00000000-0005-0000-0000-000055000000}"/>
    <cellStyle name="Input cel new 3 3 5 10" xfId="12931" xr:uid="{00000000-0005-0000-0000-000055000000}"/>
    <cellStyle name="Input cel new 3 3 5 2" xfId="1652" xr:uid="{00000000-0005-0000-0000-000055000000}"/>
    <cellStyle name="Input cel new 3 3 5 2 2" xfId="1970" xr:uid="{00000000-0005-0000-0000-000055000000}"/>
    <cellStyle name="Input cel new 3 3 5 2 2 2" xfId="3209" xr:uid="{00000000-0005-0000-0000-000055000000}"/>
    <cellStyle name="Input cel new 3 3 5 2 2 2 2" xfId="8779" xr:uid="{00000000-0005-0000-0000-000055000000}"/>
    <cellStyle name="Input cel new 3 3 5 2 2 2 2 2" xfId="19324" xr:uid="{00000000-0005-0000-0000-000055000000}"/>
    <cellStyle name="Input cel new 3 3 5 2 2 2 3" xfId="12712" xr:uid="{00000000-0005-0000-0000-000055000000}"/>
    <cellStyle name="Input cel new 3 3 5 2 2 3" xfId="4621" xr:uid="{00000000-0005-0000-0000-000055000000}"/>
    <cellStyle name="Input cel new 3 3 5 2 2 3 2" xfId="10118" xr:uid="{00000000-0005-0000-0000-000055000000}"/>
    <cellStyle name="Input cel new 3 3 5 2 2 3 2 2" xfId="20673" xr:uid="{00000000-0005-0000-0000-000055000000}"/>
    <cellStyle name="Input cel new 3 3 5 2 2 3 3" xfId="13235" xr:uid="{00000000-0005-0000-0000-000055000000}"/>
    <cellStyle name="Input cel new 3 3 5 2 2 4" xfId="7545" xr:uid="{00000000-0005-0000-0000-000055000000}"/>
    <cellStyle name="Input cel new 3 3 5 2 2 4 2" xfId="18090" xr:uid="{00000000-0005-0000-0000-000055000000}"/>
    <cellStyle name="Input cel new 3 3 5 2 2 5" xfId="6002" xr:uid="{00000000-0005-0000-0000-000055000000}"/>
    <cellStyle name="Input cel new 3 3 5 2 2 5 2" xfId="16524" xr:uid="{00000000-0005-0000-0000-000055000000}"/>
    <cellStyle name="Input cel new 3 3 5 2 2 6" xfId="11966" xr:uid="{00000000-0005-0000-0000-000055000000}"/>
    <cellStyle name="Input cel new 3 3 5 2 3" xfId="2892" xr:uid="{00000000-0005-0000-0000-000055000000}"/>
    <cellStyle name="Input cel new 3 3 5 2 3 2" xfId="8462" xr:uid="{00000000-0005-0000-0000-000055000000}"/>
    <cellStyle name="Input cel new 3 3 5 2 3 2 2" xfId="19007" xr:uid="{00000000-0005-0000-0000-000055000000}"/>
    <cellStyle name="Input cel new 3 3 5 2 3 3" xfId="14720" xr:uid="{00000000-0005-0000-0000-000055000000}"/>
    <cellStyle name="Input cel new 3 3 5 2 4" xfId="4305" xr:uid="{00000000-0005-0000-0000-000055000000}"/>
    <cellStyle name="Input cel new 3 3 5 2 4 2" xfId="9821" xr:uid="{00000000-0005-0000-0000-000055000000}"/>
    <cellStyle name="Input cel new 3 3 5 2 4 2 2" xfId="20377" xr:uid="{00000000-0005-0000-0000-000055000000}"/>
    <cellStyle name="Input cel new 3 3 5 2 4 3" xfId="12701" xr:uid="{00000000-0005-0000-0000-000055000000}"/>
    <cellStyle name="Input cel new 3 3 5 2 5" xfId="7260" xr:uid="{00000000-0005-0000-0000-000055000000}"/>
    <cellStyle name="Input cel new 3 3 5 2 5 2" xfId="17805" xr:uid="{00000000-0005-0000-0000-000055000000}"/>
    <cellStyle name="Input cel new 3 3 5 2 6" xfId="5705" xr:uid="{00000000-0005-0000-0000-000055000000}"/>
    <cellStyle name="Input cel new 3 3 5 2 6 2" xfId="16228" xr:uid="{00000000-0005-0000-0000-000055000000}"/>
    <cellStyle name="Input cel new 3 3 5 2 7" xfId="14443" xr:uid="{00000000-0005-0000-0000-000055000000}"/>
    <cellStyle name="Input cel new 3 3 5 3" xfId="1214" xr:uid="{00000000-0005-0000-0000-000055000000}"/>
    <cellStyle name="Input cel new 3 3 5 3 2" xfId="2456" xr:uid="{00000000-0005-0000-0000-000055000000}"/>
    <cellStyle name="Input cel new 3 3 5 3 2 2" xfId="8026" xr:uid="{00000000-0005-0000-0000-000055000000}"/>
    <cellStyle name="Input cel new 3 3 5 3 2 2 2" xfId="18571" xr:uid="{00000000-0005-0000-0000-000055000000}"/>
    <cellStyle name="Input cel new 3 3 5 3 2 3" xfId="10855" xr:uid="{00000000-0005-0000-0000-000055000000}"/>
    <cellStyle name="Input cel new 3 3 5 3 3" xfId="3880" xr:uid="{00000000-0005-0000-0000-000055000000}"/>
    <cellStyle name="Input cel new 3 3 5 3 3 2" xfId="9429" xr:uid="{00000000-0005-0000-0000-000055000000}"/>
    <cellStyle name="Input cel new 3 3 5 3 3 2 2" xfId="19982" xr:uid="{00000000-0005-0000-0000-000055000000}"/>
    <cellStyle name="Input cel new 3 3 5 3 3 3" xfId="12737" xr:uid="{00000000-0005-0000-0000-000055000000}"/>
    <cellStyle name="Input cel new 3 3 5 3 4" xfId="6867" xr:uid="{00000000-0005-0000-0000-000055000000}"/>
    <cellStyle name="Input cel new 3 3 5 3 4 2" xfId="17412" xr:uid="{00000000-0005-0000-0000-000055000000}"/>
    <cellStyle name="Input cel new 3 3 5 3 5" xfId="5313" xr:uid="{00000000-0005-0000-0000-000055000000}"/>
    <cellStyle name="Input cel new 3 3 5 3 5 2" xfId="14128" xr:uid="{00000000-0005-0000-0000-000055000000}"/>
    <cellStyle name="Input cel new 3 3 5 3 6" xfId="16202" xr:uid="{00000000-0005-0000-0000-000055000000}"/>
    <cellStyle name="Input cel new 3 3 5 4" xfId="1290" xr:uid="{00000000-0005-0000-0000-000055000000}"/>
    <cellStyle name="Input cel new 3 3 5 4 2" xfId="2531" xr:uid="{00000000-0005-0000-0000-000055000000}"/>
    <cellStyle name="Input cel new 3 3 5 4 2 2" xfId="8101" xr:uid="{00000000-0005-0000-0000-000055000000}"/>
    <cellStyle name="Input cel new 3 3 5 4 2 2 2" xfId="18646" xr:uid="{00000000-0005-0000-0000-000055000000}"/>
    <cellStyle name="Input cel new 3 3 5 4 2 3" xfId="15772" xr:uid="{00000000-0005-0000-0000-000055000000}"/>
    <cellStyle name="Input cel new 3 3 5 4 3" xfId="3952" xr:uid="{00000000-0005-0000-0000-000055000000}"/>
    <cellStyle name="Input cel new 3 3 5 4 3 2" xfId="9493" xr:uid="{00000000-0005-0000-0000-000055000000}"/>
    <cellStyle name="Input cel new 3 3 5 4 3 2 2" xfId="20046" xr:uid="{00000000-0005-0000-0000-000055000000}"/>
    <cellStyle name="Input cel new 3 3 5 4 3 3" xfId="15435" xr:uid="{00000000-0005-0000-0000-000055000000}"/>
    <cellStyle name="Input cel new 3 3 5 4 4" xfId="6933" xr:uid="{00000000-0005-0000-0000-000055000000}"/>
    <cellStyle name="Input cel new 3 3 5 4 4 2" xfId="17478" xr:uid="{00000000-0005-0000-0000-000055000000}"/>
    <cellStyle name="Input cel new 3 3 5 4 5" xfId="5377" xr:uid="{00000000-0005-0000-0000-000055000000}"/>
    <cellStyle name="Input cel new 3 3 5 4 5 2" xfId="15934" xr:uid="{00000000-0005-0000-0000-000055000000}"/>
    <cellStyle name="Input cel new 3 3 5 4 6" xfId="13131" xr:uid="{00000000-0005-0000-0000-000055000000}"/>
    <cellStyle name="Input cel new 3 3 5 5" xfId="1044" xr:uid="{00000000-0005-0000-0000-000055000000}"/>
    <cellStyle name="Input cel new 3 3 5 5 2" xfId="3712" xr:uid="{00000000-0005-0000-0000-000055000000}"/>
    <cellStyle name="Input cel new 3 3 5 5 2 2" xfId="9269" xr:uid="{00000000-0005-0000-0000-000055000000}"/>
    <cellStyle name="Input cel new 3 3 5 5 2 2 2" xfId="19818" xr:uid="{00000000-0005-0000-0000-000055000000}"/>
    <cellStyle name="Input cel new 3 3 5 5 2 3" xfId="11291" xr:uid="{00000000-0005-0000-0000-000055000000}"/>
    <cellStyle name="Input cel new 3 3 5 5 3" xfId="6702" xr:uid="{00000000-0005-0000-0000-000055000000}"/>
    <cellStyle name="Input cel new 3 3 5 5 3 2" xfId="17247" xr:uid="{00000000-0005-0000-0000-000055000000}"/>
    <cellStyle name="Input cel new 3 3 5 5 4" xfId="5153" xr:uid="{00000000-0005-0000-0000-000055000000}"/>
    <cellStyle name="Input cel new 3 3 5 5 4 2" xfId="12369" xr:uid="{00000000-0005-0000-0000-000055000000}"/>
    <cellStyle name="Input cel new 3 3 5 5 5" xfId="14119" xr:uid="{00000000-0005-0000-0000-000055000000}"/>
    <cellStyle name="Input cel new 3 3 5 6" xfId="2287" xr:uid="{00000000-0005-0000-0000-000055000000}"/>
    <cellStyle name="Input cel new 3 3 5 6 2" xfId="7857" xr:uid="{00000000-0005-0000-0000-000055000000}"/>
    <cellStyle name="Input cel new 3 3 5 6 2 2" xfId="18402" xr:uid="{00000000-0005-0000-0000-000055000000}"/>
    <cellStyle name="Input cel new 3 3 5 6 3" xfId="16125" xr:uid="{00000000-0005-0000-0000-000055000000}"/>
    <cellStyle name="Input cel new 3 3 5 7" xfId="3484" xr:uid="{00000000-0005-0000-0000-000055000000}"/>
    <cellStyle name="Input cel new 3 3 5 7 2" xfId="9048" xr:uid="{00000000-0005-0000-0000-000055000000}"/>
    <cellStyle name="Input cel new 3 3 5 7 2 2" xfId="19594" xr:uid="{00000000-0005-0000-0000-000055000000}"/>
    <cellStyle name="Input cel new 3 3 5 7 3" xfId="12398" xr:uid="{00000000-0005-0000-0000-000055000000}"/>
    <cellStyle name="Input cel new 3 3 5 8" xfId="4931" xr:uid="{00000000-0005-0000-0000-000055000000}"/>
    <cellStyle name="Input cel new 3 3 5 8 2" xfId="12221" xr:uid="{00000000-0005-0000-0000-000055000000}"/>
    <cellStyle name="Input cel new 3 3 5 9" xfId="14887" xr:uid="{00000000-0005-0000-0000-000055000000}"/>
    <cellStyle name="Input cel new 3 3 5 9 2" xfId="11222" xr:uid="{00000000-0005-0000-0000-000055000000}"/>
    <cellStyle name="Input cel new 3 3 6" xfId="807" xr:uid="{00000000-0005-0000-0000-000055000000}"/>
    <cellStyle name="Input cel new 3 3 6 2" xfId="2033" xr:uid="{00000000-0005-0000-0000-000055000000}"/>
    <cellStyle name="Input cel new 3 3 6 2 2" xfId="3272" xr:uid="{00000000-0005-0000-0000-000055000000}"/>
    <cellStyle name="Input cel new 3 3 6 2 2 2" xfId="8842" xr:uid="{00000000-0005-0000-0000-000055000000}"/>
    <cellStyle name="Input cel new 3 3 6 2 2 2 2" xfId="19387" xr:uid="{00000000-0005-0000-0000-000055000000}"/>
    <cellStyle name="Input cel new 3 3 6 2 2 3" xfId="10635" xr:uid="{00000000-0005-0000-0000-000055000000}"/>
    <cellStyle name="Input cel new 3 3 6 2 3" xfId="4684" xr:uid="{00000000-0005-0000-0000-000055000000}"/>
    <cellStyle name="Input cel new 3 3 6 2 3 2" xfId="10177" xr:uid="{00000000-0005-0000-0000-000055000000}"/>
    <cellStyle name="Input cel new 3 3 6 2 3 2 2" xfId="20732" xr:uid="{00000000-0005-0000-0000-000055000000}"/>
    <cellStyle name="Input cel new 3 3 6 2 3 3" xfId="11068" xr:uid="{00000000-0005-0000-0000-000055000000}"/>
    <cellStyle name="Input cel new 3 3 6 2 4" xfId="7604" xr:uid="{00000000-0005-0000-0000-000055000000}"/>
    <cellStyle name="Input cel new 3 3 6 2 4 2" xfId="18149" xr:uid="{00000000-0005-0000-0000-000055000000}"/>
    <cellStyle name="Input cel new 3 3 6 2 5" xfId="6061" xr:uid="{00000000-0005-0000-0000-000055000000}"/>
    <cellStyle name="Input cel new 3 3 6 2 5 2" xfId="16583" xr:uid="{00000000-0005-0000-0000-000055000000}"/>
    <cellStyle name="Input cel new 3 3 6 2 6" xfId="14261" xr:uid="{00000000-0005-0000-0000-000055000000}"/>
    <cellStyle name="Input cel new 3 3 6 3" xfId="1327" xr:uid="{00000000-0005-0000-0000-000055000000}"/>
    <cellStyle name="Input cel new 3 3 6 3 2" xfId="2568" xr:uid="{00000000-0005-0000-0000-000055000000}"/>
    <cellStyle name="Input cel new 3 3 6 3 2 2" xfId="8138" xr:uid="{00000000-0005-0000-0000-000055000000}"/>
    <cellStyle name="Input cel new 3 3 6 3 2 2 2" xfId="18683" xr:uid="{00000000-0005-0000-0000-000055000000}"/>
    <cellStyle name="Input cel new 3 3 6 3 2 3" xfId="12292" xr:uid="{00000000-0005-0000-0000-000055000000}"/>
    <cellStyle name="Input cel new 3 3 6 3 3" xfId="3988" xr:uid="{00000000-0005-0000-0000-000055000000}"/>
    <cellStyle name="Input cel new 3 3 6 3 3 2" xfId="9526" xr:uid="{00000000-0005-0000-0000-000055000000}"/>
    <cellStyle name="Input cel new 3 3 6 3 3 2 2" xfId="20079" xr:uid="{00000000-0005-0000-0000-000055000000}"/>
    <cellStyle name="Input cel new 3 3 6 3 3 3" xfId="11136" xr:uid="{00000000-0005-0000-0000-000055000000}"/>
    <cellStyle name="Input cel new 3 3 6 3 4" xfId="6968" xr:uid="{00000000-0005-0000-0000-000055000000}"/>
    <cellStyle name="Input cel new 3 3 6 3 4 2" xfId="17513" xr:uid="{00000000-0005-0000-0000-000055000000}"/>
    <cellStyle name="Input cel new 3 3 6 3 5" xfId="5410" xr:uid="{00000000-0005-0000-0000-000055000000}"/>
    <cellStyle name="Input cel new 3 3 6 3 5 2" xfId="10942" xr:uid="{00000000-0005-0000-0000-000055000000}"/>
    <cellStyle name="Input cel new 3 3 6 3 6" xfId="11437" xr:uid="{00000000-0005-0000-0000-000055000000}"/>
    <cellStyle name="Input cel new 3 3 6 4" xfId="1107" xr:uid="{00000000-0005-0000-0000-000055000000}"/>
    <cellStyle name="Input cel new 3 3 6 4 2" xfId="6764" xr:uid="{00000000-0005-0000-0000-000055000000}"/>
    <cellStyle name="Input cel new 3 3 6 4 2 2" xfId="17309" xr:uid="{00000000-0005-0000-0000-000055000000}"/>
    <cellStyle name="Input cel new 3 3 6 4 3" xfId="11767" xr:uid="{00000000-0005-0000-0000-000055000000}"/>
    <cellStyle name="Input cel new 3 3 6 5" xfId="2350" xr:uid="{00000000-0005-0000-0000-000055000000}"/>
    <cellStyle name="Input cel new 3 3 6 5 2" xfId="7920" xr:uid="{00000000-0005-0000-0000-000055000000}"/>
    <cellStyle name="Input cel new 3 3 6 5 2 2" xfId="18465" xr:uid="{00000000-0005-0000-0000-000055000000}"/>
    <cellStyle name="Input cel new 3 3 6 5 3" xfId="13304" xr:uid="{00000000-0005-0000-0000-000055000000}"/>
    <cellStyle name="Input cel new 3 3 6 6" xfId="3775" xr:uid="{00000000-0005-0000-0000-000055000000}"/>
    <cellStyle name="Input cel new 3 3 6 6 2" xfId="9328" xr:uid="{00000000-0005-0000-0000-000055000000}"/>
    <cellStyle name="Input cel new 3 3 6 6 2 2" xfId="19880" xr:uid="{00000000-0005-0000-0000-000055000000}"/>
    <cellStyle name="Input cel new 3 3 6 6 3" xfId="15426" xr:uid="{00000000-0005-0000-0000-000055000000}"/>
    <cellStyle name="Input cel new 3 3 6 7" xfId="6468" xr:uid="{00000000-0005-0000-0000-000055000000}"/>
    <cellStyle name="Input cel new 3 3 6 7 2" xfId="15176" xr:uid="{00000000-0005-0000-0000-000055000000}"/>
    <cellStyle name="Input cel new 3 3 6 7 2 2" xfId="17013" xr:uid="{00000000-0005-0000-0000-000055000000}"/>
    <cellStyle name="Input cel new 3 3 6 7 3" xfId="15342" xr:uid="{00000000-0005-0000-0000-000055000000}"/>
    <cellStyle name="Input cel new 3 3 6 8" xfId="5212" xr:uid="{00000000-0005-0000-0000-000055000000}"/>
    <cellStyle name="Input cel new 3 3 6 8 2" xfId="15500" xr:uid="{00000000-0005-0000-0000-000055000000}"/>
    <cellStyle name="Input cel new 3 3 6 9" xfId="10958" xr:uid="{00000000-0005-0000-0000-000055000000}"/>
    <cellStyle name="Input cel new 3 3 7" xfId="558" xr:uid="{00000000-0005-0000-0000-000055000000}"/>
    <cellStyle name="Input cel new 3 3 7 2" xfId="1240" xr:uid="{00000000-0005-0000-0000-000055000000}"/>
    <cellStyle name="Input cel new 3 3 7 2 2" xfId="2482" xr:uid="{00000000-0005-0000-0000-000055000000}"/>
    <cellStyle name="Input cel new 3 3 7 2 2 2" xfId="8052" xr:uid="{00000000-0005-0000-0000-000055000000}"/>
    <cellStyle name="Input cel new 3 3 7 2 2 2 2" xfId="18597" xr:uid="{00000000-0005-0000-0000-000055000000}"/>
    <cellStyle name="Input cel new 3 3 7 2 2 3" xfId="15691" xr:uid="{00000000-0005-0000-0000-000055000000}"/>
    <cellStyle name="Input cel new 3 3 7 2 3" xfId="3906" xr:uid="{00000000-0005-0000-0000-000055000000}"/>
    <cellStyle name="Input cel new 3 3 7 2 3 2" xfId="9453" xr:uid="{00000000-0005-0000-0000-000055000000}"/>
    <cellStyle name="Input cel new 3 3 7 2 3 2 2" xfId="20006" xr:uid="{00000000-0005-0000-0000-000055000000}"/>
    <cellStyle name="Input cel new 3 3 7 2 3 3" xfId="12618" xr:uid="{00000000-0005-0000-0000-000055000000}"/>
    <cellStyle name="Input cel new 3 3 7 2 4" xfId="6890" xr:uid="{00000000-0005-0000-0000-000055000000}"/>
    <cellStyle name="Input cel new 3 3 7 2 4 2" xfId="17435" xr:uid="{00000000-0005-0000-0000-000055000000}"/>
    <cellStyle name="Input cel new 3 3 7 2 5" xfId="5337" xr:uid="{00000000-0005-0000-0000-000055000000}"/>
    <cellStyle name="Input cel new 3 3 7 2 5 2" xfId="11833" xr:uid="{00000000-0005-0000-0000-000055000000}"/>
    <cellStyle name="Input cel new 3 3 7 2 6" xfId="10273" xr:uid="{00000000-0005-0000-0000-000055000000}"/>
    <cellStyle name="Input cel new 3 3 7 3" xfId="1494" xr:uid="{00000000-0005-0000-0000-000055000000}"/>
    <cellStyle name="Input cel new 3 3 7 3 2" xfId="7118" xr:uid="{00000000-0005-0000-0000-000055000000}"/>
    <cellStyle name="Input cel new 3 3 7 3 2 2" xfId="17663" xr:uid="{00000000-0005-0000-0000-000055000000}"/>
    <cellStyle name="Input cel new 3 3 7 3 3" xfId="16178" xr:uid="{00000000-0005-0000-0000-000055000000}"/>
    <cellStyle name="Input cel new 3 3 7 4" xfId="2734" xr:uid="{00000000-0005-0000-0000-000055000000}"/>
    <cellStyle name="Input cel new 3 3 7 4 2" xfId="8304" xr:uid="{00000000-0005-0000-0000-000055000000}"/>
    <cellStyle name="Input cel new 3 3 7 4 2 2" xfId="18849" xr:uid="{00000000-0005-0000-0000-000055000000}"/>
    <cellStyle name="Input cel new 3 3 7 4 3" xfId="11180" xr:uid="{00000000-0005-0000-0000-000055000000}"/>
    <cellStyle name="Input cel new 3 3 7 5" xfId="4150" xr:uid="{00000000-0005-0000-0000-000055000000}"/>
    <cellStyle name="Input cel new 3 3 7 5 2" xfId="9676" xr:uid="{00000000-0005-0000-0000-000055000000}"/>
    <cellStyle name="Input cel new 3 3 7 5 2 2" xfId="20230" xr:uid="{00000000-0005-0000-0000-000055000000}"/>
    <cellStyle name="Input cel new 3 3 7 5 3" xfId="14522" xr:uid="{00000000-0005-0000-0000-000055000000}"/>
    <cellStyle name="Input cel new 3 3 7 6" xfId="6259" xr:uid="{00000000-0005-0000-0000-000055000000}"/>
    <cellStyle name="Input cel new 3 3 7 6 2" xfId="16804" xr:uid="{00000000-0005-0000-0000-000055000000}"/>
    <cellStyle name="Input cel new 3 3 7 7" xfId="5560" xr:uid="{00000000-0005-0000-0000-000055000000}"/>
    <cellStyle name="Input cel new 3 3 7 7 2" xfId="12848" xr:uid="{00000000-0005-0000-0000-000055000000}"/>
    <cellStyle name="Input cel new 3 3 7 8" xfId="13405" xr:uid="{00000000-0005-0000-0000-000055000000}"/>
    <cellStyle name="Input cel new 3 3 8" xfId="447" xr:uid="{00000000-0005-0000-0000-000055000000}"/>
    <cellStyle name="Input cel new 3 3 8 2" xfId="3589" xr:uid="{00000000-0005-0000-0000-000055000000}"/>
    <cellStyle name="Input cel new 3 3 8 2 2" xfId="9150" xr:uid="{00000000-0005-0000-0000-000055000000}"/>
    <cellStyle name="Input cel new 3 3 8 2 2 2" xfId="19697" xr:uid="{00000000-0005-0000-0000-000055000000}"/>
    <cellStyle name="Input cel new 3 3 8 2 3" xfId="15526" xr:uid="{00000000-0005-0000-0000-000055000000}"/>
    <cellStyle name="Input cel new 3 3 8 3" xfId="6190" xr:uid="{00000000-0005-0000-0000-000055000000}"/>
    <cellStyle name="Input cel new 3 3 8 3 2" xfId="16735" xr:uid="{00000000-0005-0000-0000-000055000000}"/>
    <cellStyle name="Input cel new 3 3 8 4" xfId="5034" xr:uid="{00000000-0005-0000-0000-000055000000}"/>
    <cellStyle name="Input cel new 3 3 8 4 2" xfId="11769" xr:uid="{00000000-0005-0000-0000-000055000000}"/>
    <cellStyle name="Input cel new 3 3 8 5" xfId="12367" xr:uid="{00000000-0005-0000-0000-000055000000}"/>
    <cellStyle name="Input cel new 3 3 9" xfId="514" xr:uid="{00000000-0005-0000-0000-000055000000}"/>
    <cellStyle name="Input cel new 3 3 9 2" xfId="6249" xr:uid="{00000000-0005-0000-0000-000055000000}"/>
    <cellStyle name="Input cel new 3 3 9 2 2" xfId="16796" xr:uid="{00000000-0005-0000-0000-000055000000}"/>
    <cellStyle name="Input cel new 3 3 9 3" xfId="14414" xr:uid="{00000000-0005-0000-0000-000055000000}"/>
    <cellStyle name="Input cel new 3 4" xfId="212" xr:uid="{00000000-0005-0000-0000-000052000000}"/>
    <cellStyle name="Input cel new 3 4 10" xfId="14839" xr:uid="{00000000-0005-0000-0000-000052000000}"/>
    <cellStyle name="Input cel new 3 4 10 2" xfId="12771" xr:uid="{00000000-0005-0000-0000-000052000000}"/>
    <cellStyle name="Input cel new 3 4 2" xfId="357" xr:uid="{00000000-0005-0000-0000-000052000000}"/>
    <cellStyle name="Input cel new 3 4 2 10" xfId="563" xr:uid="{00000000-0005-0000-0000-000052000000}"/>
    <cellStyle name="Input cel new 3 4 2 10 2" xfId="6263" xr:uid="{00000000-0005-0000-0000-000052000000}"/>
    <cellStyle name="Input cel new 3 4 2 10 2 2" xfId="16808" xr:uid="{00000000-0005-0000-0000-000052000000}"/>
    <cellStyle name="Input cel new 3 4 2 10 3" xfId="10934" xr:uid="{00000000-0005-0000-0000-000052000000}"/>
    <cellStyle name="Input cel new 3 4 2 11" xfId="3446" xr:uid="{00000000-0005-0000-0000-000052000000}"/>
    <cellStyle name="Input cel new 3 4 2 11 2" xfId="9010" xr:uid="{00000000-0005-0000-0000-000052000000}"/>
    <cellStyle name="Input cel new 3 4 2 11 2 2" xfId="19556" xr:uid="{00000000-0005-0000-0000-000052000000}"/>
    <cellStyle name="Input cel new 3 4 2 12" xfId="4887" xr:uid="{00000000-0005-0000-0000-000052000000}"/>
    <cellStyle name="Input cel new 3 4 2 12 2" xfId="15404" xr:uid="{00000000-0005-0000-0000-000052000000}"/>
    <cellStyle name="Input cel new 3 4 2 13" xfId="10371" xr:uid="{00000000-0005-0000-0000-000052000000}"/>
    <cellStyle name="Input cel new 3 4 2 2" xfId="705" xr:uid="{00000000-0005-0000-0000-000052000000}"/>
    <cellStyle name="Input cel new 3 4 2 2 10" xfId="10479" xr:uid="{00000000-0005-0000-0000-000052000000}"/>
    <cellStyle name="Input cel new 3 4 2 2 2" xfId="1616" xr:uid="{00000000-0005-0000-0000-000052000000}"/>
    <cellStyle name="Input cel new 3 4 2 2 2 2" xfId="1931" xr:uid="{00000000-0005-0000-0000-000052000000}"/>
    <cellStyle name="Input cel new 3 4 2 2 2 2 2" xfId="3170" xr:uid="{00000000-0005-0000-0000-000052000000}"/>
    <cellStyle name="Input cel new 3 4 2 2 2 2 2 2" xfId="8740" xr:uid="{00000000-0005-0000-0000-000052000000}"/>
    <cellStyle name="Input cel new 3 4 2 2 2 2 2 2 2" xfId="19285" xr:uid="{00000000-0005-0000-0000-000052000000}"/>
    <cellStyle name="Input cel new 3 4 2 2 2 2 2 3" xfId="13791" xr:uid="{00000000-0005-0000-0000-000052000000}"/>
    <cellStyle name="Input cel new 3 4 2 2 2 2 3" xfId="4582" xr:uid="{00000000-0005-0000-0000-000052000000}"/>
    <cellStyle name="Input cel new 3 4 2 2 2 2 3 2" xfId="10081" xr:uid="{00000000-0005-0000-0000-000052000000}"/>
    <cellStyle name="Input cel new 3 4 2 2 2 2 3 2 2" xfId="20636" xr:uid="{00000000-0005-0000-0000-000052000000}"/>
    <cellStyle name="Input cel new 3 4 2 2 2 2 3 3" xfId="13374" xr:uid="{00000000-0005-0000-0000-000052000000}"/>
    <cellStyle name="Input cel new 3 4 2 2 2 2 4" xfId="7508" xr:uid="{00000000-0005-0000-0000-000052000000}"/>
    <cellStyle name="Input cel new 3 4 2 2 2 2 4 2" xfId="18053" xr:uid="{00000000-0005-0000-0000-000052000000}"/>
    <cellStyle name="Input cel new 3 4 2 2 2 2 5" xfId="5965" xr:uid="{00000000-0005-0000-0000-000052000000}"/>
    <cellStyle name="Input cel new 3 4 2 2 2 2 5 2" xfId="16487" xr:uid="{00000000-0005-0000-0000-000052000000}"/>
    <cellStyle name="Input cel new 3 4 2 2 2 2 6" xfId="13638" xr:uid="{00000000-0005-0000-0000-000052000000}"/>
    <cellStyle name="Input cel new 3 4 2 2 2 3" xfId="2856" xr:uid="{00000000-0005-0000-0000-000052000000}"/>
    <cellStyle name="Input cel new 3 4 2 2 2 3 2" xfId="8426" xr:uid="{00000000-0005-0000-0000-000052000000}"/>
    <cellStyle name="Input cel new 3 4 2 2 2 3 2 2" xfId="18971" xr:uid="{00000000-0005-0000-0000-000052000000}"/>
    <cellStyle name="Input cel new 3 4 2 2 2 3 3" xfId="10604" xr:uid="{00000000-0005-0000-0000-000052000000}"/>
    <cellStyle name="Input cel new 3 4 2 2 2 4" xfId="4269" xr:uid="{00000000-0005-0000-0000-000052000000}"/>
    <cellStyle name="Input cel new 3 4 2 2 2 4 2" xfId="9787" xr:uid="{00000000-0005-0000-0000-000052000000}"/>
    <cellStyle name="Input cel new 3 4 2 2 2 4 2 2" xfId="20341" xr:uid="{00000000-0005-0000-0000-000052000000}"/>
    <cellStyle name="Input cel new 3 4 2 2 2 4 3" xfId="15329" xr:uid="{00000000-0005-0000-0000-000052000000}"/>
    <cellStyle name="Input cel new 3 4 2 2 2 5" xfId="7224" xr:uid="{00000000-0005-0000-0000-000052000000}"/>
    <cellStyle name="Input cel new 3 4 2 2 2 5 2" xfId="17769" xr:uid="{00000000-0005-0000-0000-000052000000}"/>
    <cellStyle name="Input cel new 3 4 2 2 2 6" xfId="5671" xr:uid="{00000000-0005-0000-0000-000052000000}"/>
    <cellStyle name="Input cel new 3 4 2 2 2 6 2" xfId="10695" xr:uid="{00000000-0005-0000-0000-000052000000}"/>
    <cellStyle name="Input cel new 3 4 2 2 2 7" xfId="11396" xr:uid="{00000000-0005-0000-0000-000052000000}"/>
    <cellStyle name="Input cel new 3 4 2 2 3" xfId="1606" xr:uid="{00000000-0005-0000-0000-000052000000}"/>
    <cellStyle name="Input cel new 3 4 2 2 3 2" xfId="2846" xr:uid="{00000000-0005-0000-0000-000052000000}"/>
    <cellStyle name="Input cel new 3 4 2 2 3 2 2" xfId="8416" xr:uid="{00000000-0005-0000-0000-000052000000}"/>
    <cellStyle name="Input cel new 3 4 2 2 3 2 2 2" xfId="18961" xr:uid="{00000000-0005-0000-0000-000052000000}"/>
    <cellStyle name="Input cel new 3 4 2 2 3 2 3" xfId="11989" xr:uid="{00000000-0005-0000-0000-000052000000}"/>
    <cellStyle name="Input cel new 3 4 2 2 3 3" xfId="4260" xr:uid="{00000000-0005-0000-0000-000052000000}"/>
    <cellStyle name="Input cel new 3 4 2 2 3 3 2" xfId="9780" xr:uid="{00000000-0005-0000-0000-000052000000}"/>
    <cellStyle name="Input cel new 3 4 2 2 3 3 2 2" xfId="20334" xr:uid="{00000000-0005-0000-0000-000052000000}"/>
    <cellStyle name="Input cel new 3 4 2 2 3 3 3" xfId="13182" xr:uid="{00000000-0005-0000-0000-000052000000}"/>
    <cellStyle name="Input cel new 3 4 2 2 3 4" xfId="7216" xr:uid="{00000000-0005-0000-0000-000052000000}"/>
    <cellStyle name="Input cel new 3 4 2 2 3 4 2" xfId="17761" xr:uid="{00000000-0005-0000-0000-000052000000}"/>
    <cellStyle name="Input cel new 3 4 2 2 3 5" xfId="5664" xr:uid="{00000000-0005-0000-0000-000052000000}"/>
    <cellStyle name="Input cel new 3 4 2 2 3 5 2" xfId="11078" xr:uid="{00000000-0005-0000-0000-000052000000}"/>
    <cellStyle name="Input cel new 3 4 2 2 3 6" xfId="11839" xr:uid="{00000000-0005-0000-0000-000052000000}"/>
    <cellStyle name="Input cel new 3 4 2 2 4" xfId="1389" xr:uid="{00000000-0005-0000-0000-000052000000}"/>
    <cellStyle name="Input cel new 3 4 2 2 4 2" xfId="2630" xr:uid="{00000000-0005-0000-0000-000052000000}"/>
    <cellStyle name="Input cel new 3 4 2 2 4 2 2" xfId="8200" xr:uid="{00000000-0005-0000-0000-000052000000}"/>
    <cellStyle name="Input cel new 3 4 2 2 4 2 2 2" xfId="18745" xr:uid="{00000000-0005-0000-0000-000052000000}"/>
    <cellStyle name="Input cel new 3 4 2 2 4 2 3" xfId="16123" xr:uid="{00000000-0005-0000-0000-000052000000}"/>
    <cellStyle name="Input cel new 3 4 2 2 4 3" xfId="4050" xr:uid="{00000000-0005-0000-0000-000052000000}"/>
    <cellStyle name="Input cel new 3 4 2 2 4 3 2" xfId="9583" xr:uid="{00000000-0005-0000-0000-000052000000}"/>
    <cellStyle name="Input cel new 3 4 2 2 4 3 2 2" xfId="20136" xr:uid="{00000000-0005-0000-0000-000052000000}"/>
    <cellStyle name="Input cel new 3 4 2 2 4 3 3" xfId="10906" xr:uid="{00000000-0005-0000-0000-000052000000}"/>
    <cellStyle name="Input cel new 3 4 2 2 4 4" xfId="7024" xr:uid="{00000000-0005-0000-0000-000052000000}"/>
    <cellStyle name="Input cel new 3 4 2 2 4 4 2" xfId="17569" xr:uid="{00000000-0005-0000-0000-000052000000}"/>
    <cellStyle name="Input cel new 3 4 2 2 4 5" xfId="5467" xr:uid="{00000000-0005-0000-0000-000052000000}"/>
    <cellStyle name="Input cel new 3 4 2 2 4 5 2" xfId="14575" xr:uid="{00000000-0005-0000-0000-000052000000}"/>
    <cellStyle name="Input cel new 3 4 2 2 4 6" xfId="14407" xr:uid="{00000000-0005-0000-0000-000052000000}"/>
    <cellStyle name="Input cel new 3 4 2 2 5" xfId="1005" xr:uid="{00000000-0005-0000-0000-000052000000}"/>
    <cellStyle name="Input cel new 3 4 2 2 5 2" xfId="3673" xr:uid="{00000000-0005-0000-0000-000052000000}"/>
    <cellStyle name="Input cel new 3 4 2 2 5 2 2" xfId="9232" xr:uid="{00000000-0005-0000-0000-000052000000}"/>
    <cellStyle name="Input cel new 3 4 2 2 5 2 2 2" xfId="19781" xr:uid="{00000000-0005-0000-0000-000052000000}"/>
    <cellStyle name="Input cel new 3 4 2 2 5 2 3" xfId="14249" xr:uid="{00000000-0005-0000-0000-000052000000}"/>
    <cellStyle name="Input cel new 3 4 2 2 5 3" xfId="6665" xr:uid="{00000000-0005-0000-0000-000052000000}"/>
    <cellStyle name="Input cel new 3 4 2 2 5 3 2" xfId="17210" xr:uid="{00000000-0005-0000-0000-000052000000}"/>
    <cellStyle name="Input cel new 3 4 2 2 5 4" xfId="5116" xr:uid="{00000000-0005-0000-0000-000052000000}"/>
    <cellStyle name="Input cel new 3 4 2 2 5 4 2" xfId="15652" xr:uid="{00000000-0005-0000-0000-000052000000}"/>
    <cellStyle name="Input cel new 3 4 2 2 5 5" xfId="11210" xr:uid="{00000000-0005-0000-0000-000052000000}"/>
    <cellStyle name="Input cel new 3 4 2 2 6" xfId="2248" xr:uid="{00000000-0005-0000-0000-000052000000}"/>
    <cellStyle name="Input cel new 3 4 2 2 6 2" xfId="7818" xr:uid="{00000000-0005-0000-0000-000052000000}"/>
    <cellStyle name="Input cel new 3 4 2 2 6 2 2" xfId="18363" xr:uid="{00000000-0005-0000-0000-000052000000}"/>
    <cellStyle name="Input cel new 3 4 2 2 6 3" xfId="13043" xr:uid="{00000000-0005-0000-0000-000052000000}"/>
    <cellStyle name="Input cel new 3 4 2 2 7" xfId="3533" xr:uid="{00000000-0005-0000-0000-000052000000}"/>
    <cellStyle name="Input cel new 3 4 2 2 7 2" xfId="9097" xr:uid="{00000000-0005-0000-0000-000052000000}"/>
    <cellStyle name="Input cel new 3 4 2 2 7 2 2" xfId="19643" xr:uid="{00000000-0005-0000-0000-000052000000}"/>
    <cellStyle name="Input cel new 3 4 2 2 7 3" xfId="11749" xr:uid="{00000000-0005-0000-0000-000052000000}"/>
    <cellStyle name="Input cel new 3 4 2 2 8" xfId="4980" xr:uid="{00000000-0005-0000-0000-000052000000}"/>
    <cellStyle name="Input cel new 3 4 2 2 8 2" xfId="13894" xr:uid="{00000000-0005-0000-0000-000052000000}"/>
    <cellStyle name="Input cel new 3 4 2 2 9" xfId="14893" xr:uid="{00000000-0005-0000-0000-000052000000}"/>
    <cellStyle name="Input cel new 3 4 2 2 9 2" xfId="11984" xr:uid="{00000000-0005-0000-0000-000052000000}"/>
    <cellStyle name="Input cel new 3 4 2 3" xfId="769" xr:uid="{00000000-0005-0000-0000-000052000000}"/>
    <cellStyle name="Input cel new 3 4 2 3 2" xfId="1995" xr:uid="{00000000-0005-0000-0000-000052000000}"/>
    <cellStyle name="Input cel new 3 4 2 3 2 2" xfId="3234" xr:uid="{00000000-0005-0000-0000-000052000000}"/>
    <cellStyle name="Input cel new 3 4 2 3 2 2 2" xfId="8804" xr:uid="{00000000-0005-0000-0000-000052000000}"/>
    <cellStyle name="Input cel new 3 4 2 3 2 2 2 2" xfId="19349" xr:uid="{00000000-0005-0000-0000-000052000000}"/>
    <cellStyle name="Input cel new 3 4 2 3 2 2 3" xfId="11140" xr:uid="{00000000-0005-0000-0000-000052000000}"/>
    <cellStyle name="Input cel new 3 4 2 3 2 3" xfId="4646" xr:uid="{00000000-0005-0000-0000-000052000000}"/>
    <cellStyle name="Input cel new 3 4 2 3 2 3 2" xfId="10141" xr:uid="{00000000-0005-0000-0000-000052000000}"/>
    <cellStyle name="Input cel new 3 4 2 3 2 3 2 2" xfId="20696" xr:uid="{00000000-0005-0000-0000-000052000000}"/>
    <cellStyle name="Input cel new 3 4 2 3 2 3 3" xfId="12311" xr:uid="{00000000-0005-0000-0000-000052000000}"/>
    <cellStyle name="Input cel new 3 4 2 3 2 4" xfId="7568" xr:uid="{00000000-0005-0000-0000-000052000000}"/>
    <cellStyle name="Input cel new 3 4 2 3 2 4 2" xfId="18113" xr:uid="{00000000-0005-0000-0000-000052000000}"/>
    <cellStyle name="Input cel new 3 4 2 3 2 5" xfId="6025" xr:uid="{00000000-0005-0000-0000-000052000000}"/>
    <cellStyle name="Input cel new 3 4 2 3 2 5 2" xfId="16547" xr:uid="{00000000-0005-0000-0000-000052000000}"/>
    <cellStyle name="Input cel new 3 4 2 3 2 6" xfId="13219" xr:uid="{00000000-0005-0000-0000-000052000000}"/>
    <cellStyle name="Input cel new 3 4 2 3 3" xfId="1677" xr:uid="{00000000-0005-0000-0000-000052000000}"/>
    <cellStyle name="Input cel new 3 4 2 3 3 2" xfId="2917" xr:uid="{00000000-0005-0000-0000-000052000000}"/>
    <cellStyle name="Input cel new 3 4 2 3 3 2 2" xfId="8487" xr:uid="{00000000-0005-0000-0000-000052000000}"/>
    <cellStyle name="Input cel new 3 4 2 3 3 2 2 2" xfId="19032" xr:uid="{00000000-0005-0000-0000-000052000000}"/>
    <cellStyle name="Input cel new 3 4 2 3 3 2 3" xfId="11378" xr:uid="{00000000-0005-0000-0000-000052000000}"/>
    <cellStyle name="Input cel new 3 4 2 3 3 3" xfId="4330" xr:uid="{00000000-0005-0000-0000-000052000000}"/>
    <cellStyle name="Input cel new 3 4 2 3 3 3 2" xfId="9844" xr:uid="{00000000-0005-0000-0000-000052000000}"/>
    <cellStyle name="Input cel new 3 4 2 3 3 3 2 2" xfId="20400" xr:uid="{00000000-0005-0000-0000-000052000000}"/>
    <cellStyle name="Input cel new 3 4 2 3 3 3 3" xfId="11129" xr:uid="{00000000-0005-0000-0000-000052000000}"/>
    <cellStyle name="Input cel new 3 4 2 3 3 4" xfId="7284" xr:uid="{00000000-0005-0000-0000-000052000000}"/>
    <cellStyle name="Input cel new 3 4 2 3 3 4 2" xfId="17829" xr:uid="{00000000-0005-0000-0000-000052000000}"/>
    <cellStyle name="Input cel new 3 4 2 3 3 5" xfId="5728" xr:uid="{00000000-0005-0000-0000-000052000000}"/>
    <cellStyle name="Input cel new 3 4 2 3 3 5 2" xfId="16251" xr:uid="{00000000-0005-0000-0000-000052000000}"/>
    <cellStyle name="Input cel new 3 4 2 3 3 6" xfId="14678" xr:uid="{00000000-0005-0000-0000-000052000000}"/>
    <cellStyle name="Input cel new 3 4 2 3 4" xfId="1069" xr:uid="{00000000-0005-0000-0000-000052000000}"/>
    <cellStyle name="Input cel new 3 4 2 3 4 2" xfId="6726" xr:uid="{00000000-0005-0000-0000-000052000000}"/>
    <cellStyle name="Input cel new 3 4 2 3 4 2 2" xfId="17271" xr:uid="{00000000-0005-0000-0000-000052000000}"/>
    <cellStyle name="Input cel new 3 4 2 3 4 3" xfId="15026" xr:uid="{00000000-0005-0000-0000-000052000000}"/>
    <cellStyle name="Input cel new 3 4 2 3 5" xfId="2312" xr:uid="{00000000-0005-0000-0000-000052000000}"/>
    <cellStyle name="Input cel new 3 4 2 3 5 2" xfId="7882" xr:uid="{00000000-0005-0000-0000-000052000000}"/>
    <cellStyle name="Input cel new 3 4 2 3 5 2 2" xfId="18427" xr:uid="{00000000-0005-0000-0000-000052000000}"/>
    <cellStyle name="Input cel new 3 4 2 3 5 3" xfId="11106" xr:uid="{00000000-0005-0000-0000-000052000000}"/>
    <cellStyle name="Input cel new 3 4 2 3 6" xfId="3737" xr:uid="{00000000-0005-0000-0000-000052000000}"/>
    <cellStyle name="Input cel new 3 4 2 3 6 2" xfId="9292" xr:uid="{00000000-0005-0000-0000-000052000000}"/>
    <cellStyle name="Input cel new 3 4 2 3 6 2 2" xfId="19842" xr:uid="{00000000-0005-0000-0000-000052000000}"/>
    <cellStyle name="Input cel new 3 4 2 3 6 3" xfId="13438" xr:uid="{00000000-0005-0000-0000-000052000000}"/>
    <cellStyle name="Input cel new 3 4 2 3 7" xfId="6432" xr:uid="{00000000-0005-0000-0000-000052000000}"/>
    <cellStyle name="Input cel new 3 4 2 3 7 2" xfId="15140" xr:uid="{00000000-0005-0000-0000-000052000000}"/>
    <cellStyle name="Input cel new 3 4 2 3 7 2 2" xfId="16977" xr:uid="{00000000-0005-0000-0000-000052000000}"/>
    <cellStyle name="Input cel new 3 4 2 3 7 3" xfId="11895" xr:uid="{00000000-0005-0000-0000-000052000000}"/>
    <cellStyle name="Input cel new 3 4 2 3 8" xfId="5176" xr:uid="{00000000-0005-0000-0000-000052000000}"/>
    <cellStyle name="Input cel new 3 4 2 3 8 2" xfId="10572" xr:uid="{00000000-0005-0000-0000-000052000000}"/>
    <cellStyle name="Input cel new 3 4 2 3 9" xfId="11086" xr:uid="{00000000-0005-0000-0000-000052000000}"/>
    <cellStyle name="Input cel new 3 4 2 4" xfId="831" xr:uid="{00000000-0005-0000-0000-000052000000}"/>
    <cellStyle name="Input cel new 3 4 2 4 2" xfId="2057" xr:uid="{00000000-0005-0000-0000-000052000000}"/>
    <cellStyle name="Input cel new 3 4 2 4 2 2" xfId="3296" xr:uid="{00000000-0005-0000-0000-000052000000}"/>
    <cellStyle name="Input cel new 3 4 2 4 2 2 2" xfId="8866" xr:uid="{00000000-0005-0000-0000-000052000000}"/>
    <cellStyle name="Input cel new 3 4 2 4 2 2 2 2" xfId="19411" xr:uid="{00000000-0005-0000-0000-000052000000}"/>
    <cellStyle name="Input cel new 3 4 2 4 2 2 3" xfId="10596" xr:uid="{00000000-0005-0000-0000-000052000000}"/>
    <cellStyle name="Input cel new 3 4 2 4 2 3" xfId="4708" xr:uid="{00000000-0005-0000-0000-000052000000}"/>
    <cellStyle name="Input cel new 3 4 2 4 2 3 2" xfId="10200" xr:uid="{00000000-0005-0000-0000-000052000000}"/>
    <cellStyle name="Input cel new 3 4 2 4 2 3 2 2" xfId="20755" xr:uid="{00000000-0005-0000-0000-000052000000}"/>
    <cellStyle name="Input cel new 3 4 2 4 2 3 3" xfId="13505" xr:uid="{00000000-0005-0000-0000-000052000000}"/>
    <cellStyle name="Input cel new 3 4 2 4 2 4" xfId="7627" xr:uid="{00000000-0005-0000-0000-000052000000}"/>
    <cellStyle name="Input cel new 3 4 2 4 2 4 2" xfId="18172" xr:uid="{00000000-0005-0000-0000-000052000000}"/>
    <cellStyle name="Input cel new 3 4 2 4 2 5" xfId="6084" xr:uid="{00000000-0005-0000-0000-000052000000}"/>
    <cellStyle name="Input cel new 3 4 2 4 2 5 2" xfId="16606" xr:uid="{00000000-0005-0000-0000-000052000000}"/>
    <cellStyle name="Input cel new 3 4 2 4 2 6" xfId="13850" xr:uid="{00000000-0005-0000-0000-000052000000}"/>
    <cellStyle name="Input cel new 3 4 2 4 3" xfId="1735" xr:uid="{00000000-0005-0000-0000-000052000000}"/>
    <cellStyle name="Input cel new 3 4 2 4 3 2" xfId="2974" xr:uid="{00000000-0005-0000-0000-000052000000}"/>
    <cellStyle name="Input cel new 3 4 2 4 3 2 2" xfId="8544" xr:uid="{00000000-0005-0000-0000-000052000000}"/>
    <cellStyle name="Input cel new 3 4 2 4 3 2 2 2" xfId="19089" xr:uid="{00000000-0005-0000-0000-000052000000}"/>
    <cellStyle name="Input cel new 3 4 2 4 3 2 3" xfId="13775" xr:uid="{00000000-0005-0000-0000-000052000000}"/>
    <cellStyle name="Input cel new 3 4 2 4 3 3" xfId="4386" xr:uid="{00000000-0005-0000-0000-000052000000}"/>
    <cellStyle name="Input cel new 3 4 2 4 3 3 2" xfId="9897" xr:uid="{00000000-0005-0000-0000-000052000000}"/>
    <cellStyle name="Input cel new 3 4 2 4 3 3 2 2" xfId="20453" xr:uid="{00000000-0005-0000-0000-000052000000}"/>
    <cellStyle name="Input cel new 3 4 2 4 3 3 3" xfId="10379" xr:uid="{00000000-0005-0000-0000-000052000000}"/>
    <cellStyle name="Input cel new 3 4 2 4 3 4" xfId="7338" xr:uid="{00000000-0005-0000-0000-000052000000}"/>
    <cellStyle name="Input cel new 3 4 2 4 3 4 2" xfId="17883" xr:uid="{00000000-0005-0000-0000-000052000000}"/>
    <cellStyle name="Input cel new 3 4 2 4 3 5" xfId="5781" xr:uid="{00000000-0005-0000-0000-000052000000}"/>
    <cellStyle name="Input cel new 3 4 2 4 3 5 2" xfId="16304" xr:uid="{00000000-0005-0000-0000-000052000000}"/>
    <cellStyle name="Input cel new 3 4 2 4 3 6" xfId="12482" xr:uid="{00000000-0005-0000-0000-000052000000}"/>
    <cellStyle name="Input cel new 3 4 2 4 4" xfId="1131" xr:uid="{00000000-0005-0000-0000-000052000000}"/>
    <cellStyle name="Input cel new 3 4 2 4 4 2" xfId="6788" xr:uid="{00000000-0005-0000-0000-000052000000}"/>
    <cellStyle name="Input cel new 3 4 2 4 4 2 2" xfId="17333" xr:uid="{00000000-0005-0000-0000-000052000000}"/>
    <cellStyle name="Input cel new 3 4 2 4 4 3" xfId="11083" xr:uid="{00000000-0005-0000-0000-000052000000}"/>
    <cellStyle name="Input cel new 3 4 2 4 5" xfId="2374" xr:uid="{00000000-0005-0000-0000-000052000000}"/>
    <cellStyle name="Input cel new 3 4 2 4 5 2" xfId="7944" xr:uid="{00000000-0005-0000-0000-000052000000}"/>
    <cellStyle name="Input cel new 3 4 2 4 5 2 2" xfId="18489" xr:uid="{00000000-0005-0000-0000-000052000000}"/>
    <cellStyle name="Input cel new 3 4 2 4 5 3" xfId="14518" xr:uid="{00000000-0005-0000-0000-000052000000}"/>
    <cellStyle name="Input cel new 3 4 2 4 6" xfId="3799" xr:uid="{00000000-0005-0000-0000-000052000000}"/>
    <cellStyle name="Input cel new 3 4 2 4 6 2" xfId="9351" xr:uid="{00000000-0005-0000-0000-000052000000}"/>
    <cellStyle name="Input cel new 3 4 2 4 6 2 2" xfId="19904" xr:uid="{00000000-0005-0000-0000-000052000000}"/>
    <cellStyle name="Input cel new 3 4 2 4 6 3" xfId="16111" xr:uid="{00000000-0005-0000-0000-000052000000}"/>
    <cellStyle name="Input cel new 3 4 2 4 7" xfId="6491" xr:uid="{00000000-0005-0000-0000-000052000000}"/>
    <cellStyle name="Input cel new 3 4 2 4 7 2" xfId="15199" xr:uid="{00000000-0005-0000-0000-000052000000}"/>
    <cellStyle name="Input cel new 3 4 2 4 7 2 2" xfId="17036" xr:uid="{00000000-0005-0000-0000-000052000000}"/>
    <cellStyle name="Input cel new 3 4 2 4 7 3" xfId="15615" xr:uid="{00000000-0005-0000-0000-000052000000}"/>
    <cellStyle name="Input cel new 3 4 2 4 8" xfId="5235" xr:uid="{00000000-0005-0000-0000-000052000000}"/>
    <cellStyle name="Input cel new 3 4 2 4 8 2" xfId="16091" xr:uid="{00000000-0005-0000-0000-000052000000}"/>
    <cellStyle name="Input cel new 3 4 2 4 9" xfId="14588" xr:uid="{00000000-0005-0000-0000-000052000000}"/>
    <cellStyle name="Input cel new 3 4 2 5" xfId="656" xr:uid="{00000000-0005-0000-0000-000052000000}"/>
    <cellStyle name="Input cel new 3 4 2 5 2" xfId="1894" xr:uid="{00000000-0005-0000-0000-000052000000}"/>
    <cellStyle name="Input cel new 3 4 2 5 2 2" xfId="3133" xr:uid="{00000000-0005-0000-0000-000052000000}"/>
    <cellStyle name="Input cel new 3 4 2 5 2 2 2" xfId="8703" xr:uid="{00000000-0005-0000-0000-000052000000}"/>
    <cellStyle name="Input cel new 3 4 2 5 2 2 2 2" xfId="19248" xr:uid="{00000000-0005-0000-0000-000052000000}"/>
    <cellStyle name="Input cel new 3 4 2 5 2 2 3" xfId="14812" xr:uid="{00000000-0005-0000-0000-000052000000}"/>
    <cellStyle name="Input cel new 3 4 2 5 2 3" xfId="4545" xr:uid="{00000000-0005-0000-0000-000052000000}"/>
    <cellStyle name="Input cel new 3 4 2 5 2 3 2" xfId="10045" xr:uid="{00000000-0005-0000-0000-000052000000}"/>
    <cellStyle name="Input cel new 3 4 2 5 2 3 2 2" xfId="20600" xr:uid="{00000000-0005-0000-0000-000052000000}"/>
    <cellStyle name="Input cel new 3 4 2 5 2 3 3" xfId="14755" xr:uid="{00000000-0005-0000-0000-000052000000}"/>
    <cellStyle name="Input cel new 3 4 2 5 2 4" xfId="7472" xr:uid="{00000000-0005-0000-0000-000052000000}"/>
    <cellStyle name="Input cel new 3 4 2 5 2 4 2" xfId="18017" xr:uid="{00000000-0005-0000-0000-000052000000}"/>
    <cellStyle name="Input cel new 3 4 2 5 2 5" xfId="5929" xr:uid="{00000000-0005-0000-0000-000052000000}"/>
    <cellStyle name="Input cel new 3 4 2 5 2 5 2" xfId="16451" xr:uid="{00000000-0005-0000-0000-000052000000}"/>
    <cellStyle name="Input cel new 3 4 2 5 2 6" xfId="13759" xr:uid="{00000000-0005-0000-0000-000052000000}"/>
    <cellStyle name="Input cel new 3 4 2 5 3" xfId="1578" xr:uid="{00000000-0005-0000-0000-000052000000}"/>
    <cellStyle name="Input cel new 3 4 2 5 3 2" xfId="7188" xr:uid="{00000000-0005-0000-0000-000052000000}"/>
    <cellStyle name="Input cel new 3 4 2 5 3 2 2" xfId="17733" xr:uid="{00000000-0005-0000-0000-000052000000}"/>
    <cellStyle name="Input cel new 3 4 2 5 3 3" xfId="10935" xr:uid="{00000000-0005-0000-0000-000052000000}"/>
    <cellStyle name="Input cel new 3 4 2 5 4" xfId="2818" xr:uid="{00000000-0005-0000-0000-000052000000}"/>
    <cellStyle name="Input cel new 3 4 2 5 4 2" xfId="8388" xr:uid="{00000000-0005-0000-0000-000052000000}"/>
    <cellStyle name="Input cel new 3 4 2 5 4 2 2" xfId="18933" xr:uid="{00000000-0005-0000-0000-000052000000}"/>
    <cellStyle name="Input cel new 3 4 2 5 4 3" xfId="14192" xr:uid="{00000000-0005-0000-0000-000052000000}"/>
    <cellStyle name="Input cel new 3 4 2 5 5" xfId="4232" xr:uid="{00000000-0005-0000-0000-000052000000}"/>
    <cellStyle name="Input cel new 3 4 2 5 5 2" xfId="9752" xr:uid="{00000000-0005-0000-0000-000052000000}"/>
    <cellStyle name="Input cel new 3 4 2 5 5 2 2" xfId="20306" xr:uid="{00000000-0005-0000-0000-000052000000}"/>
    <cellStyle name="Input cel new 3 4 2 5 5 3" xfId="10848" xr:uid="{00000000-0005-0000-0000-000052000000}"/>
    <cellStyle name="Input cel new 3 4 2 5 6" xfId="6350" xr:uid="{00000000-0005-0000-0000-000052000000}"/>
    <cellStyle name="Input cel new 3 4 2 5 6 2" xfId="16895" xr:uid="{00000000-0005-0000-0000-000052000000}"/>
    <cellStyle name="Input cel new 3 4 2 5 7" xfId="5636" xr:uid="{00000000-0005-0000-0000-000052000000}"/>
    <cellStyle name="Input cel new 3 4 2 5 7 2" xfId="11413" xr:uid="{00000000-0005-0000-0000-000052000000}"/>
    <cellStyle name="Input cel new 3 4 2 5 8" xfId="13288" xr:uid="{00000000-0005-0000-0000-000052000000}"/>
    <cellStyle name="Input cel new 3 4 2 6" xfId="1241" xr:uid="{00000000-0005-0000-0000-000052000000}"/>
    <cellStyle name="Input cel new 3 4 2 6 2" xfId="2483" xr:uid="{00000000-0005-0000-0000-000052000000}"/>
    <cellStyle name="Input cel new 3 4 2 6 2 2" xfId="8053" xr:uid="{00000000-0005-0000-0000-000052000000}"/>
    <cellStyle name="Input cel new 3 4 2 6 2 2 2" xfId="18598" xr:uid="{00000000-0005-0000-0000-000052000000}"/>
    <cellStyle name="Input cel new 3 4 2 6 2 3" xfId="14401" xr:uid="{00000000-0005-0000-0000-000052000000}"/>
    <cellStyle name="Input cel new 3 4 2 6 3" xfId="3907" xr:uid="{00000000-0005-0000-0000-000052000000}"/>
    <cellStyle name="Input cel new 3 4 2 6 3 2" xfId="9454" xr:uid="{00000000-0005-0000-0000-000052000000}"/>
    <cellStyle name="Input cel new 3 4 2 6 3 2 2" xfId="20007" xr:uid="{00000000-0005-0000-0000-000052000000}"/>
    <cellStyle name="Input cel new 3 4 2 6 3 3" xfId="11453" xr:uid="{00000000-0005-0000-0000-000052000000}"/>
    <cellStyle name="Input cel new 3 4 2 6 4" xfId="6891" xr:uid="{00000000-0005-0000-0000-000052000000}"/>
    <cellStyle name="Input cel new 3 4 2 6 4 2" xfId="17436" xr:uid="{00000000-0005-0000-0000-000052000000}"/>
    <cellStyle name="Input cel new 3 4 2 6 5" xfId="5338" xr:uid="{00000000-0005-0000-0000-000052000000}"/>
    <cellStyle name="Input cel new 3 4 2 6 5 2" xfId="15030" xr:uid="{00000000-0005-0000-0000-000052000000}"/>
    <cellStyle name="Input cel new 3 4 2 6 6" xfId="15362" xr:uid="{00000000-0005-0000-0000-000052000000}"/>
    <cellStyle name="Input cel new 3 4 2 7" xfId="1189" xr:uid="{00000000-0005-0000-0000-000052000000}"/>
    <cellStyle name="Input cel new 3 4 2 7 2" xfId="2432" xr:uid="{00000000-0005-0000-0000-000052000000}"/>
    <cellStyle name="Input cel new 3 4 2 7 2 2" xfId="8002" xr:uid="{00000000-0005-0000-0000-000052000000}"/>
    <cellStyle name="Input cel new 3 4 2 7 2 2 2" xfId="18547" xr:uid="{00000000-0005-0000-0000-000052000000}"/>
    <cellStyle name="Input cel new 3 4 2 7 2 3" xfId="13986" xr:uid="{00000000-0005-0000-0000-000052000000}"/>
    <cellStyle name="Input cel new 3 4 2 7 3" xfId="3857" xr:uid="{00000000-0005-0000-0000-000052000000}"/>
    <cellStyle name="Input cel new 3 4 2 7 3 2" xfId="9407" xr:uid="{00000000-0005-0000-0000-000052000000}"/>
    <cellStyle name="Input cel new 3 4 2 7 3 2 2" xfId="19960" xr:uid="{00000000-0005-0000-0000-000052000000}"/>
    <cellStyle name="Input cel new 3 4 2 7 3 3" xfId="14595" xr:uid="{00000000-0005-0000-0000-000052000000}"/>
    <cellStyle name="Input cel new 3 4 2 7 4" xfId="6844" xr:uid="{00000000-0005-0000-0000-000052000000}"/>
    <cellStyle name="Input cel new 3 4 2 7 4 2" xfId="17389" xr:uid="{00000000-0005-0000-0000-000052000000}"/>
    <cellStyle name="Input cel new 3 4 2 7 5" xfId="5291" xr:uid="{00000000-0005-0000-0000-000052000000}"/>
    <cellStyle name="Input cel new 3 4 2 7 5 2" xfId="14186" xr:uid="{00000000-0005-0000-0000-000052000000}"/>
    <cellStyle name="Input cel new 3 4 2 7 6" xfId="10299" xr:uid="{00000000-0005-0000-0000-000052000000}"/>
    <cellStyle name="Input cel new 3 4 2 8" xfId="957" xr:uid="{00000000-0005-0000-0000-000052000000}"/>
    <cellStyle name="Input cel new 3 4 2 8 2" xfId="3625" xr:uid="{00000000-0005-0000-0000-000052000000}"/>
    <cellStyle name="Input cel new 3 4 2 8 2 2" xfId="9185" xr:uid="{00000000-0005-0000-0000-000052000000}"/>
    <cellStyle name="Input cel new 3 4 2 8 2 2 2" xfId="19733" xr:uid="{00000000-0005-0000-0000-000052000000}"/>
    <cellStyle name="Input cel new 3 4 2 8 2 3" xfId="14471" xr:uid="{00000000-0005-0000-0000-000052000000}"/>
    <cellStyle name="Input cel new 3 4 2 8 3" xfId="6617" xr:uid="{00000000-0005-0000-0000-000052000000}"/>
    <cellStyle name="Input cel new 3 4 2 8 3 2" xfId="17162" xr:uid="{00000000-0005-0000-0000-000052000000}"/>
    <cellStyle name="Input cel new 3 4 2 8 4" xfId="5069" xr:uid="{00000000-0005-0000-0000-000052000000}"/>
    <cellStyle name="Input cel new 3 4 2 8 4 2" xfId="10577" xr:uid="{00000000-0005-0000-0000-000052000000}"/>
    <cellStyle name="Input cel new 3 4 2 8 5" xfId="15449" xr:uid="{00000000-0005-0000-0000-000052000000}"/>
    <cellStyle name="Input cel new 3 4 2 9" xfId="2200" xr:uid="{00000000-0005-0000-0000-000052000000}"/>
    <cellStyle name="Input cel new 3 4 2 9 2" xfId="7770" xr:uid="{00000000-0005-0000-0000-000052000000}"/>
    <cellStyle name="Input cel new 3 4 2 9 2 2" xfId="18315" xr:uid="{00000000-0005-0000-0000-000052000000}"/>
    <cellStyle name="Input cel new 3 4 2 9 3" xfId="13567" xr:uid="{00000000-0005-0000-0000-000052000000}"/>
    <cellStyle name="Input cel new 3 4 3" xfId="290" xr:uid="{00000000-0005-0000-0000-000052000000}"/>
    <cellStyle name="Input cel new 3 4 3 2" xfId="1848" xr:uid="{00000000-0005-0000-0000-000052000000}"/>
    <cellStyle name="Input cel new 3 4 3 2 2" xfId="3087" xr:uid="{00000000-0005-0000-0000-000052000000}"/>
    <cellStyle name="Input cel new 3 4 3 2 2 2" xfId="4499" xr:uid="{00000000-0005-0000-0000-000052000000}"/>
    <cellStyle name="Input cel new 3 4 3 2 2 2 2" xfId="10002" xr:uid="{00000000-0005-0000-0000-000052000000}"/>
    <cellStyle name="Input cel new 3 4 3 2 2 2 2 2" xfId="20558" xr:uid="{00000000-0005-0000-0000-000052000000}"/>
    <cellStyle name="Input cel new 3 4 3 2 2 2 3" xfId="15341" xr:uid="{00000000-0005-0000-0000-000052000000}"/>
    <cellStyle name="Input cel new 3 4 3 2 2 3" xfId="8657" xr:uid="{00000000-0005-0000-0000-000052000000}"/>
    <cellStyle name="Input cel new 3 4 3 2 2 3 2" xfId="19202" xr:uid="{00000000-0005-0000-0000-000052000000}"/>
    <cellStyle name="Input cel new 3 4 3 2 2 4" xfId="5886" xr:uid="{00000000-0005-0000-0000-000052000000}"/>
    <cellStyle name="Input cel new 3 4 3 2 2 4 2" xfId="16409" xr:uid="{00000000-0005-0000-0000-000052000000}"/>
    <cellStyle name="Input cel new 3 4 3 2 2 5" xfId="15983" xr:uid="{00000000-0005-0000-0000-000052000000}"/>
    <cellStyle name="Input cel new 3 4 3 2 3" xfId="3491" xr:uid="{00000000-0005-0000-0000-000052000000}"/>
    <cellStyle name="Input cel new 3 4 3 2 3 2" xfId="9055" xr:uid="{00000000-0005-0000-0000-000052000000}"/>
    <cellStyle name="Input cel new 3 4 3 2 3 2 2" xfId="19601" xr:uid="{00000000-0005-0000-0000-000052000000}"/>
    <cellStyle name="Input cel new 3 4 3 2 3 3" xfId="15376" xr:uid="{00000000-0005-0000-0000-000052000000}"/>
    <cellStyle name="Input cel new 3 4 3 2 4" xfId="4938" xr:uid="{00000000-0005-0000-0000-000052000000}"/>
    <cellStyle name="Input cel new 3 4 3 2 4 2" xfId="16021" xr:uid="{00000000-0005-0000-0000-000052000000}"/>
    <cellStyle name="Input cel new 3 4 3 2 5" xfId="13930" xr:uid="{00000000-0005-0000-0000-000052000000}"/>
    <cellStyle name="Input cel new 3 4 3 3" xfId="1428" xr:uid="{00000000-0005-0000-0000-000052000000}"/>
    <cellStyle name="Input cel new 3 4 3 3 2" xfId="2669" xr:uid="{00000000-0005-0000-0000-000052000000}"/>
    <cellStyle name="Input cel new 3 4 3 3 2 2" xfId="8239" xr:uid="{00000000-0005-0000-0000-000052000000}"/>
    <cellStyle name="Input cel new 3 4 3 3 2 2 2" xfId="18784" xr:uid="{00000000-0005-0000-0000-000052000000}"/>
    <cellStyle name="Input cel new 3 4 3 3 2 3" xfId="13875" xr:uid="{00000000-0005-0000-0000-000052000000}"/>
    <cellStyle name="Input cel new 3 4 3 3 3" xfId="4089" xr:uid="{00000000-0005-0000-0000-000052000000}"/>
    <cellStyle name="Input cel new 3 4 3 3 3 2" xfId="9621" xr:uid="{00000000-0005-0000-0000-000052000000}"/>
    <cellStyle name="Input cel new 3 4 3 3 3 2 2" xfId="20174" xr:uid="{00000000-0005-0000-0000-000052000000}"/>
    <cellStyle name="Input cel new 3 4 3 3 3 3" xfId="13934" xr:uid="{00000000-0005-0000-0000-000052000000}"/>
    <cellStyle name="Input cel new 3 4 3 3 4" xfId="7062" xr:uid="{00000000-0005-0000-0000-000052000000}"/>
    <cellStyle name="Input cel new 3 4 3 3 4 2" xfId="17607" xr:uid="{00000000-0005-0000-0000-000052000000}"/>
    <cellStyle name="Input cel new 3 4 3 3 5" xfId="5505" xr:uid="{00000000-0005-0000-0000-000052000000}"/>
    <cellStyle name="Input cel new 3 4 3 3 5 2" xfId="12211" xr:uid="{00000000-0005-0000-0000-000052000000}"/>
    <cellStyle name="Input cel new 3 4 3 3 6" xfId="13958" xr:uid="{00000000-0005-0000-0000-000052000000}"/>
    <cellStyle name="Input cel new 3 4 3 4" xfId="874" xr:uid="{00000000-0005-0000-0000-000052000000}"/>
    <cellStyle name="Input cel new 3 4 3 4 2" xfId="3379" xr:uid="{00000000-0005-0000-0000-000052000000}"/>
    <cellStyle name="Input cel new 3 4 3 4 2 2" xfId="8947" xr:uid="{00000000-0005-0000-0000-000052000000}"/>
    <cellStyle name="Input cel new 3 4 3 4 2 2 2" xfId="19491" xr:uid="{00000000-0005-0000-0000-000052000000}"/>
    <cellStyle name="Input cel new 3 4 3 4 2 3" xfId="13191" xr:uid="{00000000-0005-0000-0000-000052000000}"/>
    <cellStyle name="Input cel new 3 4 3 4 3" xfId="6534" xr:uid="{00000000-0005-0000-0000-000052000000}"/>
    <cellStyle name="Input cel new 3 4 3 4 3 2" xfId="17079" xr:uid="{00000000-0005-0000-0000-000052000000}"/>
    <cellStyle name="Input cel new 3 4 3 4 4" xfId="4812" xr:uid="{00000000-0005-0000-0000-000052000000}"/>
    <cellStyle name="Input cel new 3 4 3 4 4 2" xfId="11157" xr:uid="{00000000-0005-0000-0000-000052000000}"/>
    <cellStyle name="Input cel new 3 4 3 4 5" xfId="11203" xr:uid="{00000000-0005-0000-0000-000052000000}"/>
    <cellStyle name="Input cel new 3 4 3 5" xfId="2118" xr:uid="{00000000-0005-0000-0000-000052000000}"/>
    <cellStyle name="Input cel new 3 4 3 5 2" xfId="7688" xr:uid="{00000000-0005-0000-0000-000052000000}"/>
    <cellStyle name="Input cel new 3 4 3 5 2 2" xfId="18233" xr:uid="{00000000-0005-0000-0000-000052000000}"/>
    <cellStyle name="Input cel new 3 4 3 5 3" xfId="12438" xr:uid="{00000000-0005-0000-0000-000052000000}"/>
    <cellStyle name="Input cel new 3 4 3 6" xfId="3415" xr:uid="{00000000-0005-0000-0000-000052000000}"/>
    <cellStyle name="Input cel new 3 4 3 6 2" xfId="8981" xr:uid="{00000000-0005-0000-0000-000052000000}"/>
    <cellStyle name="Input cel new 3 4 3 6 2 2" xfId="19527" xr:uid="{00000000-0005-0000-0000-000052000000}"/>
    <cellStyle name="Input cel new 3 4 3 6 3" xfId="12184" xr:uid="{00000000-0005-0000-0000-000052000000}"/>
    <cellStyle name="Input cel new 3 4 3 7" xfId="4847" xr:uid="{00000000-0005-0000-0000-000052000000}"/>
    <cellStyle name="Input cel new 3 4 3 7 2" xfId="14463" xr:uid="{00000000-0005-0000-0000-000052000000}"/>
    <cellStyle name="Input cel new 3 4 3 8" xfId="14850" xr:uid="{00000000-0005-0000-0000-000052000000}"/>
    <cellStyle name="Input cel new 3 4 3 8 2" xfId="14199" xr:uid="{00000000-0005-0000-0000-000052000000}"/>
    <cellStyle name="Input cel new 3 4 3 9" xfId="11499" xr:uid="{00000000-0005-0000-0000-000052000000}"/>
    <cellStyle name="Input cel new 3 4 4" xfId="1853" xr:uid="{00000000-0005-0000-0000-000052000000}"/>
    <cellStyle name="Input cel new 3 4 4 2" xfId="3092" xr:uid="{00000000-0005-0000-0000-000052000000}"/>
    <cellStyle name="Input cel new 3 4 4 2 2" xfId="4504" xr:uid="{00000000-0005-0000-0000-000052000000}"/>
    <cellStyle name="Input cel new 3 4 4 2 2 2" xfId="10007" xr:uid="{00000000-0005-0000-0000-000052000000}"/>
    <cellStyle name="Input cel new 3 4 4 2 2 2 2" xfId="20562" xr:uid="{00000000-0005-0000-0000-000052000000}"/>
    <cellStyle name="Input cel new 3 4 4 2 2 3" xfId="13165" xr:uid="{00000000-0005-0000-0000-000052000000}"/>
    <cellStyle name="Input cel new 3 4 4 2 3" xfId="8662" xr:uid="{00000000-0005-0000-0000-000052000000}"/>
    <cellStyle name="Input cel new 3 4 4 2 3 2" xfId="19207" xr:uid="{00000000-0005-0000-0000-000052000000}"/>
    <cellStyle name="Input cel new 3 4 4 2 4" xfId="5891" xr:uid="{00000000-0005-0000-0000-000052000000}"/>
    <cellStyle name="Input cel new 3 4 4 2 4 2" xfId="16413" xr:uid="{00000000-0005-0000-0000-000052000000}"/>
    <cellStyle name="Input cel new 3 4 4 2 5" xfId="10747" xr:uid="{00000000-0005-0000-0000-000052000000}"/>
    <cellStyle name="Input cel new 3 4 4 3" xfId="3376" xr:uid="{00000000-0005-0000-0000-000052000000}"/>
    <cellStyle name="Input cel new 3 4 4 3 2" xfId="8944" xr:uid="{00000000-0005-0000-0000-000052000000}"/>
    <cellStyle name="Input cel new 3 4 4 3 2 2" xfId="19488" xr:uid="{00000000-0005-0000-0000-000052000000}"/>
    <cellStyle name="Input cel new 3 4 4 3 3" xfId="14479" xr:uid="{00000000-0005-0000-0000-000052000000}"/>
    <cellStyle name="Input cel new 3 4 4 4" xfId="7441" xr:uid="{00000000-0005-0000-0000-000052000000}"/>
    <cellStyle name="Input cel new 3 4 4 4 2" xfId="17986" xr:uid="{00000000-0005-0000-0000-000052000000}"/>
    <cellStyle name="Input cel new 3 4 4 5" xfId="4809" xr:uid="{00000000-0005-0000-0000-000052000000}"/>
    <cellStyle name="Input cel new 3 4 4 5 2" xfId="13527" xr:uid="{00000000-0005-0000-0000-000052000000}"/>
    <cellStyle name="Input cel new 3 4 4 6" xfId="12705" xr:uid="{00000000-0005-0000-0000-000052000000}"/>
    <cellStyle name="Input cel new 3 4 5" xfId="1474" xr:uid="{00000000-0005-0000-0000-000052000000}"/>
    <cellStyle name="Input cel new 3 4 5 2" xfId="2714" xr:uid="{00000000-0005-0000-0000-000052000000}"/>
    <cellStyle name="Input cel new 3 4 5 2 2" xfId="8284" xr:uid="{00000000-0005-0000-0000-000052000000}"/>
    <cellStyle name="Input cel new 3 4 5 2 2 2" xfId="18829" xr:uid="{00000000-0005-0000-0000-000052000000}"/>
    <cellStyle name="Input cel new 3 4 5 2 3" xfId="13060" xr:uid="{00000000-0005-0000-0000-000052000000}"/>
    <cellStyle name="Input cel new 3 4 5 3" xfId="3359" xr:uid="{00000000-0005-0000-0000-000052000000}"/>
    <cellStyle name="Input cel new 3 4 5 3 2" xfId="8927" xr:uid="{00000000-0005-0000-0000-000052000000}"/>
    <cellStyle name="Input cel new 3 4 5 3 2 2" xfId="19471" xr:uid="{00000000-0005-0000-0000-000052000000}"/>
    <cellStyle name="Input cel new 3 4 5 3 3" xfId="12599" xr:uid="{00000000-0005-0000-0000-000052000000}"/>
    <cellStyle name="Input cel new 3 4 5 4" xfId="7099" xr:uid="{00000000-0005-0000-0000-000052000000}"/>
    <cellStyle name="Input cel new 3 4 5 4 2" xfId="17644" xr:uid="{00000000-0005-0000-0000-000052000000}"/>
    <cellStyle name="Input cel new 3 4 5 5" xfId="4792" xr:uid="{00000000-0005-0000-0000-000052000000}"/>
    <cellStyle name="Input cel new 3 4 5 5 2" xfId="13286" xr:uid="{00000000-0005-0000-0000-000052000000}"/>
    <cellStyle name="Input cel new 3 4 5 6" xfId="13787" xr:uid="{00000000-0005-0000-0000-000052000000}"/>
    <cellStyle name="Input cel new 3 4 6" xfId="430" xr:uid="{00000000-0005-0000-0000-000052000000}"/>
    <cellStyle name="Input cel new 3 4 6 2" xfId="6176" xr:uid="{00000000-0005-0000-0000-000052000000}"/>
    <cellStyle name="Input cel new 3 4 6 2 2" xfId="16721" xr:uid="{00000000-0005-0000-0000-000052000000}"/>
    <cellStyle name="Input cel new 3 4 6 3" xfId="14496" xr:uid="{00000000-0005-0000-0000-000052000000}"/>
    <cellStyle name="Input cel new 3 4 7" xfId="2089" xr:uid="{00000000-0005-0000-0000-000052000000}"/>
    <cellStyle name="Input cel new 3 4 7 2" xfId="7659" xr:uid="{00000000-0005-0000-0000-000052000000}"/>
    <cellStyle name="Input cel new 3 4 7 2 2" xfId="18204" xr:uid="{00000000-0005-0000-0000-000052000000}"/>
    <cellStyle name="Input cel new 3 4 7 3" xfId="11905" xr:uid="{00000000-0005-0000-0000-000052000000}"/>
    <cellStyle name="Input cel new 3 4 8" xfId="295" xr:uid="{00000000-0005-0000-0000-000052000000}"/>
    <cellStyle name="Input cel new 3 4 8 2" xfId="14936" xr:uid="{00000000-0005-0000-0000-000052000000}"/>
    <cellStyle name="Input cel new 3 4 8 2 2" xfId="16664" xr:uid="{00000000-0005-0000-0000-000052000000}"/>
    <cellStyle name="Input cel new 3 4 8 3" xfId="10857" xr:uid="{00000000-0005-0000-0000-000052000000}"/>
    <cellStyle name="Input cel new 3 4 8 4" xfId="11311" xr:uid="{00000000-0005-0000-0000-000052000000}"/>
    <cellStyle name="Input cel new 3 4 9" xfId="6133" xr:uid="{00000000-0005-0000-0000-000052000000}"/>
    <cellStyle name="Input cel new 3 4 9 2" xfId="14927" xr:uid="{00000000-0005-0000-0000-000052000000}"/>
    <cellStyle name="Input cel new 3 4 9 3" xfId="16655" xr:uid="{00000000-0005-0000-0000-000052000000}"/>
    <cellStyle name="Input cel new 3 5" xfId="933" xr:uid="{00000000-0005-0000-0000-000069000000}"/>
    <cellStyle name="Input cel new 3 5 2" xfId="2176" xr:uid="{00000000-0005-0000-0000-000069000000}"/>
    <cellStyle name="Input cel new 3 5 2 2" xfId="7746" xr:uid="{00000000-0005-0000-0000-000069000000}"/>
    <cellStyle name="Input cel new 3 5 2 2 2" xfId="18291" xr:uid="{00000000-0005-0000-0000-000069000000}"/>
    <cellStyle name="Input cel new 3 5 2 3" xfId="10605" xr:uid="{00000000-0005-0000-0000-000069000000}"/>
    <cellStyle name="Input cel new 3 5 3" xfId="3601" xr:uid="{00000000-0005-0000-0000-000069000000}"/>
    <cellStyle name="Input cel new 3 5 3 2" xfId="9162" xr:uid="{00000000-0005-0000-0000-000069000000}"/>
    <cellStyle name="Input cel new 3 5 3 2 2" xfId="19709" xr:uid="{00000000-0005-0000-0000-000069000000}"/>
    <cellStyle name="Input cel new 3 5 3 3" xfId="11117" xr:uid="{00000000-0005-0000-0000-000069000000}"/>
    <cellStyle name="Input cel new 3 5 4" xfId="6593" xr:uid="{00000000-0005-0000-0000-000069000000}"/>
    <cellStyle name="Input cel new 3 5 4 2" xfId="17138" xr:uid="{00000000-0005-0000-0000-000069000000}"/>
    <cellStyle name="Input cel new 3 5 5" xfId="5046" xr:uid="{00000000-0005-0000-0000-000069000000}"/>
    <cellStyle name="Input cel new 3 5 5 2" xfId="14090" xr:uid="{00000000-0005-0000-0000-000069000000}"/>
    <cellStyle name="Input cel new 3 5 6" xfId="15892" xr:uid="{00000000-0005-0000-0000-000069000000}"/>
    <cellStyle name="Input cel new 3 6" xfId="1161" xr:uid="{00000000-0005-0000-0000-00006A000000}"/>
    <cellStyle name="Input cel new 3 6 2" xfId="2404" xr:uid="{00000000-0005-0000-0000-00006A000000}"/>
    <cellStyle name="Input cel new 3 6 2 2" xfId="7974" xr:uid="{00000000-0005-0000-0000-00006A000000}"/>
    <cellStyle name="Input cel new 3 6 2 2 2" xfId="18519" xr:uid="{00000000-0005-0000-0000-00006A000000}"/>
    <cellStyle name="Input cel new 3 6 2 3" xfId="15701" xr:uid="{00000000-0005-0000-0000-00006A000000}"/>
    <cellStyle name="Input cel new 3 6 3" xfId="3829" xr:uid="{00000000-0005-0000-0000-00006A000000}"/>
    <cellStyle name="Input cel new 3 6 3 2" xfId="9381" xr:uid="{00000000-0005-0000-0000-00006A000000}"/>
    <cellStyle name="Input cel new 3 6 3 2 2" xfId="19934" xr:uid="{00000000-0005-0000-0000-00006A000000}"/>
    <cellStyle name="Input cel new 3 6 3 3" xfId="11466" xr:uid="{00000000-0005-0000-0000-00006A000000}"/>
    <cellStyle name="Input cel new 3 6 4" xfId="6818" xr:uid="{00000000-0005-0000-0000-00006A000000}"/>
    <cellStyle name="Input cel new 3 6 4 2" xfId="17363" xr:uid="{00000000-0005-0000-0000-00006A000000}"/>
    <cellStyle name="Input cel new 3 6 5" xfId="5265" xr:uid="{00000000-0005-0000-0000-00006A000000}"/>
    <cellStyle name="Input cel new 3 6 5 2" xfId="14501" xr:uid="{00000000-0005-0000-0000-00006A000000}"/>
    <cellStyle name="Input cel new 3 6 6" xfId="10327" xr:uid="{00000000-0005-0000-0000-00006A000000}"/>
    <cellStyle name="Input cel new 3 7" xfId="325" xr:uid="{00000000-0005-0000-0000-00001F000000}"/>
    <cellStyle name="Input cel new 3 7 2" xfId="14946" xr:uid="{00000000-0005-0000-0000-00001F000000}"/>
    <cellStyle name="Input cel new 3 7 3" xfId="16678" xr:uid="{00000000-0005-0000-0000-00001F000000}"/>
    <cellStyle name="Input cel new 3 8" xfId="6120" xr:uid="{00000000-0005-0000-0000-00001F000000}"/>
    <cellStyle name="Input cel new 3 8 2" xfId="14914" xr:uid="{00000000-0005-0000-0000-00001F000000}"/>
    <cellStyle name="Input cel new 3 8 3" xfId="16642" xr:uid="{00000000-0005-0000-0000-00001F000000}"/>
    <cellStyle name="Input cel new 3 9" xfId="14824" xr:uid="{00000000-0005-0000-0000-00001F000000}"/>
    <cellStyle name="Input cel new 3 9 2" xfId="14626" xr:uid="{00000000-0005-0000-0000-00001F000000}"/>
    <cellStyle name="Input cel new 4" xfId="167" xr:uid="{00000000-0005-0000-0000-000021000000}"/>
    <cellStyle name="Input cel new 4 2" xfId="275" xr:uid="{00000000-0005-0000-0000-000057000000}"/>
    <cellStyle name="Input cel new 4 2 10" xfId="407" xr:uid="{00000000-0005-0000-0000-000057000000}"/>
    <cellStyle name="Input cel new 4 2 10 2" xfId="6156" xr:uid="{00000000-0005-0000-0000-000057000000}"/>
    <cellStyle name="Input cel new 4 2 10 2 2" xfId="16700" xr:uid="{00000000-0005-0000-0000-000057000000}"/>
    <cellStyle name="Input cel new 4 2 10 3" xfId="14221" xr:uid="{00000000-0005-0000-0000-000057000000}"/>
    <cellStyle name="Input cel new 4 2 11" xfId="4754" xr:uid="{00000000-0005-0000-0000-000057000000}"/>
    <cellStyle name="Input cel new 4 2 11 2" xfId="12990" xr:uid="{00000000-0005-0000-0000-000057000000}"/>
    <cellStyle name="Input cel new 4 2 12" xfId="10482" xr:uid="{00000000-0005-0000-0000-000057000000}"/>
    <cellStyle name="Input cel new 4 2 2" xfId="344" xr:uid="{00000000-0005-0000-0000-000057000000}"/>
    <cellStyle name="Input cel new 4 2 2 10" xfId="499" xr:uid="{00000000-0005-0000-0000-000057000000}"/>
    <cellStyle name="Input cel new 4 2 2 10 2" xfId="6237" xr:uid="{00000000-0005-0000-0000-000057000000}"/>
    <cellStyle name="Input cel new 4 2 2 10 2 2" xfId="16783" xr:uid="{00000000-0005-0000-0000-000057000000}"/>
    <cellStyle name="Input cel new 4 2 2 10 3" xfId="12698" xr:uid="{00000000-0005-0000-0000-000057000000}"/>
    <cellStyle name="Input cel new 4 2 2 11" xfId="3438" xr:uid="{00000000-0005-0000-0000-000057000000}"/>
    <cellStyle name="Input cel new 4 2 2 11 2" xfId="9002" xr:uid="{00000000-0005-0000-0000-000057000000}"/>
    <cellStyle name="Input cel new 4 2 2 11 2 2" xfId="19548" xr:uid="{00000000-0005-0000-0000-000057000000}"/>
    <cellStyle name="Input cel new 4 2 2 12" xfId="4877" xr:uid="{00000000-0005-0000-0000-000057000000}"/>
    <cellStyle name="Input cel new 4 2 2 12 2" xfId="10739" xr:uid="{00000000-0005-0000-0000-000057000000}"/>
    <cellStyle name="Input cel new 4 2 2 13" xfId="10679" xr:uid="{00000000-0005-0000-0000-000057000000}"/>
    <cellStyle name="Input cel new 4 2 2 2" xfId="553" xr:uid="{00000000-0005-0000-0000-000057000000}"/>
    <cellStyle name="Input cel new 4 2 2 2 10" xfId="14237" xr:uid="{00000000-0005-0000-0000-000057000000}"/>
    <cellStyle name="Input cel new 4 2 2 2 2" xfId="650" xr:uid="{00000000-0005-0000-0000-000057000000}"/>
    <cellStyle name="Input cel new 4 2 2 2 2 2" xfId="1572" xr:uid="{00000000-0005-0000-0000-000057000000}"/>
    <cellStyle name="Input cel new 4 2 2 2 2 2 2" xfId="7182" xr:uid="{00000000-0005-0000-0000-000057000000}"/>
    <cellStyle name="Input cel new 4 2 2 2 2 2 2 2" xfId="17727" xr:uid="{00000000-0005-0000-0000-000057000000}"/>
    <cellStyle name="Input cel new 4 2 2 2 2 2 3" xfId="11080" xr:uid="{00000000-0005-0000-0000-000057000000}"/>
    <cellStyle name="Input cel new 4 2 2 2 2 3" xfId="2812" xr:uid="{00000000-0005-0000-0000-000057000000}"/>
    <cellStyle name="Input cel new 4 2 2 2 2 3 2" xfId="8382" xr:uid="{00000000-0005-0000-0000-000057000000}"/>
    <cellStyle name="Input cel new 4 2 2 2 2 3 2 2" xfId="18927" xr:uid="{00000000-0005-0000-0000-000057000000}"/>
    <cellStyle name="Input cel new 4 2 2 2 2 3 3" xfId="10791" xr:uid="{00000000-0005-0000-0000-000057000000}"/>
    <cellStyle name="Input cel new 4 2 2 2 2 4" xfId="4226" xr:uid="{00000000-0005-0000-0000-000057000000}"/>
    <cellStyle name="Input cel new 4 2 2 2 2 4 2" xfId="9747" xr:uid="{00000000-0005-0000-0000-000057000000}"/>
    <cellStyle name="Input cel new 4 2 2 2 2 4 2 2" xfId="20301" xr:uid="{00000000-0005-0000-0000-000057000000}"/>
    <cellStyle name="Input cel new 4 2 2 2 2 4 3" xfId="13951" xr:uid="{00000000-0005-0000-0000-000057000000}"/>
    <cellStyle name="Input cel new 4 2 2 2 2 5" xfId="6345" xr:uid="{00000000-0005-0000-0000-000057000000}"/>
    <cellStyle name="Input cel new 4 2 2 2 2 5 2" xfId="15054" xr:uid="{00000000-0005-0000-0000-000057000000}"/>
    <cellStyle name="Input cel new 4 2 2 2 2 5 2 2" xfId="16890" xr:uid="{00000000-0005-0000-0000-000057000000}"/>
    <cellStyle name="Input cel new 4 2 2 2 2 5 3" xfId="13293" xr:uid="{00000000-0005-0000-0000-000057000000}"/>
    <cellStyle name="Input cel new 4 2 2 2 2 6" xfId="5631" xr:uid="{00000000-0005-0000-0000-000057000000}"/>
    <cellStyle name="Input cel new 4 2 2 2 2 6 2" xfId="12336" xr:uid="{00000000-0005-0000-0000-000057000000}"/>
    <cellStyle name="Input cel new 4 2 2 2 2 7" xfId="12816" xr:uid="{00000000-0005-0000-0000-000057000000}"/>
    <cellStyle name="Input cel new 4 2 2 2 3" xfId="1489" xr:uid="{00000000-0005-0000-0000-000057000000}"/>
    <cellStyle name="Input cel new 4 2 2 2 3 2" xfId="2729" xr:uid="{00000000-0005-0000-0000-000057000000}"/>
    <cellStyle name="Input cel new 4 2 2 2 3 2 2" xfId="8299" xr:uid="{00000000-0005-0000-0000-000057000000}"/>
    <cellStyle name="Input cel new 4 2 2 2 3 2 2 2" xfId="18844" xr:uid="{00000000-0005-0000-0000-000057000000}"/>
    <cellStyle name="Input cel new 4 2 2 2 3 2 3" xfId="16038" xr:uid="{00000000-0005-0000-0000-000057000000}"/>
    <cellStyle name="Input cel new 4 2 2 2 3 3" xfId="4145" xr:uid="{00000000-0005-0000-0000-000057000000}"/>
    <cellStyle name="Input cel new 4 2 2 2 3 3 2" xfId="9672" xr:uid="{00000000-0005-0000-0000-000057000000}"/>
    <cellStyle name="Input cel new 4 2 2 2 3 3 2 2" xfId="20226" xr:uid="{00000000-0005-0000-0000-000057000000}"/>
    <cellStyle name="Input cel new 4 2 2 2 3 3 3" xfId="14962" xr:uid="{00000000-0005-0000-0000-000057000000}"/>
    <cellStyle name="Input cel new 4 2 2 2 3 4" xfId="7114" xr:uid="{00000000-0005-0000-0000-000057000000}"/>
    <cellStyle name="Input cel new 4 2 2 2 3 4 2" xfId="17659" xr:uid="{00000000-0005-0000-0000-000057000000}"/>
    <cellStyle name="Input cel new 4 2 2 2 3 5" xfId="5556" xr:uid="{00000000-0005-0000-0000-000057000000}"/>
    <cellStyle name="Input cel new 4 2 2 2 3 5 2" xfId="12959" xr:uid="{00000000-0005-0000-0000-000057000000}"/>
    <cellStyle name="Input cel new 4 2 2 2 3 6" xfId="14642" xr:uid="{00000000-0005-0000-0000-000057000000}"/>
    <cellStyle name="Input cel new 4 2 2 2 4" xfId="1784" xr:uid="{00000000-0005-0000-0000-000057000000}"/>
    <cellStyle name="Input cel new 4 2 2 2 4 2" xfId="3023" xr:uid="{00000000-0005-0000-0000-000057000000}"/>
    <cellStyle name="Input cel new 4 2 2 2 4 2 2" xfId="8593" xr:uid="{00000000-0005-0000-0000-000057000000}"/>
    <cellStyle name="Input cel new 4 2 2 2 4 2 2 2" xfId="19138" xr:uid="{00000000-0005-0000-0000-000057000000}"/>
    <cellStyle name="Input cel new 4 2 2 2 4 2 3" xfId="11442" xr:uid="{00000000-0005-0000-0000-000057000000}"/>
    <cellStyle name="Input cel new 4 2 2 2 4 3" xfId="4435" xr:uid="{00000000-0005-0000-0000-000057000000}"/>
    <cellStyle name="Input cel new 4 2 2 2 4 3 2" xfId="9945" xr:uid="{00000000-0005-0000-0000-000057000000}"/>
    <cellStyle name="Input cel new 4 2 2 2 4 3 2 2" xfId="20501" xr:uid="{00000000-0005-0000-0000-000057000000}"/>
    <cellStyle name="Input cel new 4 2 2 2 4 3 3" xfId="13619" xr:uid="{00000000-0005-0000-0000-000057000000}"/>
    <cellStyle name="Input cel new 4 2 2 2 4 4" xfId="7386" xr:uid="{00000000-0005-0000-0000-000057000000}"/>
    <cellStyle name="Input cel new 4 2 2 2 4 4 2" xfId="17931" xr:uid="{00000000-0005-0000-0000-000057000000}"/>
    <cellStyle name="Input cel new 4 2 2 2 4 5" xfId="5829" xr:uid="{00000000-0005-0000-0000-000057000000}"/>
    <cellStyle name="Input cel new 4 2 2 2 4 5 2" xfId="16352" xr:uid="{00000000-0005-0000-0000-000057000000}"/>
    <cellStyle name="Input cel new 4 2 2 2 4 6" xfId="13244" xr:uid="{00000000-0005-0000-0000-000057000000}"/>
    <cellStyle name="Input cel new 4 2 2 2 5" xfId="1311" xr:uid="{00000000-0005-0000-0000-000057000000}"/>
    <cellStyle name="Input cel new 4 2 2 2 5 2" xfId="2552" xr:uid="{00000000-0005-0000-0000-000057000000}"/>
    <cellStyle name="Input cel new 4 2 2 2 5 2 2" xfId="8122" xr:uid="{00000000-0005-0000-0000-000057000000}"/>
    <cellStyle name="Input cel new 4 2 2 2 5 2 2 2" xfId="18667" xr:uid="{00000000-0005-0000-0000-000057000000}"/>
    <cellStyle name="Input cel new 4 2 2 2 5 2 3" xfId="10765" xr:uid="{00000000-0005-0000-0000-000057000000}"/>
    <cellStyle name="Input cel new 4 2 2 2 5 3" xfId="3972" xr:uid="{00000000-0005-0000-0000-000057000000}"/>
    <cellStyle name="Input cel new 4 2 2 2 5 3 2" xfId="9512" xr:uid="{00000000-0005-0000-0000-000057000000}"/>
    <cellStyle name="Input cel new 4 2 2 2 5 3 2 2" xfId="20065" xr:uid="{00000000-0005-0000-0000-000057000000}"/>
    <cellStyle name="Input cel new 4 2 2 2 5 3 3" xfId="12406" xr:uid="{00000000-0005-0000-0000-000057000000}"/>
    <cellStyle name="Input cel new 4 2 2 2 5 4" xfId="6954" xr:uid="{00000000-0005-0000-0000-000057000000}"/>
    <cellStyle name="Input cel new 4 2 2 2 5 4 2" xfId="17499" xr:uid="{00000000-0005-0000-0000-000057000000}"/>
    <cellStyle name="Input cel new 4 2 2 2 5 5" xfId="5396" xr:uid="{00000000-0005-0000-0000-000057000000}"/>
    <cellStyle name="Input cel new 4 2 2 2 5 5 2" xfId="14252" xr:uid="{00000000-0005-0000-0000-000057000000}"/>
    <cellStyle name="Input cel new 4 2 2 2 5 6" xfId="11209" xr:uid="{00000000-0005-0000-0000-000057000000}"/>
    <cellStyle name="Input cel new 4 2 2 2 6" xfId="951" xr:uid="{00000000-0005-0000-0000-000057000000}"/>
    <cellStyle name="Input cel new 4 2 2 2 6 2" xfId="3619" xr:uid="{00000000-0005-0000-0000-000057000000}"/>
    <cellStyle name="Input cel new 4 2 2 2 6 2 2" xfId="9180" xr:uid="{00000000-0005-0000-0000-000057000000}"/>
    <cellStyle name="Input cel new 4 2 2 2 6 2 2 2" xfId="19727" xr:uid="{00000000-0005-0000-0000-000057000000}"/>
    <cellStyle name="Input cel new 4 2 2 2 6 2 3" xfId="11064" xr:uid="{00000000-0005-0000-0000-000057000000}"/>
    <cellStyle name="Input cel new 4 2 2 2 6 3" xfId="6611" xr:uid="{00000000-0005-0000-0000-000057000000}"/>
    <cellStyle name="Input cel new 4 2 2 2 6 3 2" xfId="17156" xr:uid="{00000000-0005-0000-0000-000057000000}"/>
    <cellStyle name="Input cel new 4 2 2 2 6 4" xfId="5064" xr:uid="{00000000-0005-0000-0000-000057000000}"/>
    <cellStyle name="Input cel new 4 2 2 2 6 4 2" xfId="12252" xr:uid="{00000000-0005-0000-0000-000057000000}"/>
    <cellStyle name="Input cel new 4 2 2 2 6 5" xfId="10694" xr:uid="{00000000-0005-0000-0000-000057000000}"/>
    <cellStyle name="Input cel new 4 2 2 2 7" xfId="2194" xr:uid="{00000000-0005-0000-0000-000057000000}"/>
    <cellStyle name="Input cel new 4 2 2 2 7 2" xfId="7764" xr:uid="{00000000-0005-0000-0000-000057000000}"/>
    <cellStyle name="Input cel new 4 2 2 2 7 2 2" xfId="18309" xr:uid="{00000000-0005-0000-0000-000057000000}"/>
    <cellStyle name="Input cel new 4 2 2 2 7 3" xfId="15769" xr:uid="{00000000-0005-0000-0000-000057000000}"/>
    <cellStyle name="Input cel new 4 2 2 2 8" xfId="3522" xr:uid="{00000000-0005-0000-0000-000057000000}"/>
    <cellStyle name="Input cel new 4 2 2 2 8 2" xfId="9086" xr:uid="{00000000-0005-0000-0000-000057000000}"/>
    <cellStyle name="Input cel new 4 2 2 2 8 2 2" xfId="19632" xr:uid="{00000000-0005-0000-0000-000057000000}"/>
    <cellStyle name="Input cel new 4 2 2 2 8 3" xfId="11079" xr:uid="{00000000-0005-0000-0000-000057000000}"/>
    <cellStyle name="Input cel new 4 2 2 2 9" xfId="4969" xr:uid="{00000000-0005-0000-0000-000057000000}"/>
    <cellStyle name="Input cel new 4 2 2 2 9 2" xfId="15525" xr:uid="{00000000-0005-0000-0000-000057000000}"/>
    <cellStyle name="Input cel new 4 2 2 3" xfId="699" xr:uid="{00000000-0005-0000-0000-000057000000}"/>
    <cellStyle name="Input cel new 4 2 2 3 10" xfId="15972" xr:uid="{00000000-0005-0000-0000-000057000000}"/>
    <cellStyle name="Input cel new 4 2 2 3 2" xfId="1925" xr:uid="{00000000-0005-0000-0000-000057000000}"/>
    <cellStyle name="Input cel new 4 2 2 3 2 2" xfId="3164" xr:uid="{00000000-0005-0000-0000-000057000000}"/>
    <cellStyle name="Input cel new 4 2 2 3 2 2 2" xfId="8734" xr:uid="{00000000-0005-0000-0000-000057000000}"/>
    <cellStyle name="Input cel new 4 2 2 3 2 2 2 2" xfId="19279" xr:uid="{00000000-0005-0000-0000-000057000000}"/>
    <cellStyle name="Input cel new 4 2 2 3 2 2 3" xfId="13188" xr:uid="{00000000-0005-0000-0000-000057000000}"/>
    <cellStyle name="Input cel new 4 2 2 3 2 3" xfId="4576" xr:uid="{00000000-0005-0000-0000-000057000000}"/>
    <cellStyle name="Input cel new 4 2 2 3 2 3 2" xfId="10076" xr:uid="{00000000-0005-0000-0000-000057000000}"/>
    <cellStyle name="Input cel new 4 2 2 3 2 3 2 2" xfId="20631" xr:uid="{00000000-0005-0000-0000-000057000000}"/>
    <cellStyle name="Input cel new 4 2 2 3 2 3 3" xfId="13695" xr:uid="{00000000-0005-0000-0000-000057000000}"/>
    <cellStyle name="Input cel new 4 2 2 3 2 4" xfId="7503" xr:uid="{00000000-0005-0000-0000-000057000000}"/>
    <cellStyle name="Input cel new 4 2 2 3 2 4 2" xfId="18048" xr:uid="{00000000-0005-0000-0000-000057000000}"/>
    <cellStyle name="Input cel new 4 2 2 3 2 5" xfId="5960" xr:uid="{00000000-0005-0000-0000-000057000000}"/>
    <cellStyle name="Input cel new 4 2 2 3 2 5 2" xfId="16482" xr:uid="{00000000-0005-0000-0000-000057000000}"/>
    <cellStyle name="Input cel new 4 2 2 3 2 6" xfId="13741" xr:uid="{00000000-0005-0000-0000-000057000000}"/>
    <cellStyle name="Input cel new 4 2 2 3 3" xfId="1216" xr:uid="{00000000-0005-0000-0000-000057000000}"/>
    <cellStyle name="Input cel new 4 2 2 3 3 2" xfId="2458" xr:uid="{00000000-0005-0000-0000-000057000000}"/>
    <cellStyle name="Input cel new 4 2 2 3 3 2 2" xfId="8028" xr:uid="{00000000-0005-0000-0000-000057000000}"/>
    <cellStyle name="Input cel new 4 2 2 3 3 2 2 2" xfId="18573" xr:uid="{00000000-0005-0000-0000-000057000000}"/>
    <cellStyle name="Input cel new 4 2 2 3 3 2 3" xfId="11231" xr:uid="{00000000-0005-0000-0000-000057000000}"/>
    <cellStyle name="Input cel new 4 2 2 3 3 3" xfId="3882" xr:uid="{00000000-0005-0000-0000-000057000000}"/>
    <cellStyle name="Input cel new 4 2 2 3 3 3 2" xfId="9431" xr:uid="{00000000-0005-0000-0000-000057000000}"/>
    <cellStyle name="Input cel new 4 2 2 3 3 3 2 2" xfId="19984" xr:uid="{00000000-0005-0000-0000-000057000000}"/>
    <cellStyle name="Input cel new 4 2 2 3 3 3 3" xfId="15796" xr:uid="{00000000-0005-0000-0000-000057000000}"/>
    <cellStyle name="Input cel new 4 2 2 3 3 4" xfId="6869" xr:uid="{00000000-0005-0000-0000-000057000000}"/>
    <cellStyle name="Input cel new 4 2 2 3 3 4 2" xfId="17414" xr:uid="{00000000-0005-0000-0000-000057000000}"/>
    <cellStyle name="Input cel new 4 2 2 3 3 5" xfId="5315" xr:uid="{00000000-0005-0000-0000-000057000000}"/>
    <cellStyle name="Input cel new 4 2 2 3 3 5 2" xfId="11751" xr:uid="{00000000-0005-0000-0000-000057000000}"/>
    <cellStyle name="Input cel new 4 2 2 3 3 6" xfId="10253" xr:uid="{00000000-0005-0000-0000-000057000000}"/>
    <cellStyle name="Input cel new 4 2 2 3 4" xfId="1373" xr:uid="{00000000-0005-0000-0000-000057000000}"/>
    <cellStyle name="Input cel new 4 2 2 3 4 2" xfId="2614" xr:uid="{00000000-0005-0000-0000-000057000000}"/>
    <cellStyle name="Input cel new 4 2 2 3 4 2 2" xfId="8184" xr:uid="{00000000-0005-0000-0000-000057000000}"/>
    <cellStyle name="Input cel new 4 2 2 3 4 2 2 2" xfId="18729" xr:uid="{00000000-0005-0000-0000-000057000000}"/>
    <cellStyle name="Input cel new 4 2 2 3 4 2 3" xfId="15863" xr:uid="{00000000-0005-0000-0000-000057000000}"/>
    <cellStyle name="Input cel new 4 2 2 3 4 3" xfId="4034" xr:uid="{00000000-0005-0000-0000-000057000000}"/>
    <cellStyle name="Input cel new 4 2 2 3 4 3 2" xfId="9569" xr:uid="{00000000-0005-0000-0000-000057000000}"/>
    <cellStyle name="Input cel new 4 2 2 3 4 3 2 2" xfId="20122" xr:uid="{00000000-0005-0000-0000-000057000000}"/>
    <cellStyle name="Input cel new 4 2 2 3 4 3 3" xfId="12442" xr:uid="{00000000-0005-0000-0000-000057000000}"/>
    <cellStyle name="Input cel new 4 2 2 3 4 4" xfId="7010" xr:uid="{00000000-0005-0000-0000-000057000000}"/>
    <cellStyle name="Input cel new 4 2 2 3 4 4 2" xfId="17555" xr:uid="{00000000-0005-0000-0000-000057000000}"/>
    <cellStyle name="Input cel new 4 2 2 3 4 5" xfId="5453" xr:uid="{00000000-0005-0000-0000-000057000000}"/>
    <cellStyle name="Input cel new 4 2 2 3 4 5 2" xfId="15872" xr:uid="{00000000-0005-0000-0000-000057000000}"/>
    <cellStyle name="Input cel new 4 2 2 3 4 6" xfId="12389" xr:uid="{00000000-0005-0000-0000-000057000000}"/>
    <cellStyle name="Input cel new 4 2 2 3 5" xfId="999" xr:uid="{00000000-0005-0000-0000-000057000000}"/>
    <cellStyle name="Input cel new 4 2 2 3 5 2" xfId="6659" xr:uid="{00000000-0005-0000-0000-000057000000}"/>
    <cellStyle name="Input cel new 4 2 2 3 5 2 2" xfId="17204" xr:uid="{00000000-0005-0000-0000-000057000000}"/>
    <cellStyle name="Input cel new 4 2 2 3 5 3" xfId="16068" xr:uid="{00000000-0005-0000-0000-000057000000}"/>
    <cellStyle name="Input cel new 4 2 2 3 6" xfId="2242" xr:uid="{00000000-0005-0000-0000-000057000000}"/>
    <cellStyle name="Input cel new 4 2 2 3 6 2" xfId="7812" xr:uid="{00000000-0005-0000-0000-000057000000}"/>
    <cellStyle name="Input cel new 4 2 2 3 6 2 2" xfId="18357" xr:uid="{00000000-0005-0000-0000-000057000000}"/>
    <cellStyle name="Input cel new 4 2 2 3 6 3" xfId="15822" xr:uid="{00000000-0005-0000-0000-000057000000}"/>
    <cellStyle name="Input cel new 4 2 2 3 7" xfId="3667" xr:uid="{00000000-0005-0000-0000-000057000000}"/>
    <cellStyle name="Input cel new 4 2 2 3 7 2" xfId="9227" xr:uid="{00000000-0005-0000-0000-000057000000}"/>
    <cellStyle name="Input cel new 4 2 2 3 7 2 2" xfId="19775" xr:uid="{00000000-0005-0000-0000-000057000000}"/>
    <cellStyle name="Input cel new 4 2 2 3 7 3" xfId="15324" xr:uid="{00000000-0005-0000-0000-000057000000}"/>
    <cellStyle name="Input cel new 4 2 2 3 8" xfId="6393" xr:uid="{00000000-0005-0000-0000-000057000000}"/>
    <cellStyle name="Input cel new 4 2 2 3 8 2" xfId="15101" xr:uid="{00000000-0005-0000-0000-000057000000}"/>
    <cellStyle name="Input cel new 4 2 2 3 8 2 2" xfId="16938" xr:uid="{00000000-0005-0000-0000-000057000000}"/>
    <cellStyle name="Input cel new 4 2 2 3 8 3" xfId="11711" xr:uid="{00000000-0005-0000-0000-000057000000}"/>
    <cellStyle name="Input cel new 4 2 2 3 9" xfId="5111" xr:uid="{00000000-0005-0000-0000-000057000000}"/>
    <cellStyle name="Input cel new 4 2 2 3 9 2" xfId="11806" xr:uid="{00000000-0005-0000-0000-000057000000}"/>
    <cellStyle name="Input cel new 4 2 2 4" xfId="763" xr:uid="{00000000-0005-0000-0000-000057000000}"/>
    <cellStyle name="Input cel new 4 2 2 4 2" xfId="1989" xr:uid="{00000000-0005-0000-0000-000057000000}"/>
    <cellStyle name="Input cel new 4 2 2 4 2 2" xfId="3228" xr:uid="{00000000-0005-0000-0000-000057000000}"/>
    <cellStyle name="Input cel new 4 2 2 4 2 2 2" xfId="8798" xr:uid="{00000000-0005-0000-0000-000057000000}"/>
    <cellStyle name="Input cel new 4 2 2 4 2 2 2 2" xfId="19343" xr:uid="{00000000-0005-0000-0000-000057000000}"/>
    <cellStyle name="Input cel new 4 2 2 4 2 2 3" xfId="16000" xr:uid="{00000000-0005-0000-0000-000057000000}"/>
    <cellStyle name="Input cel new 4 2 2 4 2 3" xfId="4640" xr:uid="{00000000-0005-0000-0000-000057000000}"/>
    <cellStyle name="Input cel new 4 2 2 4 2 3 2" xfId="10136" xr:uid="{00000000-0005-0000-0000-000057000000}"/>
    <cellStyle name="Input cel new 4 2 2 4 2 3 2 2" xfId="20691" xr:uid="{00000000-0005-0000-0000-000057000000}"/>
    <cellStyle name="Input cel new 4 2 2 4 2 3 3" xfId="15680" xr:uid="{00000000-0005-0000-0000-000057000000}"/>
    <cellStyle name="Input cel new 4 2 2 4 2 4" xfId="7563" xr:uid="{00000000-0005-0000-0000-000057000000}"/>
    <cellStyle name="Input cel new 4 2 2 4 2 4 2" xfId="18108" xr:uid="{00000000-0005-0000-0000-000057000000}"/>
    <cellStyle name="Input cel new 4 2 2 4 2 5" xfId="6020" xr:uid="{00000000-0005-0000-0000-000057000000}"/>
    <cellStyle name="Input cel new 4 2 2 4 2 5 2" xfId="16542" xr:uid="{00000000-0005-0000-0000-000057000000}"/>
    <cellStyle name="Input cel new 4 2 2 4 2 6" xfId="13874" xr:uid="{00000000-0005-0000-0000-000057000000}"/>
    <cellStyle name="Input cel new 4 2 2 4 3" xfId="1671" xr:uid="{00000000-0005-0000-0000-000057000000}"/>
    <cellStyle name="Input cel new 4 2 2 4 3 2" xfId="2911" xr:uid="{00000000-0005-0000-0000-000057000000}"/>
    <cellStyle name="Input cel new 4 2 2 4 3 2 2" xfId="8481" xr:uid="{00000000-0005-0000-0000-000057000000}"/>
    <cellStyle name="Input cel new 4 2 2 4 3 2 2 2" xfId="19026" xr:uid="{00000000-0005-0000-0000-000057000000}"/>
    <cellStyle name="Input cel new 4 2 2 4 3 2 3" xfId="12288" xr:uid="{00000000-0005-0000-0000-000057000000}"/>
    <cellStyle name="Input cel new 4 2 2 4 3 3" xfId="4324" xr:uid="{00000000-0005-0000-0000-000057000000}"/>
    <cellStyle name="Input cel new 4 2 2 4 3 3 2" xfId="9839" xr:uid="{00000000-0005-0000-0000-000057000000}"/>
    <cellStyle name="Input cel new 4 2 2 4 3 3 2 2" xfId="20395" xr:uid="{00000000-0005-0000-0000-000057000000}"/>
    <cellStyle name="Input cel new 4 2 2 4 3 3 3" xfId="15989" xr:uid="{00000000-0005-0000-0000-000057000000}"/>
    <cellStyle name="Input cel new 4 2 2 4 3 4" xfId="7279" xr:uid="{00000000-0005-0000-0000-000057000000}"/>
    <cellStyle name="Input cel new 4 2 2 4 3 4 2" xfId="17824" xr:uid="{00000000-0005-0000-0000-000057000000}"/>
    <cellStyle name="Input cel new 4 2 2 4 3 5" xfId="5723" xr:uid="{00000000-0005-0000-0000-000057000000}"/>
    <cellStyle name="Input cel new 4 2 2 4 3 5 2" xfId="16246" xr:uid="{00000000-0005-0000-0000-000057000000}"/>
    <cellStyle name="Input cel new 4 2 2 4 3 6" xfId="13341" xr:uid="{00000000-0005-0000-0000-000057000000}"/>
    <cellStyle name="Input cel new 4 2 2 4 4" xfId="1063" xr:uid="{00000000-0005-0000-0000-000057000000}"/>
    <cellStyle name="Input cel new 4 2 2 4 4 2" xfId="6720" xr:uid="{00000000-0005-0000-0000-000057000000}"/>
    <cellStyle name="Input cel new 4 2 2 4 4 2 2" xfId="17265" xr:uid="{00000000-0005-0000-0000-000057000000}"/>
    <cellStyle name="Input cel new 4 2 2 4 4 3" xfId="13669" xr:uid="{00000000-0005-0000-0000-000057000000}"/>
    <cellStyle name="Input cel new 4 2 2 4 5" xfId="2306" xr:uid="{00000000-0005-0000-0000-000057000000}"/>
    <cellStyle name="Input cel new 4 2 2 4 5 2" xfId="7876" xr:uid="{00000000-0005-0000-0000-000057000000}"/>
    <cellStyle name="Input cel new 4 2 2 4 5 2 2" xfId="18421" xr:uid="{00000000-0005-0000-0000-000057000000}"/>
    <cellStyle name="Input cel new 4 2 2 4 5 3" xfId="13135" xr:uid="{00000000-0005-0000-0000-000057000000}"/>
    <cellStyle name="Input cel new 4 2 2 4 6" xfId="3731" xr:uid="{00000000-0005-0000-0000-000057000000}"/>
    <cellStyle name="Input cel new 4 2 2 4 6 2" xfId="9287" xr:uid="{00000000-0005-0000-0000-000057000000}"/>
    <cellStyle name="Input cel new 4 2 2 4 6 2 2" xfId="19836" xr:uid="{00000000-0005-0000-0000-000057000000}"/>
    <cellStyle name="Input cel new 4 2 2 4 6 3" xfId="15538" xr:uid="{00000000-0005-0000-0000-000057000000}"/>
    <cellStyle name="Input cel new 4 2 2 4 7" xfId="6427" xr:uid="{00000000-0005-0000-0000-000057000000}"/>
    <cellStyle name="Input cel new 4 2 2 4 7 2" xfId="15135" xr:uid="{00000000-0005-0000-0000-000057000000}"/>
    <cellStyle name="Input cel new 4 2 2 4 7 2 2" xfId="16972" xr:uid="{00000000-0005-0000-0000-000057000000}"/>
    <cellStyle name="Input cel new 4 2 2 4 7 3" xfId="13994" xr:uid="{00000000-0005-0000-0000-000057000000}"/>
    <cellStyle name="Input cel new 4 2 2 4 8" xfId="5171" xr:uid="{00000000-0005-0000-0000-000057000000}"/>
    <cellStyle name="Input cel new 4 2 2 4 8 2" xfId="12309" xr:uid="{00000000-0005-0000-0000-000057000000}"/>
    <cellStyle name="Input cel new 4 2 2 4 9" xfId="12170" xr:uid="{00000000-0005-0000-0000-000057000000}"/>
    <cellStyle name="Input cel new 4 2 2 5" xfId="825" xr:uid="{00000000-0005-0000-0000-000057000000}"/>
    <cellStyle name="Input cel new 4 2 2 5 2" xfId="2051" xr:uid="{00000000-0005-0000-0000-000057000000}"/>
    <cellStyle name="Input cel new 4 2 2 5 2 2" xfId="3290" xr:uid="{00000000-0005-0000-0000-000057000000}"/>
    <cellStyle name="Input cel new 4 2 2 5 2 2 2" xfId="8860" xr:uid="{00000000-0005-0000-0000-000057000000}"/>
    <cellStyle name="Input cel new 4 2 2 5 2 2 2 2" xfId="19405" xr:uid="{00000000-0005-0000-0000-000057000000}"/>
    <cellStyle name="Input cel new 4 2 2 5 2 2 3" xfId="11616" xr:uid="{00000000-0005-0000-0000-000057000000}"/>
    <cellStyle name="Input cel new 4 2 2 5 2 3" xfId="4702" xr:uid="{00000000-0005-0000-0000-000057000000}"/>
    <cellStyle name="Input cel new 4 2 2 5 2 3 2" xfId="10195" xr:uid="{00000000-0005-0000-0000-000057000000}"/>
    <cellStyle name="Input cel new 4 2 2 5 2 3 2 2" xfId="20750" xr:uid="{00000000-0005-0000-0000-000057000000}"/>
    <cellStyle name="Input cel new 4 2 2 5 2 3 3" xfId="15712" xr:uid="{00000000-0005-0000-0000-000057000000}"/>
    <cellStyle name="Input cel new 4 2 2 5 2 4" xfId="7622" xr:uid="{00000000-0005-0000-0000-000057000000}"/>
    <cellStyle name="Input cel new 4 2 2 5 2 4 2" xfId="18167" xr:uid="{00000000-0005-0000-0000-000057000000}"/>
    <cellStyle name="Input cel new 4 2 2 5 2 5" xfId="6079" xr:uid="{00000000-0005-0000-0000-000057000000}"/>
    <cellStyle name="Input cel new 4 2 2 5 2 5 2" xfId="16601" xr:uid="{00000000-0005-0000-0000-000057000000}"/>
    <cellStyle name="Input cel new 4 2 2 5 2 6" xfId="13550" xr:uid="{00000000-0005-0000-0000-000057000000}"/>
    <cellStyle name="Input cel new 4 2 2 5 3" xfId="1729" xr:uid="{00000000-0005-0000-0000-000057000000}"/>
    <cellStyle name="Input cel new 4 2 2 5 3 2" xfId="2968" xr:uid="{00000000-0005-0000-0000-000057000000}"/>
    <cellStyle name="Input cel new 4 2 2 5 3 2 2" xfId="8538" xr:uid="{00000000-0005-0000-0000-000057000000}"/>
    <cellStyle name="Input cel new 4 2 2 5 3 2 2 2" xfId="19083" xr:uid="{00000000-0005-0000-0000-000057000000}"/>
    <cellStyle name="Input cel new 4 2 2 5 3 2 3" xfId="14604" xr:uid="{00000000-0005-0000-0000-000057000000}"/>
    <cellStyle name="Input cel new 4 2 2 5 3 3" xfId="4380" xr:uid="{00000000-0005-0000-0000-000057000000}"/>
    <cellStyle name="Input cel new 4 2 2 5 3 3 2" xfId="9892" xr:uid="{00000000-0005-0000-0000-000057000000}"/>
    <cellStyle name="Input cel new 4 2 2 5 3 3 2 2" xfId="20448" xr:uid="{00000000-0005-0000-0000-000057000000}"/>
    <cellStyle name="Input cel new 4 2 2 5 3 3 3" xfId="16206" xr:uid="{00000000-0005-0000-0000-000057000000}"/>
    <cellStyle name="Input cel new 4 2 2 5 3 4" xfId="7333" xr:uid="{00000000-0005-0000-0000-000057000000}"/>
    <cellStyle name="Input cel new 4 2 2 5 3 4 2" xfId="17878" xr:uid="{00000000-0005-0000-0000-000057000000}"/>
    <cellStyle name="Input cel new 4 2 2 5 3 5" xfId="5776" xr:uid="{00000000-0005-0000-0000-000057000000}"/>
    <cellStyle name="Input cel new 4 2 2 5 3 5 2" xfId="16299" xr:uid="{00000000-0005-0000-0000-000057000000}"/>
    <cellStyle name="Input cel new 4 2 2 5 3 6" xfId="14705" xr:uid="{00000000-0005-0000-0000-000057000000}"/>
    <cellStyle name="Input cel new 4 2 2 5 4" xfId="1125" xr:uid="{00000000-0005-0000-0000-000057000000}"/>
    <cellStyle name="Input cel new 4 2 2 5 4 2" xfId="6782" xr:uid="{00000000-0005-0000-0000-000057000000}"/>
    <cellStyle name="Input cel new 4 2 2 5 4 2 2" xfId="17327" xr:uid="{00000000-0005-0000-0000-000057000000}"/>
    <cellStyle name="Input cel new 4 2 2 5 4 3" xfId="11861" xr:uid="{00000000-0005-0000-0000-000057000000}"/>
    <cellStyle name="Input cel new 4 2 2 5 5" xfId="2368" xr:uid="{00000000-0005-0000-0000-000057000000}"/>
    <cellStyle name="Input cel new 4 2 2 5 5 2" xfId="7938" xr:uid="{00000000-0005-0000-0000-000057000000}"/>
    <cellStyle name="Input cel new 4 2 2 5 5 2 2" xfId="18483" xr:uid="{00000000-0005-0000-0000-000057000000}"/>
    <cellStyle name="Input cel new 4 2 2 5 5 3" xfId="10870" xr:uid="{00000000-0005-0000-0000-000057000000}"/>
    <cellStyle name="Input cel new 4 2 2 5 6" xfId="3793" xr:uid="{00000000-0005-0000-0000-000057000000}"/>
    <cellStyle name="Input cel new 4 2 2 5 6 2" xfId="9346" xr:uid="{00000000-0005-0000-0000-000057000000}"/>
    <cellStyle name="Input cel new 4 2 2 5 6 2 2" xfId="19898" xr:uid="{00000000-0005-0000-0000-000057000000}"/>
    <cellStyle name="Input cel new 4 2 2 5 6 3" xfId="11024" xr:uid="{00000000-0005-0000-0000-000057000000}"/>
    <cellStyle name="Input cel new 4 2 2 5 7" xfId="6486" xr:uid="{00000000-0005-0000-0000-000057000000}"/>
    <cellStyle name="Input cel new 4 2 2 5 7 2" xfId="15194" xr:uid="{00000000-0005-0000-0000-000057000000}"/>
    <cellStyle name="Input cel new 4 2 2 5 7 2 2" xfId="17031" xr:uid="{00000000-0005-0000-0000-000057000000}"/>
    <cellStyle name="Input cel new 4 2 2 5 7 3" xfId="12554" xr:uid="{00000000-0005-0000-0000-000057000000}"/>
    <cellStyle name="Input cel new 4 2 2 5 8" xfId="5230" xr:uid="{00000000-0005-0000-0000-000057000000}"/>
    <cellStyle name="Input cel new 4 2 2 5 8 2" xfId="15618" xr:uid="{00000000-0005-0000-0000-000057000000}"/>
    <cellStyle name="Input cel new 4 2 2 5 9" xfId="11304" xr:uid="{00000000-0005-0000-0000-000057000000}"/>
    <cellStyle name="Input cel new 4 2 2 6" xfId="630" xr:uid="{00000000-0005-0000-0000-000057000000}"/>
    <cellStyle name="Input cel new 4 2 2 6 2" xfId="1553" xr:uid="{00000000-0005-0000-0000-000057000000}"/>
    <cellStyle name="Input cel new 4 2 2 6 2 2" xfId="7163" xr:uid="{00000000-0005-0000-0000-000057000000}"/>
    <cellStyle name="Input cel new 4 2 2 6 2 2 2" xfId="17708" xr:uid="{00000000-0005-0000-0000-000057000000}"/>
    <cellStyle name="Input cel new 4 2 2 6 2 3" xfId="10545" xr:uid="{00000000-0005-0000-0000-000057000000}"/>
    <cellStyle name="Input cel new 4 2 2 6 3" xfId="2793" xr:uid="{00000000-0005-0000-0000-000057000000}"/>
    <cellStyle name="Input cel new 4 2 2 6 3 2" xfId="8363" xr:uid="{00000000-0005-0000-0000-000057000000}"/>
    <cellStyle name="Input cel new 4 2 2 6 3 2 2" xfId="18908" xr:uid="{00000000-0005-0000-0000-000057000000}"/>
    <cellStyle name="Input cel new 4 2 2 6 3 3" xfId="13296" xr:uid="{00000000-0005-0000-0000-000057000000}"/>
    <cellStyle name="Input cel new 4 2 2 6 4" xfId="4207" xr:uid="{00000000-0005-0000-0000-000057000000}"/>
    <cellStyle name="Input cel new 4 2 2 6 4 2" xfId="9728" xr:uid="{00000000-0005-0000-0000-000057000000}"/>
    <cellStyle name="Input cel new 4 2 2 6 4 2 2" xfId="20282" xr:uid="{00000000-0005-0000-0000-000057000000}"/>
    <cellStyle name="Input cel new 4 2 2 6 4 3" xfId="15377" xr:uid="{00000000-0005-0000-0000-000057000000}"/>
    <cellStyle name="Input cel new 4 2 2 6 5" xfId="6326" xr:uid="{00000000-0005-0000-0000-000057000000}"/>
    <cellStyle name="Input cel new 4 2 2 6 5 2" xfId="16871" xr:uid="{00000000-0005-0000-0000-000057000000}"/>
    <cellStyle name="Input cel new 4 2 2 6 6" xfId="5612" xr:uid="{00000000-0005-0000-0000-000057000000}"/>
    <cellStyle name="Input cel new 4 2 2 6 6 2" xfId="14466" xr:uid="{00000000-0005-0000-0000-000057000000}"/>
    <cellStyle name="Input cel new 4 2 2 6 7" xfId="13384" xr:uid="{00000000-0005-0000-0000-000057000000}"/>
    <cellStyle name="Input cel new 4 2 2 7" xfId="1265" xr:uid="{00000000-0005-0000-0000-000057000000}"/>
    <cellStyle name="Input cel new 4 2 2 7 2" xfId="2506" xr:uid="{00000000-0005-0000-0000-000057000000}"/>
    <cellStyle name="Input cel new 4 2 2 7 2 2" xfId="8076" xr:uid="{00000000-0005-0000-0000-000057000000}"/>
    <cellStyle name="Input cel new 4 2 2 7 2 2 2" xfId="18621" xr:uid="{00000000-0005-0000-0000-000057000000}"/>
    <cellStyle name="Input cel new 4 2 2 7 2 3" xfId="13434" xr:uid="{00000000-0005-0000-0000-000057000000}"/>
    <cellStyle name="Input cel new 4 2 2 7 3" xfId="3927" xr:uid="{00000000-0005-0000-0000-000057000000}"/>
    <cellStyle name="Input cel new 4 2 2 7 3 2" xfId="9471" xr:uid="{00000000-0005-0000-0000-000057000000}"/>
    <cellStyle name="Input cel new 4 2 2 7 3 2 2" xfId="20024" xr:uid="{00000000-0005-0000-0000-000057000000}"/>
    <cellStyle name="Input cel new 4 2 2 7 3 3" xfId="15330" xr:uid="{00000000-0005-0000-0000-000057000000}"/>
    <cellStyle name="Input cel new 4 2 2 7 4" xfId="6912" xr:uid="{00000000-0005-0000-0000-000057000000}"/>
    <cellStyle name="Input cel new 4 2 2 7 4 2" xfId="17457" xr:uid="{00000000-0005-0000-0000-000057000000}"/>
    <cellStyle name="Input cel new 4 2 2 7 5" xfId="5355" xr:uid="{00000000-0005-0000-0000-000057000000}"/>
    <cellStyle name="Input cel new 4 2 2 7 5 2" xfId="10818" xr:uid="{00000000-0005-0000-0000-000057000000}"/>
    <cellStyle name="Input cel new 4 2 2 7 6" xfId="11360" xr:uid="{00000000-0005-0000-0000-000057000000}"/>
    <cellStyle name="Input cel new 4 2 2 8" xfId="928" xr:uid="{00000000-0005-0000-0000-000057000000}"/>
    <cellStyle name="Input cel new 4 2 2 8 2" xfId="3380" xr:uid="{00000000-0005-0000-0000-000057000000}"/>
    <cellStyle name="Input cel new 4 2 2 8 2 2" xfId="8948" xr:uid="{00000000-0005-0000-0000-000057000000}"/>
    <cellStyle name="Input cel new 4 2 2 8 2 2 2" xfId="19492" xr:uid="{00000000-0005-0000-0000-000057000000}"/>
    <cellStyle name="Input cel new 4 2 2 8 2 3" xfId="12031" xr:uid="{00000000-0005-0000-0000-000057000000}"/>
    <cellStyle name="Input cel new 4 2 2 8 3" xfId="6588" xr:uid="{00000000-0005-0000-0000-000057000000}"/>
    <cellStyle name="Input cel new 4 2 2 8 3 2" xfId="17133" xr:uid="{00000000-0005-0000-0000-000057000000}"/>
    <cellStyle name="Input cel new 4 2 2 8 4" xfId="4813" xr:uid="{00000000-0005-0000-0000-000057000000}"/>
    <cellStyle name="Input cel new 4 2 2 8 4 2" xfId="12610" xr:uid="{00000000-0005-0000-0000-000057000000}"/>
    <cellStyle name="Input cel new 4 2 2 8 5" xfId="11361" xr:uid="{00000000-0005-0000-0000-000057000000}"/>
    <cellStyle name="Input cel new 4 2 2 9" xfId="2171" xr:uid="{00000000-0005-0000-0000-000057000000}"/>
    <cellStyle name="Input cel new 4 2 2 9 2" xfId="7741" xr:uid="{00000000-0005-0000-0000-000057000000}"/>
    <cellStyle name="Input cel new 4 2 2 9 2 2" xfId="18286" xr:uid="{00000000-0005-0000-0000-000057000000}"/>
    <cellStyle name="Input cel new 4 2 2 9 3" xfId="11122" xr:uid="{00000000-0005-0000-0000-000057000000}"/>
    <cellStyle name="Input cel new 4 2 3" xfId="389" xr:uid="{00000000-0005-0000-0000-000057000000}"/>
    <cellStyle name="Input cel new 4 2 3 10" xfId="2153" xr:uid="{00000000-0005-0000-0000-000057000000}"/>
    <cellStyle name="Input cel new 4 2 3 10 2" xfId="7723" xr:uid="{00000000-0005-0000-0000-000057000000}"/>
    <cellStyle name="Input cel new 4 2 3 10 2 2" xfId="18268" xr:uid="{00000000-0005-0000-0000-000057000000}"/>
    <cellStyle name="Input cel new 4 2 3 10 3" xfId="13789" xr:uid="{00000000-0005-0000-0000-000057000000}"/>
    <cellStyle name="Input cel new 4 2 3 11" xfId="481" xr:uid="{00000000-0005-0000-0000-000057000000}"/>
    <cellStyle name="Input cel new 4 2 3 11 2" xfId="6219" xr:uid="{00000000-0005-0000-0000-000057000000}"/>
    <cellStyle name="Input cel new 4 2 3 11 2 2" xfId="16765" xr:uid="{00000000-0005-0000-0000-000057000000}"/>
    <cellStyle name="Input cel new 4 2 3 11 3" xfId="10891" xr:uid="{00000000-0005-0000-0000-000057000000}"/>
    <cellStyle name="Input cel new 4 2 3 12" xfId="3471" xr:uid="{00000000-0005-0000-0000-000057000000}"/>
    <cellStyle name="Input cel new 4 2 3 12 2" xfId="9035" xr:uid="{00000000-0005-0000-0000-000057000000}"/>
    <cellStyle name="Input cel new 4 2 3 12 2 2" xfId="19581" xr:uid="{00000000-0005-0000-0000-000057000000}"/>
    <cellStyle name="Input cel new 4 2 3 13" xfId="4917" xr:uid="{00000000-0005-0000-0000-000057000000}"/>
    <cellStyle name="Input cel new 4 2 3 13 2" xfId="13954" xr:uid="{00000000-0005-0000-0000-000057000000}"/>
    <cellStyle name="Input cel new 4 2 3 14" xfId="12769" xr:uid="{00000000-0005-0000-0000-000057000000}"/>
    <cellStyle name="Input cel new 4 2 3 2" xfId="536" xr:uid="{00000000-0005-0000-0000-000057000000}"/>
    <cellStyle name="Input cel new 4 2 3 2 2" xfId="682" xr:uid="{00000000-0005-0000-0000-000057000000}"/>
    <cellStyle name="Input cel new 4 2 3 2 2 2" xfId="1908" xr:uid="{00000000-0005-0000-0000-000057000000}"/>
    <cellStyle name="Input cel new 4 2 3 2 2 2 2" xfId="3147" xr:uid="{00000000-0005-0000-0000-000057000000}"/>
    <cellStyle name="Input cel new 4 2 3 2 2 2 2 2" xfId="8717" xr:uid="{00000000-0005-0000-0000-000057000000}"/>
    <cellStyle name="Input cel new 4 2 3 2 2 2 2 2 2" xfId="19262" xr:uid="{00000000-0005-0000-0000-000057000000}"/>
    <cellStyle name="Input cel new 4 2 3 2 2 2 2 3" xfId="13540" xr:uid="{00000000-0005-0000-0000-000057000000}"/>
    <cellStyle name="Input cel new 4 2 3 2 2 2 3" xfId="4559" xr:uid="{00000000-0005-0000-0000-000057000000}"/>
    <cellStyle name="Input cel new 4 2 3 2 2 2 3 2" xfId="10059" xr:uid="{00000000-0005-0000-0000-000057000000}"/>
    <cellStyle name="Input cel new 4 2 3 2 2 2 3 2 2" xfId="20614" xr:uid="{00000000-0005-0000-0000-000057000000}"/>
    <cellStyle name="Input cel new 4 2 3 2 2 2 3 3" xfId="14696" xr:uid="{00000000-0005-0000-0000-000057000000}"/>
    <cellStyle name="Input cel new 4 2 3 2 2 2 4" xfId="7486" xr:uid="{00000000-0005-0000-0000-000057000000}"/>
    <cellStyle name="Input cel new 4 2 3 2 2 2 4 2" xfId="18031" xr:uid="{00000000-0005-0000-0000-000057000000}"/>
    <cellStyle name="Input cel new 4 2 3 2 2 2 5" xfId="5943" xr:uid="{00000000-0005-0000-0000-000057000000}"/>
    <cellStyle name="Input cel new 4 2 3 2 2 2 5 2" xfId="16465" xr:uid="{00000000-0005-0000-0000-000057000000}"/>
    <cellStyle name="Input cel new 4 2 3 2 2 2 6" xfId="14333" xr:uid="{00000000-0005-0000-0000-000057000000}"/>
    <cellStyle name="Input cel new 4 2 3 2 2 3" xfId="1603" xr:uid="{00000000-0005-0000-0000-000057000000}"/>
    <cellStyle name="Input cel new 4 2 3 2 2 3 2" xfId="7213" xr:uid="{00000000-0005-0000-0000-000057000000}"/>
    <cellStyle name="Input cel new 4 2 3 2 2 3 2 2" xfId="17758" xr:uid="{00000000-0005-0000-0000-000057000000}"/>
    <cellStyle name="Input cel new 4 2 3 2 2 3 3" xfId="15606" xr:uid="{00000000-0005-0000-0000-000057000000}"/>
    <cellStyle name="Input cel new 4 2 3 2 2 4" xfId="2843" xr:uid="{00000000-0005-0000-0000-000057000000}"/>
    <cellStyle name="Input cel new 4 2 3 2 2 4 2" xfId="8413" xr:uid="{00000000-0005-0000-0000-000057000000}"/>
    <cellStyle name="Input cel new 4 2 3 2 2 4 2 2" xfId="18958" xr:uid="{00000000-0005-0000-0000-000057000000}"/>
    <cellStyle name="Input cel new 4 2 3 2 2 4 3" xfId="15082" xr:uid="{00000000-0005-0000-0000-000057000000}"/>
    <cellStyle name="Input cel new 4 2 3 2 2 5" xfId="4257" xr:uid="{00000000-0005-0000-0000-000057000000}"/>
    <cellStyle name="Input cel new 4 2 3 2 2 5 2" xfId="9777" xr:uid="{00000000-0005-0000-0000-000057000000}"/>
    <cellStyle name="Input cel new 4 2 3 2 2 5 2 2" xfId="20331" xr:uid="{00000000-0005-0000-0000-000057000000}"/>
    <cellStyle name="Input cel new 4 2 3 2 2 5 3" xfId="12192" xr:uid="{00000000-0005-0000-0000-000057000000}"/>
    <cellStyle name="Input cel new 4 2 3 2 2 6" xfId="6376" xr:uid="{00000000-0005-0000-0000-000057000000}"/>
    <cellStyle name="Input cel new 4 2 3 2 2 6 2" xfId="16921" xr:uid="{00000000-0005-0000-0000-000057000000}"/>
    <cellStyle name="Input cel new 4 2 3 2 2 7" xfId="5661" xr:uid="{00000000-0005-0000-0000-000057000000}"/>
    <cellStyle name="Input cel new 4 2 3 2 2 7 2" xfId="13030" xr:uid="{00000000-0005-0000-0000-000057000000}"/>
    <cellStyle name="Input cel new 4 2 3 2 2 8" xfId="12968" xr:uid="{00000000-0005-0000-0000-000057000000}"/>
    <cellStyle name="Input cel new 4 2 3 2 3" xfId="1823" xr:uid="{00000000-0005-0000-0000-000057000000}"/>
    <cellStyle name="Input cel new 4 2 3 2 3 2" xfId="3062" xr:uid="{00000000-0005-0000-0000-000057000000}"/>
    <cellStyle name="Input cel new 4 2 3 2 3 2 2" xfId="8632" xr:uid="{00000000-0005-0000-0000-000057000000}"/>
    <cellStyle name="Input cel new 4 2 3 2 3 2 2 2" xfId="19177" xr:uid="{00000000-0005-0000-0000-000057000000}"/>
    <cellStyle name="Input cel new 4 2 3 2 3 2 3" xfId="15509" xr:uid="{00000000-0005-0000-0000-000057000000}"/>
    <cellStyle name="Input cel new 4 2 3 2 3 3" xfId="4474" xr:uid="{00000000-0005-0000-0000-000057000000}"/>
    <cellStyle name="Input cel new 4 2 3 2 3 3 2" xfId="9981" xr:uid="{00000000-0005-0000-0000-000057000000}"/>
    <cellStyle name="Input cel new 4 2 3 2 3 3 2 2" xfId="20537" xr:uid="{00000000-0005-0000-0000-000057000000}"/>
    <cellStyle name="Input cel new 4 2 3 2 3 3 3" xfId="11554" xr:uid="{00000000-0005-0000-0000-000057000000}"/>
    <cellStyle name="Input cel new 4 2 3 2 3 4" xfId="7422" xr:uid="{00000000-0005-0000-0000-000057000000}"/>
    <cellStyle name="Input cel new 4 2 3 2 3 4 2" xfId="17967" xr:uid="{00000000-0005-0000-0000-000057000000}"/>
    <cellStyle name="Input cel new 4 2 3 2 3 5" xfId="5865" xr:uid="{00000000-0005-0000-0000-000057000000}"/>
    <cellStyle name="Input cel new 4 2 3 2 3 5 2" xfId="16388" xr:uid="{00000000-0005-0000-0000-000057000000}"/>
    <cellStyle name="Input cel new 4 2 3 2 3 6" xfId="13151" xr:uid="{00000000-0005-0000-0000-000057000000}"/>
    <cellStyle name="Input cel new 4 2 3 2 4" xfId="1356" xr:uid="{00000000-0005-0000-0000-000057000000}"/>
    <cellStyle name="Input cel new 4 2 3 2 4 2" xfId="2597" xr:uid="{00000000-0005-0000-0000-000057000000}"/>
    <cellStyle name="Input cel new 4 2 3 2 4 2 2" xfId="8167" xr:uid="{00000000-0005-0000-0000-000057000000}"/>
    <cellStyle name="Input cel new 4 2 3 2 4 2 2 2" xfId="18712" xr:uid="{00000000-0005-0000-0000-000057000000}"/>
    <cellStyle name="Input cel new 4 2 3 2 4 2 3" xfId="10496" xr:uid="{00000000-0005-0000-0000-000057000000}"/>
    <cellStyle name="Input cel new 4 2 3 2 4 3" xfId="4017" xr:uid="{00000000-0005-0000-0000-000057000000}"/>
    <cellStyle name="Input cel new 4 2 3 2 4 3 2" xfId="9552" xr:uid="{00000000-0005-0000-0000-000057000000}"/>
    <cellStyle name="Input cel new 4 2 3 2 4 3 2 2" xfId="20105" xr:uid="{00000000-0005-0000-0000-000057000000}"/>
    <cellStyle name="Input cel new 4 2 3 2 4 3 3" xfId="14330" xr:uid="{00000000-0005-0000-0000-000057000000}"/>
    <cellStyle name="Input cel new 4 2 3 2 4 4" xfId="6993" xr:uid="{00000000-0005-0000-0000-000057000000}"/>
    <cellStyle name="Input cel new 4 2 3 2 4 4 2" xfId="17538" xr:uid="{00000000-0005-0000-0000-000057000000}"/>
    <cellStyle name="Input cel new 4 2 3 2 4 5" xfId="5436" xr:uid="{00000000-0005-0000-0000-000057000000}"/>
    <cellStyle name="Input cel new 4 2 3 2 4 5 2" xfId="10429" xr:uid="{00000000-0005-0000-0000-000057000000}"/>
    <cellStyle name="Input cel new 4 2 3 2 4 6" xfId="11639" xr:uid="{00000000-0005-0000-0000-000057000000}"/>
    <cellStyle name="Input cel new 4 2 3 2 5" xfId="982" xr:uid="{00000000-0005-0000-0000-000057000000}"/>
    <cellStyle name="Input cel new 4 2 3 2 5 2" xfId="3650" xr:uid="{00000000-0005-0000-0000-000057000000}"/>
    <cellStyle name="Input cel new 4 2 3 2 5 2 2" xfId="9210" xr:uid="{00000000-0005-0000-0000-000057000000}"/>
    <cellStyle name="Input cel new 4 2 3 2 5 2 2 2" xfId="19758" xr:uid="{00000000-0005-0000-0000-000057000000}"/>
    <cellStyle name="Input cel new 4 2 3 2 5 2 3" xfId="15541" xr:uid="{00000000-0005-0000-0000-000057000000}"/>
    <cellStyle name="Input cel new 4 2 3 2 5 3" xfId="6642" xr:uid="{00000000-0005-0000-0000-000057000000}"/>
    <cellStyle name="Input cel new 4 2 3 2 5 3 2" xfId="17187" xr:uid="{00000000-0005-0000-0000-000057000000}"/>
    <cellStyle name="Input cel new 4 2 3 2 5 4" xfId="5094" xr:uid="{00000000-0005-0000-0000-000057000000}"/>
    <cellStyle name="Input cel new 4 2 3 2 5 4 2" xfId="11364" xr:uid="{00000000-0005-0000-0000-000057000000}"/>
    <cellStyle name="Input cel new 4 2 3 2 5 5" xfId="15658" xr:uid="{00000000-0005-0000-0000-000057000000}"/>
    <cellStyle name="Input cel new 4 2 3 2 6" xfId="2225" xr:uid="{00000000-0005-0000-0000-000057000000}"/>
    <cellStyle name="Input cel new 4 2 3 2 6 2" xfId="7795" xr:uid="{00000000-0005-0000-0000-000057000000}"/>
    <cellStyle name="Input cel new 4 2 3 2 6 2 2" xfId="18340" xr:uid="{00000000-0005-0000-0000-000057000000}"/>
    <cellStyle name="Input cel new 4 2 3 2 6 3" xfId="14370" xr:uid="{00000000-0005-0000-0000-000057000000}"/>
    <cellStyle name="Input cel new 4 2 3 2 7" xfId="3563" xr:uid="{00000000-0005-0000-0000-000057000000}"/>
    <cellStyle name="Input cel new 4 2 3 2 7 2" xfId="9126" xr:uid="{00000000-0005-0000-0000-000057000000}"/>
    <cellStyle name="Input cel new 4 2 3 2 7 2 2" xfId="19672" xr:uid="{00000000-0005-0000-0000-000057000000}"/>
    <cellStyle name="Input cel new 4 2 3 2 7 3" xfId="12532" xr:uid="{00000000-0005-0000-0000-000057000000}"/>
    <cellStyle name="Input cel new 4 2 3 2 8" xfId="5009" xr:uid="{00000000-0005-0000-0000-000057000000}"/>
    <cellStyle name="Input cel new 4 2 3 2 8 2" xfId="14774" xr:uid="{00000000-0005-0000-0000-000057000000}"/>
    <cellStyle name="Input cel new 4 2 3 2 9" xfId="14174" xr:uid="{00000000-0005-0000-0000-000057000000}"/>
    <cellStyle name="Input cel new 4 2 3 3" xfId="731" xr:uid="{00000000-0005-0000-0000-000057000000}"/>
    <cellStyle name="Input cel new 4 2 3 3 10" xfId="13208" xr:uid="{00000000-0005-0000-0000-000057000000}"/>
    <cellStyle name="Input cel new 4 2 3 3 2" xfId="1642" xr:uid="{00000000-0005-0000-0000-000057000000}"/>
    <cellStyle name="Input cel new 4 2 3 3 2 2" xfId="2882" xr:uid="{00000000-0005-0000-0000-000057000000}"/>
    <cellStyle name="Input cel new 4 2 3 3 2 2 2" xfId="8452" xr:uid="{00000000-0005-0000-0000-000057000000}"/>
    <cellStyle name="Input cel new 4 2 3 3 2 2 2 2" xfId="18997" xr:uid="{00000000-0005-0000-0000-000057000000}"/>
    <cellStyle name="Input cel new 4 2 3 3 2 2 3" xfId="10821" xr:uid="{00000000-0005-0000-0000-000057000000}"/>
    <cellStyle name="Input cel new 4 2 3 3 2 3" xfId="4295" xr:uid="{00000000-0005-0000-0000-000057000000}"/>
    <cellStyle name="Input cel new 4 2 3 3 2 3 2" xfId="9812" xr:uid="{00000000-0005-0000-0000-000057000000}"/>
    <cellStyle name="Input cel new 4 2 3 3 2 3 2 2" xfId="20367" xr:uid="{00000000-0005-0000-0000-000057000000}"/>
    <cellStyle name="Input cel new 4 2 3 3 2 3 3" xfId="13996" xr:uid="{00000000-0005-0000-0000-000057000000}"/>
    <cellStyle name="Input cel new 4 2 3 3 2 4" xfId="7250" xr:uid="{00000000-0005-0000-0000-000057000000}"/>
    <cellStyle name="Input cel new 4 2 3 3 2 4 2" xfId="17795" xr:uid="{00000000-0005-0000-0000-000057000000}"/>
    <cellStyle name="Input cel new 4 2 3 3 2 5" xfId="5696" xr:uid="{00000000-0005-0000-0000-000057000000}"/>
    <cellStyle name="Input cel new 4 2 3 3 2 5 2" xfId="16219" xr:uid="{00000000-0005-0000-0000-000057000000}"/>
    <cellStyle name="Input cel new 4 2 3 3 2 6" xfId="16073" xr:uid="{00000000-0005-0000-0000-000057000000}"/>
    <cellStyle name="Input cel new 4 2 3 3 3" xfId="1957" xr:uid="{00000000-0005-0000-0000-000057000000}"/>
    <cellStyle name="Input cel new 4 2 3 3 3 2" xfId="3196" xr:uid="{00000000-0005-0000-0000-000057000000}"/>
    <cellStyle name="Input cel new 4 2 3 3 3 2 2" xfId="8766" xr:uid="{00000000-0005-0000-0000-000057000000}"/>
    <cellStyle name="Input cel new 4 2 3 3 3 2 2 2" xfId="19311" xr:uid="{00000000-0005-0000-0000-000057000000}"/>
    <cellStyle name="Input cel new 4 2 3 3 3 2 3" xfId="13653" xr:uid="{00000000-0005-0000-0000-000057000000}"/>
    <cellStyle name="Input cel new 4 2 3 3 3 3" xfId="4608" xr:uid="{00000000-0005-0000-0000-000057000000}"/>
    <cellStyle name="Input cel new 4 2 3 3 3 3 2" xfId="10106" xr:uid="{00000000-0005-0000-0000-000057000000}"/>
    <cellStyle name="Input cel new 4 2 3 3 3 3 2 2" xfId="20661" xr:uid="{00000000-0005-0000-0000-000057000000}"/>
    <cellStyle name="Input cel new 4 2 3 3 3 3 3" xfId="13289" xr:uid="{00000000-0005-0000-0000-000057000000}"/>
    <cellStyle name="Input cel new 4 2 3 3 3 4" xfId="7533" xr:uid="{00000000-0005-0000-0000-000057000000}"/>
    <cellStyle name="Input cel new 4 2 3 3 3 4 2" xfId="18078" xr:uid="{00000000-0005-0000-0000-000057000000}"/>
    <cellStyle name="Input cel new 4 2 3 3 3 5" xfId="5990" xr:uid="{00000000-0005-0000-0000-000057000000}"/>
    <cellStyle name="Input cel new 4 2 3 3 3 5 2" xfId="16512" xr:uid="{00000000-0005-0000-0000-000057000000}"/>
    <cellStyle name="Input cel new 4 2 3 3 3 6" xfId="13765" xr:uid="{00000000-0005-0000-0000-000057000000}"/>
    <cellStyle name="Input cel new 4 2 3 3 4" xfId="1416" xr:uid="{00000000-0005-0000-0000-000057000000}"/>
    <cellStyle name="Input cel new 4 2 3 3 4 2" xfId="2657" xr:uid="{00000000-0005-0000-0000-000057000000}"/>
    <cellStyle name="Input cel new 4 2 3 3 4 2 2" xfId="8227" xr:uid="{00000000-0005-0000-0000-000057000000}"/>
    <cellStyle name="Input cel new 4 2 3 3 4 2 2 2" xfId="18772" xr:uid="{00000000-0005-0000-0000-000057000000}"/>
    <cellStyle name="Input cel new 4 2 3 3 4 2 3" xfId="11265" xr:uid="{00000000-0005-0000-0000-000057000000}"/>
    <cellStyle name="Input cel new 4 2 3 3 4 3" xfId="4077" xr:uid="{00000000-0005-0000-0000-000057000000}"/>
    <cellStyle name="Input cel new 4 2 3 3 4 3 2" xfId="9610" xr:uid="{00000000-0005-0000-0000-000057000000}"/>
    <cellStyle name="Input cel new 4 2 3 3 4 3 2 2" xfId="20163" xr:uid="{00000000-0005-0000-0000-000057000000}"/>
    <cellStyle name="Input cel new 4 2 3 3 4 3 3" xfId="14262" xr:uid="{00000000-0005-0000-0000-000057000000}"/>
    <cellStyle name="Input cel new 4 2 3 3 4 4" xfId="7051" xr:uid="{00000000-0005-0000-0000-000057000000}"/>
    <cellStyle name="Input cel new 4 2 3 3 4 4 2" xfId="17596" xr:uid="{00000000-0005-0000-0000-000057000000}"/>
    <cellStyle name="Input cel new 4 2 3 3 4 5" xfId="5494" xr:uid="{00000000-0005-0000-0000-000057000000}"/>
    <cellStyle name="Input cel new 4 2 3 3 4 5 2" xfId="15811" xr:uid="{00000000-0005-0000-0000-000057000000}"/>
    <cellStyle name="Input cel new 4 2 3 3 4 6" xfId="13981" xr:uid="{00000000-0005-0000-0000-000057000000}"/>
    <cellStyle name="Input cel new 4 2 3 3 5" xfId="1031" xr:uid="{00000000-0005-0000-0000-000057000000}"/>
    <cellStyle name="Input cel new 4 2 3 3 5 2" xfId="6690" xr:uid="{00000000-0005-0000-0000-000057000000}"/>
    <cellStyle name="Input cel new 4 2 3 3 5 2 2" xfId="17235" xr:uid="{00000000-0005-0000-0000-000057000000}"/>
    <cellStyle name="Input cel new 4 2 3 3 5 3" xfId="13168" xr:uid="{00000000-0005-0000-0000-000057000000}"/>
    <cellStyle name="Input cel new 4 2 3 3 6" xfId="2274" xr:uid="{00000000-0005-0000-0000-000057000000}"/>
    <cellStyle name="Input cel new 4 2 3 3 6 2" xfId="7844" xr:uid="{00000000-0005-0000-0000-000057000000}"/>
    <cellStyle name="Input cel new 4 2 3 3 6 2 2" xfId="18389" xr:uid="{00000000-0005-0000-0000-000057000000}"/>
    <cellStyle name="Input cel new 4 2 3 3 6 3" xfId="14608" xr:uid="{00000000-0005-0000-0000-000057000000}"/>
    <cellStyle name="Input cel new 4 2 3 3 7" xfId="3699" xr:uid="{00000000-0005-0000-0000-000057000000}"/>
    <cellStyle name="Input cel new 4 2 3 3 7 2" xfId="9257" xr:uid="{00000000-0005-0000-0000-000057000000}"/>
    <cellStyle name="Input cel new 4 2 3 3 7 2 2" xfId="19806" xr:uid="{00000000-0005-0000-0000-000057000000}"/>
    <cellStyle name="Input cel new 4 2 3 3 7 3" xfId="11931" xr:uid="{00000000-0005-0000-0000-000057000000}"/>
    <cellStyle name="Input cel new 4 2 3 3 8" xfId="6410" xr:uid="{00000000-0005-0000-0000-000057000000}"/>
    <cellStyle name="Input cel new 4 2 3 3 8 2" xfId="15118" xr:uid="{00000000-0005-0000-0000-000057000000}"/>
    <cellStyle name="Input cel new 4 2 3 3 8 2 2" xfId="16955" xr:uid="{00000000-0005-0000-0000-000057000000}"/>
    <cellStyle name="Input cel new 4 2 3 3 8 3" xfId="13626" xr:uid="{00000000-0005-0000-0000-000057000000}"/>
    <cellStyle name="Input cel new 4 2 3 3 9" xfId="5141" xr:uid="{00000000-0005-0000-0000-000057000000}"/>
    <cellStyle name="Input cel new 4 2 3 3 9 2" xfId="10842" xr:uid="{00000000-0005-0000-0000-000057000000}"/>
    <cellStyle name="Input cel new 4 2 3 4" xfId="795" xr:uid="{00000000-0005-0000-0000-000057000000}"/>
    <cellStyle name="Input cel new 4 2 3 4 2" xfId="2021" xr:uid="{00000000-0005-0000-0000-000057000000}"/>
    <cellStyle name="Input cel new 4 2 3 4 2 2" xfId="3260" xr:uid="{00000000-0005-0000-0000-000057000000}"/>
    <cellStyle name="Input cel new 4 2 3 4 2 2 2" xfId="8830" xr:uid="{00000000-0005-0000-0000-000057000000}"/>
    <cellStyle name="Input cel new 4 2 3 4 2 2 2 2" xfId="19375" xr:uid="{00000000-0005-0000-0000-000057000000}"/>
    <cellStyle name="Input cel new 4 2 3 4 2 2 3" xfId="14533" xr:uid="{00000000-0005-0000-0000-000057000000}"/>
    <cellStyle name="Input cel new 4 2 3 4 2 3" xfId="4672" xr:uid="{00000000-0005-0000-0000-000057000000}"/>
    <cellStyle name="Input cel new 4 2 3 4 2 3 2" xfId="10166" xr:uid="{00000000-0005-0000-0000-000057000000}"/>
    <cellStyle name="Input cel new 4 2 3 4 2 3 2 2" xfId="20721" xr:uid="{00000000-0005-0000-0000-000057000000}"/>
    <cellStyle name="Input cel new 4 2 3 4 2 3 3" xfId="12518" xr:uid="{00000000-0005-0000-0000-000057000000}"/>
    <cellStyle name="Input cel new 4 2 3 4 2 4" xfId="7593" xr:uid="{00000000-0005-0000-0000-000057000000}"/>
    <cellStyle name="Input cel new 4 2 3 4 2 4 2" xfId="18138" xr:uid="{00000000-0005-0000-0000-000057000000}"/>
    <cellStyle name="Input cel new 4 2 3 4 2 5" xfId="6050" xr:uid="{00000000-0005-0000-0000-000057000000}"/>
    <cellStyle name="Input cel new 4 2 3 4 2 5 2" xfId="16572" xr:uid="{00000000-0005-0000-0000-000057000000}"/>
    <cellStyle name="Input cel new 4 2 3 4 2 6" xfId="12295" xr:uid="{00000000-0005-0000-0000-000057000000}"/>
    <cellStyle name="Input cel new 4 2 3 4 3" xfId="1703" xr:uid="{00000000-0005-0000-0000-000057000000}"/>
    <cellStyle name="Input cel new 4 2 3 4 3 2" xfId="2943" xr:uid="{00000000-0005-0000-0000-000057000000}"/>
    <cellStyle name="Input cel new 4 2 3 4 3 2 2" xfId="8513" xr:uid="{00000000-0005-0000-0000-000057000000}"/>
    <cellStyle name="Input cel new 4 2 3 4 3 2 2 2" xfId="19058" xr:uid="{00000000-0005-0000-0000-000057000000}"/>
    <cellStyle name="Input cel new 4 2 3 4 3 2 3" xfId="12748" xr:uid="{00000000-0005-0000-0000-000057000000}"/>
    <cellStyle name="Input cel new 4 2 3 4 3 3" xfId="4356" xr:uid="{00000000-0005-0000-0000-000057000000}"/>
    <cellStyle name="Input cel new 4 2 3 4 3 3 2" xfId="9869" xr:uid="{00000000-0005-0000-0000-000057000000}"/>
    <cellStyle name="Input cel new 4 2 3 4 3 3 2 2" xfId="20425" xr:uid="{00000000-0005-0000-0000-000057000000}"/>
    <cellStyle name="Input cel new 4 2 3 4 3 3 3" xfId="14247" xr:uid="{00000000-0005-0000-0000-000057000000}"/>
    <cellStyle name="Input cel new 4 2 3 4 3 4" xfId="7309" xr:uid="{00000000-0005-0000-0000-000057000000}"/>
    <cellStyle name="Input cel new 4 2 3 4 3 4 2" xfId="17854" xr:uid="{00000000-0005-0000-0000-000057000000}"/>
    <cellStyle name="Input cel new 4 2 3 4 3 5" xfId="5753" xr:uid="{00000000-0005-0000-0000-000057000000}"/>
    <cellStyle name="Input cel new 4 2 3 4 3 5 2" xfId="16276" xr:uid="{00000000-0005-0000-0000-000057000000}"/>
    <cellStyle name="Input cel new 4 2 3 4 3 6" xfId="15508" xr:uid="{00000000-0005-0000-0000-000057000000}"/>
    <cellStyle name="Input cel new 4 2 3 4 4" xfId="1095" xr:uid="{00000000-0005-0000-0000-000057000000}"/>
    <cellStyle name="Input cel new 4 2 3 4 4 2" xfId="6752" xr:uid="{00000000-0005-0000-0000-000057000000}"/>
    <cellStyle name="Input cel new 4 2 3 4 4 2 2" xfId="17297" xr:uid="{00000000-0005-0000-0000-000057000000}"/>
    <cellStyle name="Input cel new 4 2 3 4 4 3" xfId="15990" xr:uid="{00000000-0005-0000-0000-000057000000}"/>
    <cellStyle name="Input cel new 4 2 3 4 5" xfId="2338" xr:uid="{00000000-0005-0000-0000-000057000000}"/>
    <cellStyle name="Input cel new 4 2 3 4 5 2" xfId="7908" xr:uid="{00000000-0005-0000-0000-000057000000}"/>
    <cellStyle name="Input cel new 4 2 3 4 5 2 2" xfId="18453" xr:uid="{00000000-0005-0000-0000-000057000000}"/>
    <cellStyle name="Input cel new 4 2 3 4 5 3" xfId="10777" xr:uid="{00000000-0005-0000-0000-000057000000}"/>
    <cellStyle name="Input cel new 4 2 3 4 6" xfId="3763" xr:uid="{00000000-0005-0000-0000-000057000000}"/>
    <cellStyle name="Input cel new 4 2 3 4 6 2" xfId="9317" xr:uid="{00000000-0005-0000-0000-000057000000}"/>
    <cellStyle name="Input cel new 4 2 3 4 6 2 2" xfId="19868" xr:uid="{00000000-0005-0000-0000-000057000000}"/>
    <cellStyle name="Input cel new 4 2 3 4 6 3" xfId="13406" xr:uid="{00000000-0005-0000-0000-000057000000}"/>
    <cellStyle name="Input cel new 4 2 3 4 7" xfId="6457" xr:uid="{00000000-0005-0000-0000-000057000000}"/>
    <cellStyle name="Input cel new 4 2 3 4 7 2" xfId="15165" xr:uid="{00000000-0005-0000-0000-000057000000}"/>
    <cellStyle name="Input cel new 4 2 3 4 7 2 2" xfId="17002" xr:uid="{00000000-0005-0000-0000-000057000000}"/>
    <cellStyle name="Input cel new 4 2 3 4 7 3" xfId="11496" xr:uid="{00000000-0005-0000-0000-000057000000}"/>
    <cellStyle name="Input cel new 4 2 3 4 8" xfId="5201" xr:uid="{00000000-0005-0000-0000-000057000000}"/>
    <cellStyle name="Input cel new 4 2 3 4 8 2" xfId="12087" xr:uid="{00000000-0005-0000-0000-000057000000}"/>
    <cellStyle name="Input cel new 4 2 3 4 9" xfId="15439" xr:uid="{00000000-0005-0000-0000-000057000000}"/>
    <cellStyle name="Input cel new 4 2 3 5" xfId="856" xr:uid="{00000000-0005-0000-0000-000057000000}"/>
    <cellStyle name="Input cel new 4 2 3 5 2" xfId="2082" xr:uid="{00000000-0005-0000-0000-000057000000}"/>
    <cellStyle name="Input cel new 4 2 3 5 2 2" xfId="3321" xr:uid="{00000000-0005-0000-0000-000057000000}"/>
    <cellStyle name="Input cel new 4 2 3 5 2 2 2" xfId="8891" xr:uid="{00000000-0005-0000-0000-000057000000}"/>
    <cellStyle name="Input cel new 4 2 3 5 2 2 2 2" xfId="19436" xr:uid="{00000000-0005-0000-0000-000057000000}"/>
    <cellStyle name="Input cel new 4 2 3 5 2 2 3" xfId="12864" xr:uid="{00000000-0005-0000-0000-000057000000}"/>
    <cellStyle name="Input cel new 4 2 3 5 2 3" xfId="4733" xr:uid="{00000000-0005-0000-0000-000057000000}"/>
    <cellStyle name="Input cel new 4 2 3 5 2 3 2" xfId="10225" xr:uid="{00000000-0005-0000-0000-000057000000}"/>
    <cellStyle name="Input cel new 4 2 3 5 2 3 2 2" xfId="20780" xr:uid="{00000000-0005-0000-0000-000057000000}"/>
    <cellStyle name="Input cel new 4 2 3 5 2 3 3" xfId="15694" xr:uid="{00000000-0005-0000-0000-000057000000}"/>
    <cellStyle name="Input cel new 4 2 3 5 2 4" xfId="7652" xr:uid="{00000000-0005-0000-0000-000057000000}"/>
    <cellStyle name="Input cel new 4 2 3 5 2 4 2" xfId="18197" xr:uid="{00000000-0005-0000-0000-000057000000}"/>
    <cellStyle name="Input cel new 4 2 3 5 2 5" xfId="6109" xr:uid="{00000000-0005-0000-0000-000057000000}"/>
    <cellStyle name="Input cel new 4 2 3 5 2 5 2" xfId="16631" xr:uid="{00000000-0005-0000-0000-000057000000}"/>
    <cellStyle name="Input cel new 4 2 3 5 2 6" xfId="13998" xr:uid="{00000000-0005-0000-0000-000057000000}"/>
    <cellStyle name="Input cel new 4 2 3 5 3" xfId="1760" xr:uid="{00000000-0005-0000-0000-000057000000}"/>
    <cellStyle name="Input cel new 4 2 3 5 3 2" xfId="2999" xr:uid="{00000000-0005-0000-0000-000057000000}"/>
    <cellStyle name="Input cel new 4 2 3 5 3 2 2" xfId="8569" xr:uid="{00000000-0005-0000-0000-000057000000}"/>
    <cellStyle name="Input cel new 4 2 3 5 3 2 2 2" xfId="19114" xr:uid="{00000000-0005-0000-0000-000057000000}"/>
    <cellStyle name="Input cel new 4 2 3 5 3 2 3" xfId="13283" xr:uid="{00000000-0005-0000-0000-000057000000}"/>
    <cellStyle name="Input cel new 4 2 3 5 3 3" xfId="4411" xr:uid="{00000000-0005-0000-0000-000057000000}"/>
    <cellStyle name="Input cel new 4 2 3 5 3 3 2" xfId="9922" xr:uid="{00000000-0005-0000-0000-000057000000}"/>
    <cellStyle name="Input cel new 4 2 3 5 3 3 2 2" xfId="20478" xr:uid="{00000000-0005-0000-0000-000057000000}"/>
    <cellStyle name="Input cel new 4 2 3 5 3 3 3" xfId="10453" xr:uid="{00000000-0005-0000-0000-000057000000}"/>
    <cellStyle name="Input cel new 4 2 3 5 3 4" xfId="7363" xr:uid="{00000000-0005-0000-0000-000057000000}"/>
    <cellStyle name="Input cel new 4 2 3 5 3 4 2" xfId="17908" xr:uid="{00000000-0005-0000-0000-000057000000}"/>
    <cellStyle name="Input cel new 4 2 3 5 3 5" xfId="5806" xr:uid="{00000000-0005-0000-0000-000057000000}"/>
    <cellStyle name="Input cel new 4 2 3 5 3 5 2" xfId="16329" xr:uid="{00000000-0005-0000-0000-000057000000}"/>
    <cellStyle name="Input cel new 4 2 3 5 3 6" xfId="15018" xr:uid="{00000000-0005-0000-0000-000057000000}"/>
    <cellStyle name="Input cel new 4 2 3 5 4" xfId="1156" xr:uid="{00000000-0005-0000-0000-000057000000}"/>
    <cellStyle name="Input cel new 4 2 3 5 4 2" xfId="6813" xr:uid="{00000000-0005-0000-0000-000057000000}"/>
    <cellStyle name="Input cel new 4 2 3 5 4 2 2" xfId="17358" xr:uid="{00000000-0005-0000-0000-000057000000}"/>
    <cellStyle name="Input cel new 4 2 3 5 4 3" xfId="10332" xr:uid="{00000000-0005-0000-0000-000057000000}"/>
    <cellStyle name="Input cel new 4 2 3 5 5" xfId="2399" xr:uid="{00000000-0005-0000-0000-000057000000}"/>
    <cellStyle name="Input cel new 4 2 3 5 5 2" xfId="7969" xr:uid="{00000000-0005-0000-0000-000057000000}"/>
    <cellStyle name="Input cel new 4 2 3 5 5 2 2" xfId="18514" xr:uid="{00000000-0005-0000-0000-000057000000}"/>
    <cellStyle name="Input cel new 4 2 3 5 5 3" xfId="11702" xr:uid="{00000000-0005-0000-0000-000057000000}"/>
    <cellStyle name="Input cel new 4 2 3 5 6" xfId="3824" xr:uid="{00000000-0005-0000-0000-000057000000}"/>
    <cellStyle name="Input cel new 4 2 3 5 6 2" xfId="9376" xr:uid="{00000000-0005-0000-0000-000057000000}"/>
    <cellStyle name="Input cel new 4 2 3 5 6 2 2" xfId="19929" xr:uid="{00000000-0005-0000-0000-000057000000}"/>
    <cellStyle name="Input cel new 4 2 3 5 6 3" xfId="14630" xr:uid="{00000000-0005-0000-0000-000057000000}"/>
    <cellStyle name="Input cel new 4 2 3 5 7" xfId="6516" xr:uid="{00000000-0005-0000-0000-000057000000}"/>
    <cellStyle name="Input cel new 4 2 3 5 7 2" xfId="15224" xr:uid="{00000000-0005-0000-0000-000057000000}"/>
    <cellStyle name="Input cel new 4 2 3 5 7 2 2" xfId="17061" xr:uid="{00000000-0005-0000-0000-000057000000}"/>
    <cellStyle name="Input cel new 4 2 3 5 7 3" xfId="10802" xr:uid="{00000000-0005-0000-0000-000057000000}"/>
    <cellStyle name="Input cel new 4 2 3 5 8" xfId="5260" xr:uid="{00000000-0005-0000-0000-000057000000}"/>
    <cellStyle name="Input cel new 4 2 3 5 8 2" xfId="13953" xr:uid="{00000000-0005-0000-0000-000057000000}"/>
    <cellStyle name="Input cel new 4 2 3 5 9" xfId="11691" xr:uid="{00000000-0005-0000-0000-000057000000}"/>
    <cellStyle name="Input cel new 4 2 3 6" xfId="612" xr:uid="{00000000-0005-0000-0000-000057000000}"/>
    <cellStyle name="Input cel new 4 2 3 6 2" xfId="1535" xr:uid="{00000000-0005-0000-0000-000057000000}"/>
    <cellStyle name="Input cel new 4 2 3 6 2 2" xfId="7146" xr:uid="{00000000-0005-0000-0000-000057000000}"/>
    <cellStyle name="Input cel new 4 2 3 6 2 2 2" xfId="17691" xr:uid="{00000000-0005-0000-0000-000057000000}"/>
    <cellStyle name="Input cel new 4 2 3 6 2 3" xfId="12338" xr:uid="{00000000-0005-0000-0000-000057000000}"/>
    <cellStyle name="Input cel new 4 2 3 6 3" xfId="2775" xr:uid="{00000000-0005-0000-0000-000057000000}"/>
    <cellStyle name="Input cel new 4 2 3 6 3 2" xfId="8345" xr:uid="{00000000-0005-0000-0000-000057000000}"/>
    <cellStyle name="Input cel new 4 2 3 6 3 2 2" xfId="18890" xr:uid="{00000000-0005-0000-0000-000057000000}"/>
    <cellStyle name="Input cel new 4 2 3 6 3 3" xfId="13982" xr:uid="{00000000-0005-0000-0000-000057000000}"/>
    <cellStyle name="Input cel new 4 2 3 6 4" xfId="4189" xr:uid="{00000000-0005-0000-0000-000057000000}"/>
    <cellStyle name="Input cel new 4 2 3 6 4 2" xfId="9710" xr:uid="{00000000-0005-0000-0000-000057000000}"/>
    <cellStyle name="Input cel new 4 2 3 6 4 2 2" xfId="20264" xr:uid="{00000000-0005-0000-0000-000057000000}"/>
    <cellStyle name="Input cel new 4 2 3 6 4 3" xfId="11695" xr:uid="{00000000-0005-0000-0000-000057000000}"/>
    <cellStyle name="Input cel new 4 2 3 6 5" xfId="6308" xr:uid="{00000000-0005-0000-0000-000057000000}"/>
    <cellStyle name="Input cel new 4 2 3 6 5 2" xfId="16853" xr:uid="{00000000-0005-0000-0000-000057000000}"/>
    <cellStyle name="Input cel new 4 2 3 6 6" xfId="5594" xr:uid="{00000000-0005-0000-0000-000057000000}"/>
    <cellStyle name="Input cel new 4 2 3 6 6 2" xfId="12508" xr:uid="{00000000-0005-0000-0000-000057000000}"/>
    <cellStyle name="Input cel new 4 2 3 6 7" xfId="12486" xr:uid="{00000000-0005-0000-0000-000057000000}"/>
    <cellStyle name="Input cel new 4 2 3 7" xfId="1206" xr:uid="{00000000-0005-0000-0000-000057000000}"/>
    <cellStyle name="Input cel new 4 2 3 7 2" xfId="2448" xr:uid="{00000000-0005-0000-0000-000057000000}"/>
    <cellStyle name="Input cel new 4 2 3 7 2 2" xfId="8018" xr:uid="{00000000-0005-0000-0000-000057000000}"/>
    <cellStyle name="Input cel new 4 2 3 7 2 2 2" xfId="18563" xr:uid="{00000000-0005-0000-0000-000057000000}"/>
    <cellStyle name="Input cel new 4 2 3 7 2 3" xfId="15802" xr:uid="{00000000-0005-0000-0000-000057000000}"/>
    <cellStyle name="Input cel new 4 2 3 7 3" xfId="3872" xr:uid="{00000000-0005-0000-0000-000057000000}"/>
    <cellStyle name="Input cel new 4 2 3 7 3 2" xfId="9422" xr:uid="{00000000-0005-0000-0000-000057000000}"/>
    <cellStyle name="Input cel new 4 2 3 7 3 2 2" xfId="19975" xr:uid="{00000000-0005-0000-0000-000057000000}"/>
    <cellStyle name="Input cel new 4 2 3 7 3 3" xfId="11722" xr:uid="{00000000-0005-0000-0000-000057000000}"/>
    <cellStyle name="Input cel new 4 2 3 7 4" xfId="6860" xr:uid="{00000000-0005-0000-0000-000057000000}"/>
    <cellStyle name="Input cel new 4 2 3 7 4 2" xfId="17405" xr:uid="{00000000-0005-0000-0000-000057000000}"/>
    <cellStyle name="Input cel new 4 2 3 7 5" xfId="5306" xr:uid="{00000000-0005-0000-0000-000057000000}"/>
    <cellStyle name="Input cel new 4 2 3 7 5 2" xfId="10724" xr:uid="{00000000-0005-0000-0000-000057000000}"/>
    <cellStyle name="Input cel new 4 2 3 7 6" xfId="16204" xr:uid="{00000000-0005-0000-0000-000057000000}"/>
    <cellStyle name="Input cel new 4 2 3 8" xfId="1180" xr:uid="{00000000-0005-0000-0000-000057000000}"/>
    <cellStyle name="Input cel new 4 2 3 8 2" xfId="2423" xr:uid="{00000000-0005-0000-0000-000057000000}"/>
    <cellStyle name="Input cel new 4 2 3 8 2 2" xfId="7993" xr:uid="{00000000-0005-0000-0000-000057000000}"/>
    <cellStyle name="Input cel new 4 2 3 8 2 2 2" xfId="18538" xr:uid="{00000000-0005-0000-0000-000057000000}"/>
    <cellStyle name="Input cel new 4 2 3 8 2 3" xfId="16096" xr:uid="{00000000-0005-0000-0000-000057000000}"/>
    <cellStyle name="Input cel new 4 2 3 8 3" xfId="3848" xr:uid="{00000000-0005-0000-0000-000057000000}"/>
    <cellStyle name="Input cel new 4 2 3 8 3 2" xfId="9399" xr:uid="{00000000-0005-0000-0000-000057000000}"/>
    <cellStyle name="Input cel new 4 2 3 8 3 2 2" xfId="19952" xr:uid="{00000000-0005-0000-0000-000057000000}"/>
    <cellStyle name="Input cel new 4 2 3 8 3 3" xfId="15560" xr:uid="{00000000-0005-0000-0000-000057000000}"/>
    <cellStyle name="Input cel new 4 2 3 8 4" xfId="6836" xr:uid="{00000000-0005-0000-0000-000057000000}"/>
    <cellStyle name="Input cel new 4 2 3 8 4 2" xfId="17381" xr:uid="{00000000-0005-0000-0000-000057000000}"/>
    <cellStyle name="Input cel new 4 2 3 8 5" xfId="5283" xr:uid="{00000000-0005-0000-0000-000057000000}"/>
    <cellStyle name="Input cel new 4 2 3 8 5 2" xfId="13531" xr:uid="{00000000-0005-0000-0000-000057000000}"/>
    <cellStyle name="Input cel new 4 2 3 8 6" xfId="10308" xr:uid="{00000000-0005-0000-0000-000057000000}"/>
    <cellStyle name="Input cel new 4 2 3 9" xfId="910" xr:uid="{00000000-0005-0000-0000-000057000000}"/>
    <cellStyle name="Input cel new 4 2 3 9 2" xfId="3404" xr:uid="{00000000-0005-0000-0000-000057000000}"/>
    <cellStyle name="Input cel new 4 2 3 9 2 2" xfId="8971" xr:uid="{00000000-0005-0000-0000-000057000000}"/>
    <cellStyle name="Input cel new 4 2 3 9 2 2 2" xfId="19516" xr:uid="{00000000-0005-0000-0000-000057000000}"/>
    <cellStyle name="Input cel new 4 2 3 9 2 3" xfId="11854" xr:uid="{00000000-0005-0000-0000-000057000000}"/>
    <cellStyle name="Input cel new 4 2 3 9 3" xfId="6570" xr:uid="{00000000-0005-0000-0000-000057000000}"/>
    <cellStyle name="Input cel new 4 2 3 9 3 2" xfId="17115" xr:uid="{00000000-0005-0000-0000-000057000000}"/>
    <cellStyle name="Input cel new 4 2 3 9 4" xfId="4836" xr:uid="{00000000-0005-0000-0000-000057000000}"/>
    <cellStyle name="Input cel new 4 2 3 9 4 2" xfId="13637" xr:uid="{00000000-0005-0000-0000-000057000000}"/>
    <cellStyle name="Input cel new 4 2 3 9 5" xfId="13715" xr:uid="{00000000-0005-0000-0000-000057000000}"/>
    <cellStyle name="Input cel new 4 2 4" xfId="363" xr:uid="{00000000-0005-0000-0000-000057000000}"/>
    <cellStyle name="Input cel new 4 2 4 2" xfId="1517" xr:uid="{00000000-0005-0000-0000-000057000000}"/>
    <cellStyle name="Input cel new 4 2 4 2 2" xfId="2757" xr:uid="{00000000-0005-0000-0000-000057000000}"/>
    <cellStyle name="Input cel new 4 2 4 2 2 2" xfId="4171" xr:uid="{00000000-0005-0000-0000-000057000000}"/>
    <cellStyle name="Input cel new 4 2 4 2 2 2 2" xfId="9693" xr:uid="{00000000-0005-0000-0000-000057000000}"/>
    <cellStyle name="Input cel new 4 2 4 2 2 2 2 2" xfId="20247" xr:uid="{00000000-0005-0000-0000-000057000000}"/>
    <cellStyle name="Input cel new 4 2 4 2 2 2 3" xfId="11465" xr:uid="{00000000-0005-0000-0000-000057000000}"/>
    <cellStyle name="Input cel new 4 2 4 2 2 3" xfId="8327" xr:uid="{00000000-0005-0000-0000-000057000000}"/>
    <cellStyle name="Input cel new 4 2 4 2 2 3 2" xfId="18872" xr:uid="{00000000-0005-0000-0000-000057000000}"/>
    <cellStyle name="Input cel new 4 2 4 2 2 4" xfId="5577" xr:uid="{00000000-0005-0000-0000-000057000000}"/>
    <cellStyle name="Input cel new 4 2 4 2 2 4 2" xfId="14121" xr:uid="{00000000-0005-0000-0000-000057000000}"/>
    <cellStyle name="Input cel new 4 2 4 2 2 5" xfId="12444" xr:uid="{00000000-0005-0000-0000-000057000000}"/>
    <cellStyle name="Input cel new 4 2 4 2 3" xfId="3539" xr:uid="{00000000-0005-0000-0000-000057000000}"/>
    <cellStyle name="Input cel new 4 2 4 2 3 2" xfId="9103" xr:uid="{00000000-0005-0000-0000-000057000000}"/>
    <cellStyle name="Input cel new 4 2 4 2 3 2 2" xfId="19649" xr:uid="{00000000-0005-0000-0000-000057000000}"/>
    <cellStyle name="Input cel new 4 2 4 2 3 3" xfId="13238" xr:uid="{00000000-0005-0000-0000-000057000000}"/>
    <cellStyle name="Input cel new 4 2 4 2 4" xfId="4986" xr:uid="{00000000-0005-0000-0000-000057000000}"/>
    <cellStyle name="Input cel new 4 2 4 2 4 2" xfId="10599" xr:uid="{00000000-0005-0000-0000-000057000000}"/>
    <cellStyle name="Input cel new 4 2 4 2 5" xfId="13256" xr:uid="{00000000-0005-0000-0000-000057000000}"/>
    <cellStyle name="Input cel new 4 2 4 3" xfId="1763" xr:uid="{00000000-0005-0000-0000-000057000000}"/>
    <cellStyle name="Input cel new 4 2 4 3 2" xfId="3002" xr:uid="{00000000-0005-0000-0000-000057000000}"/>
    <cellStyle name="Input cel new 4 2 4 3 2 2" xfId="8572" xr:uid="{00000000-0005-0000-0000-000057000000}"/>
    <cellStyle name="Input cel new 4 2 4 3 2 2 2" xfId="19117" xr:uid="{00000000-0005-0000-0000-000057000000}"/>
    <cellStyle name="Input cel new 4 2 4 3 2 3" xfId="14796" xr:uid="{00000000-0005-0000-0000-000057000000}"/>
    <cellStyle name="Input cel new 4 2 4 3 3" xfId="4414" xr:uid="{00000000-0005-0000-0000-000057000000}"/>
    <cellStyle name="Input cel new 4 2 4 3 3 2" xfId="9925" xr:uid="{00000000-0005-0000-0000-000057000000}"/>
    <cellStyle name="Input cel new 4 2 4 3 3 2 2" xfId="20481" xr:uid="{00000000-0005-0000-0000-000057000000}"/>
    <cellStyle name="Input cel new 4 2 4 3 3 3" xfId="10409" xr:uid="{00000000-0005-0000-0000-000057000000}"/>
    <cellStyle name="Input cel new 4 2 4 3 4" xfId="7366" xr:uid="{00000000-0005-0000-0000-000057000000}"/>
    <cellStyle name="Input cel new 4 2 4 3 4 2" xfId="17911" xr:uid="{00000000-0005-0000-0000-000057000000}"/>
    <cellStyle name="Input cel new 4 2 4 3 5" xfId="5809" xr:uid="{00000000-0005-0000-0000-000057000000}"/>
    <cellStyle name="Input cel new 4 2 4 3 5 2" xfId="16332" xr:uid="{00000000-0005-0000-0000-000057000000}"/>
    <cellStyle name="Input cel new 4 2 4 3 6" xfId="11924" xr:uid="{00000000-0005-0000-0000-000057000000}"/>
    <cellStyle name="Input cel new 4 2 4 4" xfId="886" xr:uid="{00000000-0005-0000-0000-000057000000}"/>
    <cellStyle name="Input cel new 4 2 4 4 2" xfId="3571" xr:uid="{00000000-0005-0000-0000-000057000000}"/>
    <cellStyle name="Input cel new 4 2 4 4 2 2" xfId="9132" xr:uid="{00000000-0005-0000-0000-000057000000}"/>
    <cellStyle name="Input cel new 4 2 4 4 2 2 2" xfId="19679" xr:uid="{00000000-0005-0000-0000-000057000000}"/>
    <cellStyle name="Input cel new 4 2 4 4 2 3" xfId="15853" xr:uid="{00000000-0005-0000-0000-000057000000}"/>
    <cellStyle name="Input cel new 4 2 4 4 3" xfId="6546" xr:uid="{00000000-0005-0000-0000-000057000000}"/>
    <cellStyle name="Input cel new 4 2 4 4 3 2" xfId="17091" xr:uid="{00000000-0005-0000-0000-000057000000}"/>
    <cellStyle name="Input cel new 4 2 4 4 4" xfId="5016" xr:uid="{00000000-0005-0000-0000-000057000000}"/>
    <cellStyle name="Input cel new 4 2 4 4 4 2" xfId="12645" xr:uid="{00000000-0005-0000-0000-000057000000}"/>
    <cellStyle name="Input cel new 4 2 4 4 5" xfId="11143" xr:uid="{00000000-0005-0000-0000-000057000000}"/>
    <cellStyle name="Input cel new 4 2 4 5" xfId="2130" xr:uid="{00000000-0005-0000-0000-000057000000}"/>
    <cellStyle name="Input cel new 4 2 4 5 2" xfId="7700" xr:uid="{00000000-0005-0000-0000-000057000000}"/>
    <cellStyle name="Input cel new 4 2 4 5 2 2" xfId="18245" xr:uid="{00000000-0005-0000-0000-000057000000}"/>
    <cellStyle name="Input cel new 4 2 4 5 3" xfId="13538" xr:uid="{00000000-0005-0000-0000-000057000000}"/>
    <cellStyle name="Input cel new 4 2 4 6" xfId="590" xr:uid="{00000000-0005-0000-0000-000057000000}"/>
    <cellStyle name="Input cel new 4 2 4 6 2" xfId="6287" xr:uid="{00000000-0005-0000-0000-000057000000}"/>
    <cellStyle name="Input cel new 4 2 4 6 2 2" xfId="16832" xr:uid="{00000000-0005-0000-0000-000057000000}"/>
    <cellStyle name="Input cel new 4 2 4 6 3" xfId="13106" xr:uid="{00000000-0005-0000-0000-000057000000}"/>
    <cellStyle name="Input cel new 4 2 4 7" xfId="4893" xr:uid="{00000000-0005-0000-0000-000057000000}"/>
    <cellStyle name="Input cel new 4 2 4 7 2" xfId="11313" xr:uid="{00000000-0005-0000-0000-000057000000}"/>
    <cellStyle name="Input cel new 4 2 4 8" xfId="14873" xr:uid="{00000000-0005-0000-0000-000057000000}"/>
    <cellStyle name="Input cel new 4 2 4 8 2" xfId="14285" xr:uid="{00000000-0005-0000-0000-000057000000}"/>
    <cellStyle name="Input cel new 4 2 4 9" xfId="13881" xr:uid="{00000000-0005-0000-0000-000057000000}"/>
    <cellStyle name="Input cel new 4 2 5" xfId="745" xr:uid="{00000000-0005-0000-0000-000057000000}"/>
    <cellStyle name="Input cel new 4 2 5 10" xfId="11770" xr:uid="{00000000-0005-0000-0000-000057000000}"/>
    <cellStyle name="Input cel new 4 2 5 2" xfId="1653" xr:uid="{00000000-0005-0000-0000-000057000000}"/>
    <cellStyle name="Input cel new 4 2 5 2 2" xfId="1971" xr:uid="{00000000-0005-0000-0000-000057000000}"/>
    <cellStyle name="Input cel new 4 2 5 2 2 2" xfId="3210" xr:uid="{00000000-0005-0000-0000-000057000000}"/>
    <cellStyle name="Input cel new 4 2 5 2 2 2 2" xfId="8780" xr:uid="{00000000-0005-0000-0000-000057000000}"/>
    <cellStyle name="Input cel new 4 2 5 2 2 2 2 2" xfId="19325" xr:uid="{00000000-0005-0000-0000-000057000000}"/>
    <cellStyle name="Input cel new 4 2 5 2 2 2 3" xfId="11547" xr:uid="{00000000-0005-0000-0000-000057000000}"/>
    <cellStyle name="Input cel new 4 2 5 2 2 3" xfId="4622" xr:uid="{00000000-0005-0000-0000-000057000000}"/>
    <cellStyle name="Input cel new 4 2 5 2 2 3 2" xfId="10119" xr:uid="{00000000-0005-0000-0000-000057000000}"/>
    <cellStyle name="Input cel new 4 2 5 2 2 3 2 2" xfId="20674" xr:uid="{00000000-0005-0000-0000-000057000000}"/>
    <cellStyle name="Input cel new 4 2 5 2 2 3 3" xfId="12074" xr:uid="{00000000-0005-0000-0000-000057000000}"/>
    <cellStyle name="Input cel new 4 2 5 2 2 4" xfId="7546" xr:uid="{00000000-0005-0000-0000-000057000000}"/>
    <cellStyle name="Input cel new 4 2 5 2 2 4 2" xfId="18091" xr:uid="{00000000-0005-0000-0000-000057000000}"/>
    <cellStyle name="Input cel new 4 2 5 2 2 5" xfId="6003" xr:uid="{00000000-0005-0000-0000-000057000000}"/>
    <cellStyle name="Input cel new 4 2 5 2 2 5 2" xfId="16525" xr:uid="{00000000-0005-0000-0000-000057000000}"/>
    <cellStyle name="Input cel new 4 2 5 2 2 6" xfId="15908" xr:uid="{00000000-0005-0000-0000-000057000000}"/>
    <cellStyle name="Input cel new 4 2 5 2 3" xfId="2893" xr:uid="{00000000-0005-0000-0000-000057000000}"/>
    <cellStyle name="Input cel new 4 2 5 2 3 2" xfId="8463" xr:uid="{00000000-0005-0000-0000-000057000000}"/>
    <cellStyle name="Input cel new 4 2 5 2 3 2 2" xfId="19008" xr:uid="{00000000-0005-0000-0000-000057000000}"/>
    <cellStyle name="Input cel new 4 2 5 2 3 3" xfId="13507" xr:uid="{00000000-0005-0000-0000-000057000000}"/>
    <cellStyle name="Input cel new 4 2 5 2 4" xfId="4306" xr:uid="{00000000-0005-0000-0000-000057000000}"/>
    <cellStyle name="Input cel new 4 2 5 2 4 2" xfId="9822" xr:uid="{00000000-0005-0000-0000-000057000000}"/>
    <cellStyle name="Input cel new 4 2 5 2 4 2 2" xfId="20378" xr:uid="{00000000-0005-0000-0000-000057000000}"/>
    <cellStyle name="Input cel new 4 2 5 2 4 3" xfId="11536" xr:uid="{00000000-0005-0000-0000-000057000000}"/>
    <cellStyle name="Input cel new 4 2 5 2 5" xfId="7261" xr:uid="{00000000-0005-0000-0000-000057000000}"/>
    <cellStyle name="Input cel new 4 2 5 2 5 2" xfId="17806" xr:uid="{00000000-0005-0000-0000-000057000000}"/>
    <cellStyle name="Input cel new 4 2 5 2 6" xfId="5706" xr:uid="{00000000-0005-0000-0000-000057000000}"/>
    <cellStyle name="Input cel new 4 2 5 2 6 2" xfId="16229" xr:uid="{00000000-0005-0000-0000-000057000000}"/>
    <cellStyle name="Input cel new 4 2 5 2 7" xfId="13230" xr:uid="{00000000-0005-0000-0000-000057000000}"/>
    <cellStyle name="Input cel new 4 2 5 3" xfId="1419" xr:uid="{00000000-0005-0000-0000-000057000000}"/>
    <cellStyle name="Input cel new 4 2 5 3 2" xfId="2660" xr:uid="{00000000-0005-0000-0000-000057000000}"/>
    <cellStyle name="Input cel new 4 2 5 3 2 2" xfId="8230" xr:uid="{00000000-0005-0000-0000-000057000000}"/>
    <cellStyle name="Input cel new 4 2 5 3 2 2 2" xfId="18775" xr:uid="{00000000-0005-0000-0000-000057000000}"/>
    <cellStyle name="Input cel new 4 2 5 3 2 3" xfId="15776" xr:uid="{00000000-0005-0000-0000-000057000000}"/>
    <cellStyle name="Input cel new 4 2 5 3 3" xfId="4080" xr:uid="{00000000-0005-0000-0000-000057000000}"/>
    <cellStyle name="Input cel new 4 2 5 3 3 2" xfId="9613" xr:uid="{00000000-0005-0000-0000-000057000000}"/>
    <cellStyle name="Input cel new 4 2 5 3 3 2 2" xfId="20166" xr:uid="{00000000-0005-0000-0000-000057000000}"/>
    <cellStyle name="Input cel new 4 2 5 3 3 3" xfId="15057" xr:uid="{00000000-0005-0000-0000-000057000000}"/>
    <cellStyle name="Input cel new 4 2 5 3 4" xfId="7054" xr:uid="{00000000-0005-0000-0000-000057000000}"/>
    <cellStyle name="Input cel new 4 2 5 3 4 2" xfId="17599" xr:uid="{00000000-0005-0000-0000-000057000000}"/>
    <cellStyle name="Input cel new 4 2 5 3 5" xfId="5497" xr:uid="{00000000-0005-0000-0000-000057000000}"/>
    <cellStyle name="Input cel new 4 2 5 3 5 2" xfId="12149" xr:uid="{00000000-0005-0000-0000-000057000000}"/>
    <cellStyle name="Input cel new 4 2 5 3 6" xfId="15465" xr:uid="{00000000-0005-0000-0000-000057000000}"/>
    <cellStyle name="Input cel new 4 2 5 4" xfId="1291" xr:uid="{00000000-0005-0000-0000-000057000000}"/>
    <cellStyle name="Input cel new 4 2 5 4 2" xfId="2532" xr:uid="{00000000-0005-0000-0000-000057000000}"/>
    <cellStyle name="Input cel new 4 2 5 4 2 2" xfId="8102" xr:uid="{00000000-0005-0000-0000-000057000000}"/>
    <cellStyle name="Input cel new 4 2 5 4 2 2 2" xfId="18647" xr:uid="{00000000-0005-0000-0000-000057000000}"/>
    <cellStyle name="Input cel new 4 2 5 4 2 3" xfId="14481" xr:uid="{00000000-0005-0000-0000-000057000000}"/>
    <cellStyle name="Input cel new 4 2 5 4 3" xfId="3953" xr:uid="{00000000-0005-0000-0000-000057000000}"/>
    <cellStyle name="Input cel new 4 2 5 4 3 2" xfId="9494" xr:uid="{00000000-0005-0000-0000-000057000000}"/>
    <cellStyle name="Input cel new 4 2 5 4 3 2 2" xfId="20047" xr:uid="{00000000-0005-0000-0000-000057000000}"/>
    <cellStyle name="Input cel new 4 2 5 4 3 3" xfId="14041" xr:uid="{00000000-0005-0000-0000-000057000000}"/>
    <cellStyle name="Input cel new 4 2 5 4 4" xfId="6934" xr:uid="{00000000-0005-0000-0000-000057000000}"/>
    <cellStyle name="Input cel new 4 2 5 4 4 2" xfId="17479" xr:uid="{00000000-0005-0000-0000-000057000000}"/>
    <cellStyle name="Input cel new 4 2 5 4 5" xfId="5378" xr:uid="{00000000-0005-0000-0000-000057000000}"/>
    <cellStyle name="Input cel new 4 2 5 4 5 2" xfId="14657" xr:uid="{00000000-0005-0000-0000-000057000000}"/>
    <cellStyle name="Input cel new 4 2 5 4 6" xfId="11971" xr:uid="{00000000-0005-0000-0000-000057000000}"/>
    <cellStyle name="Input cel new 4 2 5 5" xfId="1045" xr:uid="{00000000-0005-0000-0000-000057000000}"/>
    <cellStyle name="Input cel new 4 2 5 5 2" xfId="3713" xr:uid="{00000000-0005-0000-0000-000057000000}"/>
    <cellStyle name="Input cel new 4 2 5 5 2 2" xfId="9270" xr:uid="{00000000-0005-0000-0000-000057000000}"/>
    <cellStyle name="Input cel new 4 2 5 5 2 2 2" xfId="19819" xr:uid="{00000000-0005-0000-0000-000057000000}"/>
    <cellStyle name="Input cel new 4 2 5 5 2 3" xfId="15445" xr:uid="{00000000-0005-0000-0000-000057000000}"/>
    <cellStyle name="Input cel new 4 2 5 5 3" xfId="6703" xr:uid="{00000000-0005-0000-0000-000057000000}"/>
    <cellStyle name="Input cel new 4 2 5 5 3 2" xfId="17248" xr:uid="{00000000-0005-0000-0000-000057000000}"/>
    <cellStyle name="Input cel new 4 2 5 5 4" xfId="5154" xr:uid="{00000000-0005-0000-0000-000057000000}"/>
    <cellStyle name="Input cel new 4 2 5 5 4 2" xfId="10782" xr:uid="{00000000-0005-0000-0000-000057000000}"/>
    <cellStyle name="Input cel new 4 2 5 5 5" xfId="12902" xr:uid="{00000000-0005-0000-0000-000057000000}"/>
    <cellStyle name="Input cel new 4 2 5 6" xfId="2288" xr:uid="{00000000-0005-0000-0000-000057000000}"/>
    <cellStyle name="Input cel new 4 2 5 6 2" xfId="7858" xr:uid="{00000000-0005-0000-0000-000057000000}"/>
    <cellStyle name="Input cel new 4 2 5 6 2 2" xfId="18403" xr:uid="{00000000-0005-0000-0000-000057000000}"/>
    <cellStyle name="Input cel new 4 2 5 6 3" xfId="14605" xr:uid="{00000000-0005-0000-0000-000057000000}"/>
    <cellStyle name="Input cel new 4 2 5 7" xfId="3485" xr:uid="{00000000-0005-0000-0000-000057000000}"/>
    <cellStyle name="Input cel new 4 2 5 7 2" xfId="9049" xr:uid="{00000000-0005-0000-0000-000057000000}"/>
    <cellStyle name="Input cel new 4 2 5 7 2 2" xfId="19595" xr:uid="{00000000-0005-0000-0000-000057000000}"/>
    <cellStyle name="Input cel new 4 2 5 7 3" xfId="10812" xr:uid="{00000000-0005-0000-0000-000057000000}"/>
    <cellStyle name="Input cel new 4 2 5 8" xfId="4932" xr:uid="{00000000-0005-0000-0000-000057000000}"/>
    <cellStyle name="Input cel new 4 2 5 8 2" xfId="11904" xr:uid="{00000000-0005-0000-0000-000057000000}"/>
    <cellStyle name="Input cel new 4 2 5 9" xfId="14888" xr:uid="{00000000-0005-0000-0000-000057000000}"/>
    <cellStyle name="Input cel new 4 2 5 9 2" xfId="12675" xr:uid="{00000000-0005-0000-0000-000057000000}"/>
    <cellStyle name="Input cel new 4 2 6" xfId="808" xr:uid="{00000000-0005-0000-0000-000057000000}"/>
    <cellStyle name="Input cel new 4 2 6 2" xfId="2034" xr:uid="{00000000-0005-0000-0000-000057000000}"/>
    <cellStyle name="Input cel new 4 2 6 2 2" xfId="3273" xr:uid="{00000000-0005-0000-0000-000057000000}"/>
    <cellStyle name="Input cel new 4 2 6 2 2 2" xfId="8843" xr:uid="{00000000-0005-0000-0000-000057000000}"/>
    <cellStyle name="Input cel new 4 2 6 2 2 2 2" xfId="19388" xr:uid="{00000000-0005-0000-0000-000057000000}"/>
    <cellStyle name="Input cel new 4 2 6 2 2 3" xfId="16152" xr:uid="{00000000-0005-0000-0000-000057000000}"/>
    <cellStyle name="Input cel new 4 2 6 2 3" xfId="4685" xr:uid="{00000000-0005-0000-0000-000057000000}"/>
    <cellStyle name="Input cel new 4 2 6 2 3 2" xfId="10178" xr:uid="{00000000-0005-0000-0000-000057000000}"/>
    <cellStyle name="Input cel new 4 2 6 2 3 2 2" xfId="20733" xr:uid="{00000000-0005-0000-0000-000057000000}"/>
    <cellStyle name="Input cel new 4 2 6 2 3 3" xfId="13926" xr:uid="{00000000-0005-0000-0000-000057000000}"/>
    <cellStyle name="Input cel new 4 2 6 2 4" xfId="7605" xr:uid="{00000000-0005-0000-0000-000057000000}"/>
    <cellStyle name="Input cel new 4 2 6 2 4 2" xfId="18150" xr:uid="{00000000-0005-0000-0000-000057000000}"/>
    <cellStyle name="Input cel new 4 2 6 2 5" xfId="6062" xr:uid="{00000000-0005-0000-0000-000057000000}"/>
    <cellStyle name="Input cel new 4 2 6 2 5 2" xfId="16584" xr:uid="{00000000-0005-0000-0000-000057000000}"/>
    <cellStyle name="Input cel new 4 2 6 2 6" xfId="13048" xr:uid="{00000000-0005-0000-0000-000057000000}"/>
    <cellStyle name="Input cel new 4 2 6 3" xfId="1328" xr:uid="{00000000-0005-0000-0000-000057000000}"/>
    <cellStyle name="Input cel new 4 2 6 3 2" xfId="2569" xr:uid="{00000000-0005-0000-0000-000057000000}"/>
    <cellStyle name="Input cel new 4 2 6 3 2 2" xfId="8139" xr:uid="{00000000-0005-0000-0000-000057000000}"/>
    <cellStyle name="Input cel new 4 2 6 3 2 2 2" xfId="18684" xr:uid="{00000000-0005-0000-0000-000057000000}"/>
    <cellStyle name="Input cel new 4 2 6 3 2 3" xfId="10587" xr:uid="{00000000-0005-0000-0000-000057000000}"/>
    <cellStyle name="Input cel new 4 2 6 3 3" xfId="3989" xr:uid="{00000000-0005-0000-0000-000057000000}"/>
    <cellStyle name="Input cel new 4 2 6 3 3 2" xfId="9527" xr:uid="{00000000-0005-0000-0000-000057000000}"/>
    <cellStyle name="Input cel new 4 2 6 3 3 2 2" xfId="20080" xr:uid="{00000000-0005-0000-0000-000057000000}"/>
    <cellStyle name="Input cel new 4 2 6 3 3 3" xfId="12589" xr:uid="{00000000-0005-0000-0000-000057000000}"/>
    <cellStyle name="Input cel new 4 2 6 3 4" xfId="6969" xr:uid="{00000000-0005-0000-0000-000057000000}"/>
    <cellStyle name="Input cel new 4 2 6 3 4 2" xfId="17514" xr:uid="{00000000-0005-0000-0000-000057000000}"/>
    <cellStyle name="Input cel new 4 2 6 3 5" xfId="5411" xr:uid="{00000000-0005-0000-0000-000057000000}"/>
    <cellStyle name="Input cel new 4 2 6 3 5 2" xfId="10576" xr:uid="{00000000-0005-0000-0000-000057000000}"/>
    <cellStyle name="Input cel new 4 2 6 3 6" xfId="15568" xr:uid="{00000000-0005-0000-0000-000057000000}"/>
    <cellStyle name="Input cel new 4 2 6 4" xfId="1108" xr:uid="{00000000-0005-0000-0000-000057000000}"/>
    <cellStyle name="Input cel new 4 2 6 4 2" xfId="6765" xr:uid="{00000000-0005-0000-0000-000057000000}"/>
    <cellStyle name="Input cel new 4 2 6 4 2 2" xfId="17310" xr:uid="{00000000-0005-0000-0000-000057000000}"/>
    <cellStyle name="Input cel new 4 2 6 4 3" xfId="15930" xr:uid="{00000000-0005-0000-0000-000057000000}"/>
    <cellStyle name="Input cel new 4 2 6 5" xfId="2351" xr:uid="{00000000-0005-0000-0000-000057000000}"/>
    <cellStyle name="Input cel new 4 2 6 5 2" xfId="7921" xr:uid="{00000000-0005-0000-0000-000057000000}"/>
    <cellStyle name="Input cel new 4 2 6 5 2 2" xfId="18466" xr:uid="{00000000-0005-0000-0000-000057000000}"/>
    <cellStyle name="Input cel new 4 2 6 5 3" xfId="12144" xr:uid="{00000000-0005-0000-0000-000057000000}"/>
    <cellStyle name="Input cel new 4 2 6 6" xfId="3776" xr:uid="{00000000-0005-0000-0000-000057000000}"/>
    <cellStyle name="Input cel new 4 2 6 6 2" xfId="9329" xr:uid="{00000000-0005-0000-0000-000057000000}"/>
    <cellStyle name="Input cel new 4 2 6 6 2 2" xfId="19881" xr:uid="{00000000-0005-0000-0000-000057000000}"/>
    <cellStyle name="Input cel new 4 2 6 6 3" xfId="14032" xr:uid="{00000000-0005-0000-0000-000057000000}"/>
    <cellStyle name="Input cel new 4 2 6 7" xfId="6469" xr:uid="{00000000-0005-0000-0000-000057000000}"/>
    <cellStyle name="Input cel new 4 2 6 7 2" xfId="15177" xr:uid="{00000000-0005-0000-0000-000057000000}"/>
    <cellStyle name="Input cel new 4 2 6 7 2 2" xfId="17014" xr:uid="{00000000-0005-0000-0000-000057000000}"/>
    <cellStyle name="Input cel new 4 2 6 7 3" xfId="13817" xr:uid="{00000000-0005-0000-0000-000057000000}"/>
    <cellStyle name="Input cel new 4 2 6 8" xfId="5213" xr:uid="{00000000-0005-0000-0000-000057000000}"/>
    <cellStyle name="Input cel new 4 2 6 8 2" xfId="14104" xr:uid="{00000000-0005-0000-0000-000057000000}"/>
    <cellStyle name="Input cel new 4 2 6 9" xfId="13735" xr:uid="{00000000-0005-0000-0000-000057000000}"/>
    <cellStyle name="Input cel new 4 2 7" xfId="435" xr:uid="{00000000-0005-0000-0000-000057000000}"/>
    <cellStyle name="Input cel new 4 2 7 2" xfId="1378" xr:uid="{00000000-0005-0000-0000-000057000000}"/>
    <cellStyle name="Input cel new 4 2 7 2 2" xfId="2619" xr:uid="{00000000-0005-0000-0000-000057000000}"/>
    <cellStyle name="Input cel new 4 2 7 2 2 2" xfId="8189" xr:uid="{00000000-0005-0000-0000-000057000000}"/>
    <cellStyle name="Input cel new 4 2 7 2 2 2 2" xfId="18734" xr:uid="{00000000-0005-0000-0000-000057000000}"/>
    <cellStyle name="Input cel new 4 2 7 2 2 3" xfId="10691" xr:uid="{00000000-0005-0000-0000-000057000000}"/>
    <cellStyle name="Input cel new 4 2 7 2 3" xfId="4039" xr:uid="{00000000-0005-0000-0000-000057000000}"/>
    <cellStyle name="Input cel new 4 2 7 2 3 2" xfId="9574" xr:uid="{00000000-0005-0000-0000-000057000000}"/>
    <cellStyle name="Input cel new 4 2 7 2 3 2 2" xfId="20127" xr:uid="{00000000-0005-0000-0000-000057000000}"/>
    <cellStyle name="Input cel new 4 2 7 2 3 3" xfId="11683" xr:uid="{00000000-0005-0000-0000-000057000000}"/>
    <cellStyle name="Input cel new 4 2 7 2 4" xfId="7015" xr:uid="{00000000-0005-0000-0000-000057000000}"/>
    <cellStyle name="Input cel new 4 2 7 2 4 2" xfId="17560" xr:uid="{00000000-0005-0000-0000-000057000000}"/>
    <cellStyle name="Input cel new 4 2 7 2 5" xfId="5458" xr:uid="{00000000-0005-0000-0000-000057000000}"/>
    <cellStyle name="Input cel new 4 2 7 2 5 2" xfId="13648" xr:uid="{00000000-0005-0000-0000-000057000000}"/>
    <cellStyle name="Input cel new 4 2 7 2 6" xfId="13848" xr:uid="{00000000-0005-0000-0000-000057000000}"/>
    <cellStyle name="Input cel new 4 2 7 3" xfId="1204" xr:uid="{00000000-0005-0000-0000-000057000000}"/>
    <cellStyle name="Input cel new 4 2 7 3 2" xfId="6858" xr:uid="{00000000-0005-0000-0000-000057000000}"/>
    <cellStyle name="Input cel new 4 2 7 3 2 2" xfId="17403" xr:uid="{00000000-0005-0000-0000-000057000000}"/>
    <cellStyle name="Input cel new 4 2 7 3 3" xfId="14826" xr:uid="{00000000-0005-0000-0000-000057000000}"/>
    <cellStyle name="Input cel new 4 2 7 4" xfId="2446" xr:uid="{00000000-0005-0000-0000-000057000000}"/>
    <cellStyle name="Input cel new 4 2 7 4 2" xfId="8016" xr:uid="{00000000-0005-0000-0000-000057000000}"/>
    <cellStyle name="Input cel new 4 2 7 4 2 2" xfId="18561" xr:uid="{00000000-0005-0000-0000-000057000000}"/>
    <cellStyle name="Input cel new 4 2 7 4 3" xfId="12743" xr:uid="{00000000-0005-0000-0000-000057000000}"/>
    <cellStyle name="Input cel new 4 2 7 5" xfId="3870" xr:uid="{00000000-0005-0000-0000-000057000000}"/>
    <cellStyle name="Input cel new 4 2 7 5 2" xfId="9420" xr:uid="{00000000-0005-0000-0000-000057000000}"/>
    <cellStyle name="Input cel new 4 2 7 5 2 2" xfId="19973" xr:uid="{00000000-0005-0000-0000-000057000000}"/>
    <cellStyle name="Input cel new 4 2 7 5 3" xfId="14100" xr:uid="{00000000-0005-0000-0000-000057000000}"/>
    <cellStyle name="Input cel new 4 2 7 6" xfId="6180" xr:uid="{00000000-0005-0000-0000-000057000000}"/>
    <cellStyle name="Input cel new 4 2 7 6 2" xfId="16725" xr:uid="{00000000-0005-0000-0000-000057000000}"/>
    <cellStyle name="Input cel new 4 2 7 7" xfId="5304" xr:uid="{00000000-0005-0000-0000-000057000000}"/>
    <cellStyle name="Input cel new 4 2 7 7 2" xfId="12312" xr:uid="{00000000-0005-0000-0000-000057000000}"/>
    <cellStyle name="Input cel new 4 2 7 8" xfId="13585" xr:uid="{00000000-0005-0000-0000-000057000000}"/>
    <cellStyle name="Input cel new 4 2 8" xfId="437" xr:uid="{00000000-0005-0000-0000-000057000000}"/>
    <cellStyle name="Input cel new 4 2 8 2" xfId="3333" xr:uid="{00000000-0005-0000-0000-000057000000}"/>
    <cellStyle name="Input cel new 4 2 8 2 2" xfId="8902" xr:uid="{00000000-0005-0000-0000-000057000000}"/>
    <cellStyle name="Input cel new 4 2 8 2 2 2" xfId="19447" xr:uid="{00000000-0005-0000-0000-000057000000}"/>
    <cellStyle name="Input cel new 4 2 8 2 3" xfId="11266" xr:uid="{00000000-0005-0000-0000-000057000000}"/>
    <cellStyle name="Input cel new 4 2 8 3" xfId="6182" xr:uid="{00000000-0005-0000-0000-000057000000}"/>
    <cellStyle name="Input cel new 4 2 8 3 2" xfId="16727" xr:uid="{00000000-0005-0000-0000-000057000000}"/>
    <cellStyle name="Input cel new 4 2 8 4" xfId="4768" xr:uid="{00000000-0005-0000-0000-000057000000}"/>
    <cellStyle name="Input cel new 4 2 8 4 2" xfId="11803" xr:uid="{00000000-0005-0000-0000-000057000000}"/>
    <cellStyle name="Input cel new 4 2 8 5" xfId="10840" xr:uid="{00000000-0005-0000-0000-000057000000}"/>
    <cellStyle name="Input cel new 4 2 9" xfId="600" xr:uid="{00000000-0005-0000-0000-000057000000}"/>
    <cellStyle name="Input cel new 4 2 9 2" xfId="6296" xr:uid="{00000000-0005-0000-0000-000057000000}"/>
    <cellStyle name="Input cel new 4 2 9 2 2" xfId="16841" xr:uid="{00000000-0005-0000-0000-000057000000}"/>
    <cellStyle name="Input cel new 4 2 9 3" xfId="13621" xr:uid="{00000000-0005-0000-0000-000057000000}"/>
    <cellStyle name="Input cel new 4 3" xfId="231" xr:uid="{00000000-0005-0000-0000-000056000000}"/>
    <cellStyle name="Input cel new 4 3 10" xfId="14841" xr:uid="{00000000-0005-0000-0000-000056000000}"/>
    <cellStyle name="Input cel new 4 3 10 2" xfId="15619" xr:uid="{00000000-0005-0000-0000-000056000000}"/>
    <cellStyle name="Input cel new 4 3 2" xfId="370" xr:uid="{00000000-0005-0000-0000-000056000000}"/>
    <cellStyle name="Input cel new 4 3 2 10" xfId="571" xr:uid="{00000000-0005-0000-0000-000056000000}"/>
    <cellStyle name="Input cel new 4 3 2 10 2" xfId="6271" xr:uid="{00000000-0005-0000-0000-000056000000}"/>
    <cellStyle name="Input cel new 4 3 2 10 2 2" xfId="16816" xr:uid="{00000000-0005-0000-0000-000056000000}"/>
    <cellStyle name="Input cel new 4 3 2 10 3" xfId="15415" xr:uid="{00000000-0005-0000-0000-000056000000}"/>
    <cellStyle name="Input cel new 4 3 2 11" xfId="3457" xr:uid="{00000000-0005-0000-0000-000056000000}"/>
    <cellStyle name="Input cel new 4 3 2 11 2" xfId="9021" xr:uid="{00000000-0005-0000-0000-000056000000}"/>
    <cellStyle name="Input cel new 4 3 2 11 2 2" xfId="19567" xr:uid="{00000000-0005-0000-0000-000056000000}"/>
    <cellStyle name="Input cel new 4 3 2 12" xfId="4900" xr:uid="{00000000-0005-0000-0000-000056000000}"/>
    <cellStyle name="Input cel new 4 3 2 12 2" xfId="10509" xr:uid="{00000000-0005-0000-0000-000056000000}"/>
    <cellStyle name="Input cel new 4 3 2 13" xfId="10375" xr:uid="{00000000-0005-0000-0000-000056000000}"/>
    <cellStyle name="Input cel new 4 3 2 2" xfId="716" xr:uid="{00000000-0005-0000-0000-000056000000}"/>
    <cellStyle name="Input cel new 4 3 2 2 10" xfId="10481" xr:uid="{00000000-0005-0000-0000-000056000000}"/>
    <cellStyle name="Input cel new 4 3 2 2 2" xfId="1627" xr:uid="{00000000-0005-0000-0000-000056000000}"/>
    <cellStyle name="Input cel new 4 3 2 2 2 2" xfId="1942" xr:uid="{00000000-0005-0000-0000-000056000000}"/>
    <cellStyle name="Input cel new 4 3 2 2 2 2 2" xfId="3181" xr:uid="{00000000-0005-0000-0000-000056000000}"/>
    <cellStyle name="Input cel new 4 3 2 2 2 2 2 2" xfId="8751" xr:uid="{00000000-0005-0000-0000-000056000000}"/>
    <cellStyle name="Input cel new 4 3 2 2 2 2 2 2 2" xfId="19296" xr:uid="{00000000-0005-0000-0000-000056000000}"/>
    <cellStyle name="Input cel new 4 3 2 2 2 2 2 3" xfId="14364" xr:uid="{00000000-0005-0000-0000-000056000000}"/>
    <cellStyle name="Input cel new 4 3 2 2 2 2 3" xfId="4593" xr:uid="{00000000-0005-0000-0000-000056000000}"/>
    <cellStyle name="Input cel new 4 3 2 2 2 2 3 2" xfId="10092" xr:uid="{00000000-0005-0000-0000-000056000000}"/>
    <cellStyle name="Input cel new 4 3 2 2 2 2 3 2 2" xfId="20647" xr:uid="{00000000-0005-0000-0000-000056000000}"/>
    <cellStyle name="Input cel new 4 3 2 2 2 2 3 3" xfId="15614" xr:uid="{00000000-0005-0000-0000-000056000000}"/>
    <cellStyle name="Input cel new 4 3 2 2 2 2 4" xfId="7519" xr:uid="{00000000-0005-0000-0000-000056000000}"/>
    <cellStyle name="Input cel new 4 3 2 2 2 2 4 2" xfId="18064" xr:uid="{00000000-0005-0000-0000-000056000000}"/>
    <cellStyle name="Input cel new 4 3 2 2 2 2 5" xfId="5976" xr:uid="{00000000-0005-0000-0000-000056000000}"/>
    <cellStyle name="Input cel new 4 3 2 2 2 2 5 2" xfId="16498" xr:uid="{00000000-0005-0000-0000-000056000000}"/>
    <cellStyle name="Input cel new 4 3 2 2 2 2 6" xfId="15238" xr:uid="{00000000-0005-0000-0000-000056000000}"/>
    <cellStyle name="Input cel new 4 3 2 2 2 3" xfId="2867" xr:uid="{00000000-0005-0000-0000-000056000000}"/>
    <cellStyle name="Input cel new 4 3 2 2 2 3 2" xfId="8437" xr:uid="{00000000-0005-0000-0000-000056000000}"/>
    <cellStyle name="Input cel new 4 3 2 2 2 3 2 2" xfId="18982" xr:uid="{00000000-0005-0000-0000-000056000000}"/>
    <cellStyle name="Input cel new 4 3 2 2 2 3 3" xfId="13100" xr:uid="{00000000-0005-0000-0000-000056000000}"/>
    <cellStyle name="Input cel new 4 3 2 2 2 4" xfId="4280" xr:uid="{00000000-0005-0000-0000-000056000000}"/>
    <cellStyle name="Input cel new 4 3 2 2 2 4 2" xfId="9798" xr:uid="{00000000-0005-0000-0000-000056000000}"/>
    <cellStyle name="Input cel new 4 3 2 2 2 4 2 2" xfId="20352" xr:uid="{00000000-0005-0000-0000-000056000000}"/>
    <cellStyle name="Input cel new 4 3 2 2 2 4 3" xfId="15079" xr:uid="{00000000-0005-0000-0000-000056000000}"/>
    <cellStyle name="Input cel new 4 3 2 2 2 5" xfId="7235" xr:uid="{00000000-0005-0000-0000-000056000000}"/>
    <cellStyle name="Input cel new 4 3 2 2 2 5 2" xfId="17780" xr:uid="{00000000-0005-0000-0000-000056000000}"/>
    <cellStyle name="Input cel new 4 3 2 2 2 6" xfId="5682" xr:uid="{00000000-0005-0000-0000-000056000000}"/>
    <cellStyle name="Input cel new 4 3 2 2 2 6 2" xfId="10419" xr:uid="{00000000-0005-0000-0000-000056000000}"/>
    <cellStyle name="Input cel new 4 3 2 2 2 7" xfId="13137" xr:uid="{00000000-0005-0000-0000-000056000000}"/>
    <cellStyle name="Input cel new 4 3 2 2 3" xfId="1808" xr:uid="{00000000-0005-0000-0000-000056000000}"/>
    <cellStyle name="Input cel new 4 3 2 2 3 2" xfId="3047" xr:uid="{00000000-0005-0000-0000-000056000000}"/>
    <cellStyle name="Input cel new 4 3 2 2 3 2 2" xfId="8617" xr:uid="{00000000-0005-0000-0000-000056000000}"/>
    <cellStyle name="Input cel new 4 3 2 2 3 2 2 2" xfId="19162" xr:uid="{00000000-0005-0000-0000-000056000000}"/>
    <cellStyle name="Input cel new 4 3 2 2 3 2 3" xfId="13732" xr:uid="{00000000-0005-0000-0000-000056000000}"/>
    <cellStyle name="Input cel new 4 3 2 2 3 3" xfId="4459" xr:uid="{00000000-0005-0000-0000-000056000000}"/>
    <cellStyle name="Input cel new 4 3 2 2 3 3 2" xfId="9967" xr:uid="{00000000-0005-0000-0000-000056000000}"/>
    <cellStyle name="Input cel new 4 3 2 2 3 3 2 2" xfId="20523" xr:uid="{00000000-0005-0000-0000-000056000000}"/>
    <cellStyle name="Input cel new 4 3 2 2 3 3 3" xfId="14265" xr:uid="{00000000-0005-0000-0000-000056000000}"/>
    <cellStyle name="Input cel new 4 3 2 2 3 4" xfId="7408" xr:uid="{00000000-0005-0000-0000-000056000000}"/>
    <cellStyle name="Input cel new 4 3 2 2 3 4 2" xfId="17953" xr:uid="{00000000-0005-0000-0000-000056000000}"/>
    <cellStyle name="Input cel new 4 3 2 2 3 5" xfId="5851" xr:uid="{00000000-0005-0000-0000-000056000000}"/>
    <cellStyle name="Input cel new 4 3 2 2 3 5 2" xfId="16374" xr:uid="{00000000-0005-0000-0000-000056000000}"/>
    <cellStyle name="Input cel new 4 3 2 2 3 6" xfId="10981" xr:uid="{00000000-0005-0000-0000-000056000000}"/>
    <cellStyle name="Input cel new 4 3 2 2 4" xfId="1400" xr:uid="{00000000-0005-0000-0000-000056000000}"/>
    <cellStyle name="Input cel new 4 3 2 2 4 2" xfId="2641" xr:uid="{00000000-0005-0000-0000-000056000000}"/>
    <cellStyle name="Input cel new 4 3 2 2 4 2 2" xfId="8211" xr:uid="{00000000-0005-0000-0000-000056000000}"/>
    <cellStyle name="Input cel new 4 3 2 2 4 2 2 2" xfId="18756" xr:uid="{00000000-0005-0000-0000-000056000000}"/>
    <cellStyle name="Input cel new 4 3 2 2 4 2 3" xfId="12813" xr:uid="{00000000-0005-0000-0000-000056000000}"/>
    <cellStyle name="Input cel new 4 3 2 2 4 3" xfId="4061" xr:uid="{00000000-0005-0000-0000-000056000000}"/>
    <cellStyle name="Input cel new 4 3 2 2 4 3 2" xfId="9594" xr:uid="{00000000-0005-0000-0000-000056000000}"/>
    <cellStyle name="Input cel new 4 3 2 2 4 3 2 2" xfId="20147" xr:uid="{00000000-0005-0000-0000-000056000000}"/>
    <cellStyle name="Input cel new 4 3 2 2 4 3 3" xfId="14586" xr:uid="{00000000-0005-0000-0000-000056000000}"/>
    <cellStyle name="Input cel new 4 3 2 2 4 4" xfId="7035" xr:uid="{00000000-0005-0000-0000-000056000000}"/>
    <cellStyle name="Input cel new 4 3 2 2 4 4 2" xfId="17580" xr:uid="{00000000-0005-0000-0000-000056000000}"/>
    <cellStyle name="Input cel new 4 3 2 2 4 5" xfId="5478" xr:uid="{00000000-0005-0000-0000-000056000000}"/>
    <cellStyle name="Input cel new 4 3 2 2 4 5 2" xfId="12820" xr:uid="{00000000-0005-0000-0000-000056000000}"/>
    <cellStyle name="Input cel new 4 3 2 2 4 6" xfId="13738" xr:uid="{00000000-0005-0000-0000-000056000000}"/>
    <cellStyle name="Input cel new 4 3 2 2 5" xfId="1016" xr:uid="{00000000-0005-0000-0000-000056000000}"/>
    <cellStyle name="Input cel new 4 3 2 2 5 2" xfId="3684" xr:uid="{00000000-0005-0000-0000-000056000000}"/>
    <cellStyle name="Input cel new 4 3 2 2 5 2 2" xfId="9243" xr:uid="{00000000-0005-0000-0000-000056000000}"/>
    <cellStyle name="Input cel new 4 3 2 2 5 2 2 2" xfId="19792" xr:uid="{00000000-0005-0000-0000-000056000000}"/>
    <cellStyle name="Input cel new 4 3 2 2 5 2 3" xfId="10701" xr:uid="{00000000-0005-0000-0000-000056000000}"/>
    <cellStyle name="Input cel new 4 3 2 2 5 3" xfId="6676" xr:uid="{00000000-0005-0000-0000-000056000000}"/>
    <cellStyle name="Input cel new 4 3 2 2 5 3 2" xfId="17221" xr:uid="{00000000-0005-0000-0000-000056000000}"/>
    <cellStyle name="Input cel new 4 3 2 2 5 4" xfId="5127" xr:uid="{00000000-0005-0000-0000-000056000000}"/>
    <cellStyle name="Input cel new 4 3 2 2 5 4 2" xfId="12269" xr:uid="{00000000-0005-0000-0000-000056000000}"/>
    <cellStyle name="Input cel new 4 3 2 2 5 5" xfId="10774" xr:uid="{00000000-0005-0000-0000-000056000000}"/>
    <cellStyle name="Input cel new 4 3 2 2 6" xfId="2259" xr:uid="{00000000-0005-0000-0000-000056000000}"/>
    <cellStyle name="Input cel new 4 3 2 2 6 2" xfId="7829" xr:uid="{00000000-0005-0000-0000-000056000000}"/>
    <cellStyle name="Input cel new 4 3 2 2 6 2 2" xfId="18374" xr:uid="{00000000-0005-0000-0000-000056000000}"/>
    <cellStyle name="Input cel new 4 3 2 2 6 3" xfId="10676" xr:uid="{00000000-0005-0000-0000-000056000000}"/>
    <cellStyle name="Input cel new 4 3 2 2 7" xfId="3546" xr:uid="{00000000-0005-0000-0000-000056000000}"/>
    <cellStyle name="Input cel new 4 3 2 2 7 2" xfId="9110" xr:uid="{00000000-0005-0000-0000-000056000000}"/>
    <cellStyle name="Input cel new 4 3 2 2 7 2 2" xfId="19656" xr:uid="{00000000-0005-0000-0000-000056000000}"/>
    <cellStyle name="Input cel new 4 3 2 2 7 3" xfId="16171" xr:uid="{00000000-0005-0000-0000-000056000000}"/>
    <cellStyle name="Input cel new 4 3 2 2 8" xfId="4993" xr:uid="{00000000-0005-0000-0000-000056000000}"/>
    <cellStyle name="Input cel new 4 3 2 2 8 2" xfId="13533" xr:uid="{00000000-0005-0000-0000-000056000000}"/>
    <cellStyle name="Input cel new 4 3 2 2 9" xfId="14901" xr:uid="{00000000-0005-0000-0000-000056000000}"/>
    <cellStyle name="Input cel new 4 3 2 2 9 2" xfId="12837" xr:uid="{00000000-0005-0000-0000-000056000000}"/>
    <cellStyle name="Input cel new 4 3 2 3" xfId="780" xr:uid="{00000000-0005-0000-0000-000056000000}"/>
    <cellStyle name="Input cel new 4 3 2 3 2" xfId="2006" xr:uid="{00000000-0005-0000-0000-000056000000}"/>
    <cellStyle name="Input cel new 4 3 2 3 2 2" xfId="3245" xr:uid="{00000000-0005-0000-0000-000056000000}"/>
    <cellStyle name="Input cel new 4 3 2 3 2 2 2" xfId="8815" xr:uid="{00000000-0005-0000-0000-000056000000}"/>
    <cellStyle name="Input cel new 4 3 2 3 2 2 2 2" xfId="19360" xr:uid="{00000000-0005-0000-0000-000056000000}"/>
    <cellStyle name="Input cel new 4 3 2 3 2 2 3" xfId="15940" xr:uid="{00000000-0005-0000-0000-000056000000}"/>
    <cellStyle name="Input cel new 4 3 2 3 2 3" xfId="4657" xr:uid="{00000000-0005-0000-0000-000056000000}"/>
    <cellStyle name="Input cel new 4 3 2 3 2 3 2" xfId="10152" xr:uid="{00000000-0005-0000-0000-000056000000}"/>
    <cellStyle name="Input cel new 4 3 2 3 2 3 2 2" xfId="20707" xr:uid="{00000000-0005-0000-0000-000056000000}"/>
    <cellStyle name="Input cel new 4 3 2 3 2 3 3" xfId="11750" xr:uid="{00000000-0005-0000-0000-000056000000}"/>
    <cellStyle name="Input cel new 4 3 2 3 2 4" xfId="7579" xr:uid="{00000000-0005-0000-0000-000056000000}"/>
    <cellStyle name="Input cel new 4 3 2 3 2 4 2" xfId="18124" xr:uid="{00000000-0005-0000-0000-000056000000}"/>
    <cellStyle name="Input cel new 4 3 2 3 2 5" xfId="6036" xr:uid="{00000000-0005-0000-0000-000056000000}"/>
    <cellStyle name="Input cel new 4 3 2 3 2 5 2" xfId="16558" xr:uid="{00000000-0005-0000-0000-000056000000}"/>
    <cellStyle name="Input cel new 4 3 2 3 2 6" xfId="11432" xr:uid="{00000000-0005-0000-0000-000056000000}"/>
    <cellStyle name="Input cel new 4 3 2 3 3" xfId="1688" xr:uid="{00000000-0005-0000-0000-000056000000}"/>
    <cellStyle name="Input cel new 4 3 2 3 3 2" xfId="2928" xr:uid="{00000000-0005-0000-0000-000056000000}"/>
    <cellStyle name="Input cel new 4 3 2 3 3 2 2" xfId="8498" xr:uid="{00000000-0005-0000-0000-000056000000}"/>
    <cellStyle name="Input cel new 4 3 2 3 3 2 2 2" xfId="19043" xr:uid="{00000000-0005-0000-0000-000056000000}"/>
    <cellStyle name="Input cel new 4 3 2 3 3 2 3" xfId="13042" xr:uid="{00000000-0005-0000-0000-000056000000}"/>
    <cellStyle name="Input cel new 4 3 2 3 3 3" xfId="4341" xr:uid="{00000000-0005-0000-0000-000056000000}"/>
    <cellStyle name="Input cel new 4 3 2 3 3 3 2" xfId="9855" xr:uid="{00000000-0005-0000-0000-000056000000}"/>
    <cellStyle name="Input cel new 4 3 2 3 3 3 2 2" xfId="20411" xr:uid="{00000000-0005-0000-0000-000056000000}"/>
    <cellStyle name="Input cel new 4 3 2 3 3 3 3" xfId="10557" xr:uid="{00000000-0005-0000-0000-000056000000}"/>
    <cellStyle name="Input cel new 4 3 2 3 3 4" xfId="7295" xr:uid="{00000000-0005-0000-0000-000056000000}"/>
    <cellStyle name="Input cel new 4 3 2 3 3 4 2" xfId="17840" xr:uid="{00000000-0005-0000-0000-000056000000}"/>
    <cellStyle name="Input cel new 4 3 2 3 3 5" xfId="5739" xr:uid="{00000000-0005-0000-0000-000056000000}"/>
    <cellStyle name="Input cel new 4 3 2 3 3 5 2" xfId="16262" xr:uid="{00000000-0005-0000-0000-000056000000}"/>
    <cellStyle name="Input cel new 4 3 2 3 3 6" xfId="13613" xr:uid="{00000000-0005-0000-0000-000056000000}"/>
    <cellStyle name="Input cel new 4 3 2 3 4" xfId="1080" xr:uid="{00000000-0005-0000-0000-000056000000}"/>
    <cellStyle name="Input cel new 4 3 2 3 4 2" xfId="6737" xr:uid="{00000000-0005-0000-0000-000056000000}"/>
    <cellStyle name="Input cel new 4 3 2 3 4 2 2" xfId="17282" xr:uid="{00000000-0005-0000-0000-000056000000}"/>
    <cellStyle name="Input cel new 4 3 2 3 4 3" xfId="13259" xr:uid="{00000000-0005-0000-0000-000056000000}"/>
    <cellStyle name="Input cel new 4 3 2 3 5" xfId="2323" xr:uid="{00000000-0005-0000-0000-000056000000}"/>
    <cellStyle name="Input cel new 4 3 2 3 5 2" xfId="7893" xr:uid="{00000000-0005-0000-0000-000056000000}"/>
    <cellStyle name="Input cel new 4 3 2 3 5 2 2" xfId="18438" xr:uid="{00000000-0005-0000-0000-000056000000}"/>
    <cellStyle name="Input cel new 4 3 2 3 5 3" xfId="13582" xr:uid="{00000000-0005-0000-0000-000056000000}"/>
    <cellStyle name="Input cel new 4 3 2 3 6" xfId="3748" xr:uid="{00000000-0005-0000-0000-000056000000}"/>
    <cellStyle name="Input cel new 4 3 2 3 6 2" xfId="9303" xr:uid="{00000000-0005-0000-0000-000056000000}"/>
    <cellStyle name="Input cel new 4 3 2 3 6 2 2" xfId="19853" xr:uid="{00000000-0005-0000-0000-000056000000}"/>
    <cellStyle name="Input cel new 4 3 2 3 6 3" xfId="11708" xr:uid="{00000000-0005-0000-0000-000056000000}"/>
    <cellStyle name="Input cel new 4 3 2 3 7" xfId="6443" xr:uid="{00000000-0005-0000-0000-000056000000}"/>
    <cellStyle name="Input cel new 4 3 2 3 7 2" xfId="15151" xr:uid="{00000000-0005-0000-0000-000056000000}"/>
    <cellStyle name="Input cel new 4 3 2 3 7 2 2" xfId="16988" xr:uid="{00000000-0005-0000-0000-000056000000}"/>
    <cellStyle name="Input cel new 4 3 2 3 7 3" xfId="11268" xr:uid="{00000000-0005-0000-0000-000056000000}"/>
    <cellStyle name="Input cel new 4 3 2 3 8" xfId="5187" xr:uid="{00000000-0005-0000-0000-000056000000}"/>
    <cellStyle name="Input cel new 4 3 2 3 8 2" xfId="12995" xr:uid="{00000000-0005-0000-0000-000056000000}"/>
    <cellStyle name="Input cel new 4 3 2 3 9" xfId="10569" xr:uid="{00000000-0005-0000-0000-000056000000}"/>
    <cellStyle name="Input cel new 4 3 2 4" xfId="842" xr:uid="{00000000-0005-0000-0000-000056000000}"/>
    <cellStyle name="Input cel new 4 3 2 4 2" xfId="2068" xr:uid="{00000000-0005-0000-0000-000056000000}"/>
    <cellStyle name="Input cel new 4 3 2 4 2 2" xfId="3307" xr:uid="{00000000-0005-0000-0000-000056000000}"/>
    <cellStyle name="Input cel new 4 3 2 4 2 2 2" xfId="8877" xr:uid="{00000000-0005-0000-0000-000056000000}"/>
    <cellStyle name="Input cel new 4 3 2 4 2 2 2 2" xfId="19422" xr:uid="{00000000-0005-0000-0000-000056000000}"/>
    <cellStyle name="Input cel new 4 3 2 4 2 2 3" xfId="16121" xr:uid="{00000000-0005-0000-0000-000056000000}"/>
    <cellStyle name="Input cel new 4 3 2 4 2 3" xfId="4719" xr:uid="{00000000-0005-0000-0000-000056000000}"/>
    <cellStyle name="Input cel new 4 3 2 4 2 3 2" xfId="10211" xr:uid="{00000000-0005-0000-0000-000056000000}"/>
    <cellStyle name="Input cel new 4 3 2 4 2 3 2 2" xfId="20766" xr:uid="{00000000-0005-0000-0000-000056000000}"/>
    <cellStyle name="Input cel new 4 3 2 4 2 3 3" xfId="15935" xr:uid="{00000000-0005-0000-0000-000056000000}"/>
    <cellStyle name="Input cel new 4 3 2 4 2 4" xfId="7638" xr:uid="{00000000-0005-0000-0000-000056000000}"/>
    <cellStyle name="Input cel new 4 3 2 4 2 4 2" xfId="18183" xr:uid="{00000000-0005-0000-0000-000056000000}"/>
    <cellStyle name="Input cel new 4 3 2 4 2 5" xfId="6095" xr:uid="{00000000-0005-0000-0000-000056000000}"/>
    <cellStyle name="Input cel new 4 3 2 4 2 5 2" xfId="16617" xr:uid="{00000000-0005-0000-0000-000056000000}"/>
    <cellStyle name="Input cel new 4 3 2 4 2 6" xfId="14409" xr:uid="{00000000-0005-0000-0000-000056000000}"/>
    <cellStyle name="Input cel new 4 3 2 4 3" xfId="1746" xr:uid="{00000000-0005-0000-0000-000056000000}"/>
    <cellStyle name="Input cel new 4 3 2 4 3 2" xfId="2985" xr:uid="{00000000-0005-0000-0000-000056000000}"/>
    <cellStyle name="Input cel new 4 3 2 4 3 2 2" xfId="8555" xr:uid="{00000000-0005-0000-0000-000056000000}"/>
    <cellStyle name="Input cel new 4 3 2 4 3 2 2 2" xfId="19100" xr:uid="{00000000-0005-0000-0000-000056000000}"/>
    <cellStyle name="Input cel new 4 3 2 4 3 2 3" xfId="14348" xr:uid="{00000000-0005-0000-0000-000056000000}"/>
    <cellStyle name="Input cel new 4 3 2 4 3 3" xfId="4397" xr:uid="{00000000-0005-0000-0000-000056000000}"/>
    <cellStyle name="Input cel new 4 3 2 4 3 3 2" xfId="9908" xr:uid="{00000000-0005-0000-0000-000056000000}"/>
    <cellStyle name="Input cel new 4 3 2 4 3 3 2 2" xfId="20464" xr:uid="{00000000-0005-0000-0000-000056000000}"/>
    <cellStyle name="Input cel new 4 3 2 4 3 3 3" xfId="10402" xr:uid="{00000000-0005-0000-0000-000056000000}"/>
    <cellStyle name="Input cel new 4 3 2 4 3 4" xfId="7349" xr:uid="{00000000-0005-0000-0000-000056000000}"/>
    <cellStyle name="Input cel new 4 3 2 4 3 4 2" xfId="17894" xr:uid="{00000000-0005-0000-0000-000056000000}"/>
    <cellStyle name="Input cel new 4 3 2 4 3 5" xfId="5792" xr:uid="{00000000-0005-0000-0000-000056000000}"/>
    <cellStyle name="Input cel new 4 3 2 4 3 5 2" xfId="16315" xr:uid="{00000000-0005-0000-0000-000056000000}"/>
    <cellStyle name="Input cel new 4 3 2 4 3 6" xfId="13067" xr:uid="{00000000-0005-0000-0000-000056000000}"/>
    <cellStyle name="Input cel new 4 3 2 4 4" xfId="1142" xr:uid="{00000000-0005-0000-0000-000056000000}"/>
    <cellStyle name="Input cel new 4 3 2 4 4 2" xfId="6799" xr:uid="{00000000-0005-0000-0000-000056000000}"/>
    <cellStyle name="Input cel new 4 3 2 4 4 2 2" xfId="17344" xr:uid="{00000000-0005-0000-0000-000056000000}"/>
    <cellStyle name="Input cel new 4 3 2 4 4 3" xfId="10566" xr:uid="{00000000-0005-0000-0000-000056000000}"/>
    <cellStyle name="Input cel new 4 3 2 4 5" xfId="2385" xr:uid="{00000000-0005-0000-0000-000056000000}"/>
    <cellStyle name="Input cel new 4 3 2 4 5 2" xfId="7955" xr:uid="{00000000-0005-0000-0000-000056000000}"/>
    <cellStyle name="Input cel new 4 3 2 4 5 2 2" xfId="18500" xr:uid="{00000000-0005-0000-0000-000056000000}"/>
    <cellStyle name="Input cel new 4 3 2 4 5 3" xfId="11736" xr:uid="{00000000-0005-0000-0000-000056000000}"/>
    <cellStyle name="Input cel new 4 3 2 4 6" xfId="3810" xr:uid="{00000000-0005-0000-0000-000056000000}"/>
    <cellStyle name="Input cel new 4 3 2 4 6 2" xfId="9362" xr:uid="{00000000-0005-0000-0000-000056000000}"/>
    <cellStyle name="Input cel new 4 3 2 4 6 2 2" xfId="19915" xr:uid="{00000000-0005-0000-0000-000056000000}"/>
    <cellStyle name="Input cel new 4 3 2 4 6 3" xfId="11789" xr:uid="{00000000-0005-0000-0000-000056000000}"/>
    <cellStyle name="Input cel new 4 3 2 4 7" xfId="6502" xr:uid="{00000000-0005-0000-0000-000056000000}"/>
    <cellStyle name="Input cel new 4 3 2 4 7 2" xfId="15210" xr:uid="{00000000-0005-0000-0000-000056000000}"/>
    <cellStyle name="Input cel new 4 3 2 4 7 2 2" xfId="17047" xr:uid="{00000000-0005-0000-0000-000056000000}"/>
    <cellStyle name="Input cel new 4 3 2 4 7 3" xfId="11643" xr:uid="{00000000-0005-0000-0000-000056000000}"/>
    <cellStyle name="Input cel new 4 3 2 4 8" xfId="5246" xr:uid="{00000000-0005-0000-0000-000056000000}"/>
    <cellStyle name="Input cel new 4 3 2 4 8 2" xfId="11332" xr:uid="{00000000-0005-0000-0000-000056000000}"/>
    <cellStyle name="Input cel new 4 3 2 4 9" xfId="12843" xr:uid="{00000000-0005-0000-0000-000056000000}"/>
    <cellStyle name="Input cel new 4 3 2 5" xfId="667" xr:uid="{00000000-0005-0000-0000-000056000000}"/>
    <cellStyle name="Input cel new 4 3 2 5 2" xfId="1902" xr:uid="{00000000-0005-0000-0000-000056000000}"/>
    <cellStyle name="Input cel new 4 3 2 5 2 2" xfId="3141" xr:uid="{00000000-0005-0000-0000-000056000000}"/>
    <cellStyle name="Input cel new 4 3 2 5 2 2 2" xfId="8711" xr:uid="{00000000-0005-0000-0000-000056000000}"/>
    <cellStyle name="Input cel new 4 3 2 5 2 2 2 2" xfId="19256" xr:uid="{00000000-0005-0000-0000-000056000000}"/>
    <cellStyle name="Input cel new 4 3 2 5 2 2 3" xfId="15747" xr:uid="{00000000-0005-0000-0000-000056000000}"/>
    <cellStyle name="Input cel new 4 3 2 5 2 3" xfId="4553" xr:uid="{00000000-0005-0000-0000-000056000000}"/>
    <cellStyle name="Input cel new 4 3 2 5 2 3 2" xfId="10053" xr:uid="{00000000-0005-0000-0000-000056000000}"/>
    <cellStyle name="Input cel new 4 3 2 5 2 3 2 2" xfId="20608" xr:uid="{00000000-0005-0000-0000-000056000000}"/>
    <cellStyle name="Input cel new 4 3 2 5 2 3 3" xfId="11461" xr:uid="{00000000-0005-0000-0000-000056000000}"/>
    <cellStyle name="Input cel new 4 3 2 5 2 4" xfId="7480" xr:uid="{00000000-0005-0000-0000-000056000000}"/>
    <cellStyle name="Input cel new 4 3 2 5 2 4 2" xfId="18025" xr:uid="{00000000-0005-0000-0000-000056000000}"/>
    <cellStyle name="Input cel new 4 3 2 5 2 5" xfId="5937" xr:uid="{00000000-0005-0000-0000-000056000000}"/>
    <cellStyle name="Input cel new 4 3 2 5 2 5 2" xfId="16459" xr:uid="{00000000-0005-0000-0000-000056000000}"/>
    <cellStyle name="Input cel new 4 3 2 5 2 6" xfId="13320" xr:uid="{00000000-0005-0000-0000-000056000000}"/>
    <cellStyle name="Input cel new 4 3 2 5 3" xfId="1589" xr:uid="{00000000-0005-0000-0000-000056000000}"/>
    <cellStyle name="Input cel new 4 3 2 5 3 2" xfId="7199" xr:uid="{00000000-0005-0000-0000-000056000000}"/>
    <cellStyle name="Input cel new 4 3 2 5 3 2 2" xfId="17744" xr:uid="{00000000-0005-0000-0000-000056000000}"/>
    <cellStyle name="Input cel new 4 3 2 5 3 3" xfId="13605" xr:uid="{00000000-0005-0000-0000-000056000000}"/>
    <cellStyle name="Input cel new 4 3 2 5 4" xfId="2829" xr:uid="{00000000-0005-0000-0000-000056000000}"/>
    <cellStyle name="Input cel new 4 3 2 5 4 2" xfId="8399" xr:uid="{00000000-0005-0000-0000-000056000000}"/>
    <cellStyle name="Input cel new 4 3 2 5 4 2 2" xfId="18944" xr:uid="{00000000-0005-0000-0000-000056000000}"/>
    <cellStyle name="Input cel new 4 3 2 5 4 3" xfId="10730" xr:uid="{00000000-0005-0000-0000-000056000000}"/>
    <cellStyle name="Input cel new 4 3 2 5 5" xfId="4243" xr:uid="{00000000-0005-0000-0000-000056000000}"/>
    <cellStyle name="Input cel new 4 3 2 5 5 2" xfId="9763" xr:uid="{00000000-0005-0000-0000-000056000000}"/>
    <cellStyle name="Input cel new 4 3 2 5 5 2 2" xfId="20317" xr:uid="{00000000-0005-0000-0000-000056000000}"/>
    <cellStyle name="Input cel new 4 3 2 5 5 3" xfId="13534" xr:uid="{00000000-0005-0000-0000-000056000000}"/>
    <cellStyle name="Input cel new 4 3 2 5 6" xfId="6361" xr:uid="{00000000-0005-0000-0000-000056000000}"/>
    <cellStyle name="Input cel new 4 3 2 5 6 2" xfId="16906" xr:uid="{00000000-0005-0000-0000-000056000000}"/>
    <cellStyle name="Input cel new 4 3 2 5 7" xfId="5647" xr:uid="{00000000-0005-0000-0000-000056000000}"/>
    <cellStyle name="Input cel new 4 3 2 5 7 2" xfId="12531" xr:uid="{00000000-0005-0000-0000-000056000000}"/>
    <cellStyle name="Input cel new 4 3 2 5 8" xfId="15736" xr:uid="{00000000-0005-0000-0000-000056000000}"/>
    <cellStyle name="Input cel new 4 3 2 6" xfId="1203" xr:uid="{00000000-0005-0000-0000-000056000000}"/>
    <cellStyle name="Input cel new 4 3 2 6 2" xfId="2445" xr:uid="{00000000-0005-0000-0000-000056000000}"/>
    <cellStyle name="Input cel new 4 3 2 6 2 2" xfId="8015" xr:uid="{00000000-0005-0000-0000-000056000000}"/>
    <cellStyle name="Input cel new 4 3 2 6 2 2 2" xfId="18560" xr:uid="{00000000-0005-0000-0000-000056000000}"/>
    <cellStyle name="Input cel new 4 3 2 6 2 3" xfId="11290" xr:uid="{00000000-0005-0000-0000-000056000000}"/>
    <cellStyle name="Input cel new 4 3 2 6 3" xfId="3869" xr:uid="{00000000-0005-0000-0000-000056000000}"/>
    <cellStyle name="Input cel new 4 3 2 6 3 2" xfId="9419" xr:uid="{00000000-0005-0000-0000-000056000000}"/>
    <cellStyle name="Input cel new 4 3 2 6 3 2 2" xfId="19972" xr:uid="{00000000-0005-0000-0000-000056000000}"/>
    <cellStyle name="Input cel new 4 3 2 6 3 3" xfId="15496" xr:uid="{00000000-0005-0000-0000-000056000000}"/>
    <cellStyle name="Input cel new 4 3 2 6 4" xfId="6857" xr:uid="{00000000-0005-0000-0000-000056000000}"/>
    <cellStyle name="Input cel new 4 3 2 6 4 2" xfId="17402" xr:uid="{00000000-0005-0000-0000-000056000000}"/>
    <cellStyle name="Input cel new 4 3 2 6 5" xfId="5303" xr:uid="{00000000-0005-0000-0000-000056000000}"/>
    <cellStyle name="Input cel new 4 3 2 6 5 2" xfId="13471" xr:uid="{00000000-0005-0000-0000-000056000000}"/>
    <cellStyle name="Input cel new 4 3 2 6 6" xfId="10251" xr:uid="{00000000-0005-0000-0000-000056000000}"/>
    <cellStyle name="Input cel new 4 3 2 7" xfId="1275" xr:uid="{00000000-0005-0000-0000-000056000000}"/>
    <cellStyle name="Input cel new 4 3 2 7 2" xfId="2516" xr:uid="{00000000-0005-0000-0000-000056000000}"/>
    <cellStyle name="Input cel new 4 3 2 7 2 2" xfId="8086" xr:uid="{00000000-0005-0000-0000-000056000000}"/>
    <cellStyle name="Input cel new 4 3 2 7 2 2 2" xfId="18631" xr:uid="{00000000-0005-0000-0000-000056000000}"/>
    <cellStyle name="Input cel new 4 3 2 7 2 3" xfId="13623" xr:uid="{00000000-0005-0000-0000-000056000000}"/>
    <cellStyle name="Input cel new 4 3 2 7 3" xfId="3937" xr:uid="{00000000-0005-0000-0000-000056000000}"/>
    <cellStyle name="Input cel new 4 3 2 7 3 2" xfId="9480" xr:uid="{00000000-0005-0000-0000-000056000000}"/>
    <cellStyle name="Input cel new 4 3 2 7 3 2 2" xfId="20033" xr:uid="{00000000-0005-0000-0000-000056000000}"/>
    <cellStyle name="Input cel new 4 3 2 7 3 3" xfId="12178" xr:uid="{00000000-0005-0000-0000-000056000000}"/>
    <cellStyle name="Input cel new 4 3 2 7 4" xfId="6921" xr:uid="{00000000-0005-0000-0000-000056000000}"/>
    <cellStyle name="Input cel new 4 3 2 7 4 2" xfId="17466" xr:uid="{00000000-0005-0000-0000-000056000000}"/>
    <cellStyle name="Input cel new 4 3 2 7 5" xfId="5364" xr:uid="{00000000-0005-0000-0000-000056000000}"/>
    <cellStyle name="Input cel new 4 3 2 7 5 2" xfId="15994" xr:uid="{00000000-0005-0000-0000-000056000000}"/>
    <cellStyle name="Input cel new 4 3 2 7 6" xfId="10526" xr:uid="{00000000-0005-0000-0000-000056000000}"/>
    <cellStyle name="Input cel new 4 3 2 8" xfId="968" xr:uid="{00000000-0005-0000-0000-000056000000}"/>
    <cellStyle name="Input cel new 4 3 2 8 2" xfId="3636" xr:uid="{00000000-0005-0000-0000-000056000000}"/>
    <cellStyle name="Input cel new 4 3 2 8 2 2" xfId="9196" xr:uid="{00000000-0005-0000-0000-000056000000}"/>
    <cellStyle name="Input cel new 4 3 2 8 2 2 2" xfId="19744" xr:uid="{00000000-0005-0000-0000-000056000000}"/>
    <cellStyle name="Input cel new 4 3 2 8 2 3" xfId="11479" xr:uid="{00000000-0005-0000-0000-000056000000}"/>
    <cellStyle name="Input cel new 4 3 2 8 3" xfId="6628" xr:uid="{00000000-0005-0000-0000-000056000000}"/>
    <cellStyle name="Input cel new 4 3 2 8 3 2" xfId="17173" xr:uid="{00000000-0005-0000-0000-000056000000}"/>
    <cellStyle name="Input cel new 4 3 2 8 4" xfId="5080" xr:uid="{00000000-0005-0000-0000-000056000000}"/>
    <cellStyle name="Input cel new 4 3 2 8 4 2" xfId="15661" xr:uid="{00000000-0005-0000-0000-000056000000}"/>
    <cellStyle name="Input cel new 4 3 2 8 5" xfId="13087" xr:uid="{00000000-0005-0000-0000-000056000000}"/>
    <cellStyle name="Input cel new 4 3 2 9" xfId="2211" xr:uid="{00000000-0005-0000-0000-000056000000}"/>
    <cellStyle name="Input cel new 4 3 2 9 2" xfId="7781" xr:uid="{00000000-0005-0000-0000-000056000000}"/>
    <cellStyle name="Input cel new 4 3 2 9 2 2" xfId="18326" xr:uid="{00000000-0005-0000-0000-000056000000}"/>
    <cellStyle name="Input cel new 4 3 2 9 3" xfId="15998" xr:uid="{00000000-0005-0000-0000-000056000000}"/>
    <cellStyle name="Input cel new 4 3 3" xfId="303" xr:uid="{00000000-0005-0000-0000-000056000000}"/>
    <cellStyle name="Input cel new 4 3 3 2" xfId="1863" xr:uid="{00000000-0005-0000-0000-000056000000}"/>
    <cellStyle name="Input cel new 4 3 3 2 2" xfId="3102" xr:uid="{00000000-0005-0000-0000-000056000000}"/>
    <cellStyle name="Input cel new 4 3 3 2 2 2" xfId="4514" xr:uid="{00000000-0005-0000-0000-000056000000}"/>
    <cellStyle name="Input cel new 4 3 3 2 2 2 2" xfId="10016" xr:uid="{00000000-0005-0000-0000-000056000000}"/>
    <cellStyle name="Input cel new 4 3 3 2 2 2 2 2" xfId="20571" xr:uid="{00000000-0005-0000-0000-000056000000}"/>
    <cellStyle name="Input cel new 4 3 3 2 2 2 3" xfId="10643" xr:uid="{00000000-0005-0000-0000-000056000000}"/>
    <cellStyle name="Input cel new 4 3 3 2 2 3" xfId="8672" xr:uid="{00000000-0005-0000-0000-000056000000}"/>
    <cellStyle name="Input cel new 4 3 3 2 2 3 2" xfId="19217" xr:uid="{00000000-0005-0000-0000-000056000000}"/>
    <cellStyle name="Input cel new 4 3 3 2 2 4" xfId="5900" xr:uid="{00000000-0005-0000-0000-000056000000}"/>
    <cellStyle name="Input cel new 4 3 3 2 2 4 2" xfId="16422" xr:uid="{00000000-0005-0000-0000-000056000000}"/>
    <cellStyle name="Input cel new 4 3 3 2 2 5" xfId="13686" xr:uid="{00000000-0005-0000-0000-000056000000}"/>
    <cellStyle name="Input cel new 4 3 3 2 3" xfId="3496" xr:uid="{00000000-0005-0000-0000-000056000000}"/>
    <cellStyle name="Input cel new 4 3 3 2 3 2" xfId="9060" xr:uid="{00000000-0005-0000-0000-000056000000}"/>
    <cellStyle name="Input cel new 4 3 3 2 3 2 2" xfId="19606" xr:uid="{00000000-0005-0000-0000-000056000000}"/>
    <cellStyle name="Input cel new 4 3 3 2 3 3" xfId="14010" xr:uid="{00000000-0005-0000-0000-000056000000}"/>
    <cellStyle name="Input cel new 4 3 3 2 4" xfId="4943" xr:uid="{00000000-0005-0000-0000-000056000000}"/>
    <cellStyle name="Input cel new 4 3 3 2 4 2" xfId="13831" xr:uid="{00000000-0005-0000-0000-000056000000}"/>
    <cellStyle name="Input cel new 4 3 3 2 5" xfId="12652" xr:uid="{00000000-0005-0000-0000-000056000000}"/>
    <cellStyle name="Input cel new 4 3 3 3" xfId="1440" xr:uid="{00000000-0005-0000-0000-000056000000}"/>
    <cellStyle name="Input cel new 4 3 3 3 2" xfId="2681" xr:uid="{00000000-0005-0000-0000-000056000000}"/>
    <cellStyle name="Input cel new 4 3 3 3 2 2" xfId="8251" xr:uid="{00000000-0005-0000-0000-000056000000}"/>
    <cellStyle name="Input cel new 4 3 3 3 2 2 2" xfId="18796" xr:uid="{00000000-0005-0000-0000-000056000000}"/>
    <cellStyle name="Input cel new 4 3 3 3 2 3" xfId="10769" xr:uid="{00000000-0005-0000-0000-000056000000}"/>
    <cellStyle name="Input cel new 4 3 3 3 3" xfId="4101" xr:uid="{00000000-0005-0000-0000-000056000000}"/>
    <cellStyle name="Input cel new 4 3 3 3 3 2" xfId="9632" xr:uid="{00000000-0005-0000-0000-000056000000}"/>
    <cellStyle name="Input cel new 4 3 3 3 3 2 2" xfId="20185" xr:uid="{00000000-0005-0000-0000-000056000000}"/>
    <cellStyle name="Input cel new 4 3 3 3 3 3" xfId="10826" xr:uid="{00000000-0005-0000-0000-000056000000}"/>
    <cellStyle name="Input cel new 4 3 3 3 4" xfId="7072" xr:uid="{00000000-0005-0000-0000-000056000000}"/>
    <cellStyle name="Input cel new 4 3 3 3 4 2" xfId="17617" xr:uid="{00000000-0005-0000-0000-000056000000}"/>
    <cellStyle name="Input cel new 4 3 3 3 5" xfId="5516" xr:uid="{00000000-0005-0000-0000-000056000000}"/>
    <cellStyle name="Input cel new 4 3 3 3 5 2" xfId="14219" xr:uid="{00000000-0005-0000-0000-000056000000}"/>
    <cellStyle name="Input cel new 4 3 3 3 6" xfId="10850" xr:uid="{00000000-0005-0000-0000-000056000000}"/>
    <cellStyle name="Input cel new 4 3 3 4" xfId="897" xr:uid="{00000000-0005-0000-0000-000056000000}"/>
    <cellStyle name="Input cel new 4 3 3 4 2" xfId="3411" xr:uid="{00000000-0005-0000-0000-000056000000}"/>
    <cellStyle name="Input cel new 4 3 3 4 2 2" xfId="8977" xr:uid="{00000000-0005-0000-0000-000056000000}"/>
    <cellStyle name="Input cel new 4 3 3 4 2 2 2" xfId="19523" xr:uid="{00000000-0005-0000-0000-000056000000}"/>
    <cellStyle name="Input cel new 4 3 3 4 2 3" xfId="11236" xr:uid="{00000000-0005-0000-0000-000056000000}"/>
    <cellStyle name="Input cel new 4 3 3 4 3" xfId="6557" xr:uid="{00000000-0005-0000-0000-000056000000}"/>
    <cellStyle name="Input cel new 4 3 3 4 3 2" xfId="17102" xr:uid="{00000000-0005-0000-0000-000056000000}"/>
    <cellStyle name="Input cel new 4 3 3 4 4" xfId="4842" xr:uid="{00000000-0005-0000-0000-000056000000}"/>
    <cellStyle name="Input cel new 4 3 3 4 4 2" xfId="14961" xr:uid="{00000000-0005-0000-0000-000056000000}"/>
    <cellStyle name="Input cel new 4 3 3 4 5" xfId="12885" xr:uid="{00000000-0005-0000-0000-000056000000}"/>
    <cellStyle name="Input cel new 4 3 3 5" xfId="2140" xr:uid="{00000000-0005-0000-0000-000056000000}"/>
    <cellStyle name="Input cel new 4 3 3 5 2" xfId="7710" xr:uid="{00000000-0005-0000-0000-000056000000}"/>
    <cellStyle name="Input cel new 4 3 3 5 2 2" xfId="18255" xr:uid="{00000000-0005-0000-0000-000056000000}"/>
    <cellStyle name="Input cel new 4 3 3 5 3" xfId="11816" xr:uid="{00000000-0005-0000-0000-000056000000}"/>
    <cellStyle name="Input cel new 4 3 3 6" xfId="3421" xr:uid="{00000000-0005-0000-0000-000056000000}"/>
    <cellStyle name="Input cel new 4 3 3 6 2" xfId="8986" xr:uid="{00000000-0005-0000-0000-000056000000}"/>
    <cellStyle name="Input cel new 4 3 3 6 2 2" xfId="19532" xr:uid="{00000000-0005-0000-0000-000056000000}"/>
    <cellStyle name="Input cel new 4 3 3 6 3" xfId="12906" xr:uid="{00000000-0005-0000-0000-000056000000}"/>
    <cellStyle name="Input cel new 4 3 3 7" xfId="4852" xr:uid="{00000000-0005-0000-0000-000056000000}"/>
    <cellStyle name="Input cel new 4 3 3 7 2" xfId="12386" xr:uid="{00000000-0005-0000-0000-000056000000}"/>
    <cellStyle name="Input cel new 4 3 3 8" xfId="14855" xr:uid="{00000000-0005-0000-0000-000056000000}"/>
    <cellStyle name="Input cel new 4 3 3 8 2" xfId="11235" xr:uid="{00000000-0005-0000-0000-000056000000}"/>
    <cellStyle name="Input cel new 4 3 3 9" xfId="13943" xr:uid="{00000000-0005-0000-0000-000056000000}"/>
    <cellStyle name="Input cel new 4 3 4" xfId="1849" xr:uid="{00000000-0005-0000-0000-000056000000}"/>
    <cellStyle name="Input cel new 4 3 4 2" xfId="3088" xr:uid="{00000000-0005-0000-0000-000056000000}"/>
    <cellStyle name="Input cel new 4 3 4 2 2" xfId="4500" xr:uid="{00000000-0005-0000-0000-000056000000}"/>
    <cellStyle name="Input cel new 4 3 4 2 2 2" xfId="10003" xr:uid="{00000000-0005-0000-0000-000056000000}"/>
    <cellStyle name="Input cel new 4 3 4 2 2 2 2" xfId="20559" xr:uid="{00000000-0005-0000-0000-000056000000}"/>
    <cellStyle name="Input cel new 4 3 4 2 2 3" xfId="13816" xr:uid="{00000000-0005-0000-0000-000056000000}"/>
    <cellStyle name="Input cel new 4 3 4 2 3" xfId="8658" xr:uid="{00000000-0005-0000-0000-000056000000}"/>
    <cellStyle name="Input cel new 4 3 4 2 3 2" xfId="19203" xr:uid="{00000000-0005-0000-0000-000056000000}"/>
    <cellStyle name="Input cel new 4 3 4 2 4" xfId="5887" xr:uid="{00000000-0005-0000-0000-000056000000}"/>
    <cellStyle name="Input cel new 4 3 4 2 4 2" xfId="16410" xr:uid="{00000000-0005-0000-0000-000056000000}"/>
    <cellStyle name="Input cel new 4 3 4 2 5" xfId="14706" xr:uid="{00000000-0005-0000-0000-000056000000}"/>
    <cellStyle name="Input cel new 4 3 4 3" xfId="3390" xr:uid="{00000000-0005-0000-0000-000056000000}"/>
    <cellStyle name="Input cel new 4 3 4 3 2" xfId="8958" xr:uid="{00000000-0005-0000-0000-000056000000}"/>
    <cellStyle name="Input cel new 4 3 4 3 2 2" xfId="19502" xr:uid="{00000000-0005-0000-0000-000056000000}"/>
    <cellStyle name="Input cel new 4 3 4 3 3" xfId="11259" xr:uid="{00000000-0005-0000-0000-000056000000}"/>
    <cellStyle name="Input cel new 4 3 4 4" xfId="7438" xr:uid="{00000000-0005-0000-0000-000056000000}"/>
    <cellStyle name="Input cel new 4 3 4 4 2" xfId="17983" xr:uid="{00000000-0005-0000-0000-000056000000}"/>
    <cellStyle name="Input cel new 4 3 4 5" xfId="4823" xr:uid="{00000000-0005-0000-0000-000056000000}"/>
    <cellStyle name="Input cel new 4 3 4 5 2" xfId="13343" xr:uid="{00000000-0005-0000-0000-000056000000}"/>
    <cellStyle name="Input cel new 4 3 4 6" xfId="13692" xr:uid="{00000000-0005-0000-0000-000056000000}"/>
    <cellStyle name="Input cel new 4 3 5" xfId="1264" xr:uid="{00000000-0005-0000-0000-000056000000}"/>
    <cellStyle name="Input cel new 4 3 5 2" xfId="2505" xr:uid="{00000000-0005-0000-0000-000056000000}"/>
    <cellStyle name="Input cel new 4 3 5 2 2" xfId="8075" xr:uid="{00000000-0005-0000-0000-000056000000}"/>
    <cellStyle name="Input cel new 4 3 5 2 2 2" xfId="18620" xr:uid="{00000000-0005-0000-0000-000056000000}"/>
    <cellStyle name="Input cel new 4 3 5 2 3" xfId="14647" xr:uid="{00000000-0005-0000-0000-000056000000}"/>
    <cellStyle name="Input cel new 4 3 5 3" xfId="3324" xr:uid="{00000000-0005-0000-0000-000056000000}"/>
    <cellStyle name="Input cel new 4 3 5 3 2" xfId="8894" xr:uid="{00000000-0005-0000-0000-000056000000}"/>
    <cellStyle name="Input cel new 4 3 5 3 2 2" xfId="19439" xr:uid="{00000000-0005-0000-0000-000056000000}"/>
    <cellStyle name="Input cel new 4 3 5 3 3" xfId="14340" xr:uid="{00000000-0005-0000-0000-000056000000}"/>
    <cellStyle name="Input cel new 4 3 5 4" xfId="6911" xr:uid="{00000000-0005-0000-0000-000056000000}"/>
    <cellStyle name="Input cel new 4 3 5 4 2" xfId="17456" xr:uid="{00000000-0005-0000-0000-000056000000}"/>
    <cellStyle name="Input cel new 4 3 5 5" xfId="4760" xr:uid="{00000000-0005-0000-0000-000056000000}"/>
    <cellStyle name="Input cel new 4 3 5 5 2" xfId="12201" xr:uid="{00000000-0005-0000-0000-000056000000}"/>
    <cellStyle name="Input cel new 4 3 5 6" xfId="13739" xr:uid="{00000000-0005-0000-0000-000056000000}"/>
    <cellStyle name="Input cel new 4 3 6" xfId="878" xr:uid="{00000000-0005-0000-0000-000056000000}"/>
    <cellStyle name="Input cel new 4 3 6 2" xfId="6538" xr:uid="{00000000-0005-0000-0000-000056000000}"/>
    <cellStyle name="Input cel new 4 3 6 2 2" xfId="17083" xr:uid="{00000000-0005-0000-0000-000056000000}"/>
    <cellStyle name="Input cel new 4 3 6 3" xfId="14431" xr:uid="{00000000-0005-0000-0000-000056000000}"/>
    <cellStyle name="Input cel new 4 3 7" xfId="2122" xr:uid="{00000000-0005-0000-0000-000056000000}"/>
    <cellStyle name="Input cel new 4 3 7 2" xfId="7692" xr:uid="{00000000-0005-0000-0000-000056000000}"/>
    <cellStyle name="Input cel new 4 3 7 2 2" xfId="18237" xr:uid="{00000000-0005-0000-0000-000056000000}"/>
    <cellStyle name="Input cel new 4 3 7 3" xfId="12681" xr:uid="{00000000-0005-0000-0000-000056000000}"/>
    <cellStyle name="Input cel new 4 3 8" xfId="321" xr:uid="{00000000-0005-0000-0000-000056000000}"/>
    <cellStyle name="Input cel new 4 3 8 2" xfId="14945" xr:uid="{00000000-0005-0000-0000-000056000000}"/>
    <cellStyle name="Input cel new 4 3 8 2 2" xfId="16677" xr:uid="{00000000-0005-0000-0000-000056000000}"/>
    <cellStyle name="Input cel new 4 3 8 3" xfId="10685" xr:uid="{00000000-0005-0000-0000-000056000000}"/>
    <cellStyle name="Input cel new 4 3 8 4" xfId="15515" xr:uid="{00000000-0005-0000-0000-000056000000}"/>
    <cellStyle name="Input cel new 4 3 9" xfId="6135" xr:uid="{00000000-0005-0000-0000-000056000000}"/>
    <cellStyle name="Input cel new 4 3 9 2" xfId="14929" xr:uid="{00000000-0005-0000-0000-000056000000}"/>
    <cellStyle name="Input cel new 4 3 9 3" xfId="16657" xr:uid="{00000000-0005-0000-0000-000056000000}"/>
    <cellStyle name="Input cel new 4 4" xfId="1162" xr:uid="{00000000-0005-0000-0000-00006F000000}"/>
    <cellStyle name="Input cel new 4 4 2" xfId="2405" xr:uid="{00000000-0005-0000-0000-00006F000000}"/>
    <cellStyle name="Input cel new 4 4 2 2" xfId="7975" xr:uid="{00000000-0005-0000-0000-00006F000000}"/>
    <cellStyle name="Input cel new 4 4 2 2 2" xfId="18520" xr:uid="{00000000-0005-0000-0000-00006F000000}"/>
    <cellStyle name="Input cel new 4 4 2 3" xfId="14412" xr:uid="{00000000-0005-0000-0000-00006F000000}"/>
    <cellStyle name="Input cel new 4 4 3" xfId="3830" xr:uid="{00000000-0005-0000-0000-00006F000000}"/>
    <cellStyle name="Input cel new 4 4 3 2" xfId="9382" xr:uid="{00000000-0005-0000-0000-00006F000000}"/>
    <cellStyle name="Input cel new 4 4 3 2 2" xfId="19935" xr:uid="{00000000-0005-0000-0000-00006F000000}"/>
    <cellStyle name="Input cel new 4 4 3 3" xfId="15504" xr:uid="{00000000-0005-0000-0000-00006F000000}"/>
    <cellStyle name="Input cel new 4 4 4" xfId="6819" xr:uid="{00000000-0005-0000-0000-00006F000000}"/>
    <cellStyle name="Input cel new 4 4 4 2" xfId="17364" xr:uid="{00000000-0005-0000-0000-00006F000000}"/>
    <cellStyle name="Input cel new 4 4 5" xfId="5266" xr:uid="{00000000-0005-0000-0000-00006F000000}"/>
    <cellStyle name="Input cel new 4 4 5 2" xfId="13290" xr:uid="{00000000-0005-0000-0000-00006F000000}"/>
    <cellStyle name="Input cel new 4 4 6" xfId="10326" xr:uid="{00000000-0005-0000-0000-00006F000000}"/>
    <cellStyle name="Input cel new 4 5" xfId="330" xr:uid="{00000000-0005-0000-0000-000021000000}"/>
    <cellStyle name="Input cel new 4 5 2" xfId="14947" xr:uid="{00000000-0005-0000-0000-000021000000}"/>
    <cellStyle name="Input cel new 4 5 3" xfId="16679" xr:uid="{00000000-0005-0000-0000-000021000000}"/>
    <cellStyle name="Input cel new 4 6" xfId="6122" xr:uid="{00000000-0005-0000-0000-000021000000}"/>
    <cellStyle name="Input cel new 4 6 2" xfId="14916" xr:uid="{00000000-0005-0000-0000-000021000000}"/>
    <cellStyle name="Input cel new 4 6 3" xfId="16644" xr:uid="{00000000-0005-0000-0000-000021000000}"/>
    <cellStyle name="Input cel new 4 7" xfId="14828" xr:uid="{00000000-0005-0000-0000-000021000000}"/>
    <cellStyle name="Input cel new 4 7 2" xfId="10630" xr:uid="{00000000-0005-0000-0000-000021000000}"/>
    <cellStyle name="Input cel new 5" xfId="272" xr:uid="{00000000-0005-0000-0000-000058000000}"/>
    <cellStyle name="Input cel new 5 10" xfId="404" xr:uid="{00000000-0005-0000-0000-000058000000}"/>
    <cellStyle name="Input cel new 5 10 2" xfId="6153" xr:uid="{00000000-0005-0000-0000-000058000000}"/>
    <cellStyle name="Input cel new 5 10 2 2" xfId="16697" xr:uid="{00000000-0005-0000-0000-000058000000}"/>
    <cellStyle name="Input cel new 5 10 3" xfId="12782" xr:uid="{00000000-0005-0000-0000-000058000000}"/>
    <cellStyle name="Input cel new 5 11" xfId="4751" xr:uid="{00000000-0005-0000-0000-000058000000}"/>
    <cellStyle name="Input cel new 5 11 2" xfId="10880" xr:uid="{00000000-0005-0000-0000-000058000000}"/>
    <cellStyle name="Input cel new 5 12" xfId="10287" xr:uid="{00000000-0005-0000-0000-000058000000}"/>
    <cellStyle name="Input cel new 5 2" xfId="316" xr:uid="{00000000-0005-0000-0000-000058000000}"/>
    <cellStyle name="Input cel new 5 2 10" xfId="487" xr:uid="{00000000-0005-0000-0000-000058000000}"/>
    <cellStyle name="Input cel new 5 2 10 2" xfId="6225" xr:uid="{00000000-0005-0000-0000-000058000000}"/>
    <cellStyle name="Input cel new 5 2 10 2 2" xfId="16771" xr:uid="{00000000-0005-0000-0000-000058000000}"/>
    <cellStyle name="Input cel new 5 2 10 3" xfId="11344" xr:uid="{00000000-0005-0000-0000-000058000000}"/>
    <cellStyle name="Input cel new 5 2 11" xfId="3424" xr:uid="{00000000-0005-0000-0000-000058000000}"/>
    <cellStyle name="Input cel new 5 2 11 2" xfId="8989" xr:uid="{00000000-0005-0000-0000-000058000000}"/>
    <cellStyle name="Input cel new 5 2 11 2 2" xfId="19535" xr:uid="{00000000-0005-0000-0000-000058000000}"/>
    <cellStyle name="Input cel new 5 2 12" xfId="4859" xr:uid="{00000000-0005-0000-0000-000058000000}"/>
    <cellStyle name="Input cel new 5 2 12 2" xfId="16033" xr:uid="{00000000-0005-0000-0000-000058000000}"/>
    <cellStyle name="Input cel new 5 2 13" xfId="14579" xr:uid="{00000000-0005-0000-0000-000058000000}"/>
    <cellStyle name="Input cel new 5 2 2" xfId="541" xr:uid="{00000000-0005-0000-0000-000058000000}"/>
    <cellStyle name="Input cel new 5 2 2 10" xfId="15237" xr:uid="{00000000-0005-0000-0000-000058000000}"/>
    <cellStyle name="Input cel new 5 2 2 2" xfId="638" xr:uid="{00000000-0005-0000-0000-000058000000}"/>
    <cellStyle name="Input cel new 5 2 2 2 2" xfId="1560" xr:uid="{00000000-0005-0000-0000-000058000000}"/>
    <cellStyle name="Input cel new 5 2 2 2 2 2" xfId="7170" xr:uid="{00000000-0005-0000-0000-000058000000}"/>
    <cellStyle name="Input cel new 5 2 2 2 2 2 2" xfId="17715" xr:uid="{00000000-0005-0000-0000-000058000000}"/>
    <cellStyle name="Input cel new 5 2 2 2 2 3" xfId="14085" xr:uid="{00000000-0005-0000-0000-000058000000}"/>
    <cellStyle name="Input cel new 5 2 2 2 3" xfId="2800" xr:uid="{00000000-0005-0000-0000-000058000000}"/>
    <cellStyle name="Input cel new 5 2 2 2 3 2" xfId="8370" xr:uid="{00000000-0005-0000-0000-000058000000}"/>
    <cellStyle name="Input cel new 5 2 2 2 3 2 2" xfId="18915" xr:uid="{00000000-0005-0000-0000-000058000000}"/>
    <cellStyle name="Input cel new 5 2 2 2 3 3" xfId="13898" xr:uid="{00000000-0005-0000-0000-000058000000}"/>
    <cellStyle name="Input cel new 5 2 2 2 4" xfId="4214" xr:uid="{00000000-0005-0000-0000-000058000000}"/>
    <cellStyle name="Input cel new 5 2 2 2 4 2" xfId="9735" xr:uid="{00000000-0005-0000-0000-000058000000}"/>
    <cellStyle name="Input cel new 5 2 2 2 4 2 2" xfId="20289" xr:uid="{00000000-0005-0000-0000-000058000000}"/>
    <cellStyle name="Input cel new 5 2 2 2 4 3" xfId="13972" xr:uid="{00000000-0005-0000-0000-000058000000}"/>
    <cellStyle name="Input cel new 5 2 2 2 5" xfId="6333" xr:uid="{00000000-0005-0000-0000-000058000000}"/>
    <cellStyle name="Input cel new 5 2 2 2 5 2" xfId="15042" xr:uid="{00000000-0005-0000-0000-000058000000}"/>
    <cellStyle name="Input cel new 5 2 2 2 5 2 2" xfId="16878" xr:uid="{00000000-0005-0000-0000-000058000000}"/>
    <cellStyle name="Input cel new 5 2 2 2 5 3" xfId="11625" xr:uid="{00000000-0005-0000-0000-000058000000}"/>
    <cellStyle name="Input cel new 5 2 2 2 6" xfId="5619" xr:uid="{00000000-0005-0000-0000-000058000000}"/>
    <cellStyle name="Input cel new 5 2 2 2 6 2" xfId="10809" xr:uid="{00000000-0005-0000-0000-000058000000}"/>
    <cellStyle name="Input cel new 5 2 2 2 7" xfId="11104" xr:uid="{00000000-0005-0000-0000-000058000000}"/>
    <cellStyle name="Input cel new 5 2 2 3" xfId="1477" xr:uid="{00000000-0005-0000-0000-000058000000}"/>
    <cellStyle name="Input cel new 5 2 2 3 2" xfId="2717" xr:uid="{00000000-0005-0000-0000-000058000000}"/>
    <cellStyle name="Input cel new 5 2 2 3 2 2" xfId="8287" xr:uid="{00000000-0005-0000-0000-000058000000}"/>
    <cellStyle name="Input cel new 5 2 2 3 2 2 2" xfId="18832" xr:uid="{00000000-0005-0000-0000-000058000000}"/>
    <cellStyle name="Input cel new 5 2 2 3 2 3" xfId="14220" xr:uid="{00000000-0005-0000-0000-000058000000}"/>
    <cellStyle name="Input cel new 5 2 2 3 3" xfId="4133" xr:uid="{00000000-0005-0000-0000-000058000000}"/>
    <cellStyle name="Input cel new 5 2 2 3 3 2" xfId="9660" xr:uid="{00000000-0005-0000-0000-000058000000}"/>
    <cellStyle name="Input cel new 5 2 2 3 3 2 2" xfId="20214" xr:uid="{00000000-0005-0000-0000-000058000000}"/>
    <cellStyle name="Input cel new 5 2 2 3 3 3" xfId="16154" xr:uid="{00000000-0005-0000-0000-000058000000}"/>
    <cellStyle name="Input cel new 5 2 2 3 4" xfId="7102" xr:uid="{00000000-0005-0000-0000-000058000000}"/>
    <cellStyle name="Input cel new 5 2 2 3 4 2" xfId="17647" xr:uid="{00000000-0005-0000-0000-000058000000}"/>
    <cellStyle name="Input cel new 5 2 2 3 5" xfId="5544" xr:uid="{00000000-0005-0000-0000-000058000000}"/>
    <cellStyle name="Input cel new 5 2 2 3 5 2" xfId="12066" xr:uid="{00000000-0005-0000-0000-000058000000}"/>
    <cellStyle name="Input cel new 5 2 2 3 6" xfId="14133" xr:uid="{00000000-0005-0000-0000-000058000000}"/>
    <cellStyle name="Input cel new 5 2 2 4" xfId="1781" xr:uid="{00000000-0005-0000-0000-000058000000}"/>
    <cellStyle name="Input cel new 5 2 2 4 2" xfId="3020" xr:uid="{00000000-0005-0000-0000-000058000000}"/>
    <cellStyle name="Input cel new 5 2 2 4 2 2" xfId="8590" xr:uid="{00000000-0005-0000-0000-000058000000}"/>
    <cellStyle name="Input cel new 5 2 2 4 2 2 2" xfId="19135" xr:uid="{00000000-0005-0000-0000-000058000000}"/>
    <cellStyle name="Input cel new 5 2 2 4 2 3" xfId="12607" xr:uid="{00000000-0005-0000-0000-000058000000}"/>
    <cellStyle name="Input cel new 5 2 2 4 3" xfId="4432" xr:uid="{00000000-0005-0000-0000-000058000000}"/>
    <cellStyle name="Input cel new 5 2 2 4 3 2" xfId="9942" xr:uid="{00000000-0005-0000-0000-000058000000}"/>
    <cellStyle name="Input cel new 5 2 2 4 3 2 2" xfId="20498" xr:uid="{00000000-0005-0000-0000-000058000000}"/>
    <cellStyle name="Input cel new 5 2 2 4 3 3" xfId="10955" xr:uid="{00000000-0005-0000-0000-000058000000}"/>
    <cellStyle name="Input cel new 5 2 2 4 4" xfId="7383" xr:uid="{00000000-0005-0000-0000-000058000000}"/>
    <cellStyle name="Input cel new 5 2 2 4 4 2" xfId="17928" xr:uid="{00000000-0005-0000-0000-000058000000}"/>
    <cellStyle name="Input cel new 5 2 2 4 5" xfId="5826" xr:uid="{00000000-0005-0000-0000-000058000000}"/>
    <cellStyle name="Input cel new 5 2 2 4 5 2" xfId="16349" xr:uid="{00000000-0005-0000-0000-000058000000}"/>
    <cellStyle name="Input cel new 5 2 2 4 6" xfId="11517" xr:uid="{00000000-0005-0000-0000-000058000000}"/>
    <cellStyle name="Input cel new 5 2 2 5" xfId="1299" xr:uid="{00000000-0005-0000-0000-000058000000}"/>
    <cellStyle name="Input cel new 5 2 2 5 2" xfId="2540" xr:uid="{00000000-0005-0000-0000-000058000000}"/>
    <cellStyle name="Input cel new 5 2 2 5 2 2" xfId="8110" xr:uid="{00000000-0005-0000-0000-000058000000}"/>
    <cellStyle name="Input cel new 5 2 2 5 2 2 2" xfId="18655" xr:uid="{00000000-0005-0000-0000-000058000000}"/>
    <cellStyle name="Input cel new 5 2 2 5 2 3" xfId="13870" xr:uid="{00000000-0005-0000-0000-000058000000}"/>
    <cellStyle name="Input cel new 5 2 2 5 3" xfId="3960" xr:uid="{00000000-0005-0000-0000-000058000000}"/>
    <cellStyle name="Input cel new 5 2 2 5 3 2" xfId="9500" xr:uid="{00000000-0005-0000-0000-000058000000}"/>
    <cellStyle name="Input cel new 5 2 2 5 3 2 2" xfId="20053" xr:uid="{00000000-0005-0000-0000-000058000000}"/>
    <cellStyle name="Input cel new 5 2 2 5 3 3" xfId="11069" xr:uid="{00000000-0005-0000-0000-000058000000}"/>
    <cellStyle name="Input cel new 5 2 2 5 4" xfId="6942" xr:uid="{00000000-0005-0000-0000-000058000000}"/>
    <cellStyle name="Input cel new 5 2 2 5 4 2" xfId="17487" xr:uid="{00000000-0005-0000-0000-000058000000}"/>
    <cellStyle name="Input cel new 5 2 2 5 5" xfId="5384" xr:uid="{00000000-0005-0000-0000-000058000000}"/>
    <cellStyle name="Input cel new 5 2 2 5 5 2" xfId="15299" xr:uid="{00000000-0005-0000-0000-000058000000}"/>
    <cellStyle name="Input cel new 5 2 2 5 6" xfId="12721" xr:uid="{00000000-0005-0000-0000-000058000000}"/>
    <cellStyle name="Input cel new 5 2 2 6" xfId="939" xr:uid="{00000000-0005-0000-0000-000058000000}"/>
    <cellStyle name="Input cel new 5 2 2 6 2" xfId="3607" xr:uid="{00000000-0005-0000-0000-000058000000}"/>
    <cellStyle name="Input cel new 5 2 2 6 2 2" xfId="9168" xr:uid="{00000000-0005-0000-0000-000058000000}"/>
    <cellStyle name="Input cel new 5 2 2 6 2 2 2" xfId="19715" xr:uid="{00000000-0005-0000-0000-000058000000}"/>
    <cellStyle name="Input cel new 5 2 2 6 2 3" xfId="12514" xr:uid="{00000000-0005-0000-0000-000058000000}"/>
    <cellStyle name="Input cel new 5 2 2 6 3" xfId="6599" xr:uid="{00000000-0005-0000-0000-000058000000}"/>
    <cellStyle name="Input cel new 5 2 2 6 3 2" xfId="17144" xr:uid="{00000000-0005-0000-0000-000058000000}"/>
    <cellStyle name="Input cel new 5 2 2 6 4" xfId="5052" xr:uid="{00000000-0005-0000-0000-000058000000}"/>
    <cellStyle name="Input cel new 5 2 2 6 4 2" xfId="11825" xr:uid="{00000000-0005-0000-0000-000058000000}"/>
    <cellStyle name="Input cel new 5 2 2 6 5" xfId="12530" xr:uid="{00000000-0005-0000-0000-000058000000}"/>
    <cellStyle name="Input cel new 5 2 2 7" xfId="2182" xr:uid="{00000000-0005-0000-0000-000058000000}"/>
    <cellStyle name="Input cel new 5 2 2 7 2" xfId="7752" xr:uid="{00000000-0005-0000-0000-000058000000}"/>
    <cellStyle name="Input cel new 5 2 2 7 2 2" xfId="18297" xr:uid="{00000000-0005-0000-0000-000058000000}"/>
    <cellStyle name="Input cel new 5 2 2 7 3" xfId="14035" xr:uid="{00000000-0005-0000-0000-000058000000}"/>
    <cellStyle name="Input cel new 5 2 2 8" xfId="3503" xr:uid="{00000000-0005-0000-0000-000058000000}"/>
    <cellStyle name="Input cel new 5 2 2 8 2" xfId="9067" xr:uid="{00000000-0005-0000-0000-000058000000}"/>
    <cellStyle name="Input cel new 5 2 2 8 2 2" xfId="19613" xr:uid="{00000000-0005-0000-0000-000058000000}"/>
    <cellStyle name="Input cel new 5 2 2 8 3" xfId="14084" xr:uid="{00000000-0005-0000-0000-000058000000}"/>
    <cellStyle name="Input cel new 5 2 2 9" xfId="4950" xr:uid="{00000000-0005-0000-0000-000058000000}"/>
    <cellStyle name="Input cel new 5 2 2 9 2" xfId="11810" xr:uid="{00000000-0005-0000-0000-000058000000}"/>
    <cellStyle name="Input cel new 5 2 3" xfId="687" xr:uid="{00000000-0005-0000-0000-000058000000}"/>
    <cellStyle name="Input cel new 5 2 3 10" xfId="10339" xr:uid="{00000000-0005-0000-0000-000058000000}"/>
    <cellStyle name="Input cel new 5 2 3 2" xfId="1913" xr:uid="{00000000-0005-0000-0000-000058000000}"/>
    <cellStyle name="Input cel new 5 2 3 2 2" xfId="3152" xr:uid="{00000000-0005-0000-0000-000058000000}"/>
    <cellStyle name="Input cel new 5 2 3 2 2 2" xfId="8722" xr:uid="{00000000-0005-0000-0000-000058000000}"/>
    <cellStyle name="Input cel new 5 2 3 2 2 2 2" xfId="19267" xr:uid="{00000000-0005-0000-0000-000058000000}"/>
    <cellStyle name="Input cel new 5 2 3 2 2 3" xfId="12623" xr:uid="{00000000-0005-0000-0000-000058000000}"/>
    <cellStyle name="Input cel new 5 2 3 2 3" xfId="4564" xr:uid="{00000000-0005-0000-0000-000058000000}"/>
    <cellStyle name="Input cel new 5 2 3 2 3 2" xfId="10064" xr:uid="{00000000-0005-0000-0000-000058000000}"/>
    <cellStyle name="Input cel new 5 2 3 2 3 2 2" xfId="20619" xr:uid="{00000000-0005-0000-0000-000058000000}"/>
    <cellStyle name="Input cel new 5 2 3 2 3 3" xfId="12467" xr:uid="{00000000-0005-0000-0000-000058000000}"/>
    <cellStyle name="Input cel new 5 2 3 2 4" xfId="7491" xr:uid="{00000000-0005-0000-0000-000058000000}"/>
    <cellStyle name="Input cel new 5 2 3 2 4 2" xfId="18036" xr:uid="{00000000-0005-0000-0000-000058000000}"/>
    <cellStyle name="Input cel new 5 2 3 2 5" xfId="5948" xr:uid="{00000000-0005-0000-0000-000058000000}"/>
    <cellStyle name="Input cel new 5 2 3 2 5 2" xfId="16470" xr:uid="{00000000-0005-0000-0000-000058000000}"/>
    <cellStyle name="Input cel new 5 2 3 2 6" xfId="10634" xr:uid="{00000000-0005-0000-0000-000058000000}"/>
    <cellStyle name="Input cel new 5 2 3 3" xfId="1796" xr:uid="{00000000-0005-0000-0000-000058000000}"/>
    <cellStyle name="Input cel new 5 2 3 3 2" xfId="3035" xr:uid="{00000000-0005-0000-0000-000058000000}"/>
    <cellStyle name="Input cel new 5 2 3 3 2 2" xfId="8605" xr:uid="{00000000-0005-0000-0000-000058000000}"/>
    <cellStyle name="Input cel new 5 2 3 3 2 2 2" xfId="19150" xr:uid="{00000000-0005-0000-0000-000058000000}"/>
    <cellStyle name="Input cel new 5 2 3 3 2 3" xfId="15954" xr:uid="{00000000-0005-0000-0000-000058000000}"/>
    <cellStyle name="Input cel new 5 2 3 3 3" xfId="4447" xr:uid="{00000000-0005-0000-0000-000058000000}"/>
    <cellStyle name="Input cel new 5 2 3 3 3 2" xfId="9955" xr:uid="{00000000-0005-0000-0000-000058000000}"/>
    <cellStyle name="Input cel new 5 2 3 3 3 2 2" xfId="20511" xr:uid="{00000000-0005-0000-0000-000058000000}"/>
    <cellStyle name="Input cel new 5 2 3 3 3 3" xfId="15312" xr:uid="{00000000-0005-0000-0000-000058000000}"/>
    <cellStyle name="Input cel new 5 2 3 3 4" xfId="7396" xr:uid="{00000000-0005-0000-0000-000058000000}"/>
    <cellStyle name="Input cel new 5 2 3 3 4 2" xfId="17941" xr:uid="{00000000-0005-0000-0000-000058000000}"/>
    <cellStyle name="Input cel new 5 2 3 3 5" xfId="5839" xr:uid="{00000000-0005-0000-0000-000058000000}"/>
    <cellStyle name="Input cel new 5 2 3 3 5 2" xfId="16362" xr:uid="{00000000-0005-0000-0000-000058000000}"/>
    <cellStyle name="Input cel new 5 2 3 3 6" xfId="14194" xr:uid="{00000000-0005-0000-0000-000058000000}"/>
    <cellStyle name="Input cel new 5 2 3 4" xfId="1361" xr:uid="{00000000-0005-0000-0000-000058000000}"/>
    <cellStyle name="Input cel new 5 2 3 4 2" xfId="2602" xr:uid="{00000000-0005-0000-0000-000058000000}"/>
    <cellStyle name="Input cel new 5 2 3 4 2 2" xfId="8172" xr:uid="{00000000-0005-0000-0000-000058000000}"/>
    <cellStyle name="Input cel new 5 2 3 4 2 2 2" xfId="18717" xr:uid="{00000000-0005-0000-0000-000058000000}"/>
    <cellStyle name="Input cel new 5 2 3 4 2 3" xfId="12745" xr:uid="{00000000-0005-0000-0000-000058000000}"/>
    <cellStyle name="Input cel new 5 2 3 4 3" xfId="4022" xr:uid="{00000000-0005-0000-0000-000058000000}"/>
    <cellStyle name="Input cel new 5 2 3 4 3 2" xfId="9557" xr:uid="{00000000-0005-0000-0000-000058000000}"/>
    <cellStyle name="Input cel new 5 2 3 4 3 2 2" xfId="20110" xr:uid="{00000000-0005-0000-0000-000058000000}"/>
    <cellStyle name="Input cel new 5 2 3 4 3 3" xfId="14627" xr:uid="{00000000-0005-0000-0000-000058000000}"/>
    <cellStyle name="Input cel new 5 2 3 4 4" xfId="6998" xr:uid="{00000000-0005-0000-0000-000058000000}"/>
    <cellStyle name="Input cel new 5 2 3 4 4 2" xfId="17543" xr:uid="{00000000-0005-0000-0000-000058000000}"/>
    <cellStyle name="Input cel new 5 2 3 4 5" xfId="5441" xr:uid="{00000000-0005-0000-0000-000058000000}"/>
    <cellStyle name="Input cel new 5 2 3 4 5 2" xfId="10414" xr:uid="{00000000-0005-0000-0000-000058000000}"/>
    <cellStyle name="Input cel new 5 2 3 4 6" xfId="10862" xr:uid="{00000000-0005-0000-0000-000058000000}"/>
    <cellStyle name="Input cel new 5 2 3 5" xfId="987" xr:uid="{00000000-0005-0000-0000-000058000000}"/>
    <cellStyle name="Input cel new 5 2 3 5 2" xfId="6647" xr:uid="{00000000-0005-0000-0000-000058000000}"/>
    <cellStyle name="Input cel new 5 2 3 5 2 2" xfId="17192" xr:uid="{00000000-0005-0000-0000-000058000000}"/>
    <cellStyle name="Input cel new 5 2 3 5 3" xfId="14238" xr:uid="{00000000-0005-0000-0000-000058000000}"/>
    <cellStyle name="Input cel new 5 2 3 6" xfId="2230" xr:uid="{00000000-0005-0000-0000-000058000000}"/>
    <cellStyle name="Input cel new 5 2 3 6 2" xfId="7800" xr:uid="{00000000-0005-0000-0000-000058000000}"/>
    <cellStyle name="Input cel new 5 2 3 6 2 2" xfId="18345" xr:uid="{00000000-0005-0000-0000-000058000000}"/>
    <cellStyle name="Input cel new 5 2 3 6 3" xfId="13448" xr:uid="{00000000-0005-0000-0000-000058000000}"/>
    <cellStyle name="Input cel new 5 2 3 7" xfId="3655" xr:uid="{00000000-0005-0000-0000-000058000000}"/>
    <cellStyle name="Input cel new 5 2 3 7 2" xfId="9215" xr:uid="{00000000-0005-0000-0000-000058000000}"/>
    <cellStyle name="Input cel new 5 2 3 7 2 2" xfId="19763" xr:uid="{00000000-0005-0000-0000-000058000000}"/>
    <cellStyle name="Input cel new 5 2 3 7 3" xfId="12187" xr:uid="{00000000-0005-0000-0000-000058000000}"/>
    <cellStyle name="Input cel new 5 2 3 8" xfId="6381" xr:uid="{00000000-0005-0000-0000-000058000000}"/>
    <cellStyle name="Input cel new 5 2 3 8 2" xfId="15089" xr:uid="{00000000-0005-0000-0000-000058000000}"/>
    <cellStyle name="Input cel new 5 2 3 8 2 2" xfId="16926" xr:uid="{00000000-0005-0000-0000-000058000000}"/>
    <cellStyle name="Input cel new 5 2 3 8 3" xfId="14654" xr:uid="{00000000-0005-0000-0000-000058000000}"/>
    <cellStyle name="Input cel new 5 2 3 9" xfId="5099" xr:uid="{00000000-0005-0000-0000-000058000000}"/>
    <cellStyle name="Input cel new 5 2 3 9 2" xfId="13708" xr:uid="{00000000-0005-0000-0000-000058000000}"/>
    <cellStyle name="Input cel new 5 2 4" xfId="751" xr:uid="{00000000-0005-0000-0000-000058000000}"/>
    <cellStyle name="Input cel new 5 2 4 2" xfId="1977" xr:uid="{00000000-0005-0000-0000-000058000000}"/>
    <cellStyle name="Input cel new 5 2 4 2 2" xfId="3216" xr:uid="{00000000-0005-0000-0000-000058000000}"/>
    <cellStyle name="Input cel new 5 2 4 2 2 2" xfId="8786" xr:uid="{00000000-0005-0000-0000-000058000000}"/>
    <cellStyle name="Input cel new 5 2 4 2 2 2 2" xfId="19331" xr:uid="{00000000-0005-0000-0000-000058000000}"/>
    <cellStyle name="Input cel new 5 2 4 2 2 3" xfId="14782" xr:uid="{00000000-0005-0000-0000-000058000000}"/>
    <cellStyle name="Input cel new 5 2 4 2 3" xfId="4628" xr:uid="{00000000-0005-0000-0000-000058000000}"/>
    <cellStyle name="Input cel new 5 2 4 2 3 2" xfId="10124" xr:uid="{00000000-0005-0000-0000-000058000000}"/>
    <cellStyle name="Input cel new 5 2 4 2 3 2 2" xfId="20679" xr:uid="{00000000-0005-0000-0000-000058000000}"/>
    <cellStyle name="Input cel new 5 2 4 2 3 3" xfId="13829" xr:uid="{00000000-0005-0000-0000-000058000000}"/>
    <cellStyle name="Input cel new 5 2 4 2 4" xfId="7551" xr:uid="{00000000-0005-0000-0000-000058000000}"/>
    <cellStyle name="Input cel new 5 2 4 2 4 2" xfId="18096" xr:uid="{00000000-0005-0000-0000-000058000000}"/>
    <cellStyle name="Input cel new 5 2 4 2 5" xfId="6008" xr:uid="{00000000-0005-0000-0000-000058000000}"/>
    <cellStyle name="Input cel new 5 2 4 2 5 2" xfId="16530" xr:uid="{00000000-0005-0000-0000-000058000000}"/>
    <cellStyle name="Input cel new 5 2 4 2 6" xfId="11264" xr:uid="{00000000-0005-0000-0000-000058000000}"/>
    <cellStyle name="Input cel new 5 2 4 3" xfId="1659" xr:uid="{00000000-0005-0000-0000-000058000000}"/>
    <cellStyle name="Input cel new 5 2 4 3 2" xfId="2899" xr:uid="{00000000-0005-0000-0000-000058000000}"/>
    <cellStyle name="Input cel new 5 2 4 3 2 2" xfId="8469" xr:uid="{00000000-0005-0000-0000-000058000000}"/>
    <cellStyle name="Input cel new 5 2 4 3 2 2 2" xfId="19014" xr:uid="{00000000-0005-0000-0000-000058000000}"/>
    <cellStyle name="Input cel new 5 2 4 3 2 3" xfId="11425" xr:uid="{00000000-0005-0000-0000-000058000000}"/>
    <cellStyle name="Input cel new 5 2 4 3 3" xfId="4312" xr:uid="{00000000-0005-0000-0000-000058000000}"/>
    <cellStyle name="Input cel new 5 2 4 3 3 2" xfId="9827" xr:uid="{00000000-0005-0000-0000-000058000000}"/>
    <cellStyle name="Input cel new 5 2 4 3 3 2 2" xfId="20383" xr:uid="{00000000-0005-0000-0000-000058000000}"/>
    <cellStyle name="Input cel new 5 2 4 3 3 3" xfId="14771" xr:uid="{00000000-0005-0000-0000-000058000000}"/>
    <cellStyle name="Input cel new 5 2 4 3 4" xfId="7267" xr:uid="{00000000-0005-0000-0000-000058000000}"/>
    <cellStyle name="Input cel new 5 2 4 3 4 2" xfId="17812" xr:uid="{00000000-0005-0000-0000-000058000000}"/>
    <cellStyle name="Input cel new 5 2 4 3 5" xfId="5711" xr:uid="{00000000-0005-0000-0000-000058000000}"/>
    <cellStyle name="Input cel new 5 2 4 3 5 2" xfId="16234" xr:uid="{00000000-0005-0000-0000-000058000000}"/>
    <cellStyle name="Input cel new 5 2 4 3 6" xfId="10779" xr:uid="{00000000-0005-0000-0000-000058000000}"/>
    <cellStyle name="Input cel new 5 2 4 4" xfId="1051" xr:uid="{00000000-0005-0000-0000-000058000000}"/>
    <cellStyle name="Input cel new 5 2 4 4 2" xfId="6708" xr:uid="{00000000-0005-0000-0000-000058000000}"/>
    <cellStyle name="Input cel new 5 2 4 4 2 2" xfId="17253" xr:uid="{00000000-0005-0000-0000-000058000000}"/>
    <cellStyle name="Input cel new 5 2 4 4 3" xfId="15065" xr:uid="{00000000-0005-0000-0000-000058000000}"/>
    <cellStyle name="Input cel new 5 2 4 5" xfId="2294" xr:uid="{00000000-0005-0000-0000-000058000000}"/>
    <cellStyle name="Input cel new 5 2 4 5 2" xfId="7864" xr:uid="{00000000-0005-0000-0000-000058000000}"/>
    <cellStyle name="Input cel new 5 2 4 5 2 2" xfId="18409" xr:uid="{00000000-0005-0000-0000-000058000000}"/>
    <cellStyle name="Input cel new 5 2 4 5 3" xfId="13774" xr:uid="{00000000-0005-0000-0000-000058000000}"/>
    <cellStyle name="Input cel new 5 2 4 6" xfId="3719" xr:uid="{00000000-0005-0000-0000-000058000000}"/>
    <cellStyle name="Input cel new 5 2 4 6 2" xfId="9275" xr:uid="{00000000-0005-0000-0000-000058000000}"/>
    <cellStyle name="Input cel new 5 2 4 6 2 2" xfId="19824" xr:uid="{00000000-0005-0000-0000-000058000000}"/>
    <cellStyle name="Input cel new 5 2 4 6 3" xfId="14416" xr:uid="{00000000-0005-0000-0000-000058000000}"/>
    <cellStyle name="Input cel new 5 2 4 7" xfId="6415" xr:uid="{00000000-0005-0000-0000-000058000000}"/>
    <cellStyle name="Input cel new 5 2 4 7 2" xfId="15123" xr:uid="{00000000-0005-0000-0000-000058000000}"/>
    <cellStyle name="Input cel new 5 2 4 7 2 2" xfId="16960" xr:uid="{00000000-0005-0000-0000-000058000000}"/>
    <cellStyle name="Input cel new 5 2 4 7 3" xfId="14581" xr:uid="{00000000-0005-0000-0000-000058000000}"/>
    <cellStyle name="Input cel new 5 2 4 8" xfId="5159" xr:uid="{00000000-0005-0000-0000-000058000000}"/>
    <cellStyle name="Input cel new 5 2 4 8 2" xfId="11446" xr:uid="{00000000-0005-0000-0000-000058000000}"/>
    <cellStyle name="Input cel new 5 2 4 9" xfId="10992" xr:uid="{00000000-0005-0000-0000-000058000000}"/>
    <cellStyle name="Input cel new 5 2 5" xfId="813" xr:uid="{00000000-0005-0000-0000-000058000000}"/>
    <cellStyle name="Input cel new 5 2 5 2" xfId="2039" xr:uid="{00000000-0005-0000-0000-000058000000}"/>
    <cellStyle name="Input cel new 5 2 5 2 2" xfId="3278" xr:uid="{00000000-0005-0000-0000-000058000000}"/>
    <cellStyle name="Input cel new 5 2 5 2 2 2" xfId="8848" xr:uid="{00000000-0005-0000-0000-000058000000}"/>
    <cellStyle name="Input cel new 5 2 5 2 2 2 2" xfId="19393" xr:uid="{00000000-0005-0000-0000-000058000000}"/>
    <cellStyle name="Input cel new 5 2 5 2 2 3" xfId="10397" xr:uid="{00000000-0005-0000-0000-000058000000}"/>
    <cellStyle name="Input cel new 5 2 5 2 3" xfId="4690" xr:uid="{00000000-0005-0000-0000-000058000000}"/>
    <cellStyle name="Input cel new 5 2 5 2 3 2" xfId="10183" xr:uid="{00000000-0005-0000-0000-000058000000}"/>
    <cellStyle name="Input cel new 5 2 5 2 3 2 2" xfId="20738" xr:uid="{00000000-0005-0000-0000-000058000000}"/>
    <cellStyle name="Input cel new 5 2 5 2 3 3" xfId="14475" xr:uid="{00000000-0005-0000-0000-000058000000}"/>
    <cellStyle name="Input cel new 5 2 5 2 4" xfId="7610" xr:uid="{00000000-0005-0000-0000-000058000000}"/>
    <cellStyle name="Input cel new 5 2 5 2 4 2" xfId="18155" xr:uid="{00000000-0005-0000-0000-000058000000}"/>
    <cellStyle name="Input cel new 5 2 5 2 5" xfId="6067" xr:uid="{00000000-0005-0000-0000-000058000000}"/>
    <cellStyle name="Input cel new 5 2 5 2 5 2" xfId="16589" xr:uid="{00000000-0005-0000-0000-000058000000}"/>
    <cellStyle name="Input cel new 5 2 5 2 6" xfId="11655" xr:uid="{00000000-0005-0000-0000-000058000000}"/>
    <cellStyle name="Input cel new 5 2 5 3" xfId="1717" xr:uid="{00000000-0005-0000-0000-000058000000}"/>
    <cellStyle name="Input cel new 5 2 5 3 2" xfId="2956" xr:uid="{00000000-0005-0000-0000-000058000000}"/>
    <cellStyle name="Input cel new 5 2 5 3 2 2" xfId="8526" xr:uid="{00000000-0005-0000-0000-000058000000}"/>
    <cellStyle name="Input cel new 5 2 5 3 2 2 2" xfId="19071" xr:uid="{00000000-0005-0000-0000-000058000000}"/>
    <cellStyle name="Input cel new 5 2 5 3 2 3" xfId="10683" xr:uid="{00000000-0005-0000-0000-000058000000}"/>
    <cellStyle name="Input cel new 5 2 5 3 3" xfId="4368" xr:uid="{00000000-0005-0000-0000-000058000000}"/>
    <cellStyle name="Input cel new 5 2 5 3 3 2" xfId="9880" xr:uid="{00000000-0005-0000-0000-000058000000}"/>
    <cellStyle name="Input cel new 5 2 5 3 3 2 2" xfId="20436" xr:uid="{00000000-0005-0000-0000-000058000000}"/>
    <cellStyle name="Input cel new 5 2 5 3 3 3" xfId="10624" xr:uid="{00000000-0005-0000-0000-000058000000}"/>
    <cellStyle name="Input cel new 5 2 5 3 4" xfId="7321" xr:uid="{00000000-0005-0000-0000-000058000000}"/>
    <cellStyle name="Input cel new 5 2 5 3 4 2" xfId="17866" xr:uid="{00000000-0005-0000-0000-000058000000}"/>
    <cellStyle name="Input cel new 5 2 5 3 5" xfId="5764" xr:uid="{00000000-0005-0000-0000-000058000000}"/>
    <cellStyle name="Input cel new 5 2 5 3 5 2" xfId="16287" xr:uid="{00000000-0005-0000-0000-000058000000}"/>
    <cellStyle name="Input cel new 5 2 5 3 6" xfId="15474" xr:uid="{00000000-0005-0000-0000-000058000000}"/>
    <cellStyle name="Input cel new 5 2 5 4" xfId="1113" xr:uid="{00000000-0005-0000-0000-000058000000}"/>
    <cellStyle name="Input cel new 5 2 5 4 2" xfId="6770" xr:uid="{00000000-0005-0000-0000-000058000000}"/>
    <cellStyle name="Input cel new 5 2 5 4 2 2" xfId="17315" xr:uid="{00000000-0005-0000-0000-000058000000}"/>
    <cellStyle name="Input cel new 5 2 5 4 3" xfId="10989" xr:uid="{00000000-0005-0000-0000-000058000000}"/>
    <cellStyle name="Input cel new 5 2 5 5" xfId="2356" xr:uid="{00000000-0005-0000-0000-000058000000}"/>
    <cellStyle name="Input cel new 5 2 5 5 2" xfId="7926" xr:uid="{00000000-0005-0000-0000-000058000000}"/>
    <cellStyle name="Input cel new 5 2 5 5 2 2" xfId="18471" xr:uid="{00000000-0005-0000-0000-000058000000}"/>
    <cellStyle name="Input cel new 5 2 5 5 3" xfId="14676" xr:uid="{00000000-0005-0000-0000-000058000000}"/>
    <cellStyle name="Input cel new 5 2 5 6" xfId="3781" xr:uid="{00000000-0005-0000-0000-000058000000}"/>
    <cellStyle name="Input cel new 5 2 5 6 2" xfId="9334" xr:uid="{00000000-0005-0000-0000-000058000000}"/>
    <cellStyle name="Input cel new 5 2 5 6 2 2" xfId="19886" xr:uid="{00000000-0005-0000-0000-000058000000}"/>
    <cellStyle name="Input cel new 5 2 5 6 3" xfId="13007" xr:uid="{00000000-0005-0000-0000-000058000000}"/>
    <cellStyle name="Input cel new 5 2 5 7" xfId="6474" xr:uid="{00000000-0005-0000-0000-000058000000}"/>
    <cellStyle name="Input cel new 5 2 5 7 2" xfId="15182" xr:uid="{00000000-0005-0000-0000-000058000000}"/>
    <cellStyle name="Input cel new 5 2 5 7 2 2" xfId="17019" xr:uid="{00000000-0005-0000-0000-000058000000}"/>
    <cellStyle name="Input cel new 5 2 5 7 3" xfId="12006" xr:uid="{00000000-0005-0000-0000-000058000000}"/>
    <cellStyle name="Input cel new 5 2 5 8" xfId="5218" xr:uid="{00000000-0005-0000-0000-000058000000}"/>
    <cellStyle name="Input cel new 5 2 5 8 2" xfId="13484" xr:uid="{00000000-0005-0000-0000-000058000000}"/>
    <cellStyle name="Input cel new 5 2 5 9" xfId="14284" xr:uid="{00000000-0005-0000-0000-000058000000}"/>
    <cellStyle name="Input cel new 5 2 6" xfId="618" xr:uid="{00000000-0005-0000-0000-000058000000}"/>
    <cellStyle name="Input cel new 5 2 6 2" xfId="1541" xr:uid="{00000000-0005-0000-0000-000058000000}"/>
    <cellStyle name="Input cel new 5 2 6 2 2" xfId="7151" xr:uid="{00000000-0005-0000-0000-000058000000}"/>
    <cellStyle name="Input cel new 5 2 6 2 2 2" xfId="17696" xr:uid="{00000000-0005-0000-0000-000058000000}"/>
    <cellStyle name="Input cel new 5 2 6 2 3" xfId="15537" xr:uid="{00000000-0005-0000-0000-000058000000}"/>
    <cellStyle name="Input cel new 5 2 6 3" xfId="2781" xr:uid="{00000000-0005-0000-0000-000058000000}"/>
    <cellStyle name="Input cel new 5 2 6 3 2" xfId="8351" xr:uid="{00000000-0005-0000-0000-000058000000}"/>
    <cellStyle name="Input cel new 5 2 6 3 2 2" xfId="18896" xr:uid="{00000000-0005-0000-0000-000058000000}"/>
    <cellStyle name="Input cel new 5 2 6 3 3" xfId="11637" xr:uid="{00000000-0005-0000-0000-000058000000}"/>
    <cellStyle name="Input cel new 5 2 6 4" xfId="4195" xr:uid="{00000000-0005-0000-0000-000058000000}"/>
    <cellStyle name="Input cel new 5 2 6 4 2" xfId="9716" xr:uid="{00000000-0005-0000-0000-000058000000}"/>
    <cellStyle name="Input cel new 5 2 6 4 2 2" xfId="20270" xr:uid="{00000000-0005-0000-0000-000058000000}"/>
    <cellStyle name="Input cel new 5 2 6 4 3" xfId="16107" xr:uid="{00000000-0005-0000-0000-000058000000}"/>
    <cellStyle name="Input cel new 5 2 6 5" xfId="6314" xr:uid="{00000000-0005-0000-0000-000058000000}"/>
    <cellStyle name="Input cel new 5 2 6 5 2" xfId="16859" xr:uid="{00000000-0005-0000-0000-000058000000}"/>
    <cellStyle name="Input cel new 5 2 6 6" xfId="5600" xr:uid="{00000000-0005-0000-0000-000058000000}"/>
    <cellStyle name="Input cel new 5 2 6 6 2" xfId="12798" xr:uid="{00000000-0005-0000-0000-000058000000}"/>
    <cellStyle name="Input cel new 5 2 6 7" xfId="12779" xr:uid="{00000000-0005-0000-0000-000058000000}"/>
    <cellStyle name="Input cel new 5 2 7" xfId="1257" xr:uid="{00000000-0005-0000-0000-000058000000}"/>
    <cellStyle name="Input cel new 5 2 7 2" xfId="2499" xr:uid="{00000000-0005-0000-0000-000058000000}"/>
    <cellStyle name="Input cel new 5 2 7 2 2" xfId="8069" xr:uid="{00000000-0005-0000-0000-000058000000}"/>
    <cellStyle name="Input cel new 5 2 7 2 2 2" xfId="18614" xr:uid="{00000000-0005-0000-0000-000058000000}"/>
    <cellStyle name="Input cel new 5 2 7 2 3" xfId="12199" xr:uid="{00000000-0005-0000-0000-000058000000}"/>
    <cellStyle name="Input cel new 5 2 7 3" xfId="3922" xr:uid="{00000000-0005-0000-0000-000058000000}"/>
    <cellStyle name="Input cel new 5 2 7 3 2" xfId="9466" xr:uid="{00000000-0005-0000-0000-000058000000}"/>
    <cellStyle name="Input cel new 5 2 7 3 2 2" xfId="20019" xr:uid="{00000000-0005-0000-0000-000058000000}"/>
    <cellStyle name="Input cel new 5 2 7 3 3" xfId="12316" xr:uid="{00000000-0005-0000-0000-000058000000}"/>
    <cellStyle name="Input cel new 5 2 7 4" xfId="6905" xr:uid="{00000000-0005-0000-0000-000058000000}"/>
    <cellStyle name="Input cel new 5 2 7 4 2" xfId="17450" xr:uid="{00000000-0005-0000-0000-000058000000}"/>
    <cellStyle name="Input cel new 5 2 7 5" xfId="5350" xr:uid="{00000000-0005-0000-0000-000058000000}"/>
    <cellStyle name="Input cel new 5 2 7 5 2" xfId="12103" xr:uid="{00000000-0005-0000-0000-000058000000}"/>
    <cellStyle name="Input cel new 5 2 7 6" xfId="16094" xr:uid="{00000000-0005-0000-0000-000058000000}"/>
    <cellStyle name="Input cel new 5 2 8" xfId="916" xr:uid="{00000000-0005-0000-0000-000058000000}"/>
    <cellStyle name="Input cel new 5 2 8 2" xfId="3394" xr:uid="{00000000-0005-0000-0000-000058000000}"/>
    <cellStyle name="Input cel new 5 2 8 2 2" xfId="8962" xr:uid="{00000000-0005-0000-0000-000058000000}"/>
    <cellStyle name="Input cel new 5 2 8 2 2 2" xfId="19506" xr:uid="{00000000-0005-0000-0000-000058000000}"/>
    <cellStyle name="Input cel new 5 2 8 2 3" xfId="14971" xr:uid="{00000000-0005-0000-0000-000058000000}"/>
    <cellStyle name="Input cel new 5 2 8 3" xfId="6576" xr:uid="{00000000-0005-0000-0000-000058000000}"/>
    <cellStyle name="Input cel new 5 2 8 3 2" xfId="17121" xr:uid="{00000000-0005-0000-0000-000058000000}"/>
    <cellStyle name="Input cel new 5 2 8 4" xfId="4827" xr:uid="{00000000-0005-0000-0000-000058000000}"/>
    <cellStyle name="Input cel new 5 2 8 4 2" xfId="13467" xr:uid="{00000000-0005-0000-0000-000058000000}"/>
    <cellStyle name="Input cel new 5 2 8 5" xfId="14981" xr:uid="{00000000-0005-0000-0000-000058000000}"/>
    <cellStyle name="Input cel new 5 2 9" xfId="2159" xr:uid="{00000000-0005-0000-0000-000058000000}"/>
    <cellStyle name="Input cel new 5 2 9 2" xfId="7729" xr:uid="{00000000-0005-0000-0000-000058000000}"/>
    <cellStyle name="Input cel new 5 2 9 2 2" xfId="18274" xr:uid="{00000000-0005-0000-0000-000058000000}"/>
    <cellStyle name="Input cel new 5 2 9 3" xfId="15858" xr:uid="{00000000-0005-0000-0000-000058000000}"/>
    <cellStyle name="Input cel new 5 3" xfId="386" xr:uid="{00000000-0005-0000-0000-000058000000}"/>
    <cellStyle name="Input cel new 5 3 10" xfId="2150" xr:uid="{00000000-0005-0000-0000-000058000000}"/>
    <cellStyle name="Input cel new 5 3 10 2" xfId="7720" xr:uid="{00000000-0005-0000-0000-000058000000}"/>
    <cellStyle name="Input cel new 5 3 10 2 2" xfId="18265" xr:uid="{00000000-0005-0000-0000-000058000000}"/>
    <cellStyle name="Input cel new 5 3 10 3" xfId="10980" xr:uid="{00000000-0005-0000-0000-000058000000}"/>
    <cellStyle name="Input cel new 5 3 11" xfId="478" xr:uid="{00000000-0005-0000-0000-000058000000}"/>
    <cellStyle name="Input cel new 5 3 11 2" xfId="6216" xr:uid="{00000000-0005-0000-0000-000058000000}"/>
    <cellStyle name="Input cel new 5 3 11 2 2" xfId="16762" xr:uid="{00000000-0005-0000-0000-000058000000}"/>
    <cellStyle name="Input cel new 5 3 11 3" xfId="11109" xr:uid="{00000000-0005-0000-0000-000058000000}"/>
    <cellStyle name="Input cel new 5 3 12" xfId="3468" xr:uid="{00000000-0005-0000-0000-000058000000}"/>
    <cellStyle name="Input cel new 5 3 12 2" xfId="9032" xr:uid="{00000000-0005-0000-0000-000058000000}"/>
    <cellStyle name="Input cel new 5 3 12 2 2" xfId="19578" xr:uid="{00000000-0005-0000-0000-000058000000}"/>
    <cellStyle name="Input cel new 5 3 13" xfId="4914" xr:uid="{00000000-0005-0000-0000-000058000000}"/>
    <cellStyle name="Input cel new 5 3 13 2" xfId="13077" xr:uid="{00000000-0005-0000-0000-000058000000}"/>
    <cellStyle name="Input cel new 5 3 14" xfId="11322" xr:uid="{00000000-0005-0000-0000-000058000000}"/>
    <cellStyle name="Input cel new 5 3 2" xfId="533" xr:uid="{00000000-0005-0000-0000-000058000000}"/>
    <cellStyle name="Input cel new 5 3 2 2" xfId="679" xr:uid="{00000000-0005-0000-0000-000058000000}"/>
    <cellStyle name="Input cel new 5 3 2 2 2" xfId="1905" xr:uid="{00000000-0005-0000-0000-000058000000}"/>
    <cellStyle name="Input cel new 5 3 2 2 2 2" xfId="3144" xr:uid="{00000000-0005-0000-0000-000058000000}"/>
    <cellStyle name="Input cel new 5 3 2 2 2 2 2" xfId="8714" xr:uid="{00000000-0005-0000-0000-000058000000}"/>
    <cellStyle name="Input cel new 5 3 2 2 2 2 2 2" xfId="19259" xr:uid="{00000000-0005-0000-0000-000058000000}"/>
    <cellStyle name="Input cel new 5 3 2 2 2 2 3" xfId="12084" xr:uid="{00000000-0005-0000-0000-000058000000}"/>
    <cellStyle name="Input cel new 5 3 2 2 2 3" xfId="4556" xr:uid="{00000000-0005-0000-0000-000058000000}"/>
    <cellStyle name="Input cel new 5 3 2 2 2 3 2" xfId="10056" xr:uid="{00000000-0005-0000-0000-000058000000}"/>
    <cellStyle name="Input cel new 5 3 2 2 2 3 2 2" xfId="20611" xr:uid="{00000000-0005-0000-0000-000058000000}"/>
    <cellStyle name="Input cel new 5 3 2 2 2 3 3" xfId="12886" xr:uid="{00000000-0005-0000-0000-000058000000}"/>
    <cellStyle name="Input cel new 5 3 2 2 2 4" xfId="7483" xr:uid="{00000000-0005-0000-0000-000058000000}"/>
    <cellStyle name="Input cel new 5 3 2 2 2 4 2" xfId="18028" xr:uid="{00000000-0005-0000-0000-000058000000}"/>
    <cellStyle name="Input cel new 5 3 2 2 2 5" xfId="5940" xr:uid="{00000000-0005-0000-0000-000058000000}"/>
    <cellStyle name="Input cel new 5 3 2 2 2 5 2" xfId="16462" xr:uid="{00000000-0005-0000-0000-000058000000}"/>
    <cellStyle name="Input cel new 5 3 2 2 2 6" xfId="14257" xr:uid="{00000000-0005-0000-0000-000058000000}"/>
    <cellStyle name="Input cel new 5 3 2 2 3" xfId="1600" xr:uid="{00000000-0005-0000-0000-000058000000}"/>
    <cellStyle name="Input cel new 5 3 2 2 3 2" xfId="7210" xr:uid="{00000000-0005-0000-0000-000058000000}"/>
    <cellStyle name="Input cel new 5 3 2 2 3 2 2" xfId="17755" xr:uid="{00000000-0005-0000-0000-000058000000}"/>
    <cellStyle name="Input cel new 5 3 2 2 3 3" xfId="15252" xr:uid="{00000000-0005-0000-0000-000058000000}"/>
    <cellStyle name="Input cel new 5 3 2 2 4" xfId="2840" xr:uid="{00000000-0005-0000-0000-000058000000}"/>
    <cellStyle name="Input cel new 5 3 2 2 4 2" xfId="8410" xr:uid="{00000000-0005-0000-0000-000058000000}"/>
    <cellStyle name="Input cel new 5 3 2 2 4 2 2" xfId="18955" xr:uid="{00000000-0005-0000-0000-000058000000}"/>
    <cellStyle name="Input cel new 5 3 2 2 4 3" xfId="14566" xr:uid="{00000000-0005-0000-0000-000058000000}"/>
    <cellStyle name="Input cel new 5 3 2 2 5" xfId="4254" xr:uid="{00000000-0005-0000-0000-000058000000}"/>
    <cellStyle name="Input cel new 5 3 2 2 5 2" xfId="9774" xr:uid="{00000000-0005-0000-0000-000058000000}"/>
    <cellStyle name="Input cel new 5 3 2 2 5 2 2" xfId="20328" xr:uid="{00000000-0005-0000-0000-000058000000}"/>
    <cellStyle name="Input cel new 5 3 2 2 5 3" xfId="15854" xr:uid="{00000000-0005-0000-0000-000058000000}"/>
    <cellStyle name="Input cel new 5 3 2 2 6" xfId="6373" xr:uid="{00000000-0005-0000-0000-000058000000}"/>
    <cellStyle name="Input cel new 5 3 2 2 6 2" xfId="16918" xr:uid="{00000000-0005-0000-0000-000058000000}"/>
    <cellStyle name="Input cel new 5 3 2 2 7" xfId="5658" xr:uid="{00000000-0005-0000-0000-000058000000}"/>
    <cellStyle name="Input cel new 5 3 2 2 7 2" xfId="11672" xr:uid="{00000000-0005-0000-0000-000058000000}"/>
    <cellStyle name="Input cel new 5 3 2 2 8" xfId="11447" xr:uid="{00000000-0005-0000-0000-000058000000}"/>
    <cellStyle name="Input cel new 5 3 2 3" xfId="1820" xr:uid="{00000000-0005-0000-0000-000058000000}"/>
    <cellStyle name="Input cel new 5 3 2 3 2" xfId="3059" xr:uid="{00000000-0005-0000-0000-000058000000}"/>
    <cellStyle name="Input cel new 5 3 2 3 2 2" xfId="8629" xr:uid="{00000000-0005-0000-0000-000058000000}"/>
    <cellStyle name="Input cel new 5 3 2 3 2 2 2" xfId="19174" xr:uid="{00000000-0005-0000-0000-000058000000}"/>
    <cellStyle name="Input cel new 5 3 2 3 2 3" xfId="11243" xr:uid="{00000000-0005-0000-0000-000058000000}"/>
    <cellStyle name="Input cel new 5 3 2 3 3" xfId="4471" xr:uid="{00000000-0005-0000-0000-000058000000}"/>
    <cellStyle name="Input cel new 5 3 2 3 3 2" xfId="9978" xr:uid="{00000000-0005-0000-0000-000058000000}"/>
    <cellStyle name="Input cel new 5 3 2 3 3 2 2" xfId="20534" xr:uid="{00000000-0005-0000-0000-000058000000}"/>
    <cellStyle name="Input cel new 5 3 2 3 3 3" xfId="13939" xr:uid="{00000000-0005-0000-0000-000058000000}"/>
    <cellStyle name="Input cel new 5 3 2 3 4" xfId="7419" xr:uid="{00000000-0005-0000-0000-000058000000}"/>
    <cellStyle name="Input cel new 5 3 2 3 4 2" xfId="17964" xr:uid="{00000000-0005-0000-0000-000058000000}"/>
    <cellStyle name="Input cel new 5 3 2 3 5" xfId="5862" xr:uid="{00000000-0005-0000-0000-000058000000}"/>
    <cellStyle name="Input cel new 5 3 2 3 5 2" xfId="16385" xr:uid="{00000000-0005-0000-0000-000058000000}"/>
    <cellStyle name="Input cel new 5 3 2 3 6" xfId="12197" xr:uid="{00000000-0005-0000-0000-000058000000}"/>
    <cellStyle name="Input cel new 5 3 2 4" xfId="1353" xr:uid="{00000000-0005-0000-0000-000058000000}"/>
    <cellStyle name="Input cel new 5 3 2 4 2" xfId="2594" xr:uid="{00000000-0005-0000-0000-000058000000}"/>
    <cellStyle name="Input cel new 5 3 2 4 2 2" xfId="8164" xr:uid="{00000000-0005-0000-0000-000058000000}"/>
    <cellStyle name="Input cel new 5 3 2 4 2 2 2" xfId="18709" xr:uid="{00000000-0005-0000-0000-000058000000}"/>
    <cellStyle name="Input cel new 5 3 2 4 2 3" xfId="10949" xr:uid="{00000000-0005-0000-0000-000058000000}"/>
    <cellStyle name="Input cel new 5 3 2 4 3" xfId="4014" xr:uid="{00000000-0005-0000-0000-000058000000}"/>
    <cellStyle name="Input cel new 5 3 2 4 3 2" xfId="9549" xr:uid="{00000000-0005-0000-0000-000058000000}"/>
    <cellStyle name="Input cel new 5 3 2 4 3 2 2" xfId="20102" xr:uid="{00000000-0005-0000-0000-000058000000}"/>
    <cellStyle name="Input cel new 5 3 2 4 3 3" xfId="14254" xr:uid="{00000000-0005-0000-0000-000058000000}"/>
    <cellStyle name="Input cel new 5 3 2 4 4" xfId="6990" xr:uid="{00000000-0005-0000-0000-000058000000}"/>
    <cellStyle name="Input cel new 5 3 2 4 4 2" xfId="17535" xr:uid="{00000000-0005-0000-0000-000058000000}"/>
    <cellStyle name="Input cel new 5 3 2 4 5" xfId="5433" xr:uid="{00000000-0005-0000-0000-000058000000}"/>
    <cellStyle name="Input cel new 5 3 2 4 5 2" xfId="10443" xr:uid="{00000000-0005-0000-0000-000058000000}"/>
    <cellStyle name="Input cel new 5 3 2 4 6" xfId="14960" xr:uid="{00000000-0005-0000-0000-000058000000}"/>
    <cellStyle name="Input cel new 5 3 2 5" xfId="979" xr:uid="{00000000-0005-0000-0000-000058000000}"/>
    <cellStyle name="Input cel new 5 3 2 5 2" xfId="3647" xr:uid="{00000000-0005-0000-0000-000058000000}"/>
    <cellStyle name="Input cel new 5 3 2 5 2 2" xfId="9207" xr:uid="{00000000-0005-0000-0000-000058000000}"/>
    <cellStyle name="Input cel new 5 3 2 5 2 2 2" xfId="19755" xr:uid="{00000000-0005-0000-0000-000058000000}"/>
    <cellStyle name="Input cel new 5 3 2 5 2 3" xfId="11131" xr:uid="{00000000-0005-0000-0000-000058000000}"/>
    <cellStyle name="Input cel new 5 3 2 5 3" xfId="6639" xr:uid="{00000000-0005-0000-0000-000058000000}"/>
    <cellStyle name="Input cel new 5 3 2 5 3 2" xfId="17184" xr:uid="{00000000-0005-0000-0000-000058000000}"/>
    <cellStyle name="Input cel new 5 3 2 5 4" xfId="5091" xr:uid="{00000000-0005-0000-0000-000058000000}"/>
    <cellStyle name="Input cel new 5 3 2 5 4 2" xfId="12529" xr:uid="{00000000-0005-0000-0000-000058000000}"/>
    <cellStyle name="Input cel new 5 3 2 5 5" xfId="13971" xr:uid="{00000000-0005-0000-0000-000058000000}"/>
    <cellStyle name="Input cel new 5 3 2 6" xfId="2222" xr:uid="{00000000-0005-0000-0000-000058000000}"/>
    <cellStyle name="Input cel new 5 3 2 6 2" xfId="7792" xr:uid="{00000000-0005-0000-0000-000058000000}"/>
    <cellStyle name="Input cel new 5 3 2 6 2 2" xfId="18337" xr:uid="{00000000-0005-0000-0000-000058000000}"/>
    <cellStyle name="Input cel new 5 3 2 6 3" xfId="12936" xr:uid="{00000000-0005-0000-0000-000058000000}"/>
    <cellStyle name="Input cel new 5 3 2 7" xfId="3560" xr:uid="{00000000-0005-0000-0000-000058000000}"/>
    <cellStyle name="Input cel new 5 3 2 7 2" xfId="9123" xr:uid="{00000000-0005-0000-0000-000058000000}"/>
    <cellStyle name="Input cel new 5 3 2 7 2 2" xfId="19669" xr:uid="{00000000-0005-0000-0000-000058000000}"/>
    <cellStyle name="Input cel new 5 3 2 7 3" xfId="12277" xr:uid="{00000000-0005-0000-0000-000058000000}"/>
    <cellStyle name="Input cel new 5 3 2 8" xfId="5006" xr:uid="{00000000-0005-0000-0000-000058000000}"/>
    <cellStyle name="Input cel new 5 3 2 8 2" xfId="13261" xr:uid="{00000000-0005-0000-0000-000058000000}"/>
    <cellStyle name="Input cel new 5 3 2 9" xfId="12604" xr:uid="{00000000-0005-0000-0000-000058000000}"/>
    <cellStyle name="Input cel new 5 3 3" xfId="728" xr:uid="{00000000-0005-0000-0000-000058000000}"/>
    <cellStyle name="Input cel new 5 3 3 10" xfId="11481" xr:uid="{00000000-0005-0000-0000-000058000000}"/>
    <cellStyle name="Input cel new 5 3 3 2" xfId="1639" xr:uid="{00000000-0005-0000-0000-000058000000}"/>
    <cellStyle name="Input cel new 5 3 3 2 2" xfId="2879" xr:uid="{00000000-0005-0000-0000-000058000000}"/>
    <cellStyle name="Input cel new 5 3 3 2 2 2" xfId="8449" xr:uid="{00000000-0005-0000-0000-000058000000}"/>
    <cellStyle name="Input cel new 5 3 3 2 2 2 2" xfId="18994" xr:uid="{00000000-0005-0000-0000-000058000000}"/>
    <cellStyle name="Input cel new 5 3 3 2 2 3" xfId="14779" xr:uid="{00000000-0005-0000-0000-000058000000}"/>
    <cellStyle name="Input cel new 5 3 3 2 3" xfId="4292" xr:uid="{00000000-0005-0000-0000-000058000000}"/>
    <cellStyle name="Input cel new 5 3 3 2 3 2" xfId="9809" xr:uid="{00000000-0005-0000-0000-000058000000}"/>
    <cellStyle name="Input cel new 5 3 3 2 3 2 2" xfId="20364" xr:uid="{00000000-0005-0000-0000-000058000000}"/>
    <cellStyle name="Input cel new 5 3 3 2 3 3" xfId="13624" xr:uid="{00000000-0005-0000-0000-000058000000}"/>
    <cellStyle name="Input cel new 5 3 3 2 4" xfId="7247" xr:uid="{00000000-0005-0000-0000-000058000000}"/>
    <cellStyle name="Input cel new 5 3 3 2 4 2" xfId="17792" xr:uid="{00000000-0005-0000-0000-000058000000}"/>
    <cellStyle name="Input cel new 5 3 3 2 5" xfId="5693" xr:uid="{00000000-0005-0000-0000-000058000000}"/>
    <cellStyle name="Input cel new 5 3 3 2 5 2" xfId="16216" xr:uid="{00000000-0005-0000-0000-000058000000}"/>
    <cellStyle name="Input cel new 5 3 3 2 6" xfId="14495" xr:uid="{00000000-0005-0000-0000-000058000000}"/>
    <cellStyle name="Input cel new 5 3 3 3" xfId="1954" xr:uid="{00000000-0005-0000-0000-000058000000}"/>
    <cellStyle name="Input cel new 5 3 3 3 2" xfId="3193" xr:uid="{00000000-0005-0000-0000-000058000000}"/>
    <cellStyle name="Input cel new 5 3 3 3 2 2" xfId="8763" xr:uid="{00000000-0005-0000-0000-000058000000}"/>
    <cellStyle name="Input cel new 5 3 3 3 2 2 2" xfId="19308" xr:uid="{00000000-0005-0000-0000-000058000000}"/>
    <cellStyle name="Input cel new 5 3 3 3 2 3" xfId="10607" xr:uid="{00000000-0005-0000-0000-000058000000}"/>
    <cellStyle name="Input cel new 5 3 3 3 3" xfId="4605" xr:uid="{00000000-0005-0000-0000-000058000000}"/>
    <cellStyle name="Input cel new 5 3 3 3 3 2" xfId="10103" xr:uid="{00000000-0005-0000-0000-000058000000}"/>
    <cellStyle name="Input cel new 5 3 3 3 3 2 2" xfId="20658" xr:uid="{00000000-0005-0000-0000-000058000000}"/>
    <cellStyle name="Input cel new 5 3 3 3 3 3" xfId="11567" xr:uid="{00000000-0005-0000-0000-000058000000}"/>
    <cellStyle name="Input cel new 5 3 3 3 4" xfId="7530" xr:uid="{00000000-0005-0000-0000-000058000000}"/>
    <cellStyle name="Input cel new 5 3 3 3 4 2" xfId="18075" xr:uid="{00000000-0005-0000-0000-000058000000}"/>
    <cellStyle name="Input cel new 5 3 3 3 5" xfId="5987" xr:uid="{00000000-0005-0000-0000-000058000000}"/>
    <cellStyle name="Input cel new 5 3 3 3 5 2" xfId="16509" xr:uid="{00000000-0005-0000-0000-000058000000}"/>
    <cellStyle name="Input cel new 5 3 3 3 6" xfId="10653" xr:uid="{00000000-0005-0000-0000-000058000000}"/>
    <cellStyle name="Input cel new 5 3 3 4" xfId="1413" xr:uid="{00000000-0005-0000-0000-000058000000}"/>
    <cellStyle name="Input cel new 5 3 3 4 2" xfId="2654" xr:uid="{00000000-0005-0000-0000-000058000000}"/>
    <cellStyle name="Input cel new 5 3 3 4 2 2" xfId="8224" xr:uid="{00000000-0005-0000-0000-000058000000}"/>
    <cellStyle name="Input cel new 5 3 3 4 2 2 2" xfId="18769" xr:uid="{00000000-0005-0000-0000-000058000000}"/>
    <cellStyle name="Input cel new 5 3 3 4 2 3" xfId="12260" xr:uid="{00000000-0005-0000-0000-000058000000}"/>
    <cellStyle name="Input cel new 5 3 3 4 3" xfId="4074" xr:uid="{00000000-0005-0000-0000-000058000000}"/>
    <cellStyle name="Input cel new 5 3 3 4 3 2" xfId="9607" xr:uid="{00000000-0005-0000-0000-000058000000}"/>
    <cellStyle name="Input cel new 5 3 3 4 3 2 2" xfId="20160" xr:uid="{00000000-0005-0000-0000-000058000000}"/>
    <cellStyle name="Input cel new 5 3 3 4 3 3" xfId="13190" xr:uid="{00000000-0005-0000-0000-000058000000}"/>
    <cellStyle name="Input cel new 5 3 3 4 4" xfId="7048" xr:uid="{00000000-0005-0000-0000-000058000000}"/>
    <cellStyle name="Input cel new 5 3 3 4 4 2" xfId="17593" xr:uid="{00000000-0005-0000-0000-000058000000}"/>
    <cellStyle name="Input cel new 5 3 3 4 5" xfId="5491" xr:uid="{00000000-0005-0000-0000-000058000000}"/>
    <cellStyle name="Input cel new 5 3 3 4 5 2" xfId="14046" xr:uid="{00000000-0005-0000-0000-000058000000}"/>
    <cellStyle name="Input cel new 5 3 3 4 6" xfId="13662" xr:uid="{00000000-0005-0000-0000-000058000000}"/>
    <cellStyle name="Input cel new 5 3 3 5" xfId="1028" xr:uid="{00000000-0005-0000-0000-000058000000}"/>
    <cellStyle name="Input cel new 5 3 3 5 2" xfId="6687" xr:uid="{00000000-0005-0000-0000-000058000000}"/>
    <cellStyle name="Input cel new 5 3 3 5 2 2" xfId="17232" xr:uid="{00000000-0005-0000-0000-000058000000}"/>
    <cellStyle name="Input cel new 5 3 3 5 3" xfId="11646" xr:uid="{00000000-0005-0000-0000-000058000000}"/>
    <cellStyle name="Input cel new 5 3 3 6" xfId="2271" xr:uid="{00000000-0005-0000-0000-000058000000}"/>
    <cellStyle name="Input cel new 5 3 3 6 2" xfId="7841" xr:uid="{00000000-0005-0000-0000-000058000000}"/>
    <cellStyle name="Input cel new 5 3 3 6 2 2" xfId="18386" xr:uid="{00000000-0005-0000-0000-000058000000}"/>
    <cellStyle name="Input cel new 5 3 3 6 3" xfId="15888" xr:uid="{00000000-0005-0000-0000-000058000000}"/>
    <cellStyle name="Input cel new 5 3 3 7" xfId="3696" xr:uid="{00000000-0005-0000-0000-000058000000}"/>
    <cellStyle name="Input cel new 5 3 3 7 2" xfId="9254" xr:uid="{00000000-0005-0000-0000-000058000000}"/>
    <cellStyle name="Input cel new 5 3 3 7 2 2" xfId="19803" xr:uid="{00000000-0005-0000-0000-000058000000}"/>
    <cellStyle name="Input cel new 5 3 3 7 3" xfId="15024" xr:uid="{00000000-0005-0000-0000-000058000000}"/>
    <cellStyle name="Input cel new 5 3 3 8" xfId="6407" xr:uid="{00000000-0005-0000-0000-000058000000}"/>
    <cellStyle name="Input cel new 5 3 3 8 2" xfId="15115" xr:uid="{00000000-0005-0000-0000-000058000000}"/>
    <cellStyle name="Input cel new 5 3 3 8 2 2" xfId="16952" xr:uid="{00000000-0005-0000-0000-000058000000}"/>
    <cellStyle name="Input cel new 5 3 3 8 3" xfId="12826" xr:uid="{00000000-0005-0000-0000-000058000000}"/>
    <cellStyle name="Input cel new 5 3 3 9" xfId="5138" xr:uid="{00000000-0005-0000-0000-000058000000}"/>
    <cellStyle name="Input cel new 5 3 3 9 2" xfId="14800" xr:uid="{00000000-0005-0000-0000-000058000000}"/>
    <cellStyle name="Input cel new 5 3 4" xfId="792" xr:uid="{00000000-0005-0000-0000-000058000000}"/>
    <cellStyle name="Input cel new 5 3 4 2" xfId="2018" xr:uid="{00000000-0005-0000-0000-000058000000}"/>
    <cellStyle name="Input cel new 5 3 4 2 2" xfId="3257" xr:uid="{00000000-0005-0000-0000-000058000000}"/>
    <cellStyle name="Input cel new 5 3 4 2 2 2" xfId="8827" xr:uid="{00000000-0005-0000-0000-000058000000}"/>
    <cellStyle name="Input cel new 5 3 4 2 2 2 2" xfId="19372" xr:uid="{00000000-0005-0000-0000-000058000000}"/>
    <cellStyle name="Input cel new 5 3 4 2 2 3" xfId="12881" xr:uid="{00000000-0005-0000-0000-000058000000}"/>
    <cellStyle name="Input cel new 5 3 4 2 3" xfId="4669" xr:uid="{00000000-0005-0000-0000-000058000000}"/>
    <cellStyle name="Input cel new 5 3 4 2 3 2" xfId="10163" xr:uid="{00000000-0005-0000-0000-000058000000}"/>
    <cellStyle name="Input cel new 5 3 4 2 3 2 2" xfId="20718" xr:uid="{00000000-0005-0000-0000-000058000000}"/>
    <cellStyle name="Input cel new 5 3 4 2 3 3" xfId="10920" xr:uid="{00000000-0005-0000-0000-000058000000}"/>
    <cellStyle name="Input cel new 5 3 4 2 4" xfId="7590" xr:uid="{00000000-0005-0000-0000-000058000000}"/>
    <cellStyle name="Input cel new 5 3 4 2 4 2" xfId="18135" xr:uid="{00000000-0005-0000-0000-000058000000}"/>
    <cellStyle name="Input cel new 5 3 4 2 5" xfId="6047" xr:uid="{00000000-0005-0000-0000-000058000000}"/>
    <cellStyle name="Input cel new 5 3 4 2 5 2" xfId="16569" xr:uid="{00000000-0005-0000-0000-000058000000}"/>
    <cellStyle name="Input cel new 5 3 4 2 6" xfId="15944" xr:uid="{00000000-0005-0000-0000-000058000000}"/>
    <cellStyle name="Input cel new 5 3 4 3" xfId="1700" xr:uid="{00000000-0005-0000-0000-000058000000}"/>
    <cellStyle name="Input cel new 5 3 4 3 2" xfId="2940" xr:uid="{00000000-0005-0000-0000-000058000000}"/>
    <cellStyle name="Input cel new 5 3 4 3 2 2" xfId="8510" xr:uid="{00000000-0005-0000-0000-000058000000}"/>
    <cellStyle name="Input cel new 5 3 4 3 2 2 2" xfId="19055" xr:uid="{00000000-0005-0000-0000-000058000000}"/>
    <cellStyle name="Input cel new 5 3 4 3 2 3" xfId="10492" xr:uid="{00000000-0005-0000-0000-000058000000}"/>
    <cellStyle name="Input cel new 5 3 4 3 3" xfId="4353" xr:uid="{00000000-0005-0000-0000-000058000000}"/>
    <cellStyle name="Input cel new 5 3 4 3 3 2" xfId="9866" xr:uid="{00000000-0005-0000-0000-000058000000}"/>
    <cellStyle name="Input cel new 5 3 4 3 3 2 2" xfId="20422" xr:uid="{00000000-0005-0000-0000-000058000000}"/>
    <cellStyle name="Input cel new 5 3 4 3 3 3" xfId="12824" xr:uid="{00000000-0005-0000-0000-000058000000}"/>
    <cellStyle name="Input cel new 5 3 4 3 4" xfId="7306" xr:uid="{00000000-0005-0000-0000-000058000000}"/>
    <cellStyle name="Input cel new 5 3 4 3 4 2" xfId="17851" xr:uid="{00000000-0005-0000-0000-000058000000}"/>
    <cellStyle name="Input cel new 5 3 4 3 5" xfId="5750" xr:uid="{00000000-0005-0000-0000-000058000000}"/>
    <cellStyle name="Input cel new 5 3 4 3 5 2" xfId="16273" xr:uid="{00000000-0005-0000-0000-000058000000}"/>
    <cellStyle name="Input cel new 5 3 4 3 6" xfId="11242" xr:uid="{00000000-0005-0000-0000-000058000000}"/>
    <cellStyle name="Input cel new 5 3 4 4" xfId="1092" xr:uid="{00000000-0005-0000-0000-000058000000}"/>
    <cellStyle name="Input cel new 5 3 4 4 2" xfId="6749" xr:uid="{00000000-0005-0000-0000-000058000000}"/>
    <cellStyle name="Input cel new 5 3 4 4 2 2" xfId="17294" xr:uid="{00000000-0005-0000-0000-000058000000}"/>
    <cellStyle name="Input cel new 5 3 4 4 3" xfId="14418" xr:uid="{00000000-0005-0000-0000-000058000000}"/>
    <cellStyle name="Input cel new 5 3 4 5" xfId="2335" xr:uid="{00000000-0005-0000-0000-000058000000}"/>
    <cellStyle name="Input cel new 5 3 4 5 2" xfId="7905" xr:uid="{00000000-0005-0000-0000-000058000000}"/>
    <cellStyle name="Input cel new 5 3 4 5 2 2" xfId="18450" xr:uid="{00000000-0005-0000-0000-000058000000}"/>
    <cellStyle name="Input cel new 5 3 4 5 3" xfId="14736" xr:uid="{00000000-0005-0000-0000-000058000000}"/>
    <cellStyle name="Input cel new 5 3 4 6" xfId="3760" xr:uid="{00000000-0005-0000-0000-000058000000}"/>
    <cellStyle name="Input cel new 5 3 4 6 2" xfId="9314" xr:uid="{00000000-0005-0000-0000-000058000000}"/>
    <cellStyle name="Input cel new 5 3 4 6 2 2" xfId="19865" xr:uid="{00000000-0005-0000-0000-000058000000}"/>
    <cellStyle name="Input cel new 5 3 4 6 3" xfId="11950" xr:uid="{00000000-0005-0000-0000-000058000000}"/>
    <cellStyle name="Input cel new 5 3 4 7" xfId="6454" xr:uid="{00000000-0005-0000-0000-000058000000}"/>
    <cellStyle name="Input cel new 5 3 4 7 2" xfId="15162" xr:uid="{00000000-0005-0000-0000-000058000000}"/>
    <cellStyle name="Input cel new 5 3 4 7 2 2" xfId="16999" xr:uid="{00000000-0005-0000-0000-000058000000}"/>
    <cellStyle name="Input cel new 5 3 4 7 3" xfId="13878" xr:uid="{00000000-0005-0000-0000-000058000000}"/>
    <cellStyle name="Input cel new 5 3 4 8" xfId="5198" xr:uid="{00000000-0005-0000-0000-000058000000}"/>
    <cellStyle name="Input cel new 5 3 4 8 2" xfId="15750" xr:uid="{00000000-0005-0000-0000-000058000000}"/>
    <cellStyle name="Input cel new 5 3 4 9" xfId="14979" xr:uid="{00000000-0005-0000-0000-000058000000}"/>
    <cellStyle name="Input cel new 5 3 5" xfId="853" xr:uid="{00000000-0005-0000-0000-000058000000}"/>
    <cellStyle name="Input cel new 5 3 5 2" xfId="2079" xr:uid="{00000000-0005-0000-0000-000058000000}"/>
    <cellStyle name="Input cel new 5 3 5 2 2" xfId="3318" xr:uid="{00000000-0005-0000-0000-000058000000}"/>
    <cellStyle name="Input cel new 5 3 5 2 2 2" xfId="8888" xr:uid="{00000000-0005-0000-0000-000058000000}"/>
    <cellStyle name="Input cel new 5 3 5 2 2 2 2" xfId="19433" xr:uid="{00000000-0005-0000-0000-000058000000}"/>
    <cellStyle name="Input cel new 5 3 5 2 2 3" xfId="11792" xr:uid="{00000000-0005-0000-0000-000058000000}"/>
    <cellStyle name="Input cel new 5 3 5 2 3" xfId="4730" xr:uid="{00000000-0005-0000-0000-000058000000}"/>
    <cellStyle name="Input cel new 5 3 5 2 3 2" xfId="10222" xr:uid="{00000000-0005-0000-0000-000058000000}"/>
    <cellStyle name="Input cel new 5 3 5 2 3 2 2" xfId="20777" xr:uid="{00000000-0005-0000-0000-000058000000}"/>
    <cellStyle name="Input cel new 5 3 5 2 3 3" xfId="14093" xr:uid="{00000000-0005-0000-0000-000058000000}"/>
    <cellStyle name="Input cel new 5 3 5 2 4" xfId="7649" xr:uid="{00000000-0005-0000-0000-000058000000}"/>
    <cellStyle name="Input cel new 5 3 5 2 4 2" xfId="18194" xr:uid="{00000000-0005-0000-0000-000058000000}"/>
    <cellStyle name="Input cel new 5 3 5 2 5" xfId="6106" xr:uid="{00000000-0005-0000-0000-000058000000}"/>
    <cellStyle name="Input cel new 5 3 5 2 5 2" xfId="16628" xr:uid="{00000000-0005-0000-0000-000058000000}"/>
    <cellStyle name="Input cel new 5 3 5 2 6" xfId="13721" xr:uid="{00000000-0005-0000-0000-000058000000}"/>
    <cellStyle name="Input cel new 5 3 5 3" xfId="1757" xr:uid="{00000000-0005-0000-0000-000058000000}"/>
    <cellStyle name="Input cel new 5 3 5 3 2" xfId="2996" xr:uid="{00000000-0005-0000-0000-000058000000}"/>
    <cellStyle name="Input cel new 5 3 5 3 2 2" xfId="8566" xr:uid="{00000000-0005-0000-0000-000058000000}"/>
    <cellStyle name="Input cel new 5 3 5 3 2 2 2" xfId="19111" xr:uid="{00000000-0005-0000-0000-000058000000}"/>
    <cellStyle name="Input cel new 5 3 5 3 2 3" xfId="11561" xr:uid="{00000000-0005-0000-0000-000058000000}"/>
    <cellStyle name="Input cel new 5 3 5 3 3" xfId="4408" xr:uid="{00000000-0005-0000-0000-000058000000}"/>
    <cellStyle name="Input cel new 5 3 5 3 3 2" xfId="9919" xr:uid="{00000000-0005-0000-0000-000058000000}"/>
    <cellStyle name="Input cel new 5 3 5 3 3 2 2" xfId="20475" xr:uid="{00000000-0005-0000-0000-000058000000}"/>
    <cellStyle name="Input cel new 5 3 5 3 3 3" xfId="10265" xr:uid="{00000000-0005-0000-0000-000058000000}"/>
    <cellStyle name="Input cel new 5 3 5 3 4" xfId="7360" xr:uid="{00000000-0005-0000-0000-000058000000}"/>
    <cellStyle name="Input cel new 5 3 5 3 4 2" xfId="17905" xr:uid="{00000000-0005-0000-0000-000058000000}"/>
    <cellStyle name="Input cel new 5 3 5 3 5" xfId="5803" xr:uid="{00000000-0005-0000-0000-000058000000}"/>
    <cellStyle name="Input cel new 5 3 5 3 5 2" xfId="16326" xr:uid="{00000000-0005-0000-0000-000058000000}"/>
    <cellStyle name="Input cel new 5 3 5 3 6" xfId="14007" xr:uid="{00000000-0005-0000-0000-000058000000}"/>
    <cellStyle name="Input cel new 5 3 5 4" xfId="1153" xr:uid="{00000000-0005-0000-0000-000058000000}"/>
    <cellStyle name="Input cel new 5 3 5 4 2" xfId="6810" xr:uid="{00000000-0005-0000-0000-000058000000}"/>
    <cellStyle name="Input cel new 5 3 5 4 2 2" xfId="17355" xr:uid="{00000000-0005-0000-0000-000058000000}"/>
    <cellStyle name="Input cel new 5 3 5 4 3" xfId="10335" xr:uid="{00000000-0005-0000-0000-000058000000}"/>
    <cellStyle name="Input cel new 5 3 5 5" xfId="2396" xr:uid="{00000000-0005-0000-0000-000058000000}"/>
    <cellStyle name="Input cel new 5 3 5 5 2" xfId="7966" xr:uid="{00000000-0005-0000-0000-000058000000}"/>
    <cellStyle name="Input cel new 5 3 5 5 2 2" xfId="18511" xr:uid="{00000000-0005-0000-0000-000058000000}"/>
    <cellStyle name="Input cel new 5 3 5 5 3" xfId="15476" xr:uid="{00000000-0005-0000-0000-000058000000}"/>
    <cellStyle name="Input cel new 5 3 5 6" xfId="3821" xr:uid="{00000000-0005-0000-0000-000058000000}"/>
    <cellStyle name="Input cel new 5 3 5 6 2" xfId="9373" xr:uid="{00000000-0005-0000-0000-000058000000}"/>
    <cellStyle name="Input cel new 5 3 5 6 2 2" xfId="19926" xr:uid="{00000000-0005-0000-0000-000058000000}"/>
    <cellStyle name="Input cel new 5 3 5 6 3" xfId="13125" xr:uid="{00000000-0005-0000-0000-000058000000}"/>
    <cellStyle name="Input cel new 5 3 5 7" xfId="6513" xr:uid="{00000000-0005-0000-0000-000058000000}"/>
    <cellStyle name="Input cel new 5 3 5 7 2" xfId="15221" xr:uid="{00000000-0005-0000-0000-000058000000}"/>
    <cellStyle name="Input cel new 5 3 5 7 2 2" xfId="17058" xr:uid="{00000000-0005-0000-0000-000058000000}"/>
    <cellStyle name="Input cel new 5 3 5 7 3" xfId="14760" xr:uid="{00000000-0005-0000-0000-000058000000}"/>
    <cellStyle name="Input cel new 5 3 5 8" xfId="5257" xr:uid="{00000000-0005-0000-0000-000058000000}"/>
    <cellStyle name="Input cel new 5 3 5 8 2" xfId="13076" xr:uid="{00000000-0005-0000-0000-000058000000}"/>
    <cellStyle name="Input cel new 5 3 5 9" xfId="14578" xr:uid="{00000000-0005-0000-0000-000058000000}"/>
    <cellStyle name="Input cel new 5 3 6" xfId="609" xr:uid="{00000000-0005-0000-0000-000058000000}"/>
    <cellStyle name="Input cel new 5 3 6 2" xfId="1532" xr:uid="{00000000-0005-0000-0000-000058000000}"/>
    <cellStyle name="Input cel new 5 3 6 2 2" xfId="7143" xr:uid="{00000000-0005-0000-0000-000058000000}"/>
    <cellStyle name="Input cel new 5 3 6 2 2 2" xfId="17688" xr:uid="{00000000-0005-0000-0000-000058000000}"/>
    <cellStyle name="Input cel new 5 3 6 2 3" xfId="15987" xr:uid="{00000000-0005-0000-0000-000058000000}"/>
    <cellStyle name="Input cel new 5 3 6 3" xfId="2772" xr:uid="{00000000-0005-0000-0000-000058000000}"/>
    <cellStyle name="Input cel new 5 3 6 3 2" xfId="8342" xr:uid="{00000000-0005-0000-0000-000058000000}"/>
    <cellStyle name="Input cel new 5 3 6 3 2 2" xfId="18887" xr:uid="{00000000-0005-0000-0000-000058000000}"/>
    <cellStyle name="Input cel new 5 3 6 3 3" xfId="13614" xr:uid="{00000000-0005-0000-0000-000058000000}"/>
    <cellStyle name="Input cel new 5 3 6 4" xfId="4186" xr:uid="{00000000-0005-0000-0000-000058000000}"/>
    <cellStyle name="Input cel new 5 3 6 4 2" xfId="9707" xr:uid="{00000000-0005-0000-0000-000058000000}"/>
    <cellStyle name="Input cel new 5 3 6 4 2 2" xfId="20261" xr:uid="{00000000-0005-0000-0000-000058000000}"/>
    <cellStyle name="Input cel new 5 3 6 4 3" xfId="15469" xr:uid="{00000000-0005-0000-0000-000058000000}"/>
    <cellStyle name="Input cel new 5 3 6 5" xfId="6305" xr:uid="{00000000-0005-0000-0000-000058000000}"/>
    <cellStyle name="Input cel new 5 3 6 5 2" xfId="16850" xr:uid="{00000000-0005-0000-0000-000058000000}"/>
    <cellStyle name="Input cel new 5 3 6 6" xfId="5591" xr:uid="{00000000-0005-0000-0000-000058000000}"/>
    <cellStyle name="Input cel new 5 3 6 6 2" xfId="10888" xr:uid="{00000000-0005-0000-0000-000058000000}"/>
    <cellStyle name="Input cel new 5 3 6 7" xfId="12209" xr:uid="{00000000-0005-0000-0000-000058000000}"/>
    <cellStyle name="Input cel new 5 3 7" xfId="1279" xr:uid="{00000000-0005-0000-0000-000058000000}"/>
    <cellStyle name="Input cel new 5 3 7 2" xfId="2520" xr:uid="{00000000-0005-0000-0000-000058000000}"/>
    <cellStyle name="Input cel new 5 3 7 2 2" xfId="8090" xr:uid="{00000000-0005-0000-0000-000058000000}"/>
    <cellStyle name="Input cel new 5 3 7 2 2 2" xfId="18635" xr:uid="{00000000-0005-0000-0000-000058000000}"/>
    <cellStyle name="Input cel new 5 3 7 2 3" xfId="12783" xr:uid="{00000000-0005-0000-0000-000058000000}"/>
    <cellStyle name="Input cel new 5 3 7 3" xfId="3941" xr:uid="{00000000-0005-0000-0000-000058000000}"/>
    <cellStyle name="Input cel new 5 3 7 3 2" xfId="9483" xr:uid="{00000000-0005-0000-0000-000058000000}"/>
    <cellStyle name="Input cel new 5 3 7 3 2 2" xfId="20036" xr:uid="{00000000-0005-0000-0000-000058000000}"/>
    <cellStyle name="Input cel new 5 3 7 3 3" xfId="11987" xr:uid="{00000000-0005-0000-0000-000058000000}"/>
    <cellStyle name="Input cel new 5 3 7 4" xfId="6924" xr:uid="{00000000-0005-0000-0000-000058000000}"/>
    <cellStyle name="Input cel new 5 3 7 4 2" xfId="17469" xr:uid="{00000000-0005-0000-0000-000058000000}"/>
    <cellStyle name="Input cel new 5 3 7 5" xfId="5367" xr:uid="{00000000-0005-0000-0000-000058000000}"/>
    <cellStyle name="Input cel new 5 3 7 5 2" xfId="12345" xr:uid="{00000000-0005-0000-0000-000058000000}"/>
    <cellStyle name="Input cel new 5 3 7 6" xfId="11390" xr:uid="{00000000-0005-0000-0000-000058000000}"/>
    <cellStyle name="Input cel new 5 3 8" xfId="1177" xr:uid="{00000000-0005-0000-0000-000058000000}"/>
    <cellStyle name="Input cel new 5 3 8 2" xfId="2420" xr:uid="{00000000-0005-0000-0000-000058000000}"/>
    <cellStyle name="Input cel new 5 3 8 2 2" xfId="7990" xr:uid="{00000000-0005-0000-0000-000058000000}"/>
    <cellStyle name="Input cel new 5 3 8 2 2 2" xfId="18535" xr:uid="{00000000-0005-0000-0000-000058000000}"/>
    <cellStyle name="Input cel new 5 3 8 2 3" xfId="13303" xr:uid="{00000000-0005-0000-0000-000058000000}"/>
    <cellStyle name="Input cel new 5 3 8 3" xfId="3845" xr:uid="{00000000-0005-0000-0000-000058000000}"/>
    <cellStyle name="Input cel new 5 3 8 3 2" xfId="9396" xr:uid="{00000000-0005-0000-0000-000058000000}"/>
    <cellStyle name="Input cel new 5 3 8 3 2 2" xfId="19949" xr:uid="{00000000-0005-0000-0000-000058000000}"/>
    <cellStyle name="Input cel new 5 3 8 3 3" xfId="14075" xr:uid="{00000000-0005-0000-0000-000058000000}"/>
    <cellStyle name="Input cel new 5 3 8 4" xfId="6833" xr:uid="{00000000-0005-0000-0000-000058000000}"/>
    <cellStyle name="Input cel new 5 3 8 4 2" xfId="17378" xr:uid="{00000000-0005-0000-0000-000058000000}"/>
    <cellStyle name="Input cel new 5 3 8 5" xfId="5280" xr:uid="{00000000-0005-0000-0000-000058000000}"/>
    <cellStyle name="Input cel new 5 3 8 5 2" xfId="12075" xr:uid="{00000000-0005-0000-0000-000058000000}"/>
    <cellStyle name="Input cel new 5 3 8 6" xfId="10311" xr:uid="{00000000-0005-0000-0000-000058000000}"/>
    <cellStyle name="Input cel new 5 3 9" xfId="907" xr:uid="{00000000-0005-0000-0000-000058000000}"/>
    <cellStyle name="Input cel new 5 3 9 2" xfId="3401" xr:uid="{00000000-0005-0000-0000-000058000000}"/>
    <cellStyle name="Input cel new 5 3 9 2 2" xfId="8969" xr:uid="{00000000-0005-0000-0000-000058000000}"/>
    <cellStyle name="Input cel new 5 3 9 2 2 2" xfId="19513" xr:uid="{00000000-0005-0000-0000-000058000000}"/>
    <cellStyle name="Input cel new 5 3 9 2 3" xfId="14989" xr:uid="{00000000-0005-0000-0000-000058000000}"/>
    <cellStyle name="Input cel new 5 3 9 3" xfId="6567" xr:uid="{00000000-0005-0000-0000-000058000000}"/>
    <cellStyle name="Input cel new 5 3 9 3 2" xfId="17112" xr:uid="{00000000-0005-0000-0000-000058000000}"/>
    <cellStyle name="Input cel new 5 3 9 4" xfId="4834" xr:uid="{00000000-0005-0000-0000-000058000000}"/>
    <cellStyle name="Input cel new 5 3 9 4 2" xfId="10432" xr:uid="{00000000-0005-0000-0000-000058000000}"/>
    <cellStyle name="Input cel new 5 3 9 5" xfId="10558" xr:uid="{00000000-0005-0000-0000-000058000000}"/>
    <cellStyle name="Input cel new 5 4" xfId="312" xr:uid="{00000000-0005-0000-0000-000058000000}"/>
    <cellStyle name="Input cel new 5 4 2" xfId="1519" xr:uid="{00000000-0005-0000-0000-000058000000}"/>
    <cellStyle name="Input cel new 5 4 2 2" xfId="2759" xr:uid="{00000000-0005-0000-0000-000058000000}"/>
    <cellStyle name="Input cel new 5 4 2 2 2" xfId="4173" xr:uid="{00000000-0005-0000-0000-000058000000}"/>
    <cellStyle name="Input cel new 5 4 2 2 2 2" xfId="9695" xr:uid="{00000000-0005-0000-0000-000058000000}"/>
    <cellStyle name="Input cel new 5 4 2 2 2 2 2" xfId="20249" xr:uid="{00000000-0005-0000-0000-000058000000}"/>
    <cellStyle name="Input cel new 5 4 2 2 2 3" xfId="14107" xr:uid="{00000000-0005-0000-0000-000058000000}"/>
    <cellStyle name="Input cel new 5 4 2 2 3" xfId="8329" xr:uid="{00000000-0005-0000-0000-000058000000}"/>
    <cellStyle name="Input cel new 5 4 2 2 3 2" xfId="18874" xr:uid="{00000000-0005-0000-0000-000058000000}"/>
    <cellStyle name="Input cel new 5 4 2 2 4" xfId="5579" xr:uid="{00000000-0005-0000-0000-000058000000}"/>
    <cellStyle name="Input cel new 5 4 2 2 4 2" xfId="11743" xr:uid="{00000000-0005-0000-0000-000058000000}"/>
    <cellStyle name="Input cel new 5 4 2 2 5" xfId="13674" xr:uid="{00000000-0005-0000-0000-000058000000}"/>
    <cellStyle name="Input cel new 5 4 2 3" xfId="3500" xr:uid="{00000000-0005-0000-0000-000058000000}"/>
    <cellStyle name="Input cel new 5 4 2 3 2" xfId="9064" xr:uid="{00000000-0005-0000-0000-000058000000}"/>
    <cellStyle name="Input cel new 5 4 2 3 2 2" xfId="19610" xr:uid="{00000000-0005-0000-0000-000058000000}"/>
    <cellStyle name="Input cel new 5 4 2 3 3" xfId="14290" xr:uid="{00000000-0005-0000-0000-000058000000}"/>
    <cellStyle name="Input cel new 5 4 2 4" xfId="4947" xr:uid="{00000000-0005-0000-0000-000058000000}"/>
    <cellStyle name="Input cel new 5 4 2 4 2" xfId="15583" xr:uid="{00000000-0005-0000-0000-000058000000}"/>
    <cellStyle name="Input cel new 5 4 2 5" xfId="16045" xr:uid="{00000000-0005-0000-0000-000058000000}"/>
    <cellStyle name="Input cel new 5 4 3" xfId="1331" xr:uid="{00000000-0005-0000-0000-000058000000}"/>
    <cellStyle name="Input cel new 5 4 3 2" xfId="2572" xr:uid="{00000000-0005-0000-0000-000058000000}"/>
    <cellStyle name="Input cel new 5 4 3 2 2" xfId="8142" xr:uid="{00000000-0005-0000-0000-000058000000}"/>
    <cellStyle name="Input cel new 5 4 3 2 2 2" xfId="18687" xr:uid="{00000000-0005-0000-0000-000058000000}"/>
    <cellStyle name="Input cel new 5 4 3 2 3" xfId="15306" xr:uid="{00000000-0005-0000-0000-000058000000}"/>
    <cellStyle name="Input cel new 5 4 3 3" xfId="3992" xr:uid="{00000000-0005-0000-0000-000058000000}"/>
    <cellStyle name="Input cel new 5 4 3 3 2" xfId="9530" xr:uid="{00000000-0005-0000-0000-000058000000}"/>
    <cellStyle name="Input cel new 5 4 3 3 2 2" xfId="20083" xr:uid="{00000000-0005-0000-0000-000058000000}"/>
    <cellStyle name="Input cel new 5 4 3 3 3" xfId="14150" xr:uid="{00000000-0005-0000-0000-000058000000}"/>
    <cellStyle name="Input cel new 5 4 3 4" xfId="6972" xr:uid="{00000000-0005-0000-0000-000058000000}"/>
    <cellStyle name="Input cel new 5 4 3 4 2" xfId="17517" xr:uid="{00000000-0005-0000-0000-000058000000}"/>
    <cellStyle name="Input cel new 5 4 3 5" xfId="5414" xr:uid="{00000000-0005-0000-0000-000058000000}"/>
    <cellStyle name="Input cel new 5 4 3 5 2" xfId="10486" xr:uid="{00000000-0005-0000-0000-000058000000}"/>
    <cellStyle name="Input cel new 5 4 3 6" xfId="11795" xr:uid="{00000000-0005-0000-0000-000058000000}"/>
    <cellStyle name="Input cel new 5 4 4" xfId="888" xr:uid="{00000000-0005-0000-0000-000058000000}"/>
    <cellStyle name="Input cel new 5 4 4 2" xfId="3598" xr:uid="{00000000-0005-0000-0000-000058000000}"/>
    <cellStyle name="Input cel new 5 4 4 2 2" xfId="9159" xr:uid="{00000000-0005-0000-0000-000058000000}"/>
    <cellStyle name="Input cel new 5 4 4 2 2 2" xfId="19706" xr:uid="{00000000-0005-0000-0000-000058000000}"/>
    <cellStyle name="Input cel new 5 4 4 2 3" xfId="14357" xr:uid="{00000000-0005-0000-0000-000058000000}"/>
    <cellStyle name="Input cel new 5 4 4 3" xfId="6548" xr:uid="{00000000-0005-0000-0000-000058000000}"/>
    <cellStyle name="Input cel new 5 4 4 3 2" xfId="17093" xr:uid="{00000000-0005-0000-0000-000058000000}"/>
    <cellStyle name="Input cel new 5 4 4 4" xfId="5043" xr:uid="{00000000-0005-0000-0000-000058000000}"/>
    <cellStyle name="Input cel new 5 4 4 4 2" xfId="13752" xr:uid="{00000000-0005-0000-0000-000058000000}"/>
    <cellStyle name="Input cel new 5 4 4 5" xfId="15337" xr:uid="{00000000-0005-0000-0000-000058000000}"/>
    <cellStyle name="Input cel new 5 4 5" xfId="2132" xr:uid="{00000000-0005-0000-0000-000058000000}"/>
    <cellStyle name="Input cel new 5 4 5 2" xfId="7702" xr:uid="{00000000-0005-0000-0000-000058000000}"/>
    <cellStyle name="Input cel new 5 4 5 2 2" xfId="18247" xr:uid="{00000000-0005-0000-0000-000058000000}"/>
    <cellStyle name="Input cel new 5 4 5 3" xfId="10792" xr:uid="{00000000-0005-0000-0000-000058000000}"/>
    <cellStyle name="Input cel new 5 4 6" xfId="592" xr:uid="{00000000-0005-0000-0000-000058000000}"/>
    <cellStyle name="Input cel new 5 4 6 2" xfId="6289" xr:uid="{00000000-0005-0000-0000-000058000000}"/>
    <cellStyle name="Input cel new 5 4 6 2 2" xfId="16834" xr:uid="{00000000-0005-0000-0000-000058000000}"/>
    <cellStyle name="Input cel new 5 4 6 3" xfId="15893" xr:uid="{00000000-0005-0000-0000-000058000000}"/>
    <cellStyle name="Input cel new 5 4 7" xfId="4856" xr:uid="{00000000-0005-0000-0000-000058000000}"/>
    <cellStyle name="Input cel new 5 4 7 2" xfId="15353" xr:uid="{00000000-0005-0000-0000-000058000000}"/>
    <cellStyle name="Input cel new 5 4 8" xfId="14859" xr:uid="{00000000-0005-0000-0000-000058000000}"/>
    <cellStyle name="Input cel new 5 4 8 2" xfId="14462" xr:uid="{00000000-0005-0000-0000-000058000000}"/>
    <cellStyle name="Input cel new 5 4 9" xfId="14734" xr:uid="{00000000-0005-0000-0000-000058000000}"/>
    <cellStyle name="Input cel new 5 5" xfId="742" xr:uid="{00000000-0005-0000-0000-000058000000}"/>
    <cellStyle name="Input cel new 5 5 10" xfId="15543" xr:uid="{00000000-0005-0000-0000-000058000000}"/>
    <cellStyle name="Input cel new 5 5 2" xfId="1650" xr:uid="{00000000-0005-0000-0000-000058000000}"/>
    <cellStyle name="Input cel new 5 5 2 2" xfId="1968" xr:uid="{00000000-0005-0000-0000-000058000000}"/>
    <cellStyle name="Input cel new 5 5 2 2 2" xfId="3207" xr:uid="{00000000-0005-0000-0000-000058000000}"/>
    <cellStyle name="Input cel new 5 5 2 2 2 2" xfId="8777" xr:uid="{00000000-0005-0000-0000-000058000000}"/>
    <cellStyle name="Input cel new 5 5 2 2 2 2 2" xfId="19322" xr:uid="{00000000-0005-0000-0000-000058000000}"/>
    <cellStyle name="Input cel new 5 5 2 2 2 3" xfId="13931" xr:uid="{00000000-0005-0000-0000-000058000000}"/>
    <cellStyle name="Input cel new 5 5 2 2 3" xfId="4619" xr:uid="{00000000-0005-0000-0000-000058000000}"/>
    <cellStyle name="Input cel new 5 5 2 2 3 2" xfId="10116" xr:uid="{00000000-0005-0000-0000-000058000000}"/>
    <cellStyle name="Input cel new 5 5 2 2 3 2 2" xfId="20671" xr:uid="{00000000-0005-0000-0000-000058000000}"/>
    <cellStyle name="Input cel new 5 5 2 2 3 3" xfId="15737" xr:uid="{00000000-0005-0000-0000-000058000000}"/>
    <cellStyle name="Input cel new 5 5 2 2 4" xfId="7543" xr:uid="{00000000-0005-0000-0000-000058000000}"/>
    <cellStyle name="Input cel new 5 5 2 2 4 2" xfId="18088" xr:uid="{00000000-0005-0000-0000-000058000000}"/>
    <cellStyle name="Input cel new 5 5 2 2 5" xfId="6000" xr:uid="{00000000-0005-0000-0000-000058000000}"/>
    <cellStyle name="Input cel new 5 5 2 2 5 2" xfId="16522" xr:uid="{00000000-0005-0000-0000-000058000000}"/>
    <cellStyle name="Input cel new 5 5 2 2 6" xfId="14338" xr:uid="{00000000-0005-0000-0000-000058000000}"/>
    <cellStyle name="Input cel new 5 5 2 3" xfId="2890" xr:uid="{00000000-0005-0000-0000-000058000000}"/>
    <cellStyle name="Input cel new 5 5 2 3 2" xfId="8460" xr:uid="{00000000-0005-0000-0000-000058000000}"/>
    <cellStyle name="Input cel new 5 5 2 3 2 2" xfId="19005" xr:uid="{00000000-0005-0000-0000-000058000000}"/>
    <cellStyle name="Input cel new 5 5 2 3 3" xfId="12051" xr:uid="{00000000-0005-0000-0000-000058000000}"/>
    <cellStyle name="Input cel new 5 5 2 4" xfId="4303" xr:uid="{00000000-0005-0000-0000-000058000000}"/>
    <cellStyle name="Input cel new 5 5 2 4 2" xfId="9819" xr:uid="{00000000-0005-0000-0000-000058000000}"/>
    <cellStyle name="Input cel new 5 5 2 4 2 2" xfId="20375" xr:uid="{00000000-0005-0000-0000-000058000000}"/>
    <cellStyle name="Input cel new 5 5 2 4 3" xfId="13920" xr:uid="{00000000-0005-0000-0000-000058000000}"/>
    <cellStyle name="Input cel new 5 5 2 5" xfId="7258" xr:uid="{00000000-0005-0000-0000-000058000000}"/>
    <cellStyle name="Input cel new 5 5 2 5 2" xfId="17803" xr:uid="{00000000-0005-0000-0000-000058000000}"/>
    <cellStyle name="Input cel new 5 5 2 6" xfId="5703" xr:uid="{00000000-0005-0000-0000-000058000000}"/>
    <cellStyle name="Input cel new 5 5 2 6 2" xfId="16226" xr:uid="{00000000-0005-0000-0000-000058000000}"/>
    <cellStyle name="Input cel new 5 5 2 7" xfId="11503" xr:uid="{00000000-0005-0000-0000-000058000000}"/>
    <cellStyle name="Input cel new 5 5 3" xfId="1778" xr:uid="{00000000-0005-0000-0000-000058000000}"/>
    <cellStyle name="Input cel new 5 5 3 2" xfId="3017" xr:uid="{00000000-0005-0000-0000-000058000000}"/>
    <cellStyle name="Input cel new 5 5 3 2 2" xfId="8587" xr:uid="{00000000-0005-0000-0000-000058000000}"/>
    <cellStyle name="Input cel new 5 5 3 2 2 2" xfId="19132" xr:uid="{00000000-0005-0000-0000-000058000000}"/>
    <cellStyle name="Input cel new 5 5 3 2 3" xfId="12365" xr:uid="{00000000-0005-0000-0000-000058000000}"/>
    <cellStyle name="Input cel new 5 5 3 3" xfId="4429" xr:uid="{00000000-0005-0000-0000-000058000000}"/>
    <cellStyle name="Input cel new 5 5 3 3 2" xfId="9939" xr:uid="{00000000-0005-0000-0000-000058000000}"/>
    <cellStyle name="Input cel new 5 5 3 3 2 2" xfId="20495" xr:uid="{00000000-0005-0000-0000-000058000000}"/>
    <cellStyle name="Input cel new 5 5 3 3 3" xfId="14591" xr:uid="{00000000-0005-0000-0000-000058000000}"/>
    <cellStyle name="Input cel new 5 5 3 4" xfId="7380" xr:uid="{00000000-0005-0000-0000-000058000000}"/>
    <cellStyle name="Input cel new 5 5 3 4 2" xfId="17925" xr:uid="{00000000-0005-0000-0000-000058000000}"/>
    <cellStyle name="Input cel new 5 5 3 5" xfId="5823" xr:uid="{00000000-0005-0000-0000-000058000000}"/>
    <cellStyle name="Input cel new 5 5 3 5 2" xfId="16346" xr:uid="{00000000-0005-0000-0000-000058000000}"/>
    <cellStyle name="Input cel new 5 5 3 6" xfId="13900" xr:uid="{00000000-0005-0000-0000-000058000000}"/>
    <cellStyle name="Input cel new 5 5 4" xfId="1288" xr:uid="{00000000-0005-0000-0000-000058000000}"/>
    <cellStyle name="Input cel new 5 5 4 2" xfId="2529" xr:uid="{00000000-0005-0000-0000-000058000000}"/>
    <cellStyle name="Input cel new 5 5 4 2 2" xfId="8099" xr:uid="{00000000-0005-0000-0000-000058000000}"/>
    <cellStyle name="Input cel new 5 5 4 2 2 2" xfId="18644" xr:uid="{00000000-0005-0000-0000-000058000000}"/>
    <cellStyle name="Input cel new 5 5 4 2 3" xfId="12713" xr:uid="{00000000-0005-0000-0000-000058000000}"/>
    <cellStyle name="Input cel new 5 5 4 3" xfId="3950" xr:uid="{00000000-0005-0000-0000-000058000000}"/>
    <cellStyle name="Input cel new 5 5 4 3 2" xfId="9491" xr:uid="{00000000-0005-0000-0000-000058000000}"/>
    <cellStyle name="Input cel new 5 5 4 3 2 2" xfId="20044" xr:uid="{00000000-0005-0000-0000-000058000000}"/>
    <cellStyle name="Input cel new 5 5 4 3 3" xfId="13606" xr:uid="{00000000-0005-0000-0000-000058000000}"/>
    <cellStyle name="Input cel new 5 5 4 4" xfId="6931" xr:uid="{00000000-0005-0000-0000-000058000000}"/>
    <cellStyle name="Input cel new 5 5 4 4 2" xfId="17476" xr:uid="{00000000-0005-0000-0000-000058000000}"/>
    <cellStyle name="Input cel new 5 5 4 5" xfId="5375" xr:uid="{00000000-0005-0000-0000-000058000000}"/>
    <cellStyle name="Input cel new 5 5 4 5 2" xfId="12932" xr:uid="{00000000-0005-0000-0000-000058000000}"/>
    <cellStyle name="Input cel new 5 5 4 6" xfId="15064" xr:uid="{00000000-0005-0000-0000-000058000000}"/>
    <cellStyle name="Input cel new 5 5 5" xfId="1042" xr:uid="{00000000-0005-0000-0000-000058000000}"/>
    <cellStyle name="Input cel new 5 5 5 2" xfId="3710" xr:uid="{00000000-0005-0000-0000-000058000000}"/>
    <cellStyle name="Input cel new 5 5 5 2 2" xfId="9267" xr:uid="{00000000-0005-0000-0000-000058000000}"/>
    <cellStyle name="Input cel new 5 5 5 2 2 2" xfId="19816" xr:uid="{00000000-0005-0000-0000-000058000000}"/>
    <cellStyle name="Input cel new 5 5 5 2 3" xfId="15227" xr:uid="{00000000-0005-0000-0000-000058000000}"/>
    <cellStyle name="Input cel new 5 5 5 3" xfId="6700" xr:uid="{00000000-0005-0000-0000-000058000000}"/>
    <cellStyle name="Input cel new 5 5 5 3 2" xfId="17245" xr:uid="{00000000-0005-0000-0000-000058000000}"/>
    <cellStyle name="Input cel new 5 5 5 4" xfId="5151" xr:uid="{00000000-0005-0000-0000-000058000000}"/>
    <cellStyle name="Input cel new 5 5 5 4 2" xfId="14741" xr:uid="{00000000-0005-0000-0000-000058000000}"/>
    <cellStyle name="Input cel new 5 5 5 5" xfId="11391" xr:uid="{00000000-0005-0000-0000-000058000000}"/>
    <cellStyle name="Input cel new 5 5 6" xfId="2285" xr:uid="{00000000-0005-0000-0000-000058000000}"/>
    <cellStyle name="Input cel new 5 5 6 2" xfId="7855" xr:uid="{00000000-0005-0000-0000-000058000000}"/>
    <cellStyle name="Input cel new 5 5 6 2 2" xfId="18400" xr:uid="{00000000-0005-0000-0000-000058000000}"/>
    <cellStyle name="Input cel new 5 5 6 3" xfId="11841" xr:uid="{00000000-0005-0000-0000-000058000000}"/>
    <cellStyle name="Input cel new 5 5 7" xfId="3482" xr:uid="{00000000-0005-0000-0000-000058000000}"/>
    <cellStyle name="Input cel new 5 5 7 2" xfId="9046" xr:uid="{00000000-0005-0000-0000-000058000000}"/>
    <cellStyle name="Input cel new 5 5 7 2 2" xfId="19592" xr:uid="{00000000-0005-0000-0000-000058000000}"/>
    <cellStyle name="Input cel new 5 5 7 3" xfId="14770" xr:uid="{00000000-0005-0000-0000-000058000000}"/>
    <cellStyle name="Input cel new 5 5 8" xfId="4929" xr:uid="{00000000-0005-0000-0000-000058000000}"/>
    <cellStyle name="Input cel new 5 5 8 2" xfId="14592" xr:uid="{00000000-0005-0000-0000-000058000000}"/>
    <cellStyle name="Input cel new 5 5 9" xfId="14885" xr:uid="{00000000-0005-0000-0000-000058000000}"/>
    <cellStyle name="Input cel new 5 5 9 2" xfId="10846" xr:uid="{00000000-0005-0000-0000-000058000000}"/>
    <cellStyle name="Input cel new 5 6" xfId="805" xr:uid="{00000000-0005-0000-0000-000058000000}"/>
    <cellStyle name="Input cel new 5 6 2" xfId="2031" xr:uid="{00000000-0005-0000-0000-000058000000}"/>
    <cellStyle name="Input cel new 5 6 2 2" xfId="3270" xr:uid="{00000000-0005-0000-0000-000058000000}"/>
    <cellStyle name="Input cel new 5 6 2 2 2" xfId="8840" xr:uid="{00000000-0005-0000-0000-000058000000}"/>
    <cellStyle name="Input cel new 5 6 2 2 2 2" xfId="19385" xr:uid="{00000000-0005-0000-0000-000058000000}"/>
    <cellStyle name="Input cel new 5 6 2 2 3" xfId="11962" xr:uid="{00000000-0005-0000-0000-000058000000}"/>
    <cellStyle name="Input cel new 5 6 2 3" xfId="4682" xr:uid="{00000000-0005-0000-0000-000058000000}"/>
    <cellStyle name="Input cel new 5 6 2 3 2" xfId="10175" xr:uid="{00000000-0005-0000-0000-000058000000}"/>
    <cellStyle name="Input cel new 5 6 2 3 2 2" xfId="20730" xr:uid="{00000000-0005-0000-0000-000058000000}"/>
    <cellStyle name="Input cel new 5 6 2 3 3" xfId="13098" xr:uid="{00000000-0005-0000-0000-000058000000}"/>
    <cellStyle name="Input cel new 5 6 2 4" xfId="7602" xr:uid="{00000000-0005-0000-0000-000058000000}"/>
    <cellStyle name="Input cel new 5 6 2 4 2" xfId="18147" xr:uid="{00000000-0005-0000-0000-000058000000}"/>
    <cellStyle name="Input cel new 5 6 2 5" xfId="6059" xr:uid="{00000000-0005-0000-0000-000058000000}"/>
    <cellStyle name="Input cel new 5 6 2 5 2" xfId="16581" xr:uid="{00000000-0005-0000-0000-000058000000}"/>
    <cellStyle name="Input cel new 5 6 2 6" xfId="10890" xr:uid="{00000000-0005-0000-0000-000058000000}"/>
    <cellStyle name="Input cel new 5 6 3" xfId="1325" xr:uid="{00000000-0005-0000-0000-000058000000}"/>
    <cellStyle name="Input cel new 5 6 3 2" xfId="2566" xr:uid="{00000000-0005-0000-0000-000058000000}"/>
    <cellStyle name="Input cel new 5 6 3 2 2" xfId="8136" xr:uid="{00000000-0005-0000-0000-000058000000}"/>
    <cellStyle name="Input cel new 5 6 3 2 2 2" xfId="18681" xr:uid="{00000000-0005-0000-0000-000058000000}"/>
    <cellStyle name="Input cel new 5 6 3 2 3" xfId="14664" xr:uid="{00000000-0005-0000-0000-000058000000}"/>
    <cellStyle name="Input cel new 5 6 3 3" xfId="3986" xr:uid="{00000000-0005-0000-0000-000058000000}"/>
    <cellStyle name="Input cel new 5 6 3 3 2" xfId="9524" xr:uid="{00000000-0005-0000-0000-000058000000}"/>
    <cellStyle name="Input cel new 5 6 3 3 2 2" xfId="20077" xr:uid="{00000000-0005-0000-0000-000058000000}"/>
    <cellStyle name="Input cel new 5 6 3 3 3" xfId="10760" xr:uid="{00000000-0005-0000-0000-000058000000}"/>
    <cellStyle name="Input cel new 5 6 3 4" xfId="6966" xr:uid="{00000000-0005-0000-0000-000058000000}"/>
    <cellStyle name="Input cel new 5 6 3 4 2" xfId="17511" xr:uid="{00000000-0005-0000-0000-000058000000}"/>
    <cellStyle name="Input cel new 5 6 3 5" xfId="5408" xr:uid="{00000000-0005-0000-0000-000058000000}"/>
    <cellStyle name="Input cel new 5 6 3 5 2" xfId="10629" xr:uid="{00000000-0005-0000-0000-000058000000}"/>
    <cellStyle name="Input cel new 5 6 3 6" xfId="15343" xr:uid="{00000000-0005-0000-0000-000058000000}"/>
    <cellStyle name="Input cel new 5 6 4" xfId="1105" xr:uid="{00000000-0005-0000-0000-000058000000}"/>
    <cellStyle name="Input cel new 5 6 4 2" xfId="6762" xr:uid="{00000000-0005-0000-0000-000058000000}"/>
    <cellStyle name="Input cel new 5 6 4 2 2" xfId="17307" xr:uid="{00000000-0005-0000-0000-000058000000}"/>
    <cellStyle name="Input cel new 5 6 4 3" xfId="14144" xr:uid="{00000000-0005-0000-0000-000058000000}"/>
    <cellStyle name="Input cel new 5 6 5" xfId="2348" xr:uid="{00000000-0005-0000-0000-000058000000}"/>
    <cellStyle name="Input cel new 5 6 5 2" xfId="7918" xr:uid="{00000000-0005-0000-0000-000058000000}"/>
    <cellStyle name="Input cel new 5 6 5 2 2" xfId="18463" xr:uid="{00000000-0005-0000-0000-000058000000}"/>
    <cellStyle name="Input cel new 5 6 5 3" xfId="15806" xr:uid="{00000000-0005-0000-0000-000058000000}"/>
    <cellStyle name="Input cel new 5 6 6" xfId="3773" xr:uid="{00000000-0005-0000-0000-000058000000}"/>
    <cellStyle name="Input cel new 5 6 6 2" xfId="9326" xr:uid="{00000000-0005-0000-0000-000058000000}"/>
    <cellStyle name="Input cel new 5 6 6 2 2" xfId="19878" xr:uid="{00000000-0005-0000-0000-000058000000}"/>
    <cellStyle name="Input cel new 5 6 6 3" xfId="12445" xr:uid="{00000000-0005-0000-0000-000058000000}"/>
    <cellStyle name="Input cel new 5 6 7" xfId="6466" xr:uid="{00000000-0005-0000-0000-000058000000}"/>
    <cellStyle name="Input cel new 5 6 7 2" xfId="15174" xr:uid="{00000000-0005-0000-0000-000058000000}"/>
    <cellStyle name="Input cel new 5 6 7 2 2" xfId="17011" xr:uid="{00000000-0005-0000-0000-000058000000}"/>
    <cellStyle name="Input cel new 5 6 7 3" xfId="11148" xr:uid="{00000000-0005-0000-0000-000058000000}"/>
    <cellStyle name="Input cel new 5 6 8" xfId="5210" xr:uid="{00000000-0005-0000-0000-000058000000}"/>
    <cellStyle name="Input cel new 5 6 8 2" xfId="13843" xr:uid="{00000000-0005-0000-0000-000058000000}"/>
    <cellStyle name="Input cel new 5 6 9" xfId="13358" xr:uid="{00000000-0005-0000-0000-000058000000}"/>
    <cellStyle name="Input cel new 5 7" xfId="417" xr:uid="{00000000-0005-0000-0000-000058000000}"/>
    <cellStyle name="Input cel new 5 7 2" xfId="1212" xr:uid="{00000000-0005-0000-0000-000058000000}"/>
    <cellStyle name="Input cel new 5 7 2 2" xfId="2454" xr:uid="{00000000-0005-0000-0000-000058000000}"/>
    <cellStyle name="Input cel new 5 7 2 2 2" xfId="8024" xr:uid="{00000000-0005-0000-0000-000058000000}"/>
    <cellStyle name="Input cel new 5 7 2 2 2 2" xfId="18569" xr:uid="{00000000-0005-0000-0000-000058000000}"/>
    <cellStyle name="Input cel new 5 7 2 2 3" xfId="13600" xr:uid="{00000000-0005-0000-0000-000058000000}"/>
    <cellStyle name="Input cel new 5 7 2 3" xfId="3878" xr:uid="{00000000-0005-0000-0000-000058000000}"/>
    <cellStyle name="Input cel new 5 7 2 3 2" xfId="9428" xr:uid="{00000000-0005-0000-0000-000058000000}"/>
    <cellStyle name="Input cel new 5 7 2 3 2 2" xfId="19981" xr:uid="{00000000-0005-0000-0000-000058000000}"/>
    <cellStyle name="Input cel new 5 7 2 3 3" xfId="13957" xr:uid="{00000000-0005-0000-0000-000058000000}"/>
    <cellStyle name="Input cel new 5 7 2 4" xfId="6866" xr:uid="{00000000-0005-0000-0000-000058000000}"/>
    <cellStyle name="Input cel new 5 7 2 4 2" xfId="17411" xr:uid="{00000000-0005-0000-0000-000058000000}"/>
    <cellStyle name="Input cel new 5 7 2 5" xfId="5312" xr:uid="{00000000-0005-0000-0000-000058000000}"/>
    <cellStyle name="Input cel new 5 7 2 5 2" xfId="15524" xr:uid="{00000000-0005-0000-0000-000058000000}"/>
    <cellStyle name="Input cel new 5 7 2 6" xfId="10500" xr:uid="{00000000-0005-0000-0000-000058000000}"/>
    <cellStyle name="Input cel new 5 7 3" xfId="1222" xr:uid="{00000000-0005-0000-0000-000058000000}"/>
    <cellStyle name="Input cel new 5 7 3 2" xfId="6875" xr:uid="{00000000-0005-0000-0000-000058000000}"/>
    <cellStyle name="Input cel new 5 7 3 2 2" xfId="17420" xr:uid="{00000000-0005-0000-0000-000058000000}"/>
    <cellStyle name="Input cel new 5 7 3 3" xfId="10459" xr:uid="{00000000-0005-0000-0000-000058000000}"/>
    <cellStyle name="Input cel new 5 7 4" xfId="2464" xr:uid="{00000000-0005-0000-0000-000058000000}"/>
    <cellStyle name="Input cel new 5 7 4 2" xfId="8034" xr:uid="{00000000-0005-0000-0000-000058000000}"/>
    <cellStyle name="Input cel new 5 7 4 2 2" xfId="18579" xr:uid="{00000000-0005-0000-0000-000058000000}"/>
    <cellStyle name="Input cel new 5 7 4 3" xfId="12085" xr:uid="{00000000-0005-0000-0000-000058000000}"/>
    <cellStyle name="Input cel new 5 7 5" xfId="3888" xr:uid="{00000000-0005-0000-0000-000058000000}"/>
    <cellStyle name="Input cel new 5 7 5 2" xfId="9437" xr:uid="{00000000-0005-0000-0000-000058000000}"/>
    <cellStyle name="Input cel new 5 7 5 2 2" xfId="19990" xr:uid="{00000000-0005-0000-0000-000058000000}"/>
    <cellStyle name="Input cel new 5 7 5 3" xfId="13594" xr:uid="{00000000-0005-0000-0000-000058000000}"/>
    <cellStyle name="Input cel new 5 7 6" xfId="6164" xr:uid="{00000000-0005-0000-0000-000058000000}"/>
    <cellStyle name="Input cel new 5 7 6 2" xfId="16709" xr:uid="{00000000-0005-0000-0000-000058000000}"/>
    <cellStyle name="Input cel new 5 7 7" xfId="5321" xr:uid="{00000000-0005-0000-0000-000058000000}"/>
    <cellStyle name="Input cel new 5 7 7 2" xfId="14355" xr:uid="{00000000-0005-0000-0000-000058000000}"/>
    <cellStyle name="Input cel new 5 7 8" xfId="14015" xr:uid="{00000000-0005-0000-0000-000058000000}"/>
    <cellStyle name="Input cel new 5 8" xfId="512" xr:uid="{00000000-0005-0000-0000-000058000000}"/>
    <cellStyle name="Input cel new 5 8 2" xfId="3572" xr:uid="{00000000-0005-0000-0000-000058000000}"/>
    <cellStyle name="Input cel new 5 8 2 2" xfId="9133" xr:uid="{00000000-0005-0000-0000-000058000000}"/>
    <cellStyle name="Input cel new 5 8 2 2 2" xfId="19680" xr:uid="{00000000-0005-0000-0000-000058000000}"/>
    <cellStyle name="Input cel new 5 8 2 3" xfId="14562" xr:uid="{00000000-0005-0000-0000-000058000000}"/>
    <cellStyle name="Input cel new 5 8 3" xfId="6247" xr:uid="{00000000-0005-0000-0000-000058000000}"/>
    <cellStyle name="Input cel new 5 8 3 2" xfId="16794" xr:uid="{00000000-0005-0000-0000-000058000000}"/>
    <cellStyle name="Input cel new 5 8 4" xfId="5017" xr:uid="{00000000-0005-0000-0000-000058000000}"/>
    <cellStyle name="Input cel new 5 8 4 2" xfId="11480" xr:uid="{00000000-0005-0000-0000-000058000000}"/>
    <cellStyle name="Input cel new 5 8 5" xfId="11474" xr:uid="{00000000-0005-0000-0000-000058000000}"/>
    <cellStyle name="Input cel new 5 9" xfId="449" xr:uid="{00000000-0005-0000-0000-000058000000}"/>
    <cellStyle name="Input cel new 5 9 2" xfId="6192" xr:uid="{00000000-0005-0000-0000-000058000000}"/>
    <cellStyle name="Input cel new 5 9 2 2" xfId="16737" xr:uid="{00000000-0005-0000-0000-000058000000}"/>
    <cellStyle name="Input cel new 5 9 3" xfId="13825" xr:uid="{00000000-0005-0000-0000-000058000000}"/>
    <cellStyle name="Input cel new 6" xfId="210" xr:uid="{00000000-0005-0000-0000-00004D000000}"/>
    <cellStyle name="Input cel new 6 10" xfId="14837" xr:uid="{00000000-0005-0000-0000-00004D000000}"/>
    <cellStyle name="Input cel new 6 10 2" xfId="15389" xr:uid="{00000000-0005-0000-0000-00004D000000}"/>
    <cellStyle name="Input cel new 6 2" xfId="364" xr:uid="{00000000-0005-0000-0000-00004D000000}"/>
    <cellStyle name="Input cel new 6 2 10" xfId="568" xr:uid="{00000000-0005-0000-0000-00004D000000}"/>
    <cellStyle name="Input cel new 6 2 10 2" xfId="6268" xr:uid="{00000000-0005-0000-0000-00004D000000}"/>
    <cellStyle name="Input cel new 6 2 10 2 2" xfId="16813" xr:uid="{00000000-0005-0000-0000-00004D000000}"/>
    <cellStyle name="Input cel new 6 2 10 3" xfId="14958" xr:uid="{00000000-0005-0000-0000-00004D000000}"/>
    <cellStyle name="Input cel new 6 2 11" xfId="3451" xr:uid="{00000000-0005-0000-0000-00004D000000}"/>
    <cellStyle name="Input cel new 6 2 11 2" xfId="9015" xr:uid="{00000000-0005-0000-0000-00004D000000}"/>
    <cellStyle name="Input cel new 6 2 11 2 2" xfId="19561" xr:uid="{00000000-0005-0000-0000-00004D000000}"/>
    <cellStyle name="Input cel new 6 2 12" xfId="4894" xr:uid="{00000000-0005-0000-0000-00004D000000}"/>
    <cellStyle name="Input cel new 6 2 12 2" xfId="13073" xr:uid="{00000000-0005-0000-0000-00004D000000}"/>
    <cellStyle name="Input cel new 6 2 13" xfId="10346" xr:uid="{00000000-0005-0000-0000-00004D000000}"/>
    <cellStyle name="Input cel new 6 2 2" xfId="710" xr:uid="{00000000-0005-0000-0000-00004D000000}"/>
    <cellStyle name="Input cel new 6 2 2 10" xfId="14695" xr:uid="{00000000-0005-0000-0000-00004D000000}"/>
    <cellStyle name="Input cel new 6 2 2 2" xfId="1621" xr:uid="{00000000-0005-0000-0000-00004D000000}"/>
    <cellStyle name="Input cel new 6 2 2 2 2" xfId="1936" xr:uid="{00000000-0005-0000-0000-00004D000000}"/>
    <cellStyle name="Input cel new 6 2 2 2 2 2" xfId="3175" xr:uid="{00000000-0005-0000-0000-00004D000000}"/>
    <cellStyle name="Input cel new 6 2 2 2 2 2 2" xfId="8745" xr:uid="{00000000-0005-0000-0000-00004D000000}"/>
    <cellStyle name="Input cel new 6 2 2 2 2 2 2 2" xfId="19290" xr:uid="{00000000-0005-0000-0000-00004D000000}"/>
    <cellStyle name="Input cel new 6 2 2 2 2 2 3" xfId="11760" xr:uid="{00000000-0005-0000-0000-00004D000000}"/>
    <cellStyle name="Input cel new 6 2 2 2 2 3" xfId="4587" xr:uid="{00000000-0005-0000-0000-00004D000000}"/>
    <cellStyle name="Input cel new 6 2 2 2 2 3 2" xfId="10086" xr:uid="{00000000-0005-0000-0000-00004D000000}"/>
    <cellStyle name="Input cel new 6 2 2 2 2 3 2 2" xfId="20641" xr:uid="{00000000-0005-0000-0000-00004D000000}"/>
    <cellStyle name="Input cel new 6 2 2 2 2 3 3" xfId="13639" xr:uid="{00000000-0005-0000-0000-00004D000000}"/>
    <cellStyle name="Input cel new 6 2 2 2 2 4" xfId="7513" xr:uid="{00000000-0005-0000-0000-00004D000000}"/>
    <cellStyle name="Input cel new 6 2 2 2 2 4 2" xfId="18058" xr:uid="{00000000-0005-0000-0000-00004D000000}"/>
    <cellStyle name="Input cel new 6 2 2 2 2 5" xfId="5970" xr:uid="{00000000-0005-0000-0000-00004D000000}"/>
    <cellStyle name="Input cel new 6 2 2 2 2 5 2" xfId="16492" xr:uid="{00000000-0005-0000-0000-00004D000000}"/>
    <cellStyle name="Input cel new 6 2 2 2 2 6" xfId="16119" xr:uid="{00000000-0005-0000-0000-00004D000000}"/>
    <cellStyle name="Input cel new 6 2 2 2 3" xfId="2861" xr:uid="{00000000-0005-0000-0000-00004D000000}"/>
    <cellStyle name="Input cel new 6 2 2 2 3 2" xfId="8431" xr:uid="{00000000-0005-0000-0000-00004D000000}"/>
    <cellStyle name="Input cel new 6 2 2 2 3 2 2" xfId="18976" xr:uid="{00000000-0005-0000-0000-00004D000000}"/>
    <cellStyle name="Input cel new 6 2 2 2 3 3" xfId="15393" xr:uid="{00000000-0005-0000-0000-00004D000000}"/>
    <cellStyle name="Input cel new 6 2 2 2 4" xfId="4274" xr:uid="{00000000-0005-0000-0000-00004D000000}"/>
    <cellStyle name="Input cel new 6 2 2 2 4 2" xfId="9792" xr:uid="{00000000-0005-0000-0000-00004D000000}"/>
    <cellStyle name="Input cel new 6 2 2 2 4 2 2" xfId="20346" xr:uid="{00000000-0005-0000-0000-00004D000000}"/>
    <cellStyle name="Input cel new 6 2 2 2 4 3" xfId="12915" xr:uid="{00000000-0005-0000-0000-00004D000000}"/>
    <cellStyle name="Input cel new 6 2 2 2 5" xfId="7229" xr:uid="{00000000-0005-0000-0000-00004D000000}"/>
    <cellStyle name="Input cel new 6 2 2 2 5 2" xfId="17774" xr:uid="{00000000-0005-0000-0000-00004D000000}"/>
    <cellStyle name="Input cel new 6 2 2 2 6" xfId="5676" xr:uid="{00000000-0005-0000-0000-00004D000000}"/>
    <cellStyle name="Input cel new 6 2 2 2 6 2" xfId="10713" xr:uid="{00000000-0005-0000-0000-00004D000000}"/>
    <cellStyle name="Input cel new 6 2 2 2 7" xfId="15403" xr:uid="{00000000-0005-0000-0000-00004D000000}"/>
    <cellStyle name="Input cel new 6 2 2 3" xfId="1773" xr:uid="{00000000-0005-0000-0000-00004D000000}"/>
    <cellStyle name="Input cel new 6 2 2 3 2" xfId="3012" xr:uid="{00000000-0005-0000-0000-00004D000000}"/>
    <cellStyle name="Input cel new 6 2 2 3 2 2" xfId="8582" xr:uid="{00000000-0005-0000-0000-00004D000000}"/>
    <cellStyle name="Input cel new 6 2 2 3 2 2 2" xfId="19127" xr:uid="{00000000-0005-0000-0000-00004D000000}"/>
    <cellStyle name="Input cel new 6 2 2 3 2 3" xfId="13229" xr:uid="{00000000-0005-0000-0000-00004D000000}"/>
    <cellStyle name="Input cel new 6 2 2 3 3" xfId="4424" xr:uid="{00000000-0005-0000-0000-00004D000000}"/>
    <cellStyle name="Input cel new 6 2 2 3 3 2" xfId="9934" xr:uid="{00000000-0005-0000-0000-00004D000000}"/>
    <cellStyle name="Input cel new 6 2 2 3 3 2 2" xfId="20490" xr:uid="{00000000-0005-0000-0000-00004D000000}"/>
    <cellStyle name="Input cel new 6 2 2 3 3 3" xfId="13008" xr:uid="{00000000-0005-0000-0000-00004D000000}"/>
    <cellStyle name="Input cel new 6 2 2 3 4" xfId="7375" xr:uid="{00000000-0005-0000-0000-00004D000000}"/>
    <cellStyle name="Input cel new 6 2 2 3 4 2" xfId="17920" xr:uid="{00000000-0005-0000-0000-00004D000000}"/>
    <cellStyle name="Input cel new 6 2 2 3 5" xfId="5818" xr:uid="{00000000-0005-0000-0000-00004D000000}"/>
    <cellStyle name="Input cel new 6 2 2 3 5 2" xfId="16341" xr:uid="{00000000-0005-0000-0000-00004D000000}"/>
    <cellStyle name="Input cel new 6 2 2 3 6" xfId="16087" xr:uid="{00000000-0005-0000-0000-00004D000000}"/>
    <cellStyle name="Input cel new 6 2 2 4" xfId="1394" xr:uid="{00000000-0005-0000-0000-00004D000000}"/>
    <cellStyle name="Input cel new 6 2 2 4 2" xfId="2635" xr:uid="{00000000-0005-0000-0000-00004D000000}"/>
    <cellStyle name="Input cel new 6 2 2 4 2 2" xfId="8205" xr:uid="{00000000-0005-0000-0000-00004D000000}"/>
    <cellStyle name="Input cel new 6 2 2 4 2 2 2" xfId="18750" xr:uid="{00000000-0005-0000-0000-00004D000000}"/>
    <cellStyle name="Input cel new 6 2 2 4 2 3" xfId="12551" xr:uid="{00000000-0005-0000-0000-00004D000000}"/>
    <cellStyle name="Input cel new 6 2 2 4 3" xfId="4055" xr:uid="{00000000-0005-0000-0000-00004D000000}"/>
    <cellStyle name="Input cel new 6 2 2 4 3 2" xfId="9588" xr:uid="{00000000-0005-0000-0000-00004D000000}"/>
    <cellStyle name="Input cel new 6 2 2 4 3 2 2" xfId="20141" xr:uid="{00000000-0005-0000-0000-00004D000000}"/>
    <cellStyle name="Input cel new 6 2 2 4 3 3" xfId="15600" xr:uid="{00000000-0005-0000-0000-00004D000000}"/>
    <cellStyle name="Input cel new 6 2 2 4 4" xfId="7029" xr:uid="{00000000-0005-0000-0000-00004D000000}"/>
    <cellStyle name="Input cel new 6 2 2 4 4 2" xfId="17574" xr:uid="{00000000-0005-0000-0000-00004D000000}"/>
    <cellStyle name="Input cel new 6 2 2 4 5" xfId="5472" xr:uid="{00000000-0005-0000-0000-00004D000000}"/>
    <cellStyle name="Input cel new 6 2 2 4 5 2" xfId="12450" xr:uid="{00000000-0005-0000-0000-00004D000000}"/>
    <cellStyle name="Input cel new 6 2 2 4 6" xfId="12330" xr:uid="{00000000-0005-0000-0000-00004D000000}"/>
    <cellStyle name="Input cel new 6 2 2 5" xfId="1010" xr:uid="{00000000-0005-0000-0000-00004D000000}"/>
    <cellStyle name="Input cel new 6 2 2 5 2" xfId="3678" xr:uid="{00000000-0005-0000-0000-00004D000000}"/>
    <cellStyle name="Input cel new 6 2 2 5 2 2" xfId="9237" xr:uid="{00000000-0005-0000-0000-00004D000000}"/>
    <cellStyle name="Input cel new 6 2 2 5 2 2 2" xfId="19786" xr:uid="{00000000-0005-0000-0000-00004D000000}"/>
    <cellStyle name="Input cel new 6 2 2 5 2 3" xfId="13113" xr:uid="{00000000-0005-0000-0000-00004D000000}"/>
    <cellStyle name="Input cel new 6 2 2 5 3" xfId="6670" xr:uid="{00000000-0005-0000-0000-00004D000000}"/>
    <cellStyle name="Input cel new 6 2 2 5 3 2" xfId="17215" xr:uid="{00000000-0005-0000-0000-00004D000000}"/>
    <cellStyle name="Input cel new 6 2 2 5 4" xfId="5121" xr:uid="{00000000-0005-0000-0000-00004D000000}"/>
    <cellStyle name="Input cel new 6 2 2 5 4 2" xfId="14352" xr:uid="{00000000-0005-0000-0000-00004D000000}"/>
    <cellStyle name="Input cel new 6 2 2 5 5" xfId="13225" xr:uid="{00000000-0005-0000-0000-00004D000000}"/>
    <cellStyle name="Input cel new 6 2 2 6" xfId="2253" xr:uid="{00000000-0005-0000-0000-00004D000000}"/>
    <cellStyle name="Input cel new 6 2 2 6 2" xfId="7823" xr:uid="{00000000-0005-0000-0000-00004D000000}"/>
    <cellStyle name="Input cel new 6 2 2 6 2 2" xfId="18368" xr:uid="{00000000-0005-0000-0000-00004D000000}"/>
    <cellStyle name="Input cel new 6 2 2 6 3" xfId="11960" xr:uid="{00000000-0005-0000-0000-00004D000000}"/>
    <cellStyle name="Input cel new 6 2 2 7" xfId="3540" xr:uid="{00000000-0005-0000-0000-00004D000000}"/>
    <cellStyle name="Input cel new 6 2 2 7 2" xfId="9104" xr:uid="{00000000-0005-0000-0000-00004D000000}"/>
    <cellStyle name="Input cel new 6 2 2 7 2 2" xfId="19650" xr:uid="{00000000-0005-0000-0000-00004D000000}"/>
    <cellStyle name="Input cel new 6 2 2 7 3" xfId="15074" xr:uid="{00000000-0005-0000-0000-00004D000000}"/>
    <cellStyle name="Input cel new 6 2 2 8" xfId="4987" xr:uid="{00000000-0005-0000-0000-00004D000000}"/>
    <cellStyle name="Input cel new 6 2 2 8 2" xfId="12077" xr:uid="{00000000-0005-0000-0000-00004D000000}"/>
    <cellStyle name="Input cel new 6 2 2 9" xfId="14898" xr:uid="{00000000-0005-0000-0000-00004D000000}"/>
    <cellStyle name="Input cel new 6 2 2 9 2" xfId="12515" xr:uid="{00000000-0005-0000-0000-00004D000000}"/>
    <cellStyle name="Input cel new 6 2 3" xfId="774" xr:uid="{00000000-0005-0000-0000-00004D000000}"/>
    <cellStyle name="Input cel new 6 2 3 2" xfId="2000" xr:uid="{00000000-0005-0000-0000-00004D000000}"/>
    <cellStyle name="Input cel new 6 2 3 2 2" xfId="3239" xr:uid="{00000000-0005-0000-0000-00004D000000}"/>
    <cellStyle name="Input cel new 6 2 3 2 2 2" xfId="8809" xr:uid="{00000000-0005-0000-0000-00004D000000}"/>
    <cellStyle name="Input cel new 6 2 3 2 2 2 2" xfId="19354" xr:uid="{00000000-0005-0000-0000-00004D000000}"/>
    <cellStyle name="Input cel new 6 2 3 2 2 3" xfId="12938" xr:uid="{00000000-0005-0000-0000-00004D000000}"/>
    <cellStyle name="Input cel new 6 2 3 2 3" xfId="4651" xr:uid="{00000000-0005-0000-0000-00004D000000}"/>
    <cellStyle name="Input cel new 6 2 3 2 3 2" xfId="10146" xr:uid="{00000000-0005-0000-0000-00004D000000}"/>
    <cellStyle name="Input cel new 6 2 3 2 3 2 2" xfId="20701" xr:uid="{00000000-0005-0000-0000-00004D000000}"/>
    <cellStyle name="Input cel new 6 2 3 2 3 3" xfId="15325" xr:uid="{00000000-0005-0000-0000-00004D000000}"/>
    <cellStyle name="Input cel new 6 2 3 2 4" xfId="7573" xr:uid="{00000000-0005-0000-0000-00004D000000}"/>
    <cellStyle name="Input cel new 6 2 3 2 4 2" xfId="18118" xr:uid="{00000000-0005-0000-0000-00004D000000}"/>
    <cellStyle name="Input cel new 6 2 3 2 5" xfId="6030" xr:uid="{00000000-0005-0000-0000-00004D000000}"/>
    <cellStyle name="Input cel new 6 2 3 2 5 2" xfId="16552" xr:uid="{00000000-0005-0000-0000-00004D000000}"/>
    <cellStyle name="Input cel new 6 2 3 2 6" xfId="12355" xr:uid="{00000000-0005-0000-0000-00004D000000}"/>
    <cellStyle name="Input cel new 6 2 3 3" xfId="1682" xr:uid="{00000000-0005-0000-0000-00004D000000}"/>
    <cellStyle name="Input cel new 6 2 3 3 2" xfId="2922" xr:uid="{00000000-0005-0000-0000-00004D000000}"/>
    <cellStyle name="Input cel new 6 2 3 3 2 2" xfId="8492" xr:uid="{00000000-0005-0000-0000-00004D000000}"/>
    <cellStyle name="Input cel new 6 2 3 3 2 2 2" xfId="19037" xr:uid="{00000000-0005-0000-0000-00004D000000}"/>
    <cellStyle name="Input cel new 6 2 3 3 2 3" xfId="15821" xr:uid="{00000000-0005-0000-0000-00004D000000}"/>
    <cellStyle name="Input cel new 6 2 3 3 3" xfId="4335" xr:uid="{00000000-0005-0000-0000-00004D000000}"/>
    <cellStyle name="Input cel new 6 2 3 3 3 2" xfId="9849" xr:uid="{00000000-0005-0000-0000-00004D000000}"/>
    <cellStyle name="Input cel new 6 2 3 3 3 2 2" xfId="20405" xr:uid="{00000000-0005-0000-0000-00004D000000}"/>
    <cellStyle name="Input cel new 6 2 3 3 3 3" xfId="12927" xr:uid="{00000000-0005-0000-0000-00004D000000}"/>
    <cellStyle name="Input cel new 6 2 3 3 4" xfId="7289" xr:uid="{00000000-0005-0000-0000-00004D000000}"/>
    <cellStyle name="Input cel new 6 2 3 3 4 2" xfId="17834" xr:uid="{00000000-0005-0000-0000-00004D000000}"/>
    <cellStyle name="Input cel new 6 2 3 3 5" xfId="5733" xr:uid="{00000000-0005-0000-0000-00004D000000}"/>
    <cellStyle name="Input cel new 6 2 3 3 5 2" xfId="16256" xr:uid="{00000000-0005-0000-0000-00004D000000}"/>
    <cellStyle name="Input cel new 6 2 3 3 6" xfId="16167" xr:uid="{00000000-0005-0000-0000-00004D000000}"/>
    <cellStyle name="Input cel new 6 2 3 4" xfId="1074" xr:uid="{00000000-0005-0000-0000-00004D000000}"/>
    <cellStyle name="Input cel new 6 2 3 4 2" xfId="6731" xr:uid="{00000000-0005-0000-0000-00004D000000}"/>
    <cellStyle name="Input cel new 6 2 3 4 2 2" xfId="17276" xr:uid="{00000000-0005-0000-0000-00004D000000}"/>
    <cellStyle name="Input cel new 6 2 3 4 3" xfId="13921" xr:uid="{00000000-0005-0000-0000-00004D000000}"/>
    <cellStyle name="Input cel new 6 2 3 5" xfId="2317" xr:uid="{00000000-0005-0000-0000-00004D000000}"/>
    <cellStyle name="Input cel new 6 2 3 5 2" xfId="7887" xr:uid="{00000000-0005-0000-0000-00004D000000}"/>
    <cellStyle name="Input cel new 6 2 3 5 2 2" xfId="18432" xr:uid="{00000000-0005-0000-0000-00004D000000}"/>
    <cellStyle name="Input cel new 6 2 3 5 3" xfId="15784" xr:uid="{00000000-0005-0000-0000-00004D000000}"/>
    <cellStyle name="Input cel new 6 2 3 6" xfId="3742" xr:uid="{00000000-0005-0000-0000-00004D000000}"/>
    <cellStyle name="Input cel new 6 2 3 6 2" xfId="9297" xr:uid="{00000000-0005-0000-0000-00004D000000}"/>
    <cellStyle name="Input cel new 6 2 3 6 2 2" xfId="19847" xr:uid="{00000000-0005-0000-0000-00004D000000}"/>
    <cellStyle name="Input cel new 6 2 3 6 3" xfId="15293" xr:uid="{00000000-0005-0000-0000-00004D000000}"/>
    <cellStyle name="Input cel new 6 2 3 7" xfId="6437" xr:uid="{00000000-0005-0000-0000-00004D000000}"/>
    <cellStyle name="Input cel new 6 2 3 7 2" xfId="15145" xr:uid="{00000000-0005-0000-0000-00004D000000}"/>
    <cellStyle name="Input cel new 6 2 3 7 2 2" xfId="16982" xr:uid="{00000000-0005-0000-0000-00004D000000}"/>
    <cellStyle name="Input cel new 6 2 3 7 3" xfId="15912" xr:uid="{00000000-0005-0000-0000-00004D000000}"/>
    <cellStyle name="Input cel new 6 2 3 8" xfId="5181" xr:uid="{00000000-0005-0000-0000-00004D000000}"/>
    <cellStyle name="Input cel new 6 2 3 8 2" xfId="15695" xr:uid="{00000000-0005-0000-0000-00004D000000}"/>
    <cellStyle name="Input cel new 6 2 3 9" xfId="13411" xr:uid="{00000000-0005-0000-0000-00004D000000}"/>
    <cellStyle name="Input cel new 6 2 4" xfId="836" xr:uid="{00000000-0005-0000-0000-00004D000000}"/>
    <cellStyle name="Input cel new 6 2 4 2" xfId="2062" xr:uid="{00000000-0005-0000-0000-00004D000000}"/>
    <cellStyle name="Input cel new 6 2 4 2 2" xfId="3301" xr:uid="{00000000-0005-0000-0000-00004D000000}"/>
    <cellStyle name="Input cel new 6 2 4 2 2 2" xfId="8871" xr:uid="{00000000-0005-0000-0000-00004D000000}"/>
    <cellStyle name="Input cel new 6 2 4 2 2 2 2" xfId="19416" xr:uid="{00000000-0005-0000-0000-00004D000000}"/>
    <cellStyle name="Input cel new 6 2 4 2 2 3" xfId="11320" xr:uid="{00000000-0005-0000-0000-00004D000000}"/>
    <cellStyle name="Input cel new 6 2 4 2 3" xfId="4713" xr:uid="{00000000-0005-0000-0000-00004D000000}"/>
    <cellStyle name="Input cel new 6 2 4 2 3 2" xfId="10205" xr:uid="{00000000-0005-0000-0000-00004D000000}"/>
    <cellStyle name="Input cel new 6 2 4 2 3 2 2" xfId="20760" xr:uid="{00000000-0005-0000-0000-00004D000000}"/>
    <cellStyle name="Input cel new 6 2 4 2 3 3" xfId="12588" xr:uid="{00000000-0005-0000-0000-00004D000000}"/>
    <cellStyle name="Input cel new 6 2 4 2 4" xfId="7632" xr:uid="{00000000-0005-0000-0000-00004D000000}"/>
    <cellStyle name="Input cel new 6 2 4 2 4 2" xfId="18177" xr:uid="{00000000-0005-0000-0000-00004D000000}"/>
    <cellStyle name="Input cel new 6 2 4 2 5" xfId="6089" xr:uid="{00000000-0005-0000-0000-00004D000000}"/>
    <cellStyle name="Input cel new 6 2 4 2 5 2" xfId="16611" xr:uid="{00000000-0005-0000-0000-00004D000000}"/>
    <cellStyle name="Input cel new 6 2 4 2 6" xfId="11699" xr:uid="{00000000-0005-0000-0000-00004D000000}"/>
    <cellStyle name="Input cel new 6 2 4 3" xfId="1740" xr:uid="{00000000-0005-0000-0000-00004D000000}"/>
    <cellStyle name="Input cel new 6 2 4 3 2" xfId="2979" xr:uid="{00000000-0005-0000-0000-00004D000000}"/>
    <cellStyle name="Input cel new 6 2 4 3 2 2" xfId="8549" xr:uid="{00000000-0005-0000-0000-00004D000000}"/>
    <cellStyle name="Input cel new 6 2 4 3 2 2 2" xfId="19094" xr:uid="{00000000-0005-0000-0000-00004D000000}"/>
    <cellStyle name="Input cel new 6 2 4 3 2 3" xfId="11647" xr:uid="{00000000-0005-0000-0000-00004D000000}"/>
    <cellStyle name="Input cel new 6 2 4 3 3" xfId="4391" xr:uid="{00000000-0005-0000-0000-00004D000000}"/>
    <cellStyle name="Input cel new 6 2 4 3 3 2" xfId="9902" xr:uid="{00000000-0005-0000-0000-00004D000000}"/>
    <cellStyle name="Input cel new 6 2 4 3 3 2 2" xfId="20458" xr:uid="{00000000-0005-0000-0000-00004D000000}"/>
    <cellStyle name="Input cel new 6 2 4 3 3 3" xfId="10257" xr:uid="{00000000-0005-0000-0000-00004D000000}"/>
    <cellStyle name="Input cel new 6 2 4 3 4" xfId="7343" xr:uid="{00000000-0005-0000-0000-00004D000000}"/>
    <cellStyle name="Input cel new 6 2 4 3 4 2" xfId="17888" xr:uid="{00000000-0005-0000-0000-00004D000000}"/>
    <cellStyle name="Input cel new 6 2 4 3 5" xfId="5786" xr:uid="{00000000-0005-0000-0000-00004D000000}"/>
    <cellStyle name="Input cel new 6 2 4 3 5 2" xfId="16309" xr:uid="{00000000-0005-0000-0000-00004D000000}"/>
    <cellStyle name="Input cel new 6 2 4 3 6" xfId="14512" xr:uid="{00000000-0005-0000-0000-00004D000000}"/>
    <cellStyle name="Input cel new 6 2 4 4" xfId="1136" xr:uid="{00000000-0005-0000-0000-00004D000000}"/>
    <cellStyle name="Input cel new 6 2 4 4 2" xfId="6793" xr:uid="{00000000-0005-0000-0000-00004D000000}"/>
    <cellStyle name="Input cel new 6 2 4 4 2 2" xfId="17338" xr:uid="{00000000-0005-0000-0000-00004D000000}"/>
    <cellStyle name="Input cel new 6 2 4 4 3" xfId="13408" xr:uid="{00000000-0005-0000-0000-00004D000000}"/>
    <cellStyle name="Input cel new 6 2 4 5" xfId="2379" xr:uid="{00000000-0005-0000-0000-00004D000000}"/>
    <cellStyle name="Input cel new 6 2 4 5 2" xfId="7949" xr:uid="{00000000-0005-0000-0000-00004D000000}"/>
    <cellStyle name="Input cel new 6 2 4 5 2 2" xfId="18494" xr:uid="{00000000-0005-0000-0000-00004D000000}"/>
    <cellStyle name="Input cel new 6 2 4 5 3" xfId="11244" xr:uid="{00000000-0005-0000-0000-00004D000000}"/>
    <cellStyle name="Input cel new 6 2 4 6" xfId="3804" xr:uid="{00000000-0005-0000-0000-00004D000000}"/>
    <cellStyle name="Input cel new 6 2 4 6 2" xfId="9356" xr:uid="{00000000-0005-0000-0000-00004D000000}"/>
    <cellStyle name="Input cel new 6 2 4 6 2 2" xfId="19909" xr:uid="{00000000-0005-0000-0000-00004D000000}"/>
    <cellStyle name="Input cel new 6 2 4 6 3" xfId="15308" xr:uid="{00000000-0005-0000-0000-00004D000000}"/>
    <cellStyle name="Input cel new 6 2 4 7" xfId="6496" xr:uid="{00000000-0005-0000-0000-00004D000000}"/>
    <cellStyle name="Input cel new 6 2 4 7 2" xfId="15204" xr:uid="{00000000-0005-0000-0000-00004D000000}"/>
    <cellStyle name="Input cel new 6 2 4 7 2 2" xfId="17041" xr:uid="{00000000-0005-0000-0000-00004D000000}"/>
    <cellStyle name="Input cel new 6 2 4 7 3" xfId="14231" xr:uid="{00000000-0005-0000-0000-00004D000000}"/>
    <cellStyle name="Input cel new 6 2 4 8" xfId="5240" xr:uid="{00000000-0005-0000-0000-00004D000000}"/>
    <cellStyle name="Input cel new 6 2 4 8 2" xfId="13364" xr:uid="{00000000-0005-0000-0000-00004D000000}"/>
    <cellStyle name="Input cel new 6 2 4 9" xfId="12452" xr:uid="{00000000-0005-0000-0000-00004D000000}"/>
    <cellStyle name="Input cel new 6 2 5" xfId="661" xr:uid="{00000000-0005-0000-0000-00004D000000}"/>
    <cellStyle name="Input cel new 6 2 5 2" xfId="1899" xr:uid="{00000000-0005-0000-0000-00004D000000}"/>
    <cellStyle name="Input cel new 6 2 5 2 2" xfId="3138" xr:uid="{00000000-0005-0000-0000-00004D000000}"/>
    <cellStyle name="Input cel new 6 2 5 2 2 2" xfId="8708" xr:uid="{00000000-0005-0000-0000-00004D000000}"/>
    <cellStyle name="Input cel new 6 2 5 2 2 2 2" xfId="19253" xr:uid="{00000000-0005-0000-0000-00004D000000}"/>
    <cellStyle name="Input cel new 6 2 5 2 2 3" xfId="11230" xr:uid="{00000000-0005-0000-0000-00004D000000}"/>
    <cellStyle name="Input cel new 6 2 5 2 3" xfId="4550" xr:uid="{00000000-0005-0000-0000-00004D000000}"/>
    <cellStyle name="Input cel new 6 2 5 2 3 2" xfId="10050" xr:uid="{00000000-0005-0000-0000-00004D000000}"/>
    <cellStyle name="Input cel new 6 2 5 2 3 2 2" xfId="20605" xr:uid="{00000000-0005-0000-0000-00004D000000}"/>
    <cellStyle name="Input cel new 6 2 5 2 3 3" xfId="12627" xr:uid="{00000000-0005-0000-0000-00004D000000}"/>
    <cellStyle name="Input cel new 6 2 5 2 4" xfId="7477" xr:uid="{00000000-0005-0000-0000-00004D000000}"/>
    <cellStyle name="Input cel new 6 2 5 2 4 2" xfId="18022" xr:uid="{00000000-0005-0000-0000-00004D000000}"/>
    <cellStyle name="Input cel new 6 2 5 2 5" xfId="5934" xr:uid="{00000000-0005-0000-0000-00004D000000}"/>
    <cellStyle name="Input cel new 6 2 5 2 5 2" xfId="16456" xr:uid="{00000000-0005-0000-0000-00004D000000}"/>
    <cellStyle name="Input cel new 6 2 5 2 6" xfId="11719" xr:uid="{00000000-0005-0000-0000-00004D000000}"/>
    <cellStyle name="Input cel new 6 2 5 3" xfId="1583" xr:uid="{00000000-0005-0000-0000-00004D000000}"/>
    <cellStyle name="Input cel new 6 2 5 3 2" xfId="7193" xr:uid="{00000000-0005-0000-0000-00004D000000}"/>
    <cellStyle name="Input cel new 6 2 5 3 2 2" xfId="17738" xr:uid="{00000000-0005-0000-0000-00004D000000}"/>
    <cellStyle name="Input cel new 6 2 5 3 3" xfId="13967" xr:uid="{00000000-0005-0000-0000-00004D000000}"/>
    <cellStyle name="Input cel new 6 2 5 4" xfId="2823" xr:uid="{00000000-0005-0000-0000-00004D000000}"/>
    <cellStyle name="Input cel new 6 2 5 4 2" xfId="8393" xr:uid="{00000000-0005-0000-0000-00004D000000}"/>
    <cellStyle name="Input cel new 6 2 5 4 2 2" xfId="18938" xr:uid="{00000000-0005-0000-0000-00004D000000}"/>
    <cellStyle name="Input cel new 6 2 5 4 3" xfId="13477" xr:uid="{00000000-0005-0000-0000-00004D000000}"/>
    <cellStyle name="Input cel new 6 2 5 5" xfId="4237" xr:uid="{00000000-0005-0000-0000-00004D000000}"/>
    <cellStyle name="Input cel new 6 2 5 5 2" xfId="9757" xr:uid="{00000000-0005-0000-0000-00004D000000}"/>
    <cellStyle name="Input cel new 6 2 5 5 2 2" xfId="20311" xr:uid="{00000000-0005-0000-0000-00004D000000}"/>
    <cellStyle name="Input cel new 6 2 5 5 3" xfId="15741" xr:uid="{00000000-0005-0000-0000-00004D000000}"/>
    <cellStyle name="Input cel new 6 2 5 6" xfId="6355" xr:uid="{00000000-0005-0000-0000-00004D000000}"/>
    <cellStyle name="Input cel new 6 2 5 6 2" xfId="16900" xr:uid="{00000000-0005-0000-0000-00004D000000}"/>
    <cellStyle name="Input cel new 6 2 5 7" xfId="5641" xr:uid="{00000000-0005-0000-0000-00004D000000}"/>
    <cellStyle name="Input cel new 6 2 5 7 2" xfId="15925" xr:uid="{00000000-0005-0000-0000-00004D000000}"/>
    <cellStyle name="Input cel new 6 2 5 8" xfId="12429" xr:uid="{00000000-0005-0000-0000-00004D000000}"/>
    <cellStyle name="Input cel new 6 2 6" xfId="1403" xr:uid="{00000000-0005-0000-0000-00004D000000}"/>
    <cellStyle name="Input cel new 6 2 6 2" xfId="2644" xr:uid="{00000000-0005-0000-0000-00004D000000}"/>
    <cellStyle name="Input cel new 6 2 6 2 2" xfId="8214" xr:uid="{00000000-0005-0000-0000-00004D000000}"/>
    <cellStyle name="Input cel new 6 2 6 2 2 2" xfId="18759" xr:uid="{00000000-0005-0000-0000-00004D000000}"/>
    <cellStyle name="Input cel new 6 2 6 2 3" xfId="14239" xr:uid="{00000000-0005-0000-0000-00004D000000}"/>
    <cellStyle name="Input cel new 6 2 6 3" xfId="4064" xr:uid="{00000000-0005-0000-0000-00004D000000}"/>
    <cellStyle name="Input cel new 6 2 6 3 2" xfId="9597" xr:uid="{00000000-0005-0000-0000-00004D000000}"/>
    <cellStyle name="Input cel new 6 2 6 3 2 2" xfId="20150" xr:uid="{00000000-0005-0000-0000-00004D000000}"/>
    <cellStyle name="Input cel new 6 2 6 3 3" xfId="10550" xr:uid="{00000000-0005-0000-0000-00004D000000}"/>
    <cellStyle name="Input cel new 6 2 6 4" xfId="7038" xr:uid="{00000000-0005-0000-0000-00004D000000}"/>
    <cellStyle name="Input cel new 6 2 6 4 2" xfId="17583" xr:uid="{00000000-0005-0000-0000-00004D000000}"/>
    <cellStyle name="Input cel new 6 2 6 5" xfId="5481" xr:uid="{00000000-0005-0000-0000-00004D000000}"/>
    <cellStyle name="Input cel new 6 2 6 5 2" xfId="14576" xr:uid="{00000000-0005-0000-0000-00004D000000}"/>
    <cellStyle name="Input cel new 6 2 6 6" xfId="14115" xr:uid="{00000000-0005-0000-0000-00004D000000}"/>
    <cellStyle name="Input cel new 6 2 7" xfId="1253" xr:uid="{00000000-0005-0000-0000-00004D000000}"/>
    <cellStyle name="Input cel new 6 2 7 2" xfId="2495" xr:uid="{00000000-0005-0000-0000-00004D000000}"/>
    <cellStyle name="Input cel new 6 2 7 2 2" xfId="8065" xr:uid="{00000000-0005-0000-0000-00004D000000}"/>
    <cellStyle name="Input cel new 6 2 7 2 2 2" xfId="18610" xr:uid="{00000000-0005-0000-0000-00004D000000}"/>
    <cellStyle name="Input cel new 6 2 7 2 3" xfId="11761" xr:uid="{00000000-0005-0000-0000-00004D000000}"/>
    <cellStyle name="Input cel new 6 2 7 3" xfId="3918" xr:uid="{00000000-0005-0000-0000-00004D000000}"/>
    <cellStyle name="Input cel new 6 2 7 3 2" xfId="9462" xr:uid="{00000000-0005-0000-0000-00004D000000}"/>
    <cellStyle name="Input cel new 6 2 7 3 2 2" xfId="20015" xr:uid="{00000000-0005-0000-0000-00004D000000}"/>
    <cellStyle name="Input cel new 6 2 7 3 3" xfId="13183" xr:uid="{00000000-0005-0000-0000-00004D000000}"/>
    <cellStyle name="Input cel new 6 2 7 4" xfId="6901" xr:uid="{00000000-0005-0000-0000-00004D000000}"/>
    <cellStyle name="Input cel new 6 2 7 4 2" xfId="17446" xr:uid="{00000000-0005-0000-0000-00004D000000}"/>
    <cellStyle name="Input cel new 6 2 7 5" xfId="5346" xr:uid="{00000000-0005-0000-0000-00004D000000}"/>
    <cellStyle name="Input cel new 6 2 7 5 2" xfId="11541" xr:uid="{00000000-0005-0000-0000-00004D000000}"/>
    <cellStyle name="Input cel new 6 2 7 6" xfId="12823" xr:uid="{00000000-0005-0000-0000-00004D000000}"/>
    <cellStyle name="Input cel new 6 2 8" xfId="962" xr:uid="{00000000-0005-0000-0000-00004D000000}"/>
    <cellStyle name="Input cel new 6 2 8 2" xfId="3630" xr:uid="{00000000-0005-0000-0000-00004D000000}"/>
    <cellStyle name="Input cel new 6 2 8 2 2" xfId="9190" xr:uid="{00000000-0005-0000-0000-00004D000000}"/>
    <cellStyle name="Input cel new 6 2 8 2 2 2" xfId="19738" xr:uid="{00000000-0005-0000-0000-00004D000000}"/>
    <cellStyle name="Input cel new 6 2 8 2 3" xfId="13560" xr:uid="{00000000-0005-0000-0000-00004D000000}"/>
    <cellStyle name="Input cel new 6 2 8 3" xfId="6622" xr:uid="{00000000-0005-0000-0000-00004D000000}"/>
    <cellStyle name="Input cel new 6 2 8 3 2" xfId="17167" xr:uid="{00000000-0005-0000-0000-00004D000000}"/>
    <cellStyle name="Input cel new 6 2 8 4" xfId="5074" xr:uid="{00000000-0005-0000-0000-00004D000000}"/>
    <cellStyle name="Input cel new 6 2 8 4 2" xfId="12480" xr:uid="{00000000-0005-0000-0000-00004D000000}"/>
    <cellStyle name="Input cel new 6 2 8 5" xfId="14527" xr:uid="{00000000-0005-0000-0000-00004D000000}"/>
    <cellStyle name="Input cel new 6 2 9" xfId="2205" xr:uid="{00000000-0005-0000-0000-00004D000000}"/>
    <cellStyle name="Input cel new 6 2 9 2" xfId="7775" xr:uid="{00000000-0005-0000-0000-00004D000000}"/>
    <cellStyle name="Input cel new 6 2 9 2 2" xfId="18320" xr:uid="{00000000-0005-0000-0000-00004D000000}"/>
    <cellStyle name="Input cel new 6 2 9 3" xfId="12651" xr:uid="{00000000-0005-0000-0000-00004D000000}"/>
    <cellStyle name="Input cel new 6 3" xfId="292" xr:uid="{00000000-0005-0000-0000-00004D000000}"/>
    <cellStyle name="Input cel new 6 3 2" xfId="1873" xr:uid="{00000000-0005-0000-0000-00004D000000}"/>
    <cellStyle name="Input cel new 6 3 2 2" xfId="3112" xr:uid="{00000000-0005-0000-0000-00004D000000}"/>
    <cellStyle name="Input cel new 6 3 2 2 2" xfId="4524" xr:uid="{00000000-0005-0000-0000-00004D000000}"/>
    <cellStyle name="Input cel new 6 3 2 2 2 2" xfId="10026" xr:uid="{00000000-0005-0000-0000-00004D000000}"/>
    <cellStyle name="Input cel new 6 3 2 2 2 2 2" xfId="20581" xr:uid="{00000000-0005-0000-0000-00004D000000}"/>
    <cellStyle name="Input cel new 6 3 2 2 2 3" xfId="14037" xr:uid="{00000000-0005-0000-0000-00004D000000}"/>
    <cellStyle name="Input cel new 6 3 2 2 3" xfId="8682" xr:uid="{00000000-0005-0000-0000-00004D000000}"/>
    <cellStyle name="Input cel new 6 3 2 2 3 2" xfId="19227" xr:uid="{00000000-0005-0000-0000-00004D000000}"/>
    <cellStyle name="Input cel new 6 3 2 2 4" xfId="5910" xr:uid="{00000000-0005-0000-0000-00004D000000}"/>
    <cellStyle name="Input cel new 6 3 2 2 4 2" xfId="16432" xr:uid="{00000000-0005-0000-0000-00004D000000}"/>
    <cellStyle name="Input cel new 6 3 2 2 5" xfId="13985" xr:uid="{00000000-0005-0000-0000-00004D000000}"/>
    <cellStyle name="Input cel new 6 3 2 3" xfId="3493" xr:uid="{00000000-0005-0000-0000-00004D000000}"/>
    <cellStyle name="Input cel new 6 3 2 3 2" xfId="9057" xr:uid="{00000000-0005-0000-0000-00004D000000}"/>
    <cellStyle name="Input cel new 6 3 2 3 2 2" xfId="19603" xr:uid="{00000000-0005-0000-0000-00004D000000}"/>
    <cellStyle name="Input cel new 6 3 2 3 3" xfId="12758" xr:uid="{00000000-0005-0000-0000-00004D000000}"/>
    <cellStyle name="Input cel new 6 3 2 4" xfId="4940" xr:uid="{00000000-0005-0000-0000-00004D000000}"/>
    <cellStyle name="Input cel new 6 3 2 4 2" xfId="13532" xr:uid="{00000000-0005-0000-0000-00004D000000}"/>
    <cellStyle name="Input cel new 6 3 2 5" xfId="10763" xr:uid="{00000000-0005-0000-0000-00004D000000}"/>
    <cellStyle name="Input cel new 6 3 3" xfId="1437" xr:uid="{00000000-0005-0000-0000-00004D000000}"/>
    <cellStyle name="Input cel new 6 3 3 2" xfId="2678" xr:uid="{00000000-0005-0000-0000-00004D000000}"/>
    <cellStyle name="Input cel new 6 3 3 2 2" xfId="8248" xr:uid="{00000000-0005-0000-0000-00004D000000}"/>
    <cellStyle name="Input cel new 6 3 3 2 2 2" xfId="18793" xr:uid="{00000000-0005-0000-0000-00004D000000}"/>
    <cellStyle name="Input cel new 6 3 3 2 3" xfId="14728" xr:uid="{00000000-0005-0000-0000-00004D000000}"/>
    <cellStyle name="Input cel new 6 3 3 3" xfId="4098" xr:uid="{00000000-0005-0000-0000-00004D000000}"/>
    <cellStyle name="Input cel new 6 3 3 3 2" xfId="9629" xr:uid="{00000000-0005-0000-0000-00004D000000}"/>
    <cellStyle name="Input cel new 6 3 3 3 2 2" xfId="20182" xr:uid="{00000000-0005-0000-0000-00004D000000}"/>
    <cellStyle name="Input cel new 6 3 3 3 3" xfId="14784" xr:uid="{00000000-0005-0000-0000-00004D000000}"/>
    <cellStyle name="Input cel new 6 3 3 4" xfId="7070" xr:uid="{00000000-0005-0000-0000-00004D000000}"/>
    <cellStyle name="Input cel new 6 3 3 4 2" xfId="17615" xr:uid="{00000000-0005-0000-0000-00004D000000}"/>
    <cellStyle name="Input cel new 6 3 3 5" xfId="5513" xr:uid="{00000000-0005-0000-0000-00004D000000}"/>
    <cellStyle name="Input cel new 6 3 3 5 2" xfId="12750" xr:uid="{00000000-0005-0000-0000-00004D000000}"/>
    <cellStyle name="Input cel new 6 3 3 6" xfId="14808" xr:uid="{00000000-0005-0000-0000-00004D000000}"/>
    <cellStyle name="Input cel new 6 3 4" xfId="931" xr:uid="{00000000-0005-0000-0000-00004D000000}"/>
    <cellStyle name="Input cel new 6 3 4 2" xfId="3599" xr:uid="{00000000-0005-0000-0000-00004D000000}"/>
    <cellStyle name="Input cel new 6 3 4 2 2" xfId="9160" xr:uid="{00000000-0005-0000-0000-00004D000000}"/>
    <cellStyle name="Input cel new 6 3 4 2 2 2" xfId="19707" xr:uid="{00000000-0005-0000-0000-00004D000000}"/>
    <cellStyle name="Input cel new 6 3 4 2 3" xfId="13145" xr:uid="{00000000-0005-0000-0000-00004D000000}"/>
    <cellStyle name="Input cel new 6 3 4 3" xfId="6591" xr:uid="{00000000-0005-0000-0000-00004D000000}"/>
    <cellStyle name="Input cel new 6 3 4 3 2" xfId="17136" xr:uid="{00000000-0005-0000-0000-00004D000000}"/>
    <cellStyle name="Input cel new 6 3 4 4" xfId="5044" xr:uid="{00000000-0005-0000-0000-00004D000000}"/>
    <cellStyle name="Input cel new 6 3 4 4 2" xfId="11373" xr:uid="{00000000-0005-0000-0000-00004D000000}"/>
    <cellStyle name="Input cel new 6 3 4 5" xfId="13105" xr:uid="{00000000-0005-0000-0000-00004D000000}"/>
    <cellStyle name="Input cel new 6 3 5" xfId="2174" xr:uid="{00000000-0005-0000-0000-00004D000000}"/>
    <cellStyle name="Input cel new 6 3 5 2" xfId="7744" xr:uid="{00000000-0005-0000-0000-00004D000000}"/>
    <cellStyle name="Input cel new 6 3 5 2 2" xfId="18289" xr:uid="{00000000-0005-0000-0000-00004D000000}"/>
    <cellStyle name="Input cel new 6 3 5 3" xfId="10928" xr:uid="{00000000-0005-0000-0000-00004D000000}"/>
    <cellStyle name="Input cel new 6 3 6" xfId="3417" xr:uid="{00000000-0005-0000-0000-00004D000000}"/>
    <cellStyle name="Input cel new 6 3 6 2" xfId="8983" xr:uid="{00000000-0005-0000-0000-00004D000000}"/>
    <cellStyle name="Input cel new 6 3 6 2 2" xfId="19529" xr:uid="{00000000-0005-0000-0000-00004D000000}"/>
    <cellStyle name="Input cel new 6 3 6 3" xfId="13777" xr:uid="{00000000-0005-0000-0000-00004D000000}"/>
    <cellStyle name="Input cel new 6 3 7" xfId="4849" xr:uid="{00000000-0005-0000-0000-00004D000000}"/>
    <cellStyle name="Input cel new 6 3 7 2" xfId="12089" xr:uid="{00000000-0005-0000-0000-00004D000000}"/>
    <cellStyle name="Input cel new 6 3 8" xfId="14852" xr:uid="{00000000-0005-0000-0000-00004D000000}"/>
    <cellStyle name="Input cel new 6 3 8 2" xfId="11822" xr:uid="{00000000-0005-0000-0000-00004D000000}"/>
    <cellStyle name="Input cel new 6 3 9" xfId="10356" xr:uid="{00000000-0005-0000-0000-00004D000000}"/>
    <cellStyle name="Input cel new 6 4" xfId="1345" xr:uid="{00000000-0005-0000-0000-00004D000000}"/>
    <cellStyle name="Input cel new 6 4 2" xfId="2586" xr:uid="{00000000-0005-0000-0000-00004D000000}"/>
    <cellStyle name="Input cel new 6 4 2 2" xfId="4006" xr:uid="{00000000-0005-0000-0000-00004D000000}"/>
    <cellStyle name="Input cel new 6 4 2 2 2" xfId="9541" xr:uid="{00000000-0005-0000-0000-00004D000000}"/>
    <cellStyle name="Input cel new 6 4 2 2 2 2" xfId="20094" xr:uid="{00000000-0005-0000-0000-00004D000000}"/>
    <cellStyle name="Input cel new 6 4 2 2 3" xfId="14094" xr:uid="{00000000-0005-0000-0000-00004D000000}"/>
    <cellStyle name="Input cel new 6 4 2 3" xfId="8156" xr:uid="{00000000-0005-0000-0000-00004D000000}"/>
    <cellStyle name="Input cel new 6 4 2 3 2" xfId="18701" xr:uid="{00000000-0005-0000-0000-00004D000000}"/>
    <cellStyle name="Input cel new 6 4 2 4" xfId="5425" xr:uid="{00000000-0005-0000-0000-00004D000000}"/>
    <cellStyle name="Input cel new 6 4 2 4 2" xfId="10421" xr:uid="{00000000-0005-0000-0000-00004D000000}"/>
    <cellStyle name="Input cel new 6 4 2 5" xfId="11886" xr:uid="{00000000-0005-0000-0000-00004D000000}"/>
    <cellStyle name="Input cel new 6 4 3" xfId="3374" xr:uid="{00000000-0005-0000-0000-00004D000000}"/>
    <cellStyle name="Input cel new 6 4 3 2" xfId="8942" xr:uid="{00000000-0005-0000-0000-00004D000000}"/>
    <cellStyle name="Input cel new 6 4 3 2 2" xfId="19486" xr:uid="{00000000-0005-0000-0000-00004D000000}"/>
    <cellStyle name="Input cel new 6 4 3 3" xfId="16161" xr:uid="{00000000-0005-0000-0000-00004D000000}"/>
    <cellStyle name="Input cel new 6 4 4" xfId="6982" xr:uid="{00000000-0005-0000-0000-00004D000000}"/>
    <cellStyle name="Input cel new 6 4 4 2" xfId="17527" xr:uid="{00000000-0005-0000-0000-00004D000000}"/>
    <cellStyle name="Input cel new 6 4 5" xfId="4807" xr:uid="{00000000-0005-0000-0000-00004D000000}"/>
    <cellStyle name="Input cel new 6 4 5 2" xfId="16016" xr:uid="{00000000-0005-0000-0000-00004D000000}"/>
    <cellStyle name="Input cel new 6 4 6" xfId="10361" xr:uid="{00000000-0005-0000-0000-00004D000000}"/>
    <cellStyle name="Input cel new 6 5" xfId="1247" xr:uid="{00000000-0005-0000-0000-00004D000000}"/>
    <cellStyle name="Input cel new 6 5 2" xfId="2489" xr:uid="{00000000-0005-0000-0000-00004D000000}"/>
    <cellStyle name="Input cel new 6 5 2 2" xfId="8059" xr:uid="{00000000-0005-0000-0000-00004D000000}"/>
    <cellStyle name="Input cel new 6 5 2 2 2" xfId="18604" xr:uid="{00000000-0005-0000-0000-00004D000000}"/>
    <cellStyle name="Input cel new 6 5 2 3" xfId="15335" xr:uid="{00000000-0005-0000-0000-00004D000000}"/>
    <cellStyle name="Input cel new 6 5 3" xfId="314" xr:uid="{00000000-0005-0000-0000-00004D000000}"/>
    <cellStyle name="Input cel new 6 5 3 2" xfId="6141" xr:uid="{00000000-0005-0000-0000-00004D000000}"/>
    <cellStyle name="Input cel new 6 5 3 2 2" xfId="16676" xr:uid="{00000000-0005-0000-0000-00004D000000}"/>
    <cellStyle name="Input cel new 6 5 3 3" xfId="13053" xr:uid="{00000000-0005-0000-0000-00004D000000}"/>
    <cellStyle name="Input cel new 6 5 4" xfId="6896" xr:uid="{00000000-0005-0000-0000-00004D000000}"/>
    <cellStyle name="Input cel new 6 5 4 2" xfId="17441" xr:uid="{00000000-0005-0000-0000-00004D000000}"/>
    <cellStyle name="Input cel new 6 5 5" xfId="4757" xr:uid="{00000000-0005-0000-0000-00004D000000}"/>
    <cellStyle name="Input cel new 6 5 5 2" xfId="16109" xr:uid="{00000000-0005-0000-0000-00004D000000}"/>
    <cellStyle name="Input cel new 6 5 6" xfId="12453" xr:uid="{00000000-0005-0000-0000-00004D000000}"/>
    <cellStyle name="Input cel new 6 6" xfId="868" xr:uid="{00000000-0005-0000-0000-00004D000000}"/>
    <cellStyle name="Input cel new 6 6 2" xfId="6528" xr:uid="{00000000-0005-0000-0000-00004D000000}"/>
    <cellStyle name="Input cel new 6 6 2 2" xfId="17073" xr:uid="{00000000-0005-0000-0000-00004D000000}"/>
    <cellStyle name="Input cel new 6 6 3" xfId="16061" xr:uid="{00000000-0005-0000-0000-00004D000000}"/>
    <cellStyle name="Input cel new 6 7" xfId="2112" xr:uid="{00000000-0005-0000-0000-00004D000000}"/>
    <cellStyle name="Input cel new 6 7 2" xfId="7682" xr:uid="{00000000-0005-0000-0000-00004D000000}"/>
    <cellStyle name="Input cel new 6 7 2 2" xfId="18227" xr:uid="{00000000-0005-0000-0000-00004D000000}"/>
    <cellStyle name="Input cel new 6 7 3" xfId="14508" xr:uid="{00000000-0005-0000-0000-00004D000000}"/>
    <cellStyle name="Input cel new 6 8" xfId="299" xr:uid="{00000000-0005-0000-0000-00004D000000}"/>
    <cellStyle name="Input cel new 6 8 2" xfId="14940" xr:uid="{00000000-0005-0000-0000-00004D000000}"/>
    <cellStyle name="Input cel new 6 8 2 2" xfId="16668" xr:uid="{00000000-0005-0000-0000-00004D000000}"/>
    <cellStyle name="Input cel new 6 8 3" xfId="10907" xr:uid="{00000000-0005-0000-0000-00004D000000}"/>
    <cellStyle name="Input cel new 6 8 4" xfId="12307" xr:uid="{00000000-0005-0000-0000-00004D000000}"/>
    <cellStyle name="Input cel new 6 9" xfId="6131" xr:uid="{00000000-0005-0000-0000-00004D000000}"/>
    <cellStyle name="Input cel new 6 9 2" xfId="14925" xr:uid="{00000000-0005-0000-0000-00004D000000}"/>
    <cellStyle name="Input cel new 6 9 3" xfId="16653" xr:uid="{00000000-0005-0000-0000-00004D000000}"/>
    <cellStyle name="Input cel new 7" xfId="431" xr:uid="{00000000-0005-0000-0000-000073000000}"/>
    <cellStyle name="Input cel new 7 2" xfId="2099" xr:uid="{00000000-0005-0000-0000-000073000000}"/>
    <cellStyle name="Input cel new 7 2 2" xfId="7669" xr:uid="{00000000-0005-0000-0000-000073000000}"/>
    <cellStyle name="Input cel new 7 2 2 2" xfId="18214" xr:uid="{00000000-0005-0000-0000-000073000000}"/>
    <cellStyle name="Input cel new 7 2 3" xfId="14034" xr:uid="{00000000-0005-0000-0000-000073000000}"/>
    <cellStyle name="Input cel new 7 3" xfId="3350" xr:uid="{00000000-0005-0000-0000-000073000000}"/>
    <cellStyle name="Input cel new 7 3 2" xfId="8919" xr:uid="{00000000-0005-0000-0000-000073000000}"/>
    <cellStyle name="Input cel new 7 3 2 2" xfId="19464" xr:uid="{00000000-0005-0000-0000-000073000000}"/>
    <cellStyle name="Input cel new 7 3 3" xfId="14434" xr:uid="{00000000-0005-0000-0000-000073000000}"/>
    <cellStyle name="Input cel new 7 4" xfId="6177" xr:uid="{00000000-0005-0000-0000-000073000000}"/>
    <cellStyle name="Input cel new 7 4 2" xfId="16722" xr:uid="{00000000-0005-0000-0000-000073000000}"/>
    <cellStyle name="Input cel new 7 5" xfId="4784" xr:uid="{00000000-0005-0000-0000-000073000000}"/>
    <cellStyle name="Input cel new 7 5 2" xfId="12268" xr:uid="{00000000-0005-0000-0000-000073000000}"/>
    <cellStyle name="Input cel new 7 6" xfId="13285" xr:uid="{00000000-0005-0000-0000-000073000000}"/>
    <cellStyle name="Input cel new 8" xfId="1159" xr:uid="{00000000-0005-0000-0000-000074000000}"/>
    <cellStyle name="Input cel new 8 2" xfId="2402" xr:uid="{00000000-0005-0000-0000-000074000000}"/>
    <cellStyle name="Input cel new 8 2 2" xfId="7972" xr:uid="{00000000-0005-0000-0000-000074000000}"/>
    <cellStyle name="Input cel new 8 2 2 2" xfId="18517" xr:uid="{00000000-0005-0000-0000-000074000000}"/>
    <cellStyle name="Input cel new 8 2 3" xfId="13313" xr:uid="{00000000-0005-0000-0000-000074000000}"/>
    <cellStyle name="Input cel new 8 3" xfId="3827" xr:uid="{00000000-0005-0000-0000-000074000000}"/>
    <cellStyle name="Input cel new 8 3 2" xfId="9379" xr:uid="{00000000-0005-0000-0000-000074000000}"/>
    <cellStyle name="Input cel new 8 3 2 2" xfId="19932" xr:uid="{00000000-0005-0000-0000-000074000000}"/>
    <cellStyle name="Input cel new 8 3 3" xfId="15355" xr:uid="{00000000-0005-0000-0000-000074000000}"/>
    <cellStyle name="Input cel new 8 4" xfId="6816" xr:uid="{00000000-0005-0000-0000-000074000000}"/>
    <cellStyle name="Input cel new 8 4 2" xfId="17361" xr:uid="{00000000-0005-0000-0000-000074000000}"/>
    <cellStyle name="Input cel new 8 5" xfId="5263" xr:uid="{00000000-0005-0000-0000-000074000000}"/>
    <cellStyle name="Input cel new 8 5 2" xfId="11568" xr:uid="{00000000-0005-0000-0000-000074000000}"/>
    <cellStyle name="Input cel new 8 6" xfId="10329" xr:uid="{00000000-0005-0000-0000-000074000000}"/>
    <cellStyle name="Input cel new 9" xfId="285" xr:uid="{00000000-0005-0000-0000-00001C000000}"/>
    <cellStyle name="Input cel new 9 2" xfId="14932" xr:uid="{00000000-0005-0000-0000-00001C000000}"/>
    <cellStyle name="Input cel new 9 3" xfId="16660" xr:uid="{00000000-0005-0000-0000-00001C000000}"/>
    <cellStyle name="Komma 2" xfId="26" xr:uid="{00000000-0005-0000-0000-000022000000}"/>
    <cellStyle name="KP_thin_border_dark_grey" xfId="245" xr:uid="{00000000-0005-0000-0000-00005A000000}"/>
    <cellStyle name="Linked Cell" xfId="180" builtinId="24" customBuiltin="1"/>
    <cellStyle name="Menu" xfId="27" xr:uid="{00000000-0005-0000-0000-000023000000}"/>
    <cellStyle name="Milliers [0]_Oilques" xfId="28" xr:uid="{00000000-0005-0000-0000-000024000000}"/>
    <cellStyle name="Milliers_Oilques" xfId="29" xr:uid="{00000000-0005-0000-0000-000025000000}"/>
    <cellStyle name="Monétaire [0]_Oilques" xfId="30" xr:uid="{00000000-0005-0000-0000-000026000000}"/>
    <cellStyle name="Monétaire_Oilques" xfId="31" xr:uid="{00000000-0005-0000-0000-000027000000}"/>
    <cellStyle name="Neutral 2" xfId="162" xr:uid="{00000000-0005-0000-0000-000028000000}"/>
    <cellStyle name="Neutral 3" xfId="216" xr:uid="{00000000-0005-0000-0000-00000B010000}"/>
    <cellStyle name="Normal" xfId="0" builtinId="0"/>
    <cellStyle name="Normal 10" xfId="150" xr:uid="{00000000-0005-0000-0000-00002A000000}"/>
    <cellStyle name="Normal 10 2" xfId="165" xr:uid="{00000000-0005-0000-0000-00002B000000}"/>
    <cellStyle name="Normal 10 3" xfId="246" xr:uid="{00000000-0005-0000-0000-000066000000}"/>
    <cellStyle name="Normal 11" xfId="156" xr:uid="{00000000-0005-0000-0000-00002C000000}"/>
    <cellStyle name="Normal 12" xfId="158" xr:uid="{00000000-0005-0000-0000-00002D000000}"/>
    <cellStyle name="Normal 13" xfId="159" xr:uid="{00000000-0005-0000-0000-00002E000000}"/>
    <cellStyle name="Normal 13 2" xfId="230" xr:uid="{00000000-0005-0000-0000-00006A000000}"/>
    <cellStyle name="Normal 13 3" xfId="215" xr:uid="{00000000-0005-0000-0000-000069000000}"/>
    <cellStyle name="Normal 14" xfId="224" xr:uid="{00000000-0005-0000-0000-00006B000000}"/>
    <cellStyle name="Normal 15" xfId="234" xr:uid="{00000000-0005-0000-0000-00006C000000}"/>
    <cellStyle name="Normal 15 2" xfId="1713" xr:uid="{00000000-0005-0000-0000-00006C000000}"/>
    <cellStyle name="Normal 15 3" xfId="1258" xr:uid="{00000000-0005-0000-0000-000039000000}"/>
    <cellStyle name="Normal 16" xfId="235" xr:uid="{00000000-0005-0000-0000-00006D000000}"/>
    <cellStyle name="Normal 16 2" xfId="1473" xr:uid="{00000000-0005-0000-0000-00006D000000}"/>
    <cellStyle name="Normal 16 3" xfId="1200" xr:uid="{00000000-0005-0000-0000-00003A000000}"/>
    <cellStyle name="Normal 17" xfId="223" xr:uid="{00000000-0005-0000-0000-00006E000000}"/>
    <cellStyle name="Normal 18" xfId="278" xr:uid="{00000000-0005-0000-0000-00006F000000}"/>
    <cellStyle name="Normal 19" xfId="280" xr:uid="{00000000-0005-0000-0000-000070000000}"/>
    <cellStyle name="Normal 2" xfId="3" xr:uid="{00000000-0005-0000-0000-00002F000000}"/>
    <cellStyle name="Normal 2 2" xfId="32" xr:uid="{00000000-0005-0000-0000-000030000000}"/>
    <cellStyle name="Normal 2 2 2" xfId="10238" xr:uid="{00000000-0005-0000-0000-00002F000000}"/>
    <cellStyle name="Normal 2 3" xfId="247" xr:uid="{00000000-0005-0000-0000-000073000000}"/>
    <cellStyle name="Normal 2 4" xfId="10228" xr:uid="{00000000-0005-0000-0000-000032000000}"/>
    <cellStyle name="Normal 2 4 2" xfId="16196" xr:uid="{00000000-0005-0000-0000-000032000000}"/>
    <cellStyle name="Normal 2 4 3" xfId="11001" xr:uid="{00000000-0005-0000-0000-00002F000000}"/>
    <cellStyle name="Normal 2 5" xfId="8904" xr:uid="{00000000-0005-0000-0000-000032000000}"/>
    <cellStyle name="Normal 2 5 2" xfId="14905" xr:uid="{00000000-0005-0000-0000-000032000000}"/>
    <cellStyle name="Normal 20" xfId="281" xr:uid="{00000000-0005-0000-0000-000074000000}"/>
    <cellStyle name="Normal 21" xfId="282" xr:uid="{00000000-0005-0000-0000-000075000000}"/>
    <cellStyle name="Normal 22" xfId="283" xr:uid="{00000000-0005-0000-0000-000076000000}"/>
    <cellStyle name="Normal 23" xfId="248" xr:uid="{00000000-0005-0000-0000-000077000000}"/>
    <cellStyle name="Normal 24" xfId="4736" xr:uid="{00000000-0005-0000-0000-00008F120000}"/>
    <cellStyle name="Normal 25" xfId="10240" xr:uid="{00000000-0005-0000-0000-000055170000}"/>
    <cellStyle name="Normal 26" xfId="10241" xr:uid="{00000000-0005-0000-0000-000057170000}"/>
    <cellStyle name="Normal 27" xfId="10245" xr:uid="{00000000-0005-0000-0000-000059170000}"/>
    <cellStyle name="Normal 28" xfId="4738" xr:uid="{00000000-0005-0000-0000-00001C280000}"/>
    <cellStyle name="Normal 3" xfId="4" xr:uid="{00000000-0005-0000-0000-000031000000}"/>
    <cellStyle name="Normal 3 2" xfId="33" xr:uid="{00000000-0005-0000-0000-000032000000}"/>
    <cellStyle name="Normal 3 2 2" xfId="53" xr:uid="{00000000-0005-0000-0000-000033000000}"/>
    <cellStyle name="Normal 3 2 3" xfId="10237" xr:uid="{00000000-0005-0000-0000-000032000000}"/>
    <cellStyle name="Normal 3 3" xfId="54" xr:uid="{00000000-0005-0000-0000-000034000000}"/>
    <cellStyle name="Normal 3 4" xfId="10233" xr:uid="{00000000-0005-0000-0000-000036000000}"/>
    <cellStyle name="Normal 3 4 2" xfId="16198" xr:uid="{00000000-0005-0000-0000-000036000000}"/>
    <cellStyle name="Normal 3 4 3" xfId="11025" xr:uid="{00000000-0005-0000-0000-000032000000}"/>
    <cellStyle name="Normal 4" xfId="34" xr:uid="{00000000-0005-0000-0000-000035000000}"/>
    <cellStyle name="Normal 4 2" xfId="55" xr:uid="{00000000-0005-0000-0000-000036000000}"/>
    <cellStyle name="Normal 5" xfId="35" xr:uid="{00000000-0005-0000-0000-000037000000}"/>
    <cellStyle name="Normal 5 10" xfId="56" xr:uid="{00000000-0005-0000-0000-000038000000}"/>
    <cellStyle name="Normal 5 10 2" xfId="57" xr:uid="{00000000-0005-0000-0000-000039000000}"/>
    <cellStyle name="Normal 5 11" xfId="58" xr:uid="{00000000-0005-0000-0000-00003A000000}"/>
    <cellStyle name="Normal 5 11 2" xfId="59" xr:uid="{00000000-0005-0000-0000-00003B000000}"/>
    <cellStyle name="Normal 5 12" xfId="60" xr:uid="{00000000-0005-0000-0000-00003C000000}"/>
    <cellStyle name="Normal 5 12 2" xfId="61" xr:uid="{00000000-0005-0000-0000-00003D000000}"/>
    <cellStyle name="Normal 5 13" xfId="62" xr:uid="{00000000-0005-0000-0000-00003E000000}"/>
    <cellStyle name="Normal 5 13 2" xfId="63" xr:uid="{00000000-0005-0000-0000-00003F000000}"/>
    <cellStyle name="Normal 5 14" xfId="64" xr:uid="{00000000-0005-0000-0000-000040000000}"/>
    <cellStyle name="Normal 5 14 2" xfId="65" xr:uid="{00000000-0005-0000-0000-000041000000}"/>
    <cellStyle name="Normal 5 15" xfId="66" xr:uid="{00000000-0005-0000-0000-000042000000}"/>
    <cellStyle name="Normal 5 15 2" xfId="67" xr:uid="{00000000-0005-0000-0000-000043000000}"/>
    <cellStyle name="Normal 5 16" xfId="68" xr:uid="{00000000-0005-0000-0000-000044000000}"/>
    <cellStyle name="Normal 5 16 2" xfId="69" xr:uid="{00000000-0005-0000-0000-000045000000}"/>
    <cellStyle name="Normal 5 17" xfId="70" xr:uid="{00000000-0005-0000-0000-000046000000}"/>
    <cellStyle name="Normal 5 17 2" xfId="71" xr:uid="{00000000-0005-0000-0000-000047000000}"/>
    <cellStyle name="Normal 5 18" xfId="72" xr:uid="{00000000-0005-0000-0000-000048000000}"/>
    <cellStyle name="Normal 5 18 2" xfId="73" xr:uid="{00000000-0005-0000-0000-000049000000}"/>
    <cellStyle name="Normal 5 19" xfId="74" xr:uid="{00000000-0005-0000-0000-00004A000000}"/>
    <cellStyle name="Normal 5 19 2" xfId="75" xr:uid="{00000000-0005-0000-0000-00004B000000}"/>
    <cellStyle name="Normal 5 2" xfId="76" xr:uid="{00000000-0005-0000-0000-00004C000000}"/>
    <cellStyle name="Normal 5 2 2" xfId="77" xr:uid="{00000000-0005-0000-0000-00004D000000}"/>
    <cellStyle name="Normal 5 20" xfId="78" xr:uid="{00000000-0005-0000-0000-00004E000000}"/>
    <cellStyle name="Normal 5 20 2" xfId="79" xr:uid="{00000000-0005-0000-0000-00004F000000}"/>
    <cellStyle name="Normal 5 21" xfId="80" xr:uid="{00000000-0005-0000-0000-000050000000}"/>
    <cellStyle name="Normal 5 21 2" xfId="81" xr:uid="{00000000-0005-0000-0000-000051000000}"/>
    <cellStyle name="Normal 5 22" xfId="82" xr:uid="{00000000-0005-0000-0000-000052000000}"/>
    <cellStyle name="Normal 5 22 2" xfId="83" xr:uid="{00000000-0005-0000-0000-000053000000}"/>
    <cellStyle name="Normal 5 23" xfId="84" xr:uid="{00000000-0005-0000-0000-000054000000}"/>
    <cellStyle name="Normal 5 3" xfId="85" xr:uid="{00000000-0005-0000-0000-000055000000}"/>
    <cellStyle name="Normal 5 3 2" xfId="86" xr:uid="{00000000-0005-0000-0000-000056000000}"/>
    <cellStyle name="Normal 5 4" xfId="87" xr:uid="{00000000-0005-0000-0000-000057000000}"/>
    <cellStyle name="Normal 5 4 2" xfId="88" xr:uid="{00000000-0005-0000-0000-000058000000}"/>
    <cellStyle name="Normal 5 5" xfId="89" xr:uid="{00000000-0005-0000-0000-000059000000}"/>
    <cellStyle name="Normal 5 5 2" xfId="90" xr:uid="{00000000-0005-0000-0000-00005A000000}"/>
    <cellStyle name="Normal 5 6" xfId="91" xr:uid="{00000000-0005-0000-0000-00005B000000}"/>
    <cellStyle name="Normal 5 6 2" xfId="92" xr:uid="{00000000-0005-0000-0000-00005C000000}"/>
    <cellStyle name="Normal 5 7" xfId="93" xr:uid="{00000000-0005-0000-0000-00005D000000}"/>
    <cellStyle name="Normal 5 7 2" xfId="94" xr:uid="{00000000-0005-0000-0000-00005E000000}"/>
    <cellStyle name="Normal 5 8" xfId="95" xr:uid="{00000000-0005-0000-0000-00005F000000}"/>
    <cellStyle name="Normal 5 8 2" xfId="96" xr:uid="{00000000-0005-0000-0000-000060000000}"/>
    <cellStyle name="Normal 5 9" xfId="97" xr:uid="{00000000-0005-0000-0000-000061000000}"/>
    <cellStyle name="Normal 5 9 2" xfId="98" xr:uid="{00000000-0005-0000-0000-000062000000}"/>
    <cellStyle name="Normal 5_INTERIM BEREKENINGEN Landbouw" xfId="99" xr:uid="{00000000-0005-0000-0000-000063000000}"/>
    <cellStyle name="Normal 6" xfId="36" xr:uid="{00000000-0005-0000-0000-000064000000}"/>
    <cellStyle name="Normal 7" xfId="2" xr:uid="{00000000-0005-0000-0000-000065000000}"/>
    <cellStyle name="Normal 8" xfId="149" xr:uid="{00000000-0005-0000-0000-000066000000}"/>
    <cellStyle name="Normal 8 2" xfId="166" xr:uid="{00000000-0005-0000-0000-000067000000}"/>
    <cellStyle name="Normal 9" xfId="151" xr:uid="{00000000-0005-0000-0000-000068000000}"/>
    <cellStyle name="Normal GHG Numbers (0.00)" xfId="37" xr:uid="{00000000-0005-0000-0000-000069000000}"/>
    <cellStyle name="Normal GHG Numbers (0.00) 2" xfId="249" xr:uid="{00000000-0005-0000-0000-0000B1000000}"/>
    <cellStyle name="Normal GHG Numbers (0.00) 2 10" xfId="582" xr:uid="{00000000-0005-0000-0000-0000AF000000}"/>
    <cellStyle name="Normal GHG Numbers (0.00) 2 10 2" xfId="6280" xr:uid="{00000000-0005-0000-0000-0000AF000000}"/>
    <cellStyle name="Normal GHG Numbers (0.00) 2 10 2 2" xfId="16825" xr:uid="{00000000-0005-0000-0000-0000AF000000}"/>
    <cellStyle name="Normal GHG Numbers (0.00) 2 10 3" xfId="11682" xr:uid="{00000000-0005-0000-0000-0000AF000000}"/>
    <cellStyle name="Normal GHG Numbers (0.00) 2 11" xfId="305" xr:uid="{00000000-0005-0000-0000-0000B1000000}"/>
    <cellStyle name="Normal GHG Numbers (0.00) 2 11 2" xfId="6138" xr:uid="{00000000-0005-0000-0000-0000B1000000}"/>
    <cellStyle name="Normal GHG Numbers (0.00) 2 11 2 2" xfId="16672" xr:uid="{00000000-0005-0000-0000-0000B1000000}"/>
    <cellStyle name="Normal GHG Numbers (0.00) 2 11 3" xfId="10965" xr:uid="{00000000-0005-0000-0000-0000B1000000}"/>
    <cellStyle name="Normal GHG Numbers (0.00) 2 12" xfId="4741" xr:uid="{00000000-0005-0000-0000-0000B1000000}"/>
    <cellStyle name="Normal GHG Numbers (0.00) 2 12 2" xfId="15887" xr:uid="{00000000-0005-0000-0000-0000B1000000}"/>
    <cellStyle name="Normal GHG Numbers (0.00) 2 13" xfId="10796" xr:uid="{00000000-0005-0000-0000-0000B1000000}"/>
    <cellStyle name="Normal GHG Numbers (0.00) 2 2" xfId="319" xr:uid="{00000000-0005-0000-0000-0000AF000000}"/>
    <cellStyle name="Normal GHG Numbers (0.00) 2 2 10" xfId="490" xr:uid="{00000000-0005-0000-0000-0000AF000000}"/>
    <cellStyle name="Normal GHG Numbers (0.00) 2 2 10 2" xfId="6228" xr:uid="{00000000-0005-0000-0000-0000AF000000}"/>
    <cellStyle name="Normal GHG Numbers (0.00) 2 2 10 2 2" xfId="16774" xr:uid="{00000000-0005-0000-0000-0000AF000000}"/>
    <cellStyle name="Normal GHG Numbers (0.00) 2 2 10 3" xfId="12793" xr:uid="{00000000-0005-0000-0000-0000AF000000}"/>
    <cellStyle name="Normal GHG Numbers (0.00) 2 2 11" xfId="3427" xr:uid="{00000000-0005-0000-0000-0000AF000000}"/>
    <cellStyle name="Normal GHG Numbers (0.00) 2 2 11 2" xfId="8992" xr:uid="{00000000-0005-0000-0000-0000AF000000}"/>
    <cellStyle name="Normal GHG Numbers (0.00) 2 2 11 2 2" xfId="19538" xr:uid="{00000000-0005-0000-0000-0000AF000000}"/>
    <cellStyle name="Normal GHG Numbers (0.00) 2 2 12" xfId="4862" xr:uid="{00000000-0005-0000-0000-0000AF000000}"/>
    <cellStyle name="Normal GHG Numbers (0.00) 2 2 12 2" xfId="12385" xr:uid="{00000000-0005-0000-0000-0000AF000000}"/>
    <cellStyle name="Normal GHG Numbers (0.00) 2 2 13" xfId="11838" xr:uid="{00000000-0005-0000-0000-0000AF000000}"/>
    <cellStyle name="Normal GHG Numbers (0.00) 2 2 2" xfId="544" xr:uid="{00000000-0005-0000-0000-0000AF000000}"/>
    <cellStyle name="Normal GHG Numbers (0.00) 2 2 2 10" xfId="15372" xr:uid="{00000000-0005-0000-0000-0000AF000000}"/>
    <cellStyle name="Normal GHG Numbers (0.00) 2 2 2 2" xfId="641" xr:uid="{00000000-0005-0000-0000-0000AF000000}"/>
    <cellStyle name="Normal GHG Numbers (0.00) 2 2 2 2 2" xfId="1882" xr:uid="{00000000-0005-0000-0000-0000AF000000}"/>
    <cellStyle name="Normal GHG Numbers (0.00) 2 2 2 2 2 2" xfId="3121" xr:uid="{00000000-0005-0000-0000-0000AF000000}"/>
    <cellStyle name="Normal GHG Numbers (0.00) 2 2 2 2 2 2 2" xfId="8691" xr:uid="{00000000-0005-0000-0000-0000AF000000}"/>
    <cellStyle name="Normal GHG Numbers (0.00) 2 2 2 2 2 2 2 2" xfId="19236" xr:uid="{00000000-0005-0000-0000-0000AF000000}"/>
    <cellStyle name="Normal GHG Numbers (0.00) 2 2 2 2 2 2 3" xfId="13085" xr:uid="{00000000-0005-0000-0000-0000AF000000}"/>
    <cellStyle name="Normal GHG Numbers (0.00) 2 2 2 2 2 3" xfId="4533" xr:uid="{00000000-0005-0000-0000-0000AF000000}"/>
    <cellStyle name="Normal GHG Numbers (0.00) 2 2 2 2 2 3 2" xfId="10035" xr:uid="{00000000-0005-0000-0000-0000AF000000}"/>
    <cellStyle name="Normal GHG Numbers (0.00) 2 2 2 2 2 3 2 2" xfId="20590" xr:uid="{00000000-0005-0000-0000-0000AF000000}"/>
    <cellStyle name="Normal GHG Numbers (0.00) 2 2 2 2 2 3 3" xfId="13026" xr:uid="{00000000-0005-0000-0000-0000AF000000}"/>
    <cellStyle name="Normal GHG Numbers (0.00) 2 2 2 2 2 4" xfId="7462" xr:uid="{00000000-0005-0000-0000-0000AF000000}"/>
    <cellStyle name="Normal GHG Numbers (0.00) 2 2 2 2 2 4 2" xfId="18007" xr:uid="{00000000-0005-0000-0000-0000AF000000}"/>
    <cellStyle name="Normal GHG Numbers (0.00) 2 2 2 2 2 5" xfId="5919" xr:uid="{00000000-0005-0000-0000-0000AF000000}"/>
    <cellStyle name="Normal GHG Numbers (0.00) 2 2 2 2 2 5 2" xfId="16441" xr:uid="{00000000-0005-0000-0000-0000AF000000}"/>
    <cellStyle name="Normal GHG Numbers (0.00) 2 2 2 2 2 6" xfId="15414" xr:uid="{00000000-0005-0000-0000-0000AF000000}"/>
    <cellStyle name="Normal GHG Numbers (0.00) 2 2 2 2 3" xfId="1563" xr:uid="{00000000-0005-0000-0000-0000AF000000}"/>
    <cellStyle name="Normal GHG Numbers (0.00) 2 2 2 2 3 2" xfId="7173" xr:uid="{00000000-0005-0000-0000-0000AF000000}"/>
    <cellStyle name="Normal GHG Numbers (0.00) 2 2 2 2 3 2 2" xfId="17718" xr:uid="{00000000-0005-0000-0000-0000AF000000}"/>
    <cellStyle name="Normal GHG Numbers (0.00) 2 2 2 2 3 3" xfId="15820" xr:uid="{00000000-0005-0000-0000-0000AF000000}"/>
    <cellStyle name="Normal GHG Numbers (0.00) 2 2 2 2 4" xfId="2803" xr:uid="{00000000-0005-0000-0000-0000AF000000}"/>
    <cellStyle name="Normal GHG Numbers (0.00) 2 2 2 2 4 2" xfId="8373" xr:uid="{00000000-0005-0000-0000-0000AF000000}"/>
    <cellStyle name="Normal GHG Numbers (0.00) 2 2 2 2 4 2 2" xfId="18918" xr:uid="{00000000-0005-0000-0000-0000AF000000}"/>
    <cellStyle name="Normal GHG Numbers (0.00) 2 2 2 2 4 3" xfId="11515" xr:uid="{00000000-0005-0000-0000-0000AF000000}"/>
    <cellStyle name="Normal GHG Numbers (0.00) 2 2 2 2 5" xfId="4217" xr:uid="{00000000-0005-0000-0000-0000AF000000}"/>
    <cellStyle name="Normal GHG Numbers (0.00) 2 2 2 2 5 2" xfId="9738" xr:uid="{00000000-0005-0000-0000-0000AF000000}"/>
    <cellStyle name="Normal GHG Numbers (0.00) 2 2 2 2 5 2 2" xfId="20292" xr:uid="{00000000-0005-0000-0000-0000AF000000}"/>
    <cellStyle name="Normal GHG Numbers (0.00) 2 2 2 2 5 3" xfId="15624" xr:uid="{00000000-0005-0000-0000-0000AF000000}"/>
    <cellStyle name="Normal GHG Numbers (0.00) 2 2 2 2 6" xfId="6336" xr:uid="{00000000-0005-0000-0000-0000AF000000}"/>
    <cellStyle name="Normal GHG Numbers (0.00) 2 2 2 2 6 2" xfId="15045" xr:uid="{00000000-0005-0000-0000-0000AF000000}"/>
    <cellStyle name="Normal GHG Numbers (0.00) 2 2 2 2 6 2 2" xfId="16881" xr:uid="{00000000-0005-0000-0000-0000AF000000}"/>
    <cellStyle name="Normal GHG Numbers (0.00) 2 2 2 2 6 3" xfId="13079" xr:uid="{00000000-0005-0000-0000-0000AF000000}"/>
    <cellStyle name="Normal GHG Numbers (0.00) 2 2 2 2 7" xfId="5622" xr:uid="{00000000-0005-0000-0000-0000AF000000}"/>
    <cellStyle name="Normal GHG Numbers (0.00) 2 2 2 2 7 2" xfId="12638" xr:uid="{00000000-0005-0000-0000-0000AF000000}"/>
    <cellStyle name="Normal GHG Numbers (0.00) 2 2 2 2 8" xfId="10886" xr:uid="{00000000-0005-0000-0000-0000AF000000}"/>
    <cellStyle name="Normal GHG Numbers (0.00) 2 2 2 3" xfId="1480" xr:uid="{00000000-0005-0000-0000-0000AF000000}"/>
    <cellStyle name="Normal GHG Numbers (0.00) 2 2 2 3 2" xfId="2720" xr:uid="{00000000-0005-0000-0000-0000AF000000}"/>
    <cellStyle name="Normal GHG Numbers (0.00) 2 2 2 3 2 2" xfId="8290" xr:uid="{00000000-0005-0000-0000-0000AF000000}"/>
    <cellStyle name="Normal GHG Numbers (0.00) 2 2 2 3 2 2 2" xfId="18835" xr:uid="{00000000-0005-0000-0000-0000AF000000}"/>
    <cellStyle name="Normal GHG Numbers (0.00) 2 2 2 3 2 3" xfId="11020" xr:uid="{00000000-0005-0000-0000-0000AF000000}"/>
    <cellStyle name="Normal GHG Numbers (0.00) 2 2 2 3 3" xfId="4136" xr:uid="{00000000-0005-0000-0000-0000AF000000}"/>
    <cellStyle name="Normal GHG Numbers (0.00) 2 2 2 3 3 2" xfId="9663" xr:uid="{00000000-0005-0000-0000-0000AF000000}"/>
    <cellStyle name="Normal GHG Numbers (0.00) 2 2 2 3 3 2 2" xfId="20217" xr:uid="{00000000-0005-0000-0000-0000AF000000}"/>
    <cellStyle name="Normal GHG Numbers (0.00) 2 2 2 3 3 3" xfId="10535" xr:uid="{00000000-0005-0000-0000-0000AF000000}"/>
    <cellStyle name="Normal GHG Numbers (0.00) 2 2 2 3 4" xfId="7105" xr:uid="{00000000-0005-0000-0000-0000AF000000}"/>
    <cellStyle name="Normal GHG Numbers (0.00) 2 2 2 3 4 2" xfId="17650" xr:uid="{00000000-0005-0000-0000-0000AF000000}"/>
    <cellStyle name="Normal GHG Numbers (0.00) 2 2 2 3 5" xfId="5547" xr:uid="{00000000-0005-0000-0000-0000AF000000}"/>
    <cellStyle name="Normal GHG Numbers (0.00) 2 2 2 3 5 2" xfId="13522" xr:uid="{00000000-0005-0000-0000-0000AF000000}"/>
    <cellStyle name="Normal GHG Numbers (0.00) 2 2 2 3 6" xfId="15856" xr:uid="{00000000-0005-0000-0000-0000AF000000}"/>
    <cellStyle name="Normal GHG Numbers (0.00) 2 2 2 4" xfId="1465" xr:uid="{00000000-0005-0000-0000-0000AF000000}"/>
    <cellStyle name="Normal GHG Numbers (0.00) 2 2 2 4 2" xfId="2706" xr:uid="{00000000-0005-0000-0000-0000AF000000}"/>
    <cellStyle name="Normal GHG Numbers (0.00) 2 2 2 4 2 2" xfId="8276" xr:uid="{00000000-0005-0000-0000-0000AF000000}"/>
    <cellStyle name="Normal GHG Numbers (0.00) 2 2 2 4 2 2 2" xfId="18821" xr:uid="{00000000-0005-0000-0000-0000AF000000}"/>
    <cellStyle name="Normal GHG Numbers (0.00) 2 2 2 4 2 3" xfId="10536" xr:uid="{00000000-0005-0000-0000-0000AF000000}"/>
    <cellStyle name="Normal GHG Numbers (0.00) 2 2 2 4 3" xfId="4123" xr:uid="{00000000-0005-0000-0000-0000AF000000}"/>
    <cellStyle name="Normal GHG Numbers (0.00) 2 2 2 4 3 2" xfId="9651" xr:uid="{00000000-0005-0000-0000-0000AF000000}"/>
    <cellStyle name="Normal GHG Numbers (0.00) 2 2 2 4 3 2 2" xfId="20205" xr:uid="{00000000-0005-0000-0000-0000AF000000}"/>
    <cellStyle name="Normal GHG Numbers (0.00) 2 2 2 4 3 3" xfId="12000" xr:uid="{00000000-0005-0000-0000-0000AF000000}"/>
    <cellStyle name="Normal GHG Numbers (0.00) 2 2 2 4 4" xfId="7092" xr:uid="{00000000-0005-0000-0000-0000AF000000}"/>
    <cellStyle name="Normal GHG Numbers (0.00) 2 2 2 4 4 2" xfId="17637" xr:uid="{00000000-0005-0000-0000-0000AF000000}"/>
    <cellStyle name="Normal GHG Numbers (0.00) 2 2 2 4 5" xfId="5535" xr:uid="{00000000-0005-0000-0000-0000AF000000}"/>
    <cellStyle name="Normal GHG Numbers (0.00) 2 2 2 4 5 2" xfId="12422" xr:uid="{00000000-0005-0000-0000-0000AF000000}"/>
    <cellStyle name="Normal GHG Numbers (0.00) 2 2 2 4 6" xfId="12317" xr:uid="{00000000-0005-0000-0000-0000AF000000}"/>
    <cellStyle name="Normal GHG Numbers (0.00) 2 2 2 5" xfId="1302" xr:uid="{00000000-0005-0000-0000-0000AF000000}"/>
    <cellStyle name="Normal GHG Numbers (0.00) 2 2 2 5 2" xfId="2543" xr:uid="{00000000-0005-0000-0000-0000AF000000}"/>
    <cellStyle name="Normal GHG Numbers (0.00) 2 2 2 5 2 2" xfId="8113" xr:uid="{00000000-0005-0000-0000-0000AF000000}"/>
    <cellStyle name="Normal GHG Numbers (0.00) 2 2 2 5 2 2 2" xfId="18658" xr:uid="{00000000-0005-0000-0000-0000AF000000}"/>
    <cellStyle name="Normal GHG Numbers (0.00) 2 2 2 5 2 3" xfId="11489" xr:uid="{00000000-0005-0000-0000-0000AF000000}"/>
    <cellStyle name="Normal GHG Numbers (0.00) 2 2 2 5 3" xfId="3963" xr:uid="{00000000-0005-0000-0000-0000AF000000}"/>
    <cellStyle name="Normal GHG Numbers (0.00) 2 2 2 5 3 2" xfId="9503" xr:uid="{00000000-0005-0000-0000-0000AF000000}"/>
    <cellStyle name="Normal GHG Numbers (0.00) 2 2 2 5 3 2 2" xfId="20056" xr:uid="{00000000-0005-0000-0000-0000AF000000}"/>
    <cellStyle name="Normal GHG Numbers (0.00) 2 2 2 5 3 3" xfId="12708" xr:uid="{00000000-0005-0000-0000-0000AF000000}"/>
    <cellStyle name="Normal GHG Numbers (0.00) 2 2 2 5 4" xfId="6945" xr:uid="{00000000-0005-0000-0000-0000AF000000}"/>
    <cellStyle name="Normal GHG Numbers (0.00) 2 2 2 5 4 2" xfId="17490" xr:uid="{00000000-0005-0000-0000-0000AF000000}"/>
    <cellStyle name="Normal GHG Numbers (0.00) 2 2 2 5 5" xfId="5387" xr:uid="{00000000-0005-0000-0000-0000AF000000}"/>
    <cellStyle name="Normal GHG Numbers (0.00) 2 2 2 5 5 2" xfId="15488" xr:uid="{00000000-0005-0000-0000-0000AF000000}"/>
    <cellStyle name="Normal GHG Numbers (0.00) 2 2 2 5 6" xfId="14489" xr:uid="{00000000-0005-0000-0000-0000AF000000}"/>
    <cellStyle name="Normal GHG Numbers (0.00) 2 2 2 6" xfId="942" xr:uid="{00000000-0005-0000-0000-0000AF000000}"/>
    <cellStyle name="Normal GHG Numbers (0.00) 2 2 2 6 2" xfId="3610" xr:uid="{00000000-0005-0000-0000-0000AF000000}"/>
    <cellStyle name="Normal GHG Numbers (0.00) 2 2 2 6 2 2" xfId="9171" xr:uid="{00000000-0005-0000-0000-0000AF000000}"/>
    <cellStyle name="Normal GHG Numbers (0.00) 2 2 2 6 2 2 2" xfId="19718" xr:uid="{00000000-0005-0000-0000-0000AF000000}"/>
    <cellStyle name="Normal GHG Numbers (0.00) 2 2 2 6 2 3" xfId="11349" xr:uid="{00000000-0005-0000-0000-0000AF000000}"/>
    <cellStyle name="Normal GHG Numbers (0.00) 2 2 2 6 3" xfId="6602" xr:uid="{00000000-0005-0000-0000-0000AF000000}"/>
    <cellStyle name="Normal GHG Numbers (0.00) 2 2 2 6 3 2" xfId="17147" xr:uid="{00000000-0005-0000-0000-0000AF000000}"/>
    <cellStyle name="Normal GHG Numbers (0.00) 2 2 2 6 4" xfId="5055" xr:uid="{00000000-0005-0000-0000-0000AF000000}"/>
    <cellStyle name="Normal GHG Numbers (0.00) 2 2 2 6 4 2" xfId="13037" xr:uid="{00000000-0005-0000-0000-0000AF000000}"/>
    <cellStyle name="Normal GHG Numbers (0.00) 2 2 2 6 5" xfId="11365" xr:uid="{00000000-0005-0000-0000-0000AF000000}"/>
    <cellStyle name="Normal GHG Numbers (0.00) 2 2 2 7" xfId="2185" xr:uid="{00000000-0005-0000-0000-0000AF000000}"/>
    <cellStyle name="Normal GHG Numbers (0.00) 2 2 2 7 2" xfId="7755" xr:uid="{00000000-0005-0000-0000-0000AF000000}"/>
    <cellStyle name="Normal GHG Numbers (0.00) 2 2 2 7 2 2" xfId="18300" xr:uid="{00000000-0005-0000-0000-0000AF000000}"/>
    <cellStyle name="Normal GHG Numbers (0.00) 2 2 2 7 3" xfId="15034" xr:uid="{00000000-0005-0000-0000-0000AF000000}"/>
    <cellStyle name="Normal GHG Numbers (0.00) 2 2 2 8" xfId="3506" xr:uid="{00000000-0005-0000-0000-0000AF000000}"/>
    <cellStyle name="Normal GHG Numbers (0.00) 2 2 2 8 2" xfId="9070" xr:uid="{00000000-0005-0000-0000-0000AF000000}"/>
    <cellStyle name="Normal GHG Numbers (0.00) 2 2 2 8 2 2" xfId="19616" xr:uid="{00000000-0005-0000-0000-0000AF000000}"/>
    <cellStyle name="Normal GHG Numbers (0.00) 2 2 2 8 3" xfId="15557" xr:uid="{00000000-0005-0000-0000-0000AF000000}"/>
    <cellStyle name="Normal GHG Numbers (0.00) 2 2 2 9" xfId="4953" xr:uid="{00000000-0005-0000-0000-0000AF000000}"/>
    <cellStyle name="Normal GHG Numbers (0.00) 2 2 2 9 2" xfId="13348" xr:uid="{00000000-0005-0000-0000-0000AF000000}"/>
    <cellStyle name="Normal GHG Numbers (0.00) 2 2 3" xfId="690" xr:uid="{00000000-0005-0000-0000-0000AF000000}"/>
    <cellStyle name="Normal GHG Numbers (0.00) 2 2 3 2" xfId="1916" xr:uid="{00000000-0005-0000-0000-0000AF000000}"/>
    <cellStyle name="Normal GHG Numbers (0.00) 2 2 3 2 2" xfId="3155" xr:uid="{00000000-0005-0000-0000-0000AF000000}"/>
    <cellStyle name="Normal GHG Numbers (0.00) 2 2 3 2 2 2" xfId="8725" xr:uid="{00000000-0005-0000-0000-0000AF000000}"/>
    <cellStyle name="Normal GHG Numbers (0.00) 2 2 3 2 2 2 2" xfId="19270" xr:uid="{00000000-0005-0000-0000-0000AF000000}"/>
    <cellStyle name="Normal GHG Numbers (0.00) 2 2 3 2 2 3" xfId="14195" xr:uid="{00000000-0005-0000-0000-0000AF000000}"/>
    <cellStyle name="Normal GHG Numbers (0.00) 2 2 3 2 3" xfId="4567" xr:uid="{00000000-0005-0000-0000-0000AF000000}"/>
    <cellStyle name="Normal GHG Numbers (0.00) 2 2 3 2 3 2" xfId="10067" xr:uid="{00000000-0005-0000-0000-0000AF000000}"/>
    <cellStyle name="Normal GHG Numbers (0.00) 2 2 3 2 3 2 2" xfId="20622" xr:uid="{00000000-0005-0000-0000-0000AF000000}"/>
    <cellStyle name="Normal GHG Numbers (0.00) 2 2 3 2 3 3" xfId="11302" xr:uid="{00000000-0005-0000-0000-0000AF000000}"/>
    <cellStyle name="Normal GHG Numbers (0.00) 2 2 3 2 4" xfId="7494" xr:uid="{00000000-0005-0000-0000-0000AF000000}"/>
    <cellStyle name="Normal GHG Numbers (0.00) 2 2 3 2 4 2" xfId="18039" xr:uid="{00000000-0005-0000-0000-0000AF000000}"/>
    <cellStyle name="Normal GHG Numbers (0.00) 2 2 3 2 5" xfId="5951" xr:uid="{00000000-0005-0000-0000-0000AF000000}"/>
    <cellStyle name="Normal GHG Numbers (0.00) 2 2 3 2 5 2" xfId="16473" xr:uid="{00000000-0005-0000-0000-0000AF000000}"/>
    <cellStyle name="Normal GHG Numbers (0.00) 2 2 3 2 6" xfId="10584" xr:uid="{00000000-0005-0000-0000-0000AF000000}"/>
    <cellStyle name="Normal GHG Numbers (0.00) 2 2 3 3" xfId="1364" xr:uid="{00000000-0005-0000-0000-0000AF000000}"/>
    <cellStyle name="Normal GHG Numbers (0.00) 2 2 3 3 2" xfId="2605" xr:uid="{00000000-0005-0000-0000-0000AF000000}"/>
    <cellStyle name="Normal GHG Numbers (0.00) 2 2 3 3 2 2" xfId="8175" xr:uid="{00000000-0005-0000-0000-0000AF000000}"/>
    <cellStyle name="Normal GHG Numbers (0.00) 2 2 3 3 2 2 2" xfId="18720" xr:uid="{00000000-0005-0000-0000-0000AF000000}"/>
    <cellStyle name="Normal GHG Numbers (0.00) 2 2 3 3 2 3" xfId="13690" xr:uid="{00000000-0005-0000-0000-0000AF000000}"/>
    <cellStyle name="Normal GHG Numbers (0.00) 2 2 3 3 3" xfId="4025" xr:uid="{00000000-0005-0000-0000-0000AF000000}"/>
    <cellStyle name="Normal GHG Numbers (0.00) 2 2 3 3 3 2" xfId="9560" xr:uid="{00000000-0005-0000-0000-0000AF000000}"/>
    <cellStyle name="Normal GHG Numbers (0.00) 2 2 3 3 3 2 2" xfId="20113" xr:uid="{00000000-0005-0000-0000-0000AF000000}"/>
    <cellStyle name="Normal GHG Numbers (0.00) 2 2 3 3 3 3" xfId="10705" xr:uid="{00000000-0005-0000-0000-0000AF000000}"/>
    <cellStyle name="Normal GHG Numbers (0.00) 2 2 3 3 4" xfId="7001" xr:uid="{00000000-0005-0000-0000-0000AF000000}"/>
    <cellStyle name="Normal GHG Numbers (0.00) 2 2 3 3 4 2" xfId="17546" xr:uid="{00000000-0005-0000-0000-0000AF000000}"/>
    <cellStyle name="Normal GHG Numbers (0.00) 2 2 3 3 5" xfId="5444" xr:uid="{00000000-0005-0000-0000-0000AF000000}"/>
    <cellStyle name="Normal GHG Numbers (0.00) 2 2 3 3 5 2" xfId="11004" xr:uid="{00000000-0005-0000-0000-0000AF000000}"/>
    <cellStyle name="Normal GHG Numbers (0.00) 2 2 3 3 6" xfId="12691" xr:uid="{00000000-0005-0000-0000-0000AF000000}"/>
    <cellStyle name="Normal GHG Numbers (0.00) 2 2 3 4" xfId="990" xr:uid="{00000000-0005-0000-0000-0000AF000000}"/>
    <cellStyle name="Normal GHG Numbers (0.00) 2 2 3 4 2" xfId="6650" xr:uid="{00000000-0005-0000-0000-0000AF000000}"/>
    <cellStyle name="Normal GHG Numbers (0.00) 2 2 3 4 2 2" xfId="17195" xr:uid="{00000000-0005-0000-0000-0000AF000000}"/>
    <cellStyle name="Normal GHG Numbers (0.00) 2 2 3 4 3" xfId="10967" xr:uid="{00000000-0005-0000-0000-0000AF000000}"/>
    <cellStyle name="Normal GHG Numbers (0.00) 2 2 3 5" xfId="2233" xr:uid="{00000000-0005-0000-0000-0000AF000000}"/>
    <cellStyle name="Normal GHG Numbers (0.00) 2 2 3 5 2" xfId="7803" xr:uid="{00000000-0005-0000-0000-0000AF000000}"/>
    <cellStyle name="Normal GHG Numbers (0.00) 2 2 3 5 2 2" xfId="18348" xr:uid="{00000000-0005-0000-0000-0000AF000000}"/>
    <cellStyle name="Normal GHG Numbers (0.00) 2 2 3 5 3" xfId="10997" xr:uid="{00000000-0005-0000-0000-0000AF000000}"/>
    <cellStyle name="Normal GHG Numbers (0.00) 2 2 3 6" xfId="3658" xr:uid="{00000000-0005-0000-0000-0000AF000000}"/>
    <cellStyle name="Normal GHG Numbers (0.00) 2 2 3 6 2" xfId="9218" xr:uid="{00000000-0005-0000-0000-0000AF000000}"/>
    <cellStyle name="Normal GHG Numbers (0.00) 2 2 3 6 2 2" xfId="19766" xr:uid="{00000000-0005-0000-0000-0000AF000000}"/>
    <cellStyle name="Normal GHG Numbers (0.00) 2 2 3 6 3" xfId="13177" xr:uid="{00000000-0005-0000-0000-0000AF000000}"/>
    <cellStyle name="Normal GHG Numbers (0.00) 2 2 3 7" xfId="6384" xr:uid="{00000000-0005-0000-0000-0000AF000000}"/>
    <cellStyle name="Normal GHG Numbers (0.00) 2 2 3 7 2" xfId="15092" xr:uid="{00000000-0005-0000-0000-0000AF000000}"/>
    <cellStyle name="Normal GHG Numbers (0.00) 2 2 3 7 2 2" xfId="16929" xr:uid="{00000000-0005-0000-0000-0000AF000000}"/>
    <cellStyle name="Normal GHG Numbers (0.00) 2 2 3 7 3" xfId="10562" xr:uid="{00000000-0005-0000-0000-0000AF000000}"/>
    <cellStyle name="Normal GHG Numbers (0.00) 2 2 3 8" xfId="5102" xr:uid="{00000000-0005-0000-0000-0000AF000000}"/>
    <cellStyle name="Normal GHG Numbers (0.00) 2 2 3 8 2" xfId="13402" xr:uid="{00000000-0005-0000-0000-0000AF000000}"/>
    <cellStyle name="Normal GHG Numbers (0.00) 2 2 3 9" xfId="10401" xr:uid="{00000000-0005-0000-0000-0000AF000000}"/>
    <cellStyle name="Normal GHG Numbers (0.00) 2 2 4" xfId="754" xr:uid="{00000000-0005-0000-0000-0000AF000000}"/>
    <cellStyle name="Normal GHG Numbers (0.00) 2 2 4 2" xfId="1980" xr:uid="{00000000-0005-0000-0000-0000AF000000}"/>
    <cellStyle name="Normal GHG Numbers (0.00) 2 2 4 2 2" xfId="3219" xr:uid="{00000000-0005-0000-0000-0000AF000000}"/>
    <cellStyle name="Normal GHG Numbers (0.00) 2 2 4 2 2 2" xfId="8789" xr:uid="{00000000-0005-0000-0000-0000AF000000}"/>
    <cellStyle name="Normal GHG Numbers (0.00) 2 2 4 2 2 2 2" xfId="19334" xr:uid="{00000000-0005-0000-0000-0000AF000000}"/>
    <cellStyle name="Normal GHG Numbers (0.00) 2 2 4 2 2 3" xfId="10824" xr:uid="{00000000-0005-0000-0000-0000AF000000}"/>
    <cellStyle name="Normal GHG Numbers (0.00) 2 2 4 2 3" xfId="4631" xr:uid="{00000000-0005-0000-0000-0000AF000000}"/>
    <cellStyle name="Normal GHG Numbers (0.00) 2 2 4 2 3 2" xfId="10127" xr:uid="{00000000-0005-0000-0000-0000AF000000}"/>
    <cellStyle name="Normal GHG Numbers (0.00) 2 2 4 2 3 2 2" xfId="20682" xr:uid="{00000000-0005-0000-0000-0000AF000000}"/>
    <cellStyle name="Normal GHG Numbers (0.00) 2 2 4 2 3 3" xfId="11448" xr:uid="{00000000-0005-0000-0000-0000AF000000}"/>
    <cellStyle name="Normal GHG Numbers (0.00) 2 2 4 2 4" xfId="7554" xr:uid="{00000000-0005-0000-0000-0000AF000000}"/>
    <cellStyle name="Normal GHG Numbers (0.00) 2 2 4 2 4 2" xfId="18099" xr:uid="{00000000-0005-0000-0000-0000AF000000}"/>
    <cellStyle name="Normal GHG Numbers (0.00) 2 2 4 2 5" xfId="6011" xr:uid="{00000000-0005-0000-0000-0000AF000000}"/>
    <cellStyle name="Normal GHG Numbers (0.00) 2 2 4 2 5 2" xfId="16533" xr:uid="{00000000-0005-0000-0000-0000AF000000}"/>
    <cellStyle name="Normal GHG Numbers (0.00) 2 2 4 2 6" xfId="15775" xr:uid="{00000000-0005-0000-0000-0000AF000000}"/>
    <cellStyle name="Normal GHG Numbers (0.00) 2 2 4 3" xfId="1662" xr:uid="{00000000-0005-0000-0000-0000AF000000}"/>
    <cellStyle name="Normal GHG Numbers (0.00) 2 2 4 3 2" xfId="2902" xr:uid="{00000000-0005-0000-0000-0000AF000000}"/>
    <cellStyle name="Normal GHG Numbers (0.00) 2 2 4 3 2 2" xfId="8472" xr:uid="{00000000-0005-0000-0000-0000AF000000}"/>
    <cellStyle name="Normal GHG Numbers (0.00) 2 2 4 3 2 2 2" xfId="19017" xr:uid="{00000000-0005-0000-0000-0000AF000000}"/>
    <cellStyle name="Normal GHG Numbers (0.00) 2 2 4 3 2 3" xfId="12935" xr:uid="{00000000-0005-0000-0000-0000AF000000}"/>
    <cellStyle name="Normal GHG Numbers (0.00) 2 2 4 3 3" xfId="4315" xr:uid="{00000000-0005-0000-0000-0000AF000000}"/>
    <cellStyle name="Normal GHG Numbers (0.00) 2 2 4 3 3 2" xfId="9830" xr:uid="{00000000-0005-0000-0000-0000AF000000}"/>
    <cellStyle name="Normal GHG Numbers (0.00) 2 2 4 3 3 2 2" xfId="20386" xr:uid="{00000000-0005-0000-0000-0000AF000000}"/>
    <cellStyle name="Normal GHG Numbers (0.00) 2 2 4 3 3 3" xfId="10813" xr:uid="{00000000-0005-0000-0000-0000AF000000}"/>
    <cellStyle name="Normal GHG Numbers (0.00) 2 2 4 3 4" xfId="7270" xr:uid="{00000000-0005-0000-0000-0000AF000000}"/>
    <cellStyle name="Normal GHG Numbers (0.00) 2 2 4 3 4 2" xfId="17815" xr:uid="{00000000-0005-0000-0000-0000AF000000}"/>
    <cellStyle name="Normal GHG Numbers (0.00) 2 2 4 3 5" xfId="5714" xr:uid="{00000000-0005-0000-0000-0000AF000000}"/>
    <cellStyle name="Normal GHG Numbers (0.00) 2 2 4 3 5 2" xfId="16237" xr:uid="{00000000-0005-0000-0000-0000AF000000}"/>
    <cellStyle name="Normal GHG Numbers (0.00) 2 2 4 3 6" xfId="15346" xr:uid="{00000000-0005-0000-0000-0000AF000000}"/>
    <cellStyle name="Normal GHG Numbers (0.00) 2 2 4 4" xfId="1054" xr:uid="{00000000-0005-0000-0000-0000AF000000}"/>
    <cellStyle name="Normal GHG Numbers (0.00) 2 2 4 4 2" xfId="6711" xr:uid="{00000000-0005-0000-0000-0000AF000000}"/>
    <cellStyle name="Normal GHG Numbers (0.00) 2 2 4 4 2 2" xfId="17256" xr:uid="{00000000-0005-0000-0000-0000AF000000}"/>
    <cellStyle name="Normal GHG Numbers (0.00) 2 2 4 4 3" xfId="11972" xr:uid="{00000000-0005-0000-0000-0000AF000000}"/>
    <cellStyle name="Normal GHG Numbers (0.00) 2 2 4 5" xfId="2297" xr:uid="{00000000-0005-0000-0000-0000AF000000}"/>
    <cellStyle name="Normal GHG Numbers (0.00) 2 2 4 5 2" xfId="7867" xr:uid="{00000000-0005-0000-0000-0000AF000000}"/>
    <cellStyle name="Normal GHG Numbers (0.00) 2 2 4 5 2 2" xfId="18412" xr:uid="{00000000-0005-0000-0000-0000AF000000}"/>
    <cellStyle name="Normal GHG Numbers (0.00) 2 2 4 5 3" xfId="14031" xr:uid="{00000000-0005-0000-0000-0000AF000000}"/>
    <cellStyle name="Normal GHG Numbers (0.00) 2 2 4 6" xfId="3722" xr:uid="{00000000-0005-0000-0000-0000AF000000}"/>
    <cellStyle name="Normal GHG Numbers (0.00) 2 2 4 6 2" xfId="9278" xr:uid="{00000000-0005-0000-0000-0000AF000000}"/>
    <cellStyle name="Normal GHG Numbers (0.00) 2 2 4 6 2 2" xfId="19827" xr:uid="{00000000-0005-0000-0000-0000AF000000}"/>
    <cellStyle name="Normal GHG Numbers (0.00) 2 2 4 6 3" xfId="15988" xr:uid="{00000000-0005-0000-0000-0000AF000000}"/>
    <cellStyle name="Normal GHG Numbers (0.00) 2 2 4 7" xfId="6418" xr:uid="{00000000-0005-0000-0000-0000AF000000}"/>
    <cellStyle name="Normal GHG Numbers (0.00) 2 2 4 7 2" xfId="15126" xr:uid="{00000000-0005-0000-0000-0000AF000000}"/>
    <cellStyle name="Normal GHG Numbers (0.00) 2 2 4 7 2 2" xfId="16963" xr:uid="{00000000-0005-0000-0000-0000AF000000}"/>
    <cellStyle name="Normal GHG Numbers (0.00) 2 2 4 7 3" xfId="10553" xr:uid="{00000000-0005-0000-0000-0000AF000000}"/>
    <cellStyle name="Normal GHG Numbers (0.00) 2 2 4 8" xfId="5162" xr:uid="{00000000-0005-0000-0000-0000AF000000}"/>
    <cellStyle name="Normal GHG Numbers (0.00) 2 2 4 8 2" xfId="13176" xr:uid="{00000000-0005-0000-0000-0000AF000000}"/>
    <cellStyle name="Normal GHG Numbers (0.00) 2 2 4 9" xfId="13753" xr:uid="{00000000-0005-0000-0000-0000AF000000}"/>
    <cellStyle name="Normal GHG Numbers (0.00) 2 2 5" xfId="816" xr:uid="{00000000-0005-0000-0000-0000AF000000}"/>
    <cellStyle name="Normal GHG Numbers (0.00) 2 2 5 2" xfId="2042" xr:uid="{00000000-0005-0000-0000-0000AF000000}"/>
    <cellStyle name="Normal GHG Numbers (0.00) 2 2 5 2 2" xfId="3281" xr:uid="{00000000-0005-0000-0000-0000AF000000}"/>
    <cellStyle name="Normal GHG Numbers (0.00) 2 2 5 2 2 2" xfId="8851" xr:uid="{00000000-0005-0000-0000-0000AF000000}"/>
    <cellStyle name="Normal GHG Numbers (0.00) 2 2 5 2 2 2 2" xfId="19396" xr:uid="{00000000-0005-0000-0000-0000AF000000}"/>
    <cellStyle name="Normal GHG Numbers (0.00) 2 2 5 2 2 3" xfId="12460" xr:uid="{00000000-0005-0000-0000-0000AF000000}"/>
    <cellStyle name="Normal GHG Numbers (0.00) 2 2 5 2 3" xfId="4693" xr:uid="{00000000-0005-0000-0000-0000AF000000}"/>
    <cellStyle name="Normal GHG Numbers (0.00) 2 2 5 2 3 2" xfId="10186" xr:uid="{00000000-0005-0000-0000-0000AF000000}"/>
    <cellStyle name="Normal GHG Numbers (0.00) 2 2 5 2 3 2 2" xfId="20741" xr:uid="{00000000-0005-0000-0000-0000AF000000}"/>
    <cellStyle name="Normal GHG Numbers (0.00) 2 2 5 2 3 3" xfId="16053" xr:uid="{00000000-0005-0000-0000-0000AF000000}"/>
    <cellStyle name="Normal GHG Numbers (0.00) 2 2 5 2 4" xfId="7613" xr:uid="{00000000-0005-0000-0000-0000AF000000}"/>
    <cellStyle name="Normal GHG Numbers (0.00) 2 2 5 2 4 2" xfId="18158" xr:uid="{00000000-0005-0000-0000-0000AF000000}"/>
    <cellStyle name="Normal GHG Numbers (0.00) 2 2 5 2 5" xfId="6070" xr:uid="{00000000-0005-0000-0000-0000AF000000}"/>
    <cellStyle name="Normal GHG Numbers (0.00) 2 2 5 2 5 2" xfId="16592" xr:uid="{00000000-0005-0000-0000-0000AF000000}"/>
    <cellStyle name="Normal GHG Numbers (0.00) 2 2 5 2 6" xfId="11241" xr:uid="{00000000-0005-0000-0000-0000AF000000}"/>
    <cellStyle name="Normal GHG Numbers (0.00) 2 2 5 3" xfId="1720" xr:uid="{00000000-0005-0000-0000-0000AF000000}"/>
    <cellStyle name="Normal GHG Numbers (0.00) 2 2 5 3 2" xfId="2959" xr:uid="{00000000-0005-0000-0000-0000AF000000}"/>
    <cellStyle name="Normal GHG Numbers (0.00) 2 2 5 3 2 2" xfId="8529" xr:uid="{00000000-0005-0000-0000-0000AF000000}"/>
    <cellStyle name="Normal GHG Numbers (0.00) 2 2 5 3 2 2 2" xfId="19074" xr:uid="{00000000-0005-0000-0000-0000AF000000}"/>
    <cellStyle name="Normal GHG Numbers (0.00) 2 2 5 3 2 3" xfId="15254" xr:uid="{00000000-0005-0000-0000-0000AF000000}"/>
    <cellStyle name="Normal GHG Numbers (0.00) 2 2 5 3 3" xfId="4371" xr:uid="{00000000-0005-0000-0000-0000AF000000}"/>
    <cellStyle name="Normal GHG Numbers (0.00) 2 2 5 3 3 2" xfId="9883" xr:uid="{00000000-0005-0000-0000-0000AF000000}"/>
    <cellStyle name="Normal GHG Numbers (0.00) 2 2 5 3 3 2 2" xfId="20439" xr:uid="{00000000-0005-0000-0000-0000AF000000}"/>
    <cellStyle name="Normal GHG Numbers (0.00) 2 2 5 3 3 3" xfId="10579" xr:uid="{00000000-0005-0000-0000-0000AF000000}"/>
    <cellStyle name="Normal GHG Numbers (0.00) 2 2 5 3 4" xfId="7324" xr:uid="{00000000-0005-0000-0000-0000AF000000}"/>
    <cellStyle name="Normal GHG Numbers (0.00) 2 2 5 3 4 2" xfId="17869" xr:uid="{00000000-0005-0000-0000-0000AF000000}"/>
    <cellStyle name="Normal GHG Numbers (0.00) 2 2 5 3 5" xfId="5767" xr:uid="{00000000-0005-0000-0000-0000AF000000}"/>
    <cellStyle name="Normal GHG Numbers (0.00) 2 2 5 3 5 2" xfId="16290" xr:uid="{00000000-0005-0000-0000-0000AF000000}"/>
    <cellStyle name="Normal GHG Numbers (0.00) 2 2 5 3 6" xfId="11700" xr:uid="{00000000-0005-0000-0000-0000AF000000}"/>
    <cellStyle name="Normal GHG Numbers (0.00) 2 2 5 4" xfId="1116" xr:uid="{00000000-0005-0000-0000-0000AF000000}"/>
    <cellStyle name="Normal GHG Numbers (0.00) 2 2 5 4 2" xfId="6773" xr:uid="{00000000-0005-0000-0000-0000AF000000}"/>
    <cellStyle name="Normal GHG Numbers (0.00) 2 2 5 4 2 2" xfId="17318" xr:uid="{00000000-0005-0000-0000-0000AF000000}"/>
    <cellStyle name="Normal GHG Numbers (0.00) 2 2 5 4 3" xfId="13750" xr:uid="{00000000-0005-0000-0000-0000AF000000}"/>
    <cellStyle name="Normal GHG Numbers (0.00) 2 2 5 5" xfId="2359" xr:uid="{00000000-0005-0000-0000-0000AF000000}"/>
    <cellStyle name="Normal GHG Numbers (0.00) 2 2 5 5 2" xfId="7929" xr:uid="{00000000-0005-0000-0000-0000AF000000}"/>
    <cellStyle name="Normal GHG Numbers (0.00) 2 2 5 5 2 2" xfId="18474" xr:uid="{00000000-0005-0000-0000-0000AF000000}"/>
    <cellStyle name="Normal GHG Numbers (0.00) 2 2 5 5 3" xfId="12011" xr:uid="{00000000-0005-0000-0000-0000AF000000}"/>
    <cellStyle name="Normal GHG Numbers (0.00) 2 2 5 6" xfId="3784" xr:uid="{00000000-0005-0000-0000-0000AF000000}"/>
    <cellStyle name="Normal GHG Numbers (0.00) 2 2 5 6 2" xfId="9337" xr:uid="{00000000-0005-0000-0000-0000AF000000}"/>
    <cellStyle name="Normal GHG Numbers (0.00) 2 2 5 6 2 2" xfId="19889" xr:uid="{00000000-0005-0000-0000-0000AF000000}"/>
    <cellStyle name="Normal GHG Numbers (0.00) 2 2 5 6 3" xfId="12235" xr:uid="{00000000-0005-0000-0000-0000AF000000}"/>
    <cellStyle name="Normal GHG Numbers (0.00) 2 2 5 7" xfId="6477" xr:uid="{00000000-0005-0000-0000-0000AF000000}"/>
    <cellStyle name="Normal GHG Numbers (0.00) 2 2 5 7 2" xfId="15185" xr:uid="{00000000-0005-0000-0000-0000AF000000}"/>
    <cellStyle name="Normal GHG Numbers (0.00) 2 2 5 7 2 2" xfId="17022" xr:uid="{00000000-0005-0000-0000-0000AF000000}"/>
    <cellStyle name="Normal GHG Numbers (0.00) 2 2 5 7 3" xfId="13312" xr:uid="{00000000-0005-0000-0000-0000AF000000}"/>
    <cellStyle name="Normal GHG Numbers (0.00) 2 2 5 8" xfId="5221" xr:uid="{00000000-0005-0000-0000-0000AF000000}"/>
    <cellStyle name="Normal GHG Numbers (0.00) 2 2 5 8 2" xfId="10878" xr:uid="{00000000-0005-0000-0000-0000AF000000}"/>
    <cellStyle name="Normal GHG Numbers (0.00) 2 2 5 9" xfId="15883" xr:uid="{00000000-0005-0000-0000-0000AF000000}"/>
    <cellStyle name="Normal GHG Numbers (0.00) 2 2 6" xfId="621" xr:uid="{00000000-0005-0000-0000-0000AF000000}"/>
    <cellStyle name="Normal GHG Numbers (0.00) 2 2 6 2" xfId="1544" xr:uid="{00000000-0005-0000-0000-0000AF000000}"/>
    <cellStyle name="Normal GHG Numbers (0.00) 2 2 6 2 2" xfId="7154" xr:uid="{00000000-0005-0000-0000-0000AF000000}"/>
    <cellStyle name="Normal GHG Numbers (0.00) 2 2 6 2 2 2" xfId="17699" xr:uid="{00000000-0005-0000-0000-0000AF000000}"/>
    <cellStyle name="Normal GHG Numbers (0.00) 2 2 6 2 3" xfId="11764" xr:uid="{00000000-0005-0000-0000-0000AF000000}"/>
    <cellStyle name="Normal GHG Numbers (0.00) 2 2 6 3" xfId="2784" xr:uid="{00000000-0005-0000-0000-0000AF000000}"/>
    <cellStyle name="Normal GHG Numbers (0.00) 2 2 6 3 2" xfId="8354" xr:uid="{00000000-0005-0000-0000-0000AF000000}"/>
    <cellStyle name="Normal GHG Numbers (0.00) 2 2 6 3 2 2" xfId="18899" xr:uid="{00000000-0005-0000-0000-0000AF000000}"/>
    <cellStyle name="Normal GHG Numbers (0.00) 2 2 6 3 3" xfId="13082" xr:uid="{00000000-0005-0000-0000-0000AF000000}"/>
    <cellStyle name="Normal GHG Numbers (0.00) 2 2 6 4" xfId="4198" xr:uid="{00000000-0005-0000-0000-0000AF000000}"/>
    <cellStyle name="Normal GHG Numbers (0.00) 2 2 6 4 2" xfId="9719" xr:uid="{00000000-0005-0000-0000-0000AF000000}"/>
    <cellStyle name="Normal GHG Numbers (0.00) 2 2 6 4 2 2" xfId="20273" xr:uid="{00000000-0005-0000-0000-0000AF000000}"/>
    <cellStyle name="Normal GHG Numbers (0.00) 2 2 6 4 3" xfId="15885" xr:uid="{00000000-0005-0000-0000-0000AF000000}"/>
    <cellStyle name="Normal GHG Numbers (0.00) 2 2 6 5" xfId="6317" xr:uid="{00000000-0005-0000-0000-0000AF000000}"/>
    <cellStyle name="Normal GHG Numbers (0.00) 2 2 6 5 2" xfId="16862" xr:uid="{00000000-0005-0000-0000-0000AF000000}"/>
    <cellStyle name="Normal GHG Numbers (0.00) 2 2 6 6" xfId="5603" xr:uid="{00000000-0005-0000-0000-0000AF000000}"/>
    <cellStyle name="Normal GHG Numbers (0.00) 2 2 6 6 2" xfId="14300" xr:uid="{00000000-0005-0000-0000-0000AF000000}"/>
    <cellStyle name="Normal GHG Numbers (0.00) 2 2 6 7" xfId="14516" xr:uid="{00000000-0005-0000-0000-0000AF000000}"/>
    <cellStyle name="Normal GHG Numbers (0.00) 2 2 7" xfId="1343" xr:uid="{00000000-0005-0000-0000-0000AF000000}"/>
    <cellStyle name="Normal GHG Numbers (0.00) 2 2 7 2" xfId="2584" xr:uid="{00000000-0005-0000-0000-0000AF000000}"/>
    <cellStyle name="Normal GHG Numbers (0.00) 2 2 7 2 2" xfId="8154" xr:uid="{00000000-0005-0000-0000-0000AF000000}"/>
    <cellStyle name="Normal GHG Numbers (0.00) 2 2 7 2 2 2" xfId="18699" xr:uid="{00000000-0005-0000-0000-0000AF000000}"/>
    <cellStyle name="Normal GHG Numbers (0.00) 2 2 7 2 3" xfId="14259" xr:uid="{00000000-0005-0000-0000-0000AF000000}"/>
    <cellStyle name="Normal GHG Numbers (0.00) 2 2 7 3" xfId="4004" xr:uid="{00000000-0005-0000-0000-0000AF000000}"/>
    <cellStyle name="Normal GHG Numbers (0.00) 2 2 7 3 2" xfId="9539" xr:uid="{00000000-0005-0000-0000-0000AF000000}"/>
    <cellStyle name="Normal GHG Numbers (0.00) 2 2 7 3 2 2" xfId="20092" xr:uid="{00000000-0005-0000-0000-0000AF000000}"/>
    <cellStyle name="Normal GHG Numbers (0.00) 2 2 7 3 3" xfId="11377" xr:uid="{00000000-0005-0000-0000-0000AF000000}"/>
    <cellStyle name="Normal GHG Numbers (0.00) 2 2 7 4" xfId="6980" xr:uid="{00000000-0005-0000-0000-0000AF000000}"/>
    <cellStyle name="Normal GHG Numbers (0.00) 2 2 7 4 2" xfId="17525" xr:uid="{00000000-0005-0000-0000-0000AF000000}"/>
    <cellStyle name="Normal GHG Numbers (0.00) 2 2 7 5" xfId="5423" xr:uid="{00000000-0005-0000-0000-0000AF000000}"/>
    <cellStyle name="Normal GHG Numbers (0.00) 2 2 7 5 2" xfId="10427" xr:uid="{00000000-0005-0000-0000-0000AF000000}"/>
    <cellStyle name="Normal GHG Numbers (0.00) 2 2 7 6" xfId="12007" xr:uid="{00000000-0005-0000-0000-0000AF000000}"/>
    <cellStyle name="Normal GHG Numbers (0.00) 2 2 8" xfId="919" xr:uid="{00000000-0005-0000-0000-0000AF000000}"/>
    <cellStyle name="Normal GHG Numbers (0.00) 2 2 8 2" xfId="3408" xr:uid="{00000000-0005-0000-0000-0000AF000000}"/>
    <cellStyle name="Normal GHG Numbers (0.00) 2 2 8 2 2" xfId="8975" xr:uid="{00000000-0005-0000-0000-0000AF000000}"/>
    <cellStyle name="Normal GHG Numbers (0.00) 2 2 8 2 2 2" xfId="19520" xr:uid="{00000000-0005-0000-0000-0000AF000000}"/>
    <cellStyle name="Normal GHG Numbers (0.00) 2 2 8 2 3" xfId="11644" xr:uid="{00000000-0005-0000-0000-0000AF000000}"/>
    <cellStyle name="Normal GHG Numbers (0.00) 2 2 8 3" xfId="6579" xr:uid="{00000000-0005-0000-0000-0000AF000000}"/>
    <cellStyle name="Normal GHG Numbers (0.00) 2 2 8 3 2" xfId="17124" xr:uid="{00000000-0005-0000-0000-0000AF000000}"/>
    <cellStyle name="Normal GHG Numbers (0.00) 2 2 8 4" xfId="4840" xr:uid="{00000000-0005-0000-0000-0000AF000000}"/>
    <cellStyle name="Normal GHG Numbers (0.00) 2 2 8 4 2" xfId="13028" xr:uid="{00000000-0005-0000-0000-0000AF000000}"/>
    <cellStyle name="Normal GHG Numbers (0.00) 2 2 8 5" xfId="11824" xr:uid="{00000000-0005-0000-0000-0000AF000000}"/>
    <cellStyle name="Normal GHG Numbers (0.00) 2 2 9" xfId="2162" xr:uid="{00000000-0005-0000-0000-0000AF000000}"/>
    <cellStyle name="Normal GHG Numbers (0.00) 2 2 9 2" xfId="7732" xr:uid="{00000000-0005-0000-0000-0000AF000000}"/>
    <cellStyle name="Normal GHG Numbers (0.00) 2 2 9 2 2" xfId="18277" xr:uid="{00000000-0005-0000-0000-0000AF000000}"/>
    <cellStyle name="Normal GHG Numbers (0.00) 2 2 9 3" xfId="12196" xr:uid="{00000000-0005-0000-0000-0000AF000000}"/>
    <cellStyle name="Normal GHG Numbers (0.00) 2 3" xfId="365" xr:uid="{00000000-0005-0000-0000-0000B1000000}"/>
    <cellStyle name="Normal GHG Numbers (0.00) 2 3 10" xfId="2113" xr:uid="{00000000-0005-0000-0000-0000B1000000}"/>
    <cellStyle name="Normal GHG Numbers (0.00) 2 3 10 2" xfId="7683" xr:uid="{00000000-0005-0000-0000-0000B1000000}"/>
    <cellStyle name="Normal GHG Numbers (0.00) 2 3 10 2 2" xfId="18228" xr:uid="{00000000-0005-0000-0000-0000B1000000}"/>
    <cellStyle name="Normal GHG Numbers (0.00) 2 3 10 3" xfId="13297" xr:uid="{00000000-0005-0000-0000-0000B1000000}"/>
    <cellStyle name="Normal GHG Numbers (0.00) 2 3 11" xfId="442" xr:uid="{00000000-0005-0000-0000-0000B1000000}"/>
    <cellStyle name="Normal GHG Numbers (0.00) 2 3 11 2" xfId="6186" xr:uid="{00000000-0005-0000-0000-0000B1000000}"/>
    <cellStyle name="Normal GHG Numbers (0.00) 2 3 11 2 2" xfId="16731" xr:uid="{00000000-0005-0000-0000-0000B1000000}"/>
    <cellStyle name="Normal GHG Numbers (0.00) 2 3 11 3" xfId="15733" xr:uid="{00000000-0005-0000-0000-0000B1000000}"/>
    <cellStyle name="Normal GHG Numbers (0.00) 2 3 12" xfId="3452" xr:uid="{00000000-0005-0000-0000-0000B1000000}"/>
    <cellStyle name="Normal GHG Numbers (0.00) 2 3 12 2" xfId="9016" xr:uid="{00000000-0005-0000-0000-0000B1000000}"/>
    <cellStyle name="Normal GHG Numbers (0.00) 2 3 12 2 2" xfId="19562" xr:uid="{00000000-0005-0000-0000-0000B1000000}"/>
    <cellStyle name="Normal GHG Numbers (0.00) 2 3 13" xfId="4895" xr:uid="{00000000-0005-0000-0000-0000B1000000}"/>
    <cellStyle name="Normal GHG Numbers (0.00) 2 3 13 2" xfId="15884" xr:uid="{00000000-0005-0000-0000-0000B1000000}"/>
    <cellStyle name="Normal GHG Numbers (0.00) 2 3 14" xfId="10950" xr:uid="{00000000-0005-0000-0000-0000AF000000}"/>
    <cellStyle name="Normal GHG Numbers (0.00) 2 3 2" xfId="517" xr:uid="{00000000-0005-0000-0000-0000B1000000}"/>
    <cellStyle name="Normal GHG Numbers (0.00) 2 3 2 2" xfId="662" xr:uid="{00000000-0005-0000-0000-0000B1000000}"/>
    <cellStyle name="Normal GHG Numbers (0.00) 2 3 2 2 2" xfId="1584" xr:uid="{00000000-0005-0000-0000-0000B1000000}"/>
    <cellStyle name="Normal GHG Numbers (0.00) 2 3 2 2 2 2" xfId="7194" xr:uid="{00000000-0005-0000-0000-0000B1000000}"/>
    <cellStyle name="Normal GHG Numbers (0.00) 2 3 2 2 2 2 2" xfId="17739" xr:uid="{00000000-0005-0000-0000-0000B1000000}"/>
    <cellStyle name="Normal GHG Numbers (0.00) 2 3 2 2 2 3" xfId="12747" xr:uid="{00000000-0005-0000-0000-0000B1000000}"/>
    <cellStyle name="Normal GHG Numbers (0.00) 2 3 2 2 3" xfId="2824" xr:uid="{00000000-0005-0000-0000-0000B1000000}"/>
    <cellStyle name="Normal GHG Numbers (0.00) 2 3 2 2 3 2" xfId="8394" xr:uid="{00000000-0005-0000-0000-0000B1000000}"/>
    <cellStyle name="Normal GHG Numbers (0.00) 2 3 2 2 3 2 2" xfId="18939" xr:uid="{00000000-0005-0000-0000-0000B1000000}"/>
    <cellStyle name="Normal GHG Numbers (0.00) 2 3 2 2 3 3" xfId="12318" xr:uid="{00000000-0005-0000-0000-0000B1000000}"/>
    <cellStyle name="Normal GHG Numbers (0.00) 2 3 2 2 4" xfId="4238" xr:uid="{00000000-0005-0000-0000-0000B1000000}"/>
    <cellStyle name="Normal GHG Numbers (0.00) 2 3 2 2 4 2" xfId="9758" xr:uid="{00000000-0005-0000-0000-0000B1000000}"/>
    <cellStyle name="Normal GHG Numbers (0.00) 2 3 2 2 4 2 2" xfId="20312" xr:uid="{00000000-0005-0000-0000-0000B1000000}"/>
    <cellStyle name="Normal GHG Numbers (0.00) 2 3 2 2 4 3" xfId="14452" xr:uid="{00000000-0005-0000-0000-0000B1000000}"/>
    <cellStyle name="Normal GHG Numbers (0.00) 2 3 2 2 5" xfId="6356" xr:uid="{00000000-0005-0000-0000-0000B1000000}"/>
    <cellStyle name="Normal GHG Numbers (0.00) 2 3 2 2 5 2" xfId="16901" xr:uid="{00000000-0005-0000-0000-0000B1000000}"/>
    <cellStyle name="Normal GHG Numbers (0.00) 2 3 2 2 6" xfId="5642" xr:uid="{00000000-0005-0000-0000-0000B1000000}"/>
    <cellStyle name="Normal GHG Numbers (0.00) 2 3 2 2 6 2" xfId="14648" xr:uid="{00000000-0005-0000-0000-0000B1000000}"/>
    <cellStyle name="Normal GHG Numbers (0.00) 2 3 2 2 7" xfId="10843" xr:uid="{00000000-0005-0000-0000-0000B1000000}"/>
    <cellStyle name="Normal GHG Numbers (0.00) 2 3 2 3" xfId="1788" xr:uid="{00000000-0005-0000-0000-0000B1000000}"/>
    <cellStyle name="Normal GHG Numbers (0.00) 2 3 2 3 2" xfId="3027" xr:uid="{00000000-0005-0000-0000-0000B1000000}"/>
    <cellStyle name="Normal GHG Numbers (0.00) 2 3 2 3 2 2" xfId="8597" xr:uid="{00000000-0005-0000-0000-0000B1000000}"/>
    <cellStyle name="Normal GHG Numbers (0.00) 2 3 2 3 2 2 2" xfId="19142" xr:uid="{00000000-0005-0000-0000-0000B1000000}"/>
    <cellStyle name="Normal GHG Numbers (0.00) 2 3 2 3 2 3" xfId="11800" xr:uid="{00000000-0005-0000-0000-0000B1000000}"/>
    <cellStyle name="Normal GHG Numbers (0.00) 2 3 2 3 3" xfId="4439" xr:uid="{00000000-0005-0000-0000-0000B1000000}"/>
    <cellStyle name="Normal GHG Numbers (0.00) 2 3 2 3 3 2" xfId="9948" xr:uid="{00000000-0005-0000-0000-0000B1000000}"/>
    <cellStyle name="Normal GHG Numbers (0.00) 2 3 2 3 3 2 2" xfId="20504" xr:uid="{00000000-0005-0000-0000-0000B1000000}"/>
    <cellStyle name="Normal GHG Numbers (0.00) 2 3 2 3 3 3" xfId="13017" xr:uid="{00000000-0005-0000-0000-0000B1000000}"/>
    <cellStyle name="Normal GHG Numbers (0.00) 2 3 2 3 4" xfId="7389" xr:uid="{00000000-0005-0000-0000-0000B1000000}"/>
    <cellStyle name="Normal GHG Numbers (0.00) 2 3 2 3 4 2" xfId="17934" xr:uid="{00000000-0005-0000-0000-0000B1000000}"/>
    <cellStyle name="Normal GHG Numbers (0.00) 2 3 2 3 5" xfId="5832" xr:uid="{00000000-0005-0000-0000-0000B1000000}"/>
    <cellStyle name="Normal GHG Numbers (0.00) 2 3 2 3 5 2" xfId="16355" xr:uid="{00000000-0005-0000-0000-0000B1000000}"/>
    <cellStyle name="Normal GHG Numbers (0.00) 2 3 2 3 6" xfId="13539" xr:uid="{00000000-0005-0000-0000-0000B1000000}"/>
    <cellStyle name="Normal GHG Numbers (0.00) 2 3 2 4" xfId="1337" xr:uid="{00000000-0005-0000-0000-0000B1000000}"/>
    <cellStyle name="Normal GHG Numbers (0.00) 2 3 2 4 2" xfId="2578" xr:uid="{00000000-0005-0000-0000-0000B1000000}"/>
    <cellStyle name="Normal GHG Numbers (0.00) 2 3 2 4 2 2" xfId="8148" xr:uid="{00000000-0005-0000-0000-0000B1000000}"/>
    <cellStyle name="Normal GHG Numbers (0.00) 2 3 2 4 2 2 2" xfId="18693" xr:uid="{00000000-0005-0000-0000-0000B1000000}"/>
    <cellStyle name="Normal GHG Numbers (0.00) 2 3 2 4 2 3" xfId="11721" xr:uid="{00000000-0005-0000-0000-0000B1000000}"/>
    <cellStyle name="Normal GHG Numbers (0.00) 2 3 2 4 3" xfId="3998" xr:uid="{00000000-0005-0000-0000-0000B1000000}"/>
    <cellStyle name="Normal GHG Numbers (0.00) 2 3 2 4 3 2" xfId="9534" xr:uid="{00000000-0005-0000-0000-0000B1000000}"/>
    <cellStyle name="Normal GHG Numbers (0.00) 2 3 2 4 3 2 2" xfId="20087" xr:uid="{00000000-0005-0000-0000-0000B1000000}"/>
    <cellStyle name="Normal GHG Numbers (0.00) 2 3 2 4 3 3" xfId="12287" xr:uid="{00000000-0005-0000-0000-0000B1000000}"/>
    <cellStyle name="Normal GHG Numbers (0.00) 2 3 2 4 4" xfId="6975" xr:uid="{00000000-0005-0000-0000-0000B1000000}"/>
    <cellStyle name="Normal GHG Numbers (0.00) 2 3 2 4 4 2" xfId="17520" xr:uid="{00000000-0005-0000-0000-0000B1000000}"/>
    <cellStyle name="Normal GHG Numbers (0.00) 2 3 2 4 5" xfId="5418" xr:uid="{00000000-0005-0000-0000-0000B1000000}"/>
    <cellStyle name="Normal GHG Numbers (0.00) 2 3 2 4 5 2" xfId="10465" xr:uid="{00000000-0005-0000-0000-0000B1000000}"/>
    <cellStyle name="Normal GHG Numbers (0.00) 2 3 2 4 6" xfId="14378" xr:uid="{00000000-0005-0000-0000-0000B1000000}"/>
    <cellStyle name="Normal GHG Numbers (0.00) 2 3 2 5" xfId="963" xr:uid="{00000000-0005-0000-0000-0000B1000000}"/>
    <cellStyle name="Normal GHG Numbers (0.00) 2 3 2 5 2" xfId="3631" xr:uid="{00000000-0005-0000-0000-0000B1000000}"/>
    <cellStyle name="Normal GHG Numbers (0.00) 2 3 2 5 2 2" xfId="9191" xr:uid="{00000000-0005-0000-0000-0000B1000000}"/>
    <cellStyle name="Normal GHG Numbers (0.00) 2 3 2 5 2 2 2" xfId="19739" xr:uid="{00000000-0005-0000-0000-0000B1000000}"/>
    <cellStyle name="Normal GHG Numbers (0.00) 2 3 2 5 2 3" xfId="12401" xr:uid="{00000000-0005-0000-0000-0000B1000000}"/>
    <cellStyle name="Normal GHG Numbers (0.00) 2 3 2 5 3" xfId="6623" xr:uid="{00000000-0005-0000-0000-0000B1000000}"/>
    <cellStyle name="Normal GHG Numbers (0.00) 2 3 2 5 3 2" xfId="17168" xr:uid="{00000000-0005-0000-0000-0000B1000000}"/>
    <cellStyle name="Normal GHG Numbers (0.00) 2 3 2 5 4" xfId="5075" xr:uid="{00000000-0005-0000-0000-0000B1000000}"/>
    <cellStyle name="Normal GHG Numbers (0.00) 2 3 2 5 4 2" xfId="11315" xr:uid="{00000000-0005-0000-0000-0000B1000000}"/>
    <cellStyle name="Normal GHG Numbers (0.00) 2 3 2 5 5" xfId="13315" xr:uid="{00000000-0005-0000-0000-0000B1000000}"/>
    <cellStyle name="Normal GHG Numbers (0.00) 2 3 2 6" xfId="2206" xr:uid="{00000000-0005-0000-0000-0000B1000000}"/>
    <cellStyle name="Normal GHG Numbers (0.00) 2 3 2 6 2" xfId="7776" xr:uid="{00000000-0005-0000-0000-0000B1000000}"/>
    <cellStyle name="Normal GHG Numbers (0.00) 2 3 2 6 2 2" xfId="18321" xr:uid="{00000000-0005-0000-0000-0000B1000000}"/>
    <cellStyle name="Normal GHG Numbers (0.00) 2 3 2 6 3" xfId="11486" xr:uid="{00000000-0005-0000-0000-0000B1000000}"/>
    <cellStyle name="Normal GHG Numbers (0.00) 2 3 2 7" xfId="3541" xr:uid="{00000000-0005-0000-0000-0000B1000000}"/>
    <cellStyle name="Normal GHG Numbers (0.00) 2 3 2 7 2" xfId="9105" xr:uid="{00000000-0005-0000-0000-0000B1000000}"/>
    <cellStyle name="Normal GHG Numbers (0.00) 2 3 2 7 2 2" xfId="19651" xr:uid="{00000000-0005-0000-0000-0000B1000000}"/>
    <cellStyle name="Normal GHG Numbers (0.00) 2 3 2 7 3" xfId="15986" xr:uid="{00000000-0005-0000-0000-0000B1000000}"/>
    <cellStyle name="Normal GHG Numbers (0.00) 2 3 2 8" xfId="4988" xr:uid="{00000000-0005-0000-0000-0000B1000000}"/>
    <cellStyle name="Normal GHG Numbers (0.00) 2 3 2 8 2" xfId="15276" xr:uid="{00000000-0005-0000-0000-0000B1000000}"/>
    <cellStyle name="Normal GHG Numbers (0.00) 2 3 2 9" xfId="16105" xr:uid="{00000000-0005-0000-0000-0000B1000000}"/>
    <cellStyle name="Normal GHG Numbers (0.00) 2 3 3" xfId="711" xr:uid="{00000000-0005-0000-0000-0000B1000000}"/>
    <cellStyle name="Normal GHG Numbers (0.00) 2 3 3 10" xfId="11540" xr:uid="{00000000-0005-0000-0000-0000B1000000}"/>
    <cellStyle name="Normal GHG Numbers (0.00) 2 3 3 2" xfId="1622" xr:uid="{00000000-0005-0000-0000-0000B1000000}"/>
    <cellStyle name="Normal GHG Numbers (0.00) 2 3 3 2 2" xfId="1937" xr:uid="{00000000-0005-0000-0000-0000B1000000}"/>
    <cellStyle name="Normal GHG Numbers (0.00) 2 3 3 2 2 2" xfId="3176" xr:uid="{00000000-0005-0000-0000-0000B1000000}"/>
    <cellStyle name="Normal GHG Numbers (0.00) 2 3 3 2 2 2 2" xfId="8746" xr:uid="{00000000-0005-0000-0000-0000B1000000}"/>
    <cellStyle name="Normal GHG Numbers (0.00) 2 3 3 2 2 2 2 2" xfId="19291" xr:uid="{00000000-0005-0000-0000-0000B1000000}"/>
    <cellStyle name="Normal GHG Numbers (0.00) 2 3 3 2 2 2 3" xfId="15860" xr:uid="{00000000-0005-0000-0000-0000B1000000}"/>
    <cellStyle name="Normal GHG Numbers (0.00) 2 3 3 2 2 3" xfId="4588" xr:uid="{00000000-0005-0000-0000-0000B1000000}"/>
    <cellStyle name="Normal GHG Numbers (0.00) 2 3 3 2 2 3 2" xfId="10087" xr:uid="{00000000-0005-0000-0000-0000B1000000}"/>
    <cellStyle name="Normal GHG Numbers (0.00) 2 3 3 2 2 3 2 2" xfId="20642" xr:uid="{00000000-0005-0000-0000-0000B1000000}"/>
    <cellStyle name="Normal GHG Numbers (0.00) 2 3 3 2 2 3 3" xfId="11331" xr:uid="{00000000-0005-0000-0000-0000B1000000}"/>
    <cellStyle name="Normal GHG Numbers (0.00) 2 3 3 2 2 4" xfId="7514" xr:uid="{00000000-0005-0000-0000-0000B1000000}"/>
    <cellStyle name="Normal GHG Numbers (0.00) 2 3 3 2 2 4 2" xfId="18059" xr:uid="{00000000-0005-0000-0000-0000B1000000}"/>
    <cellStyle name="Normal GHG Numbers (0.00) 2 3 3 2 2 5" xfId="5971" xr:uid="{00000000-0005-0000-0000-0000B1000000}"/>
    <cellStyle name="Normal GHG Numbers (0.00) 2 3 3 2 2 5 2" xfId="16493" xr:uid="{00000000-0005-0000-0000-0000B1000000}"/>
    <cellStyle name="Normal GHG Numbers (0.00) 2 3 3 2 2 6" xfId="14593" xr:uid="{00000000-0005-0000-0000-0000B1000000}"/>
    <cellStyle name="Normal GHG Numbers (0.00) 2 3 3 2 3" xfId="2862" xr:uid="{00000000-0005-0000-0000-0000B1000000}"/>
    <cellStyle name="Normal GHG Numbers (0.00) 2 3 3 2 3 2" xfId="8432" xr:uid="{00000000-0005-0000-0000-0000B1000000}"/>
    <cellStyle name="Normal GHG Numbers (0.00) 2 3 3 2 3 2 2" xfId="18977" xr:uid="{00000000-0005-0000-0000-0000B1000000}"/>
    <cellStyle name="Normal GHG Numbers (0.00) 2 3 3 2 3 3" xfId="13995" xr:uid="{00000000-0005-0000-0000-0000B1000000}"/>
    <cellStyle name="Normal GHG Numbers (0.00) 2 3 3 2 4" xfId="4275" xr:uid="{00000000-0005-0000-0000-0000B1000000}"/>
    <cellStyle name="Normal GHG Numbers (0.00) 2 3 3 2 4 2" xfId="9793" xr:uid="{00000000-0005-0000-0000-0000B1000000}"/>
    <cellStyle name="Normal GHG Numbers (0.00) 2 3 3 2 4 2 2" xfId="20347" xr:uid="{00000000-0005-0000-0000-0000B1000000}"/>
    <cellStyle name="Normal GHG Numbers (0.00) 2 3 3 2 4 3" xfId="11754" xr:uid="{00000000-0005-0000-0000-0000B1000000}"/>
    <cellStyle name="Normal GHG Numbers (0.00) 2 3 3 2 5" xfId="7230" xr:uid="{00000000-0005-0000-0000-0000B1000000}"/>
    <cellStyle name="Normal GHG Numbers (0.00) 2 3 3 2 5 2" xfId="17775" xr:uid="{00000000-0005-0000-0000-0000B1000000}"/>
    <cellStyle name="Normal GHG Numbers (0.00) 2 3 3 2 6" xfId="5677" xr:uid="{00000000-0005-0000-0000-0000B1000000}"/>
    <cellStyle name="Normal GHG Numbers (0.00) 2 3 3 2 6 2" xfId="11111" xr:uid="{00000000-0005-0000-0000-0000B1000000}"/>
    <cellStyle name="Normal GHG Numbers (0.00) 2 3 3 2 7" xfId="14004" xr:uid="{00000000-0005-0000-0000-0000B1000000}"/>
    <cellStyle name="Normal GHG Numbers (0.00) 2 3 3 3" xfId="1231" xr:uid="{00000000-0005-0000-0000-0000B1000000}"/>
    <cellStyle name="Normal GHG Numbers (0.00) 2 3 3 3 2" xfId="2473" xr:uid="{00000000-0005-0000-0000-0000B1000000}"/>
    <cellStyle name="Normal GHG Numbers (0.00) 2 3 3 3 2 2" xfId="8043" xr:uid="{00000000-0005-0000-0000-0000B1000000}"/>
    <cellStyle name="Normal GHG Numbers (0.00) 2 3 3 3 2 2 2" xfId="18588" xr:uid="{00000000-0005-0000-0000-0000B1000000}"/>
    <cellStyle name="Normal GHG Numbers (0.00) 2 3 3 3 2 3" xfId="11459" xr:uid="{00000000-0005-0000-0000-0000B1000000}"/>
    <cellStyle name="Normal GHG Numbers (0.00) 2 3 3 3 3" xfId="3897" xr:uid="{00000000-0005-0000-0000-0000B1000000}"/>
    <cellStyle name="Normal GHG Numbers (0.00) 2 3 3 3 3 2" xfId="9444" xr:uid="{00000000-0005-0000-0000-0000B1000000}"/>
    <cellStyle name="Normal GHG Numbers (0.00) 2 3 3 3 3 2 2" xfId="19997" xr:uid="{00000000-0005-0000-0000-0000B1000000}"/>
    <cellStyle name="Normal GHG Numbers (0.00) 2 3 3 3 3 3" xfId="13240" xr:uid="{00000000-0005-0000-0000-0000B1000000}"/>
    <cellStyle name="Normal GHG Numbers (0.00) 2 3 3 3 4" xfId="6881" xr:uid="{00000000-0005-0000-0000-0000B1000000}"/>
    <cellStyle name="Normal GHG Numbers (0.00) 2 3 3 3 4 2" xfId="17426" xr:uid="{00000000-0005-0000-0000-0000B1000000}"/>
    <cellStyle name="Normal GHG Numbers (0.00) 2 3 3 3 5" xfId="5328" xr:uid="{00000000-0005-0000-0000-0000B1000000}"/>
    <cellStyle name="Normal GHG Numbers (0.00) 2 3 3 3 5 2" xfId="12496" xr:uid="{00000000-0005-0000-0000-0000B1000000}"/>
    <cellStyle name="Normal GHG Numbers (0.00) 2 3 3 3 6" xfId="10386" xr:uid="{00000000-0005-0000-0000-0000B1000000}"/>
    <cellStyle name="Normal GHG Numbers (0.00) 2 3 3 4" xfId="1395" xr:uid="{00000000-0005-0000-0000-0000B1000000}"/>
    <cellStyle name="Normal GHG Numbers (0.00) 2 3 3 4 2" xfId="2636" xr:uid="{00000000-0005-0000-0000-0000B1000000}"/>
    <cellStyle name="Normal GHG Numbers (0.00) 2 3 3 4 2 2" xfId="8206" xr:uid="{00000000-0005-0000-0000-0000B1000000}"/>
    <cellStyle name="Normal GHG Numbers (0.00) 2 3 3 4 2 2 2" xfId="18751" xr:uid="{00000000-0005-0000-0000-0000B1000000}"/>
    <cellStyle name="Normal GHG Numbers (0.00) 2 3 3 4 2 3" xfId="15310" xr:uid="{00000000-0005-0000-0000-0000B1000000}"/>
    <cellStyle name="Normal GHG Numbers (0.00) 2 3 3 4 3" xfId="4056" xr:uid="{00000000-0005-0000-0000-0000B1000000}"/>
    <cellStyle name="Normal GHG Numbers (0.00) 2 3 3 4 3 2" xfId="9589" xr:uid="{00000000-0005-0000-0000-0000B1000000}"/>
    <cellStyle name="Normal GHG Numbers (0.00) 2 3 3 4 3 2 2" xfId="20142" xr:uid="{00000000-0005-0000-0000-0000B1000000}"/>
    <cellStyle name="Normal GHG Numbers (0.00) 2 3 3 4 3 3" xfId="14207" xr:uid="{00000000-0005-0000-0000-0000B1000000}"/>
    <cellStyle name="Normal GHG Numbers (0.00) 2 3 3 4 4" xfId="7030" xr:uid="{00000000-0005-0000-0000-0000B1000000}"/>
    <cellStyle name="Normal GHG Numbers (0.00) 2 3 3 4 4 2" xfId="17575" xr:uid="{00000000-0005-0000-0000-0000B1000000}"/>
    <cellStyle name="Normal GHG Numbers (0.00) 2 3 3 4 5" xfId="5473" xr:uid="{00000000-0005-0000-0000-0000B1000000}"/>
    <cellStyle name="Normal GHG Numbers (0.00) 2 3 3 4 5 2" xfId="14985" xr:uid="{00000000-0005-0000-0000-0000B1000000}"/>
    <cellStyle name="Normal GHG Numbers (0.00) 2 3 3 4 6" xfId="12033" xr:uid="{00000000-0005-0000-0000-0000B1000000}"/>
    <cellStyle name="Normal GHG Numbers (0.00) 2 3 3 5" xfId="1011" xr:uid="{00000000-0005-0000-0000-0000B1000000}"/>
    <cellStyle name="Normal GHG Numbers (0.00) 2 3 3 5 2" xfId="6671" xr:uid="{00000000-0005-0000-0000-0000B1000000}"/>
    <cellStyle name="Normal GHG Numbers (0.00) 2 3 3 5 2 2" xfId="17216" xr:uid="{00000000-0005-0000-0000-0000B1000000}"/>
    <cellStyle name="Normal GHG Numbers (0.00) 2 3 3 5 3" xfId="12064" xr:uid="{00000000-0005-0000-0000-0000B1000000}"/>
    <cellStyle name="Normal GHG Numbers (0.00) 2 3 3 6" xfId="2254" xr:uid="{00000000-0005-0000-0000-0000B1000000}"/>
    <cellStyle name="Normal GHG Numbers (0.00) 2 3 3 6 2" xfId="7824" xr:uid="{00000000-0005-0000-0000-0000B1000000}"/>
    <cellStyle name="Normal GHG Numbers (0.00) 2 3 3 6 2 2" xfId="18369" xr:uid="{00000000-0005-0000-0000-0000B1000000}"/>
    <cellStyle name="Normal GHG Numbers (0.00) 2 3 3 6 3" xfId="10707" xr:uid="{00000000-0005-0000-0000-0000B1000000}"/>
    <cellStyle name="Normal GHG Numbers (0.00) 2 3 3 7" xfId="3679" xr:uid="{00000000-0005-0000-0000-0000B1000000}"/>
    <cellStyle name="Normal GHG Numbers (0.00) 2 3 3 7 2" xfId="9238" xr:uid="{00000000-0005-0000-0000-0000B1000000}"/>
    <cellStyle name="Normal GHG Numbers (0.00) 2 3 3 7 2 2" xfId="19787" xr:uid="{00000000-0005-0000-0000-0000B1000000}"/>
    <cellStyle name="Normal GHG Numbers (0.00) 2 3 3 7 3" xfId="14353" xr:uid="{00000000-0005-0000-0000-0000B1000000}"/>
    <cellStyle name="Normal GHG Numbers (0.00) 2 3 3 8" xfId="6396" xr:uid="{00000000-0005-0000-0000-0000B1000000}"/>
    <cellStyle name="Normal GHG Numbers (0.00) 2 3 3 8 2" xfId="15104" xr:uid="{00000000-0005-0000-0000-0000B1000000}"/>
    <cellStyle name="Normal GHG Numbers (0.00) 2 3 3 8 2 2" xfId="16941" xr:uid="{00000000-0005-0000-0000-0000B1000000}"/>
    <cellStyle name="Normal GHG Numbers (0.00) 2 3 3 8 3" xfId="11953" xr:uid="{00000000-0005-0000-0000-0000B1000000}"/>
    <cellStyle name="Normal GHG Numbers (0.00) 2 3 3 9" xfId="5122" xr:uid="{00000000-0005-0000-0000-0000B1000000}"/>
    <cellStyle name="Normal GHG Numbers (0.00) 2 3 3 9 2" xfId="13140" xr:uid="{00000000-0005-0000-0000-0000B1000000}"/>
    <cellStyle name="Normal GHG Numbers (0.00) 2 3 4" xfId="775" xr:uid="{00000000-0005-0000-0000-0000B1000000}"/>
    <cellStyle name="Normal GHG Numbers (0.00) 2 3 4 2" xfId="2001" xr:uid="{00000000-0005-0000-0000-0000B1000000}"/>
    <cellStyle name="Normal GHG Numbers (0.00) 2 3 4 2 2" xfId="3240" xr:uid="{00000000-0005-0000-0000-0000B1000000}"/>
    <cellStyle name="Normal GHG Numbers (0.00) 2 3 4 2 2 2" xfId="8810" xr:uid="{00000000-0005-0000-0000-0000B1000000}"/>
    <cellStyle name="Normal GHG Numbers (0.00) 2 3 4 2 2 2 2" xfId="19355" xr:uid="{00000000-0005-0000-0000-0000B1000000}"/>
    <cellStyle name="Normal GHG Numbers (0.00) 2 3 4 2 2 3" xfId="11777" xr:uid="{00000000-0005-0000-0000-0000B1000000}"/>
    <cellStyle name="Normal GHG Numbers (0.00) 2 3 4 2 3" xfId="4652" xr:uid="{00000000-0005-0000-0000-0000B1000000}"/>
    <cellStyle name="Normal GHG Numbers (0.00) 2 3 4 2 3 2" xfId="10147" xr:uid="{00000000-0005-0000-0000-0000B1000000}"/>
    <cellStyle name="Normal GHG Numbers (0.00) 2 3 4 2 3 2 2" xfId="20702" xr:uid="{00000000-0005-0000-0000-0000B1000000}"/>
    <cellStyle name="Normal GHG Numbers (0.00) 2 3 4 2 3 3" xfId="13781" xr:uid="{00000000-0005-0000-0000-0000B1000000}"/>
    <cellStyle name="Normal GHG Numbers (0.00) 2 3 4 2 4" xfId="7574" xr:uid="{00000000-0005-0000-0000-0000B1000000}"/>
    <cellStyle name="Normal GHG Numbers (0.00) 2 3 4 2 4 2" xfId="18119" xr:uid="{00000000-0005-0000-0000-0000B1000000}"/>
    <cellStyle name="Normal GHG Numbers (0.00) 2 3 4 2 5" xfId="6031" xr:uid="{00000000-0005-0000-0000-0000B1000000}"/>
    <cellStyle name="Normal GHG Numbers (0.00) 2 3 4 2 5 2" xfId="16553" xr:uid="{00000000-0005-0000-0000-0000B1000000}"/>
    <cellStyle name="Normal GHG Numbers (0.00) 2 3 4 2 6" xfId="10768" xr:uid="{00000000-0005-0000-0000-0000B1000000}"/>
    <cellStyle name="Normal GHG Numbers (0.00) 2 3 4 3" xfId="1683" xr:uid="{00000000-0005-0000-0000-0000B1000000}"/>
    <cellStyle name="Normal GHG Numbers (0.00) 2 3 4 3 2" xfId="2923" xr:uid="{00000000-0005-0000-0000-0000B1000000}"/>
    <cellStyle name="Normal GHG Numbers (0.00) 2 3 4 3 2 2" xfId="8493" xr:uid="{00000000-0005-0000-0000-0000B1000000}"/>
    <cellStyle name="Normal GHG Numbers (0.00) 2 3 4 3 2 2 2" xfId="19038" xr:uid="{00000000-0005-0000-0000-0000B1000000}"/>
    <cellStyle name="Normal GHG Numbers (0.00) 2 3 4 3 2 3" xfId="14530" xr:uid="{00000000-0005-0000-0000-0000B1000000}"/>
    <cellStyle name="Normal GHG Numbers (0.00) 2 3 4 3 3" xfId="4336" xr:uid="{00000000-0005-0000-0000-0000B1000000}"/>
    <cellStyle name="Normal GHG Numbers (0.00) 2 3 4 3 3 2" xfId="9850" xr:uid="{00000000-0005-0000-0000-0000B1000000}"/>
    <cellStyle name="Normal GHG Numbers (0.00) 2 3 4 3 3 2 2" xfId="20406" xr:uid="{00000000-0005-0000-0000-0000B1000000}"/>
    <cellStyle name="Normal GHG Numbers (0.00) 2 3 4 3 3 3" xfId="11766" xr:uid="{00000000-0005-0000-0000-0000B1000000}"/>
    <cellStyle name="Normal GHG Numbers (0.00) 2 3 4 3 4" xfId="7290" xr:uid="{00000000-0005-0000-0000-0000B1000000}"/>
    <cellStyle name="Normal GHG Numbers (0.00) 2 3 4 3 4 2" xfId="17835" xr:uid="{00000000-0005-0000-0000-0000B1000000}"/>
    <cellStyle name="Normal GHG Numbers (0.00) 2 3 4 3 5" xfId="5734" xr:uid="{00000000-0005-0000-0000-0000B1000000}"/>
    <cellStyle name="Normal GHG Numbers (0.00) 2 3 4 3 5 2" xfId="16257" xr:uid="{00000000-0005-0000-0000-0000B1000000}"/>
    <cellStyle name="Normal GHG Numbers (0.00) 2 3 4 3 6" xfId="11015" xr:uid="{00000000-0005-0000-0000-0000B1000000}"/>
    <cellStyle name="Normal GHG Numbers (0.00) 2 3 4 4" xfId="1075" xr:uid="{00000000-0005-0000-0000-0000B1000000}"/>
    <cellStyle name="Normal GHG Numbers (0.00) 2 3 4 4 2" xfId="6732" xr:uid="{00000000-0005-0000-0000-0000B1000000}"/>
    <cellStyle name="Normal GHG Numbers (0.00) 2 3 4 4 2 2" xfId="17277" xr:uid="{00000000-0005-0000-0000-0000B1000000}"/>
    <cellStyle name="Normal GHG Numbers (0.00) 2 3 4 4 3" xfId="11250" xr:uid="{00000000-0005-0000-0000-0000B1000000}"/>
    <cellStyle name="Normal GHG Numbers (0.00) 2 3 4 5" xfId="2318" xr:uid="{00000000-0005-0000-0000-0000B1000000}"/>
    <cellStyle name="Normal GHG Numbers (0.00) 2 3 4 5 2" xfId="7888" xr:uid="{00000000-0005-0000-0000-0000B1000000}"/>
    <cellStyle name="Normal GHG Numbers (0.00) 2 3 4 5 2 2" xfId="18433" xr:uid="{00000000-0005-0000-0000-0000B1000000}"/>
    <cellStyle name="Normal GHG Numbers (0.00) 2 3 4 5 3" xfId="14493" xr:uid="{00000000-0005-0000-0000-0000B1000000}"/>
    <cellStyle name="Normal GHG Numbers (0.00) 2 3 4 6" xfId="3743" xr:uid="{00000000-0005-0000-0000-0000B1000000}"/>
    <cellStyle name="Normal GHG Numbers (0.00) 2 3 4 6 2" xfId="9298" xr:uid="{00000000-0005-0000-0000-0000B1000000}"/>
    <cellStyle name="Normal GHG Numbers (0.00) 2 3 4 6 2 2" xfId="19848" xr:uid="{00000000-0005-0000-0000-0000B1000000}"/>
    <cellStyle name="Normal GHG Numbers (0.00) 2 3 4 6 3" xfId="13748" xr:uid="{00000000-0005-0000-0000-0000B1000000}"/>
    <cellStyle name="Normal GHG Numbers (0.00) 2 3 4 7" xfId="6438" xr:uid="{00000000-0005-0000-0000-0000B1000000}"/>
    <cellStyle name="Normal GHG Numbers (0.00) 2 3 4 7 2" xfId="15146" xr:uid="{00000000-0005-0000-0000-0000B1000000}"/>
    <cellStyle name="Normal GHG Numbers (0.00) 2 3 4 7 2 2" xfId="16983" xr:uid="{00000000-0005-0000-0000-0000B1000000}"/>
    <cellStyle name="Normal GHG Numbers (0.00) 2 3 4 7 3" xfId="14635" xr:uid="{00000000-0005-0000-0000-0000B1000000}"/>
    <cellStyle name="Normal GHG Numbers (0.00) 2 3 4 8" xfId="5182" xr:uid="{00000000-0005-0000-0000-0000B1000000}"/>
    <cellStyle name="Normal GHG Numbers (0.00) 2 3 4 8 2" xfId="14406" xr:uid="{00000000-0005-0000-0000-0000B1000000}"/>
    <cellStyle name="Normal GHG Numbers (0.00) 2 3 4 9" xfId="12253" xr:uid="{00000000-0005-0000-0000-0000B1000000}"/>
    <cellStyle name="Normal GHG Numbers (0.00) 2 3 5" xfId="837" xr:uid="{00000000-0005-0000-0000-0000B1000000}"/>
    <cellStyle name="Normal GHG Numbers (0.00) 2 3 5 2" xfId="2063" xr:uid="{00000000-0005-0000-0000-0000B1000000}"/>
    <cellStyle name="Normal GHG Numbers (0.00) 2 3 5 2 2" xfId="3302" xr:uid="{00000000-0005-0000-0000-0000B1000000}"/>
    <cellStyle name="Normal GHG Numbers (0.00) 2 3 5 2 2 2" xfId="8872" xr:uid="{00000000-0005-0000-0000-0000B1000000}"/>
    <cellStyle name="Normal GHG Numbers (0.00) 2 3 5 2 2 2 2" xfId="19417" xr:uid="{00000000-0005-0000-0000-0000B1000000}"/>
    <cellStyle name="Normal GHG Numbers (0.00) 2 3 5 2 2 3" xfId="15417" xr:uid="{00000000-0005-0000-0000-0000B1000000}"/>
    <cellStyle name="Normal GHG Numbers (0.00) 2 3 5 2 3" xfId="4714" xr:uid="{00000000-0005-0000-0000-0000B1000000}"/>
    <cellStyle name="Normal GHG Numbers (0.00) 2 3 5 2 3 2" xfId="10206" xr:uid="{00000000-0005-0000-0000-0000B1000000}"/>
    <cellStyle name="Normal GHG Numbers (0.00) 2 3 5 2 3 2 2" xfId="20761" xr:uid="{00000000-0005-0000-0000-0000B1000000}"/>
    <cellStyle name="Normal GHG Numbers (0.00) 2 3 5 2 3 3" xfId="11423" xr:uid="{00000000-0005-0000-0000-0000B1000000}"/>
    <cellStyle name="Normal GHG Numbers (0.00) 2 3 5 2 4" xfId="7633" xr:uid="{00000000-0005-0000-0000-0000B1000000}"/>
    <cellStyle name="Normal GHG Numbers (0.00) 2 3 5 2 4 2" xfId="18178" xr:uid="{00000000-0005-0000-0000-0000B1000000}"/>
    <cellStyle name="Normal GHG Numbers (0.00) 2 3 5 2 5" xfId="6090" xr:uid="{00000000-0005-0000-0000-0000B1000000}"/>
    <cellStyle name="Normal GHG Numbers (0.00) 2 3 5 2 5 2" xfId="16612" xr:uid="{00000000-0005-0000-0000-0000B1000000}"/>
    <cellStyle name="Normal GHG Numbers (0.00) 2 3 5 2 6" xfId="15412" xr:uid="{00000000-0005-0000-0000-0000B1000000}"/>
    <cellStyle name="Normal GHG Numbers (0.00) 2 3 5 3" xfId="1741" xr:uid="{00000000-0005-0000-0000-0000B1000000}"/>
    <cellStyle name="Normal GHG Numbers (0.00) 2 3 5 3 2" xfId="2980" xr:uid="{00000000-0005-0000-0000-0000B1000000}"/>
    <cellStyle name="Normal GHG Numbers (0.00) 2 3 5 3 2 2" xfId="8550" xr:uid="{00000000-0005-0000-0000-0000B1000000}"/>
    <cellStyle name="Normal GHG Numbers (0.00) 2 3 5 3 2 2 2" xfId="19095" xr:uid="{00000000-0005-0000-0000-0000B1000000}"/>
    <cellStyle name="Normal GHG Numbers (0.00) 2 3 5 3 2 3" xfId="15659" xr:uid="{00000000-0005-0000-0000-0000B1000000}"/>
    <cellStyle name="Normal GHG Numbers (0.00) 2 3 5 3 3" xfId="4392" xr:uid="{00000000-0005-0000-0000-0000B1000000}"/>
    <cellStyle name="Normal GHG Numbers (0.00) 2 3 5 3 3 2" xfId="9903" xr:uid="{00000000-0005-0000-0000-0000B1000000}"/>
    <cellStyle name="Normal GHG Numbers (0.00) 2 3 5 3 3 2 2" xfId="20459" xr:uid="{00000000-0005-0000-0000-0000B1000000}"/>
    <cellStyle name="Normal GHG Numbers (0.00) 2 3 5 3 3 3" xfId="10461" xr:uid="{00000000-0005-0000-0000-0000B1000000}"/>
    <cellStyle name="Normal GHG Numbers (0.00) 2 3 5 3 4" xfId="7344" xr:uid="{00000000-0005-0000-0000-0000B1000000}"/>
    <cellStyle name="Normal GHG Numbers (0.00) 2 3 5 3 4 2" xfId="17889" xr:uid="{00000000-0005-0000-0000-0000B1000000}"/>
    <cellStyle name="Normal GHG Numbers (0.00) 2 3 5 3 5" xfId="5787" xr:uid="{00000000-0005-0000-0000-0000B1000000}"/>
    <cellStyle name="Normal GHG Numbers (0.00) 2 3 5 3 5 2" xfId="16310" xr:uid="{00000000-0005-0000-0000-0000B1000000}"/>
    <cellStyle name="Normal GHG Numbers (0.00) 2 3 5 3 6" xfId="13301" xr:uid="{00000000-0005-0000-0000-0000B1000000}"/>
    <cellStyle name="Normal GHG Numbers (0.00) 2 3 5 4" xfId="1137" xr:uid="{00000000-0005-0000-0000-0000B1000000}"/>
    <cellStyle name="Normal GHG Numbers (0.00) 2 3 5 4 2" xfId="6794" xr:uid="{00000000-0005-0000-0000-0000B1000000}"/>
    <cellStyle name="Normal GHG Numbers (0.00) 2 3 5 4 2 2" xfId="17339" xr:uid="{00000000-0005-0000-0000-0000B1000000}"/>
    <cellStyle name="Normal GHG Numbers (0.00) 2 3 5 4 3" xfId="12250" xr:uid="{00000000-0005-0000-0000-0000B1000000}"/>
    <cellStyle name="Normal GHG Numbers (0.00) 2 3 5 5" xfId="2380" xr:uid="{00000000-0005-0000-0000-0000B1000000}"/>
    <cellStyle name="Normal GHG Numbers (0.00) 2 3 5 5 2" xfId="7950" xr:uid="{00000000-0005-0000-0000-0000B1000000}"/>
    <cellStyle name="Normal GHG Numbers (0.00) 2 3 5 5 2 2" xfId="18495" xr:uid="{00000000-0005-0000-0000-0000B1000000}"/>
    <cellStyle name="Normal GHG Numbers (0.00) 2 3 5 5 3" xfId="12696" xr:uid="{00000000-0005-0000-0000-0000B1000000}"/>
    <cellStyle name="Normal GHG Numbers (0.00) 2 3 5 6" xfId="3805" xr:uid="{00000000-0005-0000-0000-0000B1000000}"/>
    <cellStyle name="Normal GHG Numbers (0.00) 2 3 5 6 2" xfId="9357" xr:uid="{00000000-0005-0000-0000-0000B1000000}"/>
    <cellStyle name="Normal GHG Numbers (0.00) 2 3 5 6 2 2" xfId="19910" xr:uid="{00000000-0005-0000-0000-0000B1000000}"/>
    <cellStyle name="Normal GHG Numbers (0.00) 2 3 5 6 3" xfId="13764" xr:uid="{00000000-0005-0000-0000-0000B1000000}"/>
    <cellStyle name="Normal GHG Numbers (0.00) 2 3 5 7" xfId="6497" xr:uid="{00000000-0005-0000-0000-0000B1000000}"/>
    <cellStyle name="Normal GHG Numbers (0.00) 2 3 5 7 2" xfId="15205" xr:uid="{00000000-0005-0000-0000-0000B1000000}"/>
    <cellStyle name="Normal GHG Numbers (0.00) 2 3 5 7 2 2" xfId="17042" xr:uid="{00000000-0005-0000-0000-0000B1000000}"/>
    <cellStyle name="Normal GHG Numbers (0.00) 2 3 5 7 3" xfId="13018" xr:uid="{00000000-0005-0000-0000-0000B1000000}"/>
    <cellStyle name="Normal GHG Numbers (0.00) 2 3 5 8" xfId="5241" xr:uid="{00000000-0005-0000-0000-0000B1000000}"/>
    <cellStyle name="Normal GHG Numbers (0.00) 2 3 5 8 2" xfId="12206" xr:uid="{00000000-0005-0000-0000-0000B1000000}"/>
    <cellStyle name="Normal GHG Numbers (0.00) 2 3 5 9" xfId="14978" xr:uid="{00000000-0005-0000-0000-0000B1000000}"/>
    <cellStyle name="Normal GHG Numbers (0.00) 2 3 6" xfId="521" xr:uid="{00000000-0005-0000-0000-0000B1000000}"/>
    <cellStyle name="Normal GHG Numbers (0.00) 2 3 6 2" xfId="1467" xr:uid="{00000000-0005-0000-0000-0000B1000000}"/>
    <cellStyle name="Normal GHG Numbers (0.00) 2 3 6 2 2" xfId="7094" xr:uid="{00000000-0005-0000-0000-0000B1000000}"/>
    <cellStyle name="Normal GHG Numbers (0.00) 2 3 6 2 2 2" xfId="17639" xr:uid="{00000000-0005-0000-0000-0000B1000000}"/>
    <cellStyle name="Normal GHG Numbers (0.00) 2 3 6 2 3" xfId="14396" xr:uid="{00000000-0005-0000-0000-0000B1000000}"/>
    <cellStyle name="Normal GHG Numbers (0.00) 2 3 6 3" xfId="2708" xr:uid="{00000000-0005-0000-0000-0000B1000000}"/>
    <cellStyle name="Normal GHG Numbers (0.00) 2 3 6 3 2" xfId="8278" xr:uid="{00000000-0005-0000-0000-0000B1000000}"/>
    <cellStyle name="Normal GHG Numbers (0.00) 2 3 6 3 2 2" xfId="18823" xr:uid="{00000000-0005-0000-0000-0000B1000000}"/>
    <cellStyle name="Normal GHG Numbers (0.00) 2 3 6 3 3" xfId="10905" xr:uid="{00000000-0005-0000-0000-0000B1000000}"/>
    <cellStyle name="Normal GHG Numbers (0.00) 2 3 6 4" xfId="4125" xr:uid="{00000000-0005-0000-0000-0000B1000000}"/>
    <cellStyle name="Normal GHG Numbers (0.00) 2 3 6 4 2" xfId="9653" xr:uid="{00000000-0005-0000-0000-0000B1000000}"/>
    <cellStyle name="Normal GHG Numbers (0.00) 2 3 6 4 2 2" xfId="20207" xr:uid="{00000000-0005-0000-0000-0000B1000000}"/>
    <cellStyle name="Normal GHG Numbers (0.00) 2 3 6 4 3" xfId="14009" xr:uid="{00000000-0005-0000-0000-0000B1000000}"/>
    <cellStyle name="Normal GHG Numbers (0.00) 2 3 6 5" xfId="6253" xr:uid="{00000000-0005-0000-0000-0000B1000000}"/>
    <cellStyle name="Normal GHG Numbers (0.00) 2 3 6 5 2" xfId="16800" xr:uid="{00000000-0005-0000-0000-0000B1000000}"/>
    <cellStyle name="Normal GHG Numbers (0.00) 2 3 6 6" xfId="5537" xr:uid="{00000000-0005-0000-0000-0000B1000000}"/>
    <cellStyle name="Normal GHG Numbers (0.00) 2 3 6 6 2" xfId="13882" xr:uid="{00000000-0005-0000-0000-0000B1000000}"/>
    <cellStyle name="Normal GHG Numbers (0.00) 2 3 6 7" xfId="10750" xr:uid="{00000000-0005-0000-0000-0000B1000000}"/>
    <cellStyle name="Normal GHG Numbers (0.00) 2 3 7" xfId="1608" xr:uid="{00000000-0005-0000-0000-0000AF000000}"/>
    <cellStyle name="Normal GHG Numbers (0.00) 2 3 7 2" xfId="2848" xr:uid="{00000000-0005-0000-0000-0000AF000000}"/>
    <cellStyle name="Normal GHG Numbers (0.00) 2 3 7 2 2" xfId="8418" xr:uid="{00000000-0005-0000-0000-0000AF000000}"/>
    <cellStyle name="Normal GHG Numbers (0.00) 2 3 7 2 2 2" xfId="18963" xr:uid="{00000000-0005-0000-0000-0000AF000000}"/>
    <cellStyle name="Normal GHG Numbers (0.00) 2 3 7 2 3" xfId="14643" xr:uid="{00000000-0005-0000-0000-0000AF000000}"/>
    <cellStyle name="Normal GHG Numbers (0.00) 2 3 7 3" xfId="4262" xr:uid="{00000000-0005-0000-0000-0000AF000000}"/>
    <cellStyle name="Normal GHG Numbers (0.00) 2 3 7 3 2" xfId="9782" xr:uid="{00000000-0005-0000-0000-0000AF000000}"/>
    <cellStyle name="Normal GHG Numbers (0.00) 2 3 7 3 2 2" xfId="20336" xr:uid="{00000000-0005-0000-0000-0000AF000000}"/>
    <cellStyle name="Normal GHG Numbers (0.00) 2 3 7 3 3" xfId="14687" xr:uid="{00000000-0005-0000-0000-0000AF000000}"/>
    <cellStyle name="Normal GHG Numbers (0.00) 2 3 7 4" xfId="7218" xr:uid="{00000000-0005-0000-0000-0000AF000000}"/>
    <cellStyle name="Normal GHG Numbers (0.00) 2 3 7 4 2" xfId="17763" xr:uid="{00000000-0005-0000-0000-0000AF000000}"/>
    <cellStyle name="Normal GHG Numbers (0.00) 2 3 7 5" xfId="5666" xr:uid="{00000000-0005-0000-0000-0000AF000000}"/>
    <cellStyle name="Normal GHG Numbers (0.00) 2 3 7 5 2" xfId="11947" xr:uid="{00000000-0005-0000-0000-0000AF000000}"/>
    <cellStyle name="Normal GHG Numbers (0.00) 2 3 7 6" xfId="16122" xr:uid="{00000000-0005-0000-0000-0000AF000000}"/>
    <cellStyle name="Normal GHG Numbers (0.00) 2 3 8" xfId="1167" xr:uid="{00000000-0005-0000-0000-0000B1000000}"/>
    <cellStyle name="Normal GHG Numbers (0.00) 2 3 8 2" xfId="2410" xr:uid="{00000000-0005-0000-0000-0000B1000000}"/>
    <cellStyle name="Normal GHG Numbers (0.00) 2 3 8 2 2" xfId="7980" xr:uid="{00000000-0005-0000-0000-0000B1000000}"/>
    <cellStyle name="Normal GHG Numbers (0.00) 2 3 8 2 2 2" xfId="18525" xr:uid="{00000000-0005-0000-0000-0000B1000000}"/>
    <cellStyle name="Normal GHG Numbers (0.00) 2 3 8 2 3" xfId="12335" xr:uid="{00000000-0005-0000-0000-0000B1000000}"/>
    <cellStyle name="Normal GHG Numbers (0.00) 2 3 8 3" xfId="3835" xr:uid="{00000000-0005-0000-0000-0000B1000000}"/>
    <cellStyle name="Normal GHG Numbers (0.00) 2 3 8 3 2" xfId="9386" xr:uid="{00000000-0005-0000-0000-0000B1000000}"/>
    <cellStyle name="Normal GHG Numbers (0.00) 2 3 8 3 2 2" xfId="19939" xr:uid="{00000000-0005-0000-0000-0000B1000000}"/>
    <cellStyle name="Normal GHG Numbers (0.00) 2 3 8 3 3" xfId="14701" xr:uid="{00000000-0005-0000-0000-0000B1000000}"/>
    <cellStyle name="Normal GHG Numbers (0.00) 2 3 8 4" xfId="6823" xr:uid="{00000000-0005-0000-0000-0000B1000000}"/>
    <cellStyle name="Normal GHG Numbers (0.00) 2 3 8 4 2" xfId="17368" xr:uid="{00000000-0005-0000-0000-0000B1000000}"/>
    <cellStyle name="Normal GHG Numbers (0.00) 2 3 8 5" xfId="5270" xr:uid="{00000000-0005-0000-0000-0000B1000000}"/>
    <cellStyle name="Normal GHG Numbers (0.00) 2 3 8 5 2" xfId="13590" xr:uid="{00000000-0005-0000-0000-0000B1000000}"/>
    <cellStyle name="Normal GHG Numbers (0.00) 2 3 8 6" xfId="10321" xr:uid="{00000000-0005-0000-0000-0000B1000000}"/>
    <cellStyle name="Normal GHG Numbers (0.00) 2 3 9" xfId="869" xr:uid="{00000000-0005-0000-0000-0000B1000000}"/>
    <cellStyle name="Normal GHG Numbers (0.00) 2 3 9 2" xfId="3378" xr:uid="{00000000-0005-0000-0000-0000B1000000}"/>
    <cellStyle name="Normal GHG Numbers (0.00) 2 3 9 2 2" xfId="8946" xr:uid="{00000000-0005-0000-0000-0000B1000000}"/>
    <cellStyle name="Normal GHG Numbers (0.00) 2 3 9 2 2 2" xfId="19490" xr:uid="{00000000-0005-0000-0000-0000B1000000}"/>
    <cellStyle name="Normal GHG Numbers (0.00) 2 3 9 2 3" xfId="14404" xr:uid="{00000000-0005-0000-0000-0000B1000000}"/>
    <cellStyle name="Normal GHG Numbers (0.00) 2 3 9 3" xfId="6529" xr:uid="{00000000-0005-0000-0000-0000B1000000}"/>
    <cellStyle name="Normal GHG Numbers (0.00) 2 3 9 3 2" xfId="17074" xr:uid="{00000000-0005-0000-0000-0000B1000000}"/>
    <cellStyle name="Normal GHG Numbers (0.00) 2 3 9 4" xfId="4811" xr:uid="{00000000-0005-0000-0000-0000B1000000}"/>
    <cellStyle name="Normal GHG Numbers (0.00) 2 3 9 4 2" xfId="10781" xr:uid="{00000000-0005-0000-0000-0000B1000000}"/>
    <cellStyle name="Normal GHG Numbers (0.00) 2 3 9 5" xfId="14785" xr:uid="{00000000-0005-0000-0000-0000B1000000}"/>
    <cellStyle name="Normal GHG Numbers (0.00) 2 4" xfId="394" xr:uid="{00000000-0005-0000-0000-0000B1000000}"/>
    <cellStyle name="Normal GHG Numbers (0.00) 2 4 10" xfId="10477" xr:uid="{00000000-0005-0000-0000-0000B1000000}"/>
    <cellStyle name="Normal GHG Numbers (0.00) 2 4 2" xfId="1538" xr:uid="{00000000-0005-0000-0000-0000B1000000}"/>
    <cellStyle name="Normal GHG Numbers (0.00) 2 4 2 2" xfId="1870" xr:uid="{00000000-0005-0000-0000-0000B1000000}"/>
    <cellStyle name="Normal GHG Numbers (0.00) 2 4 2 2 2" xfId="3109" xr:uid="{00000000-0005-0000-0000-0000B1000000}"/>
    <cellStyle name="Normal GHG Numbers (0.00) 2 4 2 2 2 2" xfId="8679" xr:uid="{00000000-0005-0000-0000-0000B1000000}"/>
    <cellStyle name="Normal GHG Numbers (0.00) 2 4 2 2 2 2 2" xfId="19224" xr:uid="{00000000-0005-0000-0000-0000B1000000}"/>
    <cellStyle name="Normal GHG Numbers (0.00) 2 4 2 2 2 3" xfId="13661" xr:uid="{00000000-0005-0000-0000-0000B1000000}"/>
    <cellStyle name="Normal GHG Numbers (0.00) 2 4 2 2 3" xfId="4521" xr:uid="{00000000-0005-0000-0000-0000B1000000}"/>
    <cellStyle name="Normal GHG Numbers (0.00) 2 4 2 2 3 2" xfId="10023" xr:uid="{00000000-0005-0000-0000-0000B1000000}"/>
    <cellStyle name="Normal GHG Numbers (0.00) 2 4 2 2 3 2 2" xfId="20578" xr:uid="{00000000-0005-0000-0000-0000B1000000}"/>
    <cellStyle name="Normal GHG Numbers (0.00) 2 4 2 2 3 3" xfId="13716" xr:uid="{00000000-0005-0000-0000-0000B1000000}"/>
    <cellStyle name="Normal GHG Numbers (0.00) 2 4 2 2 4" xfId="7452" xr:uid="{00000000-0005-0000-0000-0000B1000000}"/>
    <cellStyle name="Normal GHG Numbers (0.00) 2 4 2 2 4 2" xfId="17997" xr:uid="{00000000-0005-0000-0000-0000B1000000}"/>
    <cellStyle name="Normal GHG Numbers (0.00) 2 4 2 2 5" xfId="5907" xr:uid="{00000000-0005-0000-0000-0000B1000000}"/>
    <cellStyle name="Normal GHG Numbers (0.00) 2 4 2 2 5 2" xfId="16429" xr:uid="{00000000-0005-0000-0000-0000B1000000}"/>
    <cellStyle name="Normal GHG Numbers (0.00) 2 4 2 2 6" xfId="14722" xr:uid="{00000000-0005-0000-0000-0000B1000000}"/>
    <cellStyle name="Normal GHG Numbers (0.00) 2 4 2 3" xfId="2778" xr:uid="{00000000-0005-0000-0000-0000B1000000}"/>
    <cellStyle name="Normal GHG Numbers (0.00) 2 4 2 3 2" xfId="4192" xr:uid="{00000000-0005-0000-0000-0000B1000000}"/>
    <cellStyle name="Normal GHG Numbers (0.00) 2 4 2 3 2 2" xfId="9713" xr:uid="{00000000-0005-0000-0000-0000B1000000}"/>
    <cellStyle name="Normal GHG Numbers (0.00) 2 4 2 3 2 2 2" xfId="20267" xr:uid="{00000000-0005-0000-0000-0000B1000000}"/>
    <cellStyle name="Normal GHG Numbers (0.00) 2 4 2 3 2 3" xfId="13339" xr:uid="{00000000-0005-0000-0000-0000B1000000}"/>
    <cellStyle name="Normal GHG Numbers (0.00) 2 4 2 3 3" xfId="8348" xr:uid="{00000000-0005-0000-0000-0000B1000000}"/>
    <cellStyle name="Normal GHG Numbers (0.00) 2 4 2 3 3 2" xfId="18893" xr:uid="{00000000-0005-0000-0000-0000B1000000}"/>
    <cellStyle name="Normal GHG Numbers (0.00) 2 4 2 3 4" xfId="5597" xr:uid="{00000000-0005-0000-0000-0000B1000000}"/>
    <cellStyle name="Normal GHG Numbers (0.00) 2 4 2 3 4 2" xfId="11343" xr:uid="{00000000-0005-0000-0000-0000B1000000}"/>
    <cellStyle name="Normal GHG Numbers (0.00) 2 4 2 3 5" xfId="15418" xr:uid="{00000000-0005-0000-0000-0000B1000000}"/>
    <cellStyle name="Normal GHG Numbers (0.00) 2 4 2 4" xfId="3567" xr:uid="{00000000-0005-0000-0000-0000B1000000}"/>
    <cellStyle name="Normal GHG Numbers (0.00) 2 4 2 4 2" xfId="9130" xr:uid="{00000000-0005-0000-0000-0000B1000000}"/>
    <cellStyle name="Normal GHG Numbers (0.00) 2 4 2 4 2 2" xfId="19676" xr:uid="{00000000-0005-0000-0000-0000B1000000}"/>
    <cellStyle name="Normal GHG Numbers (0.00) 2 4 2 4 3" xfId="15584" xr:uid="{00000000-0005-0000-0000-0000B1000000}"/>
    <cellStyle name="Normal GHG Numbers (0.00) 2 4 2 5" xfId="5013" xr:uid="{00000000-0005-0000-0000-0000B1000000}"/>
    <cellStyle name="Normal GHG Numbers (0.00) 2 4 2 5 2" xfId="13861" xr:uid="{00000000-0005-0000-0000-0000B1000000}"/>
    <cellStyle name="Normal GHG Numbers (0.00) 2 4 2 6" xfId="11127" xr:uid="{00000000-0005-0000-0000-0000B1000000}"/>
    <cellStyle name="Normal GHG Numbers (0.00) 2 4 3" xfId="1779" xr:uid="{00000000-0005-0000-0000-0000B1000000}"/>
    <cellStyle name="Normal GHG Numbers (0.00) 2 4 3 2" xfId="3018" xr:uid="{00000000-0005-0000-0000-0000B1000000}"/>
    <cellStyle name="Normal GHG Numbers (0.00) 2 4 3 2 2" xfId="8588" xr:uid="{00000000-0005-0000-0000-0000B1000000}"/>
    <cellStyle name="Normal GHG Numbers (0.00) 2 4 3 2 2 2" xfId="19133" xr:uid="{00000000-0005-0000-0000-0000B1000000}"/>
    <cellStyle name="Normal GHG Numbers (0.00) 2 4 3 2 3" xfId="10778" xr:uid="{00000000-0005-0000-0000-0000B1000000}"/>
    <cellStyle name="Normal GHG Numbers (0.00) 2 4 3 3" xfId="4430" xr:uid="{00000000-0005-0000-0000-0000B1000000}"/>
    <cellStyle name="Normal GHG Numbers (0.00) 2 4 3 3 2" xfId="9940" xr:uid="{00000000-0005-0000-0000-0000B1000000}"/>
    <cellStyle name="Normal GHG Numbers (0.00) 2 4 3 3 2 2" xfId="20496" xr:uid="{00000000-0005-0000-0000-0000B1000000}"/>
    <cellStyle name="Normal GHG Numbers (0.00) 2 4 3 3 3" xfId="13378" xr:uid="{00000000-0005-0000-0000-0000B1000000}"/>
    <cellStyle name="Normal GHG Numbers (0.00) 2 4 3 4" xfId="7381" xr:uid="{00000000-0005-0000-0000-0000B1000000}"/>
    <cellStyle name="Normal GHG Numbers (0.00) 2 4 3 4 2" xfId="17926" xr:uid="{00000000-0005-0000-0000-0000B1000000}"/>
    <cellStyle name="Normal GHG Numbers (0.00) 2 4 3 5" xfId="5824" xr:uid="{00000000-0005-0000-0000-0000B1000000}"/>
    <cellStyle name="Normal GHG Numbers (0.00) 2 4 3 5 2" xfId="16347" xr:uid="{00000000-0005-0000-0000-0000B1000000}"/>
    <cellStyle name="Normal GHG Numbers (0.00) 2 4 3 6" xfId="11229" xr:uid="{00000000-0005-0000-0000-0000B1000000}"/>
    <cellStyle name="Normal GHG Numbers (0.00) 2 4 4" xfId="1261" xr:uid="{00000000-0005-0000-0000-0000B1000000}"/>
    <cellStyle name="Normal GHG Numbers (0.00) 2 4 4 2" xfId="2502" xr:uid="{00000000-0005-0000-0000-0000B1000000}"/>
    <cellStyle name="Normal GHG Numbers (0.00) 2 4 4 2 2" xfId="8072" xr:uid="{00000000-0005-0000-0000-0000B1000000}"/>
    <cellStyle name="Normal GHG Numbers (0.00) 2 4 4 2 2 2" xfId="18617" xr:uid="{00000000-0005-0000-0000-0000B1000000}"/>
    <cellStyle name="Normal GHG Numbers (0.00) 2 4 4 2 3" xfId="13153" xr:uid="{00000000-0005-0000-0000-0000B1000000}"/>
    <cellStyle name="Normal GHG Numbers (0.00) 2 4 4 3" xfId="3925" xr:uid="{00000000-0005-0000-0000-0000B1000000}"/>
    <cellStyle name="Normal GHG Numbers (0.00) 2 4 4 3 2" xfId="9469" xr:uid="{00000000-0005-0000-0000-0000B1000000}"/>
    <cellStyle name="Normal GHG Numbers (0.00) 2 4 4 3 2 2" xfId="20022" xr:uid="{00000000-0005-0000-0000-0000B1000000}"/>
    <cellStyle name="Normal GHG Numbers (0.00) 2 4 4 3 3" xfId="10977" xr:uid="{00000000-0005-0000-0000-0000B1000000}"/>
    <cellStyle name="Normal GHG Numbers (0.00) 2 4 4 4" xfId="6908" xr:uid="{00000000-0005-0000-0000-0000B1000000}"/>
    <cellStyle name="Normal GHG Numbers (0.00) 2 4 4 4 2" xfId="17453" xr:uid="{00000000-0005-0000-0000-0000B1000000}"/>
    <cellStyle name="Normal GHG Numbers (0.00) 2 4 4 5" xfId="5353" xr:uid="{00000000-0005-0000-0000-0000B1000000}"/>
    <cellStyle name="Normal GHG Numbers (0.00) 2 4 4 5 2" xfId="13563" xr:uid="{00000000-0005-0000-0000-0000B1000000}"/>
    <cellStyle name="Normal GHG Numbers (0.00) 2 4 4 6" xfId="10913" xr:uid="{00000000-0005-0000-0000-0000B1000000}"/>
    <cellStyle name="Normal GHG Numbers (0.00) 2 4 5" xfId="913" xr:uid="{00000000-0005-0000-0000-0000B1000000}"/>
    <cellStyle name="Normal GHG Numbers (0.00) 2 4 5 2" xfId="3329" xr:uid="{00000000-0005-0000-0000-0000B1000000}"/>
    <cellStyle name="Normal GHG Numbers (0.00) 2 4 5 2 2" xfId="8899" xr:uid="{00000000-0005-0000-0000-0000B1000000}"/>
    <cellStyle name="Normal GHG Numbers (0.00) 2 4 5 2 2 2" xfId="19444" xr:uid="{00000000-0005-0000-0000-0000B1000000}"/>
    <cellStyle name="Normal GHG Numbers (0.00) 2 4 5 2 3" xfId="13420" xr:uid="{00000000-0005-0000-0000-0000B1000000}"/>
    <cellStyle name="Normal GHG Numbers (0.00) 2 4 5 3" xfId="6573" xr:uid="{00000000-0005-0000-0000-0000B1000000}"/>
    <cellStyle name="Normal GHG Numbers (0.00) 2 4 5 3 2" xfId="17118" xr:uid="{00000000-0005-0000-0000-0000B1000000}"/>
    <cellStyle name="Normal GHG Numbers (0.00) 2 4 5 4" xfId="4765" xr:uid="{00000000-0005-0000-0000-0000B1000000}"/>
    <cellStyle name="Normal GHG Numbers (0.00) 2 4 5 4 2" xfId="15576" xr:uid="{00000000-0005-0000-0000-0000B1000000}"/>
    <cellStyle name="Normal GHG Numbers (0.00) 2 4 5 5" xfId="13990" xr:uid="{00000000-0005-0000-0000-0000B1000000}"/>
    <cellStyle name="Normal GHG Numbers (0.00) 2 4 6" xfId="2156" xr:uid="{00000000-0005-0000-0000-0000B1000000}"/>
    <cellStyle name="Normal GHG Numbers (0.00) 2 4 6 2" xfId="7726" xr:uid="{00000000-0005-0000-0000-0000B1000000}"/>
    <cellStyle name="Normal GHG Numbers (0.00) 2 4 6 2 2" xfId="18271" xr:uid="{00000000-0005-0000-0000-0000B1000000}"/>
    <cellStyle name="Normal GHG Numbers (0.00) 2 4 6 3" xfId="14135" xr:uid="{00000000-0005-0000-0000-0000B1000000}"/>
    <cellStyle name="Normal GHG Numbers (0.00) 2 4 7" xfId="615" xr:uid="{00000000-0005-0000-0000-0000B1000000}"/>
    <cellStyle name="Normal GHG Numbers (0.00) 2 4 7 2" xfId="6311" xr:uid="{00000000-0005-0000-0000-0000B1000000}"/>
    <cellStyle name="Normal GHG Numbers (0.00) 2 4 7 2 2" xfId="16856" xr:uid="{00000000-0005-0000-0000-0000B1000000}"/>
    <cellStyle name="Normal GHG Numbers (0.00) 2 4 7 3" xfId="11321" xr:uid="{00000000-0005-0000-0000-0000B1000000}"/>
    <cellStyle name="Normal GHG Numbers (0.00) 2 4 8" xfId="4921" xr:uid="{00000000-0005-0000-0000-0000B1000000}"/>
    <cellStyle name="Normal GHG Numbers (0.00) 2 4 8 2" xfId="15830" xr:uid="{00000000-0005-0000-0000-0000B1000000}"/>
    <cellStyle name="Normal GHG Numbers (0.00) 2 4 9" xfId="14877" xr:uid="{00000000-0005-0000-0000-0000B1000000}"/>
    <cellStyle name="Normal GHG Numbers (0.00) 2 4 9 2" xfId="15793" xr:uid="{00000000-0005-0000-0000-0000B1000000}"/>
    <cellStyle name="Normal GHG Numbers (0.00) 2 5" xfId="635" xr:uid="{00000000-0005-0000-0000-0000B1000000}"/>
    <cellStyle name="Normal GHG Numbers (0.00) 2 5 2" xfId="1877" xr:uid="{00000000-0005-0000-0000-0000B1000000}"/>
    <cellStyle name="Normal GHG Numbers (0.00) 2 5 2 2" xfId="3116" xr:uid="{00000000-0005-0000-0000-0000B1000000}"/>
    <cellStyle name="Normal GHG Numbers (0.00) 2 5 2 2 2" xfId="8686" xr:uid="{00000000-0005-0000-0000-0000B1000000}"/>
    <cellStyle name="Normal GHG Numbers (0.00) 2 5 2 2 2 2" xfId="19231" xr:uid="{00000000-0005-0000-0000-0000B1000000}"/>
    <cellStyle name="Normal GHG Numbers (0.00) 2 5 2 2 3" xfId="14156" xr:uid="{00000000-0005-0000-0000-0000B1000000}"/>
    <cellStyle name="Normal GHG Numbers (0.00) 2 5 2 3" xfId="4528" xr:uid="{00000000-0005-0000-0000-0000B1000000}"/>
    <cellStyle name="Normal GHG Numbers (0.00) 2 5 2 3 2" xfId="10030" xr:uid="{00000000-0005-0000-0000-0000B1000000}"/>
    <cellStyle name="Normal GHG Numbers (0.00) 2 5 2 3 2 2" xfId="20585" xr:uid="{00000000-0005-0000-0000-0000B1000000}"/>
    <cellStyle name="Normal GHG Numbers (0.00) 2 5 2 3 3" xfId="14269" xr:uid="{00000000-0005-0000-0000-0000B1000000}"/>
    <cellStyle name="Normal GHG Numbers (0.00) 2 5 2 4" xfId="7457" xr:uid="{00000000-0005-0000-0000-0000B1000000}"/>
    <cellStyle name="Normal GHG Numbers (0.00) 2 5 2 4 2" xfId="18002" xr:uid="{00000000-0005-0000-0000-0000B1000000}"/>
    <cellStyle name="Normal GHG Numbers (0.00) 2 5 2 5" xfId="5914" xr:uid="{00000000-0005-0000-0000-0000B1000000}"/>
    <cellStyle name="Normal GHG Numbers (0.00) 2 5 2 5 2" xfId="16436" xr:uid="{00000000-0005-0000-0000-0000B1000000}"/>
    <cellStyle name="Normal GHG Numbers (0.00) 2 5 2 6" xfId="11427" xr:uid="{00000000-0005-0000-0000-0000B1000000}"/>
    <cellStyle name="Normal GHG Numbers (0.00) 2 5 3" xfId="1266" xr:uid="{00000000-0005-0000-0000-0000AF000000}"/>
    <cellStyle name="Normal GHG Numbers (0.00) 2 5 3 2" xfId="2507" xr:uid="{00000000-0005-0000-0000-0000AF000000}"/>
    <cellStyle name="Normal GHG Numbers (0.00) 2 5 3 2 2" xfId="8077" xr:uid="{00000000-0005-0000-0000-0000AF000000}"/>
    <cellStyle name="Normal GHG Numbers (0.00) 2 5 3 2 2 2" xfId="18622" xr:uid="{00000000-0005-0000-0000-0000AF000000}"/>
    <cellStyle name="Normal GHG Numbers (0.00) 2 5 3 2 3" xfId="12275" xr:uid="{00000000-0005-0000-0000-0000AF000000}"/>
    <cellStyle name="Normal GHG Numbers (0.00) 2 5 3 3" xfId="3928" xr:uid="{00000000-0005-0000-0000-0000AF000000}"/>
    <cellStyle name="Normal GHG Numbers (0.00) 2 5 3 3 2" xfId="9472" xr:uid="{00000000-0005-0000-0000-0000AF000000}"/>
    <cellStyle name="Normal GHG Numbers (0.00) 2 5 3 3 2 2" xfId="20025" xr:uid="{00000000-0005-0000-0000-0000AF000000}"/>
    <cellStyle name="Normal GHG Numbers (0.00) 2 5 3 3 3" xfId="13786" xr:uid="{00000000-0005-0000-0000-0000AF000000}"/>
    <cellStyle name="Normal GHG Numbers (0.00) 2 5 3 4" xfId="6913" xr:uid="{00000000-0005-0000-0000-0000AF000000}"/>
    <cellStyle name="Normal GHG Numbers (0.00) 2 5 3 4 2" xfId="17458" xr:uid="{00000000-0005-0000-0000-0000AF000000}"/>
    <cellStyle name="Normal GHG Numbers (0.00) 2 5 3 5" xfId="5356" xr:uid="{00000000-0005-0000-0000-0000AF000000}"/>
    <cellStyle name="Normal GHG Numbers (0.00) 2 5 3 5 2" xfId="13863" xr:uid="{00000000-0005-0000-0000-0000AF000000}"/>
    <cellStyle name="Normal GHG Numbers (0.00) 2 5 3 6" xfId="15605" xr:uid="{00000000-0005-0000-0000-0000AF000000}"/>
    <cellStyle name="Normal GHG Numbers (0.00) 2 5 4" xfId="936" xr:uid="{00000000-0005-0000-0000-0000B1000000}"/>
    <cellStyle name="Normal GHG Numbers (0.00) 2 5 4 2" xfId="3604" xr:uid="{00000000-0005-0000-0000-0000B1000000}"/>
    <cellStyle name="Normal GHG Numbers (0.00) 2 5 4 2 2" xfId="9165" xr:uid="{00000000-0005-0000-0000-0000B1000000}"/>
    <cellStyle name="Normal GHG Numbers (0.00) 2 5 4 2 2 2" xfId="19712" xr:uid="{00000000-0005-0000-0000-0000B1000000}"/>
    <cellStyle name="Normal GHG Numbers (0.00) 2 5 4 2 3" xfId="10923" xr:uid="{00000000-0005-0000-0000-0000B1000000}"/>
    <cellStyle name="Normal GHG Numbers (0.00) 2 5 4 3" xfId="6596" xr:uid="{00000000-0005-0000-0000-0000B1000000}"/>
    <cellStyle name="Normal GHG Numbers (0.00) 2 5 4 3 2" xfId="17141" xr:uid="{00000000-0005-0000-0000-0000B1000000}"/>
    <cellStyle name="Normal GHG Numbers (0.00) 2 5 4 4" xfId="5049" xr:uid="{00000000-0005-0000-0000-0000B1000000}"/>
    <cellStyle name="Normal GHG Numbers (0.00) 2 5 4 4 2" xfId="15595" xr:uid="{00000000-0005-0000-0000-0000B1000000}"/>
    <cellStyle name="Normal GHG Numbers (0.00) 2 5 4 5" xfId="12242" xr:uid="{00000000-0005-0000-0000-0000B1000000}"/>
    <cellStyle name="Normal GHG Numbers (0.00) 2 5 5" xfId="2179" xr:uid="{00000000-0005-0000-0000-0000B1000000}"/>
    <cellStyle name="Normal GHG Numbers (0.00) 2 5 5 2" xfId="7749" xr:uid="{00000000-0005-0000-0000-0000B1000000}"/>
    <cellStyle name="Normal GHG Numbers (0.00) 2 5 5 2 2" xfId="18294" xr:uid="{00000000-0005-0000-0000-0000B1000000}"/>
    <cellStyle name="Normal GHG Numbers (0.00) 2 5 5 3" xfId="13646" xr:uid="{00000000-0005-0000-0000-0000B1000000}"/>
    <cellStyle name="Normal GHG Numbers (0.00) 2 5 6" xfId="3364" xr:uid="{00000000-0005-0000-0000-0000B1000000}"/>
    <cellStyle name="Normal GHG Numbers (0.00) 2 5 6 2" xfId="8932" xr:uid="{00000000-0005-0000-0000-0000B1000000}"/>
    <cellStyle name="Normal GHG Numbers (0.00) 2 5 6 2 2" xfId="19476" xr:uid="{00000000-0005-0000-0000-0000B1000000}"/>
    <cellStyle name="Normal GHG Numbers (0.00) 2 5 6 3" xfId="13719" xr:uid="{00000000-0005-0000-0000-0000B1000000}"/>
    <cellStyle name="Normal GHG Numbers (0.00) 2 5 7" xfId="4797" xr:uid="{00000000-0005-0000-0000-0000B1000000}"/>
    <cellStyle name="Normal GHG Numbers (0.00) 2 5 7 2" xfId="14375" xr:uid="{00000000-0005-0000-0000-0000B1000000}"/>
    <cellStyle name="Normal GHG Numbers (0.00) 2 5 8" xfId="14846" xr:uid="{00000000-0005-0000-0000-0000B1000000}"/>
    <cellStyle name="Normal GHG Numbers (0.00) 2 5 8 2" xfId="12427" xr:uid="{00000000-0005-0000-0000-0000B1000000}"/>
    <cellStyle name="Normal GHG Numbers (0.00) 2 5 9" xfId="14345" xr:uid="{00000000-0005-0000-0000-0000B1000000}"/>
    <cellStyle name="Normal GHG Numbers (0.00) 2 6" xfId="633" xr:uid="{00000000-0005-0000-0000-0000B1000000}"/>
    <cellStyle name="Normal GHG Numbers (0.00) 2 6 2" xfId="1874" xr:uid="{00000000-0005-0000-0000-0000B1000000}"/>
    <cellStyle name="Normal GHG Numbers (0.00) 2 6 2 2" xfId="3113" xr:uid="{00000000-0005-0000-0000-0000B1000000}"/>
    <cellStyle name="Normal GHG Numbers (0.00) 2 6 2 2 2" xfId="8683" xr:uid="{00000000-0005-0000-0000-0000B1000000}"/>
    <cellStyle name="Normal GHG Numbers (0.00) 2 6 2 2 2 2" xfId="19228" xr:uid="{00000000-0005-0000-0000-0000B1000000}"/>
    <cellStyle name="Normal GHG Numbers (0.00) 2 6 2 2 3" xfId="12765" xr:uid="{00000000-0005-0000-0000-0000B1000000}"/>
    <cellStyle name="Normal GHG Numbers (0.00) 2 6 2 3" xfId="4525" xr:uid="{00000000-0005-0000-0000-0000B1000000}"/>
    <cellStyle name="Normal GHG Numbers (0.00) 2 6 2 3 2" xfId="10027" xr:uid="{00000000-0005-0000-0000-0000B1000000}"/>
    <cellStyle name="Normal GHG Numbers (0.00) 2 6 2 3 2 2" xfId="20582" xr:uid="{00000000-0005-0000-0000-0000B1000000}"/>
    <cellStyle name="Normal GHG Numbers (0.00) 2 6 2 3 3" xfId="12817" xr:uid="{00000000-0005-0000-0000-0000B1000000}"/>
    <cellStyle name="Normal GHG Numbers (0.00) 2 6 2 4" xfId="7455" xr:uid="{00000000-0005-0000-0000-0000B1000000}"/>
    <cellStyle name="Normal GHG Numbers (0.00) 2 6 2 4 2" xfId="18000" xr:uid="{00000000-0005-0000-0000-0000B1000000}"/>
    <cellStyle name="Normal GHG Numbers (0.00) 2 6 2 5" xfId="5911" xr:uid="{00000000-0005-0000-0000-0000B1000000}"/>
    <cellStyle name="Normal GHG Numbers (0.00) 2 6 2 5 2" xfId="16433" xr:uid="{00000000-0005-0000-0000-0000B1000000}"/>
    <cellStyle name="Normal GHG Numbers (0.00) 2 6 2 6" xfId="13807" xr:uid="{00000000-0005-0000-0000-0000B1000000}"/>
    <cellStyle name="Normal GHG Numbers (0.00) 2 6 3" xfId="1556" xr:uid="{00000000-0005-0000-0000-0000B1000000}"/>
    <cellStyle name="Normal GHG Numbers (0.00) 2 6 3 2" xfId="2796" xr:uid="{00000000-0005-0000-0000-0000B1000000}"/>
    <cellStyle name="Normal GHG Numbers (0.00) 2 6 3 2 2" xfId="8366" xr:uid="{00000000-0005-0000-0000-0000B1000000}"/>
    <cellStyle name="Normal GHG Numbers (0.00) 2 6 3 2 2 2" xfId="18911" xr:uid="{00000000-0005-0000-0000-0000B1000000}"/>
    <cellStyle name="Normal GHG Numbers (0.00) 2 6 3 2 3" xfId="14809" xr:uid="{00000000-0005-0000-0000-0000B1000000}"/>
    <cellStyle name="Normal GHG Numbers (0.00) 2 6 3 3" xfId="4210" xr:uid="{00000000-0005-0000-0000-0000B1000000}"/>
    <cellStyle name="Normal GHG Numbers (0.00) 2 6 3 3 2" xfId="9731" xr:uid="{00000000-0005-0000-0000-0000B1000000}"/>
    <cellStyle name="Normal GHG Numbers (0.00) 2 6 3 3 2 2" xfId="20285" xr:uid="{00000000-0005-0000-0000-0000B1000000}"/>
    <cellStyle name="Normal GHG Numbers (0.00) 2 6 3 3 3" xfId="11594" xr:uid="{00000000-0005-0000-0000-0000B1000000}"/>
    <cellStyle name="Normal GHG Numbers (0.00) 2 6 3 4" xfId="7166" xr:uid="{00000000-0005-0000-0000-0000B1000000}"/>
    <cellStyle name="Normal GHG Numbers (0.00) 2 6 3 4 2" xfId="17711" xr:uid="{00000000-0005-0000-0000-0000B1000000}"/>
    <cellStyle name="Normal GHG Numbers (0.00) 2 6 3 5" xfId="5615" xr:uid="{00000000-0005-0000-0000-0000B1000000}"/>
    <cellStyle name="Normal GHG Numbers (0.00) 2 6 3 5 2" xfId="16043" xr:uid="{00000000-0005-0000-0000-0000B1000000}"/>
    <cellStyle name="Normal GHG Numbers (0.00) 2 6 3 6" xfId="15292" xr:uid="{00000000-0005-0000-0000-0000B1000000}"/>
    <cellStyle name="Normal GHG Numbers (0.00) 2 6 4" xfId="932" xr:uid="{00000000-0005-0000-0000-0000B1000000}"/>
    <cellStyle name="Normal GHG Numbers (0.00) 2 6 4 2" xfId="6592" xr:uid="{00000000-0005-0000-0000-0000B1000000}"/>
    <cellStyle name="Normal GHG Numbers (0.00) 2 6 4 2 2" xfId="17137" xr:uid="{00000000-0005-0000-0000-0000B1000000}"/>
    <cellStyle name="Normal GHG Numbers (0.00) 2 6 4 3" xfId="11945" xr:uid="{00000000-0005-0000-0000-0000B1000000}"/>
    <cellStyle name="Normal GHG Numbers (0.00) 2 6 5" xfId="2175" xr:uid="{00000000-0005-0000-0000-0000B1000000}"/>
    <cellStyle name="Normal GHG Numbers (0.00) 2 6 5 2" xfId="7745" xr:uid="{00000000-0005-0000-0000-0000B1000000}"/>
    <cellStyle name="Normal GHG Numbers (0.00) 2 6 5 2 2" xfId="18290" xr:uid="{00000000-0005-0000-0000-0000B1000000}"/>
    <cellStyle name="Normal GHG Numbers (0.00) 2 6 5 3" xfId="12503" xr:uid="{00000000-0005-0000-0000-0000B1000000}"/>
    <cellStyle name="Normal GHG Numbers (0.00) 2 6 6" xfId="3600" xr:uid="{00000000-0005-0000-0000-0000B1000000}"/>
    <cellStyle name="Normal GHG Numbers (0.00) 2 6 6 2" xfId="9161" xr:uid="{00000000-0005-0000-0000-0000B1000000}"/>
    <cellStyle name="Normal GHG Numbers (0.00) 2 6 6 2 2" xfId="19708" xr:uid="{00000000-0005-0000-0000-0000B1000000}"/>
    <cellStyle name="Normal GHG Numbers (0.00) 2 6 6 3" xfId="10516" xr:uid="{00000000-0005-0000-0000-0000B1000000}"/>
    <cellStyle name="Normal GHG Numbers (0.00) 2 6 7" xfId="6329" xr:uid="{00000000-0005-0000-0000-0000B1000000}"/>
    <cellStyle name="Normal GHG Numbers (0.00) 2 6 7 2" xfId="15038" xr:uid="{00000000-0005-0000-0000-0000B1000000}"/>
    <cellStyle name="Normal GHG Numbers (0.00) 2 6 7 2 2" xfId="16874" xr:uid="{00000000-0005-0000-0000-0000B1000000}"/>
    <cellStyle name="Normal GHG Numbers (0.00) 2 6 7 3" xfId="11985" xr:uid="{00000000-0005-0000-0000-0000B1000000}"/>
    <cellStyle name="Normal GHG Numbers (0.00) 2 6 8" xfId="5045" xr:uid="{00000000-0005-0000-0000-0000B1000000}"/>
    <cellStyle name="Normal GHG Numbers (0.00) 2 6 8 2" xfId="15486" xr:uid="{00000000-0005-0000-0000-0000B1000000}"/>
    <cellStyle name="Normal GHG Numbers (0.00) 2 6 9" xfId="12165" xr:uid="{00000000-0005-0000-0000-0000B1000000}"/>
    <cellStyle name="Normal GHG Numbers (0.00) 2 7" xfId="457" xr:uid="{00000000-0005-0000-0000-0000AF000000}"/>
    <cellStyle name="Normal GHG Numbers (0.00) 2 7 2" xfId="1780" xr:uid="{00000000-0005-0000-0000-0000B1000000}"/>
    <cellStyle name="Normal GHG Numbers (0.00) 2 7 2 2" xfId="3019" xr:uid="{00000000-0005-0000-0000-0000B1000000}"/>
    <cellStyle name="Normal GHG Numbers (0.00) 2 7 2 2 2" xfId="8589" xr:uid="{00000000-0005-0000-0000-0000B1000000}"/>
    <cellStyle name="Normal GHG Numbers (0.00) 2 7 2 2 2 2" xfId="19134" xr:uid="{00000000-0005-0000-0000-0000B1000000}"/>
    <cellStyle name="Normal GHG Numbers (0.00) 2 7 2 2 3" xfId="11154" xr:uid="{00000000-0005-0000-0000-0000B1000000}"/>
    <cellStyle name="Normal GHG Numbers (0.00) 2 7 2 3" xfId="4431" xr:uid="{00000000-0005-0000-0000-0000B1000000}"/>
    <cellStyle name="Normal GHG Numbers (0.00) 2 7 2 3 2" xfId="9941" xr:uid="{00000000-0005-0000-0000-0000B1000000}"/>
    <cellStyle name="Normal GHG Numbers (0.00) 2 7 2 3 2 2" xfId="20497" xr:uid="{00000000-0005-0000-0000-0000B1000000}"/>
    <cellStyle name="Normal GHG Numbers (0.00) 2 7 2 3 3" xfId="10520" xr:uid="{00000000-0005-0000-0000-0000B1000000}"/>
    <cellStyle name="Normal GHG Numbers (0.00) 2 7 2 4" xfId="7382" xr:uid="{00000000-0005-0000-0000-0000B1000000}"/>
    <cellStyle name="Normal GHG Numbers (0.00) 2 7 2 4 2" xfId="17927" xr:uid="{00000000-0005-0000-0000-0000B1000000}"/>
    <cellStyle name="Normal GHG Numbers (0.00) 2 7 2 5" xfId="5825" xr:uid="{00000000-0005-0000-0000-0000B1000000}"/>
    <cellStyle name="Normal GHG Numbers (0.00) 2 7 2 5 2" xfId="16348" xr:uid="{00000000-0005-0000-0000-0000B1000000}"/>
    <cellStyle name="Normal GHG Numbers (0.00) 2 7 2 6" xfId="12682" xr:uid="{00000000-0005-0000-0000-0000B1000000}"/>
    <cellStyle name="Normal GHG Numbers (0.00) 2 7 3" xfId="1423" xr:uid="{00000000-0005-0000-0000-0000AF000000}"/>
    <cellStyle name="Normal GHG Numbers (0.00) 2 7 3 2" xfId="7058" xr:uid="{00000000-0005-0000-0000-0000AF000000}"/>
    <cellStyle name="Normal GHG Numbers (0.00) 2 7 3 2 2" xfId="17603" xr:uid="{00000000-0005-0000-0000-0000AF000000}"/>
    <cellStyle name="Normal GHG Numbers (0.00) 2 7 3 3" xfId="15015" xr:uid="{00000000-0005-0000-0000-0000AF000000}"/>
    <cellStyle name="Normal GHG Numbers (0.00) 2 7 4" xfId="2664" xr:uid="{00000000-0005-0000-0000-0000AF000000}"/>
    <cellStyle name="Normal GHG Numbers (0.00) 2 7 4 2" xfId="8234" xr:uid="{00000000-0005-0000-0000-0000AF000000}"/>
    <cellStyle name="Normal GHG Numbers (0.00) 2 7 4 2 2" xfId="18779" xr:uid="{00000000-0005-0000-0000-0000AF000000}"/>
    <cellStyle name="Normal GHG Numbers (0.00) 2 7 4 3" xfId="16063" xr:uid="{00000000-0005-0000-0000-0000AF000000}"/>
    <cellStyle name="Normal GHG Numbers (0.00) 2 7 5" xfId="4084" xr:uid="{00000000-0005-0000-0000-0000AF000000}"/>
    <cellStyle name="Normal GHG Numbers (0.00) 2 7 5 2" xfId="9617" xr:uid="{00000000-0005-0000-0000-0000AF000000}"/>
    <cellStyle name="Normal GHG Numbers (0.00) 2 7 5 2 2" xfId="20170" xr:uid="{00000000-0005-0000-0000-0000AF000000}"/>
    <cellStyle name="Normal GHG Numbers (0.00) 2 7 5 3" xfId="15906" xr:uid="{00000000-0005-0000-0000-0000AF000000}"/>
    <cellStyle name="Normal GHG Numbers (0.00) 2 7 6" xfId="6198" xr:uid="{00000000-0005-0000-0000-0000AF000000}"/>
    <cellStyle name="Normal GHG Numbers (0.00) 2 7 6 2" xfId="16744" xr:uid="{00000000-0005-0000-0000-0000AF000000}"/>
    <cellStyle name="Normal GHG Numbers (0.00) 2 7 7" xfId="5501" xr:uid="{00000000-0005-0000-0000-0000AF000000}"/>
    <cellStyle name="Normal GHG Numbers (0.00) 2 7 7 2" xfId="13021" xr:uid="{00000000-0005-0000-0000-0000AF000000}"/>
    <cellStyle name="Normal GHG Numbers (0.00) 2 7 8" xfId="11802" xr:uid="{00000000-0005-0000-0000-0000AF000000}"/>
    <cellStyle name="Normal GHG Numbers (0.00) 2 8" xfId="1187" xr:uid="{00000000-0005-0000-0000-0000B1000000}"/>
    <cellStyle name="Normal GHG Numbers (0.00) 2 8 2" xfId="2430" xr:uid="{00000000-0005-0000-0000-0000B1000000}"/>
    <cellStyle name="Normal GHG Numbers (0.00) 2 8 2 2" xfId="8000" xr:uid="{00000000-0005-0000-0000-0000B1000000}"/>
    <cellStyle name="Normal GHG Numbers (0.00) 2 8 2 2 2" xfId="18545" xr:uid="{00000000-0005-0000-0000-0000B1000000}"/>
    <cellStyle name="Normal GHG Numbers (0.00) 2 8 2 3" xfId="11341" xr:uid="{00000000-0005-0000-0000-0000B1000000}"/>
    <cellStyle name="Normal GHG Numbers (0.00) 2 8 3" xfId="3855" xr:uid="{00000000-0005-0000-0000-0000B1000000}"/>
    <cellStyle name="Normal GHG Numbers (0.00) 2 8 3 2" xfId="9405" xr:uid="{00000000-0005-0000-0000-0000B1000000}"/>
    <cellStyle name="Normal GHG Numbers (0.00) 2 8 3 2 2" xfId="19958" xr:uid="{00000000-0005-0000-0000-0000B1000000}"/>
    <cellStyle name="Normal GHG Numbers (0.00) 2 8 3 3" xfId="13068" xr:uid="{00000000-0005-0000-0000-0000B1000000}"/>
    <cellStyle name="Normal GHG Numbers (0.00) 2 8 4" xfId="6842" xr:uid="{00000000-0005-0000-0000-0000B1000000}"/>
    <cellStyle name="Normal GHG Numbers (0.00) 2 8 4 2" xfId="17387" xr:uid="{00000000-0005-0000-0000-0000B1000000}"/>
    <cellStyle name="Normal GHG Numbers (0.00) 2 8 5" xfId="5289" xr:uid="{00000000-0005-0000-0000-0000B1000000}"/>
    <cellStyle name="Normal GHG Numbers (0.00) 2 8 5 2" xfId="11449" xr:uid="{00000000-0005-0000-0000-0000B1000000}"/>
    <cellStyle name="Normal GHG Numbers (0.00) 2 8 6" xfId="10301" xr:uid="{00000000-0005-0000-0000-0000B1000000}"/>
    <cellStyle name="Normal GHG Numbers (0.00) 2 9" xfId="422" xr:uid="{00000000-0005-0000-0000-0000AF000000}"/>
    <cellStyle name="Normal GHG Numbers (0.00) 2 9 2" xfId="3575" xr:uid="{00000000-0005-0000-0000-0000AF000000}"/>
    <cellStyle name="Normal GHG Numbers (0.00) 2 9 2 2" xfId="9136" xr:uid="{00000000-0005-0000-0000-0000AF000000}"/>
    <cellStyle name="Normal GHG Numbers (0.00) 2 9 2 2 2" xfId="19683" xr:uid="{00000000-0005-0000-0000-0000AF000000}"/>
    <cellStyle name="Normal GHG Numbers (0.00) 2 9 2 3" xfId="15683" xr:uid="{00000000-0005-0000-0000-0000AF000000}"/>
    <cellStyle name="Normal GHG Numbers (0.00) 2 9 3" xfId="6169" xr:uid="{00000000-0005-0000-0000-0000AF000000}"/>
    <cellStyle name="Normal GHG Numbers (0.00) 2 9 3 2" xfId="16714" xr:uid="{00000000-0005-0000-0000-0000AF000000}"/>
    <cellStyle name="Normal GHG Numbers (0.00) 2 9 4" xfId="5020" xr:uid="{00000000-0005-0000-0000-0000AF000000}"/>
    <cellStyle name="Normal GHG Numbers (0.00) 2 9 4 2" xfId="13207" xr:uid="{00000000-0005-0000-0000-0000AF000000}"/>
    <cellStyle name="Normal GHG Numbers (0.00) 2 9 5" xfId="13063" xr:uid="{00000000-0005-0000-0000-0000AF000000}"/>
    <cellStyle name="Normal GHG Numbers (0.00) 3" xfId="213" xr:uid="{00000000-0005-0000-0000-0000B0000000}"/>
    <cellStyle name="Normal GHG Numbers (0.00) 3 10" xfId="6134" xr:uid="{00000000-0005-0000-0000-0000B0000000}"/>
    <cellStyle name="Normal GHG Numbers (0.00) 3 10 2" xfId="14928" xr:uid="{00000000-0005-0000-0000-0000B0000000}"/>
    <cellStyle name="Normal GHG Numbers (0.00) 3 10 3" xfId="16656" xr:uid="{00000000-0005-0000-0000-0000B0000000}"/>
    <cellStyle name="Normal GHG Numbers (0.00) 3 11" xfId="14840" xr:uid="{00000000-0005-0000-0000-0000B0000000}"/>
    <cellStyle name="Normal GHG Numbers (0.00) 3 11 2" xfId="11606" xr:uid="{00000000-0005-0000-0000-0000B0000000}"/>
    <cellStyle name="Normal GHG Numbers (0.00) 3 2" xfId="356" xr:uid="{00000000-0005-0000-0000-0000B0000000}"/>
    <cellStyle name="Normal GHG Numbers (0.00) 3 2 10" xfId="2199" xr:uid="{00000000-0005-0000-0000-0000B0000000}"/>
    <cellStyle name="Normal GHG Numbers (0.00) 3 2 10 2" xfId="7769" xr:uid="{00000000-0005-0000-0000-0000B0000000}"/>
    <cellStyle name="Normal GHG Numbers (0.00) 3 2 10 2 2" xfId="18314" xr:uid="{00000000-0005-0000-0000-0000B0000000}"/>
    <cellStyle name="Normal GHG Numbers (0.00) 3 2 10 3" xfId="14780" xr:uid="{00000000-0005-0000-0000-0000B0000000}"/>
    <cellStyle name="Normal GHG Numbers (0.00) 3 2 11" xfId="562" xr:uid="{00000000-0005-0000-0000-0000B0000000}"/>
    <cellStyle name="Normal GHG Numbers (0.00) 3 2 11 2" xfId="6262" xr:uid="{00000000-0005-0000-0000-0000B0000000}"/>
    <cellStyle name="Normal GHG Numbers (0.00) 3 2 11 2 2" xfId="16807" xr:uid="{00000000-0005-0000-0000-0000B0000000}"/>
    <cellStyle name="Normal GHG Numbers (0.00) 3 2 11 3" xfId="16138" xr:uid="{00000000-0005-0000-0000-0000B0000000}"/>
    <cellStyle name="Normal GHG Numbers (0.00) 3 2 12" xfId="3445" xr:uid="{00000000-0005-0000-0000-0000B0000000}"/>
    <cellStyle name="Normal GHG Numbers (0.00) 3 2 12 2" xfId="9009" xr:uid="{00000000-0005-0000-0000-0000B0000000}"/>
    <cellStyle name="Normal GHG Numbers (0.00) 3 2 12 2 2" xfId="19555" xr:uid="{00000000-0005-0000-0000-0000B0000000}"/>
    <cellStyle name="Normal GHG Numbers (0.00) 3 2 13" xfId="4886" xr:uid="{00000000-0005-0000-0000-0000B0000000}"/>
    <cellStyle name="Normal GHG Numbers (0.00) 3 2 13 2" xfId="11693" xr:uid="{00000000-0005-0000-0000-0000B0000000}"/>
    <cellStyle name="Normal GHG Numbers (0.00) 3 2 14" xfId="13723" xr:uid="{00000000-0005-0000-0000-0000B0000000}"/>
    <cellStyle name="Normal GHG Numbers (0.00) 3 2 2" xfId="704" xr:uid="{00000000-0005-0000-0000-0000B0000000}"/>
    <cellStyle name="Normal GHG Numbers (0.00) 3 2 2 10" xfId="14793" xr:uid="{00000000-0005-0000-0000-0000B0000000}"/>
    <cellStyle name="Normal GHG Numbers (0.00) 3 2 2 2" xfId="1930" xr:uid="{00000000-0005-0000-0000-0000B0000000}"/>
    <cellStyle name="Normal GHG Numbers (0.00) 3 2 2 2 2" xfId="3169" xr:uid="{00000000-0005-0000-0000-0000B0000000}"/>
    <cellStyle name="Normal GHG Numbers (0.00) 3 2 2 2 2 2" xfId="8739" xr:uid="{00000000-0005-0000-0000-0000B0000000}"/>
    <cellStyle name="Normal GHG Numbers (0.00) 3 2 2 2 2 2 2" xfId="19284" xr:uid="{00000000-0005-0000-0000-0000B0000000}"/>
    <cellStyle name="Normal GHG Numbers (0.00) 3 2 2 2 2 3" xfId="15334" xr:uid="{00000000-0005-0000-0000-0000B0000000}"/>
    <cellStyle name="Normal GHG Numbers (0.00) 3 2 2 2 3" xfId="4581" xr:uid="{00000000-0005-0000-0000-0000B0000000}"/>
    <cellStyle name="Normal GHG Numbers (0.00) 3 2 2 2 3 2" xfId="10080" xr:uid="{00000000-0005-0000-0000-0000B0000000}"/>
    <cellStyle name="Normal GHG Numbers (0.00) 3 2 2 2 3 2 2" xfId="20635" xr:uid="{00000000-0005-0000-0000-0000B0000000}"/>
    <cellStyle name="Normal GHG Numbers (0.00) 3 2 2 2 3 3" xfId="14587" xr:uid="{00000000-0005-0000-0000-0000B0000000}"/>
    <cellStyle name="Normal GHG Numbers (0.00) 3 2 2 2 4" xfId="7507" xr:uid="{00000000-0005-0000-0000-0000B0000000}"/>
    <cellStyle name="Normal GHG Numbers (0.00) 3 2 2 2 4 2" xfId="18052" xr:uid="{00000000-0005-0000-0000-0000B0000000}"/>
    <cellStyle name="Normal GHG Numbers (0.00) 3 2 2 2 5" xfId="5964" xr:uid="{00000000-0005-0000-0000-0000B0000000}"/>
    <cellStyle name="Normal GHG Numbers (0.00) 3 2 2 2 5 2" xfId="16486" xr:uid="{00000000-0005-0000-0000-0000B0000000}"/>
    <cellStyle name="Normal GHG Numbers (0.00) 3 2 2 2 6" xfId="15626" xr:uid="{00000000-0005-0000-0000-0000B0000000}"/>
    <cellStyle name="Normal GHG Numbers (0.00) 3 2 2 3" xfId="1318" xr:uid="{00000000-0005-0000-0000-0000B0000000}"/>
    <cellStyle name="Normal GHG Numbers (0.00) 3 2 2 3 2" xfId="2559" xr:uid="{00000000-0005-0000-0000-0000B0000000}"/>
    <cellStyle name="Normal GHG Numbers (0.00) 3 2 2 3 2 2" xfId="8129" xr:uid="{00000000-0005-0000-0000-0000B0000000}"/>
    <cellStyle name="Normal GHG Numbers (0.00) 3 2 2 3 2 2 2" xfId="18674" xr:uid="{00000000-0005-0000-0000-0000B0000000}"/>
    <cellStyle name="Normal GHG Numbers (0.00) 3 2 2 3 2 3" xfId="12939" xr:uid="{00000000-0005-0000-0000-0000B0000000}"/>
    <cellStyle name="Normal GHG Numbers (0.00) 3 2 2 3 3" xfId="3979" xr:uid="{00000000-0005-0000-0000-0000B0000000}"/>
    <cellStyle name="Normal GHG Numbers (0.00) 3 2 2 3 3 2" xfId="9517" xr:uid="{00000000-0005-0000-0000-0000B0000000}"/>
    <cellStyle name="Normal GHG Numbers (0.00) 3 2 2 3 3 2 2" xfId="20070" xr:uid="{00000000-0005-0000-0000-0000B0000000}"/>
    <cellStyle name="Normal GHG Numbers (0.00) 3 2 2 3 3 3" xfId="14424" xr:uid="{00000000-0005-0000-0000-0000B0000000}"/>
    <cellStyle name="Normal GHG Numbers (0.00) 3 2 2 3 4" xfId="6959" xr:uid="{00000000-0005-0000-0000-0000B0000000}"/>
    <cellStyle name="Normal GHG Numbers (0.00) 3 2 2 3 4 2" xfId="17504" xr:uid="{00000000-0005-0000-0000-0000B0000000}"/>
    <cellStyle name="Normal GHG Numbers (0.00) 3 2 2 3 5" xfId="5401" xr:uid="{00000000-0005-0000-0000-0000B0000000}"/>
    <cellStyle name="Normal GHG Numbers (0.00) 3 2 2 3 5 2" xfId="13116" xr:uid="{00000000-0005-0000-0000-0000B0000000}"/>
    <cellStyle name="Normal GHG Numbers (0.00) 3 2 2 3 6" xfId="16008" xr:uid="{00000000-0005-0000-0000-0000B0000000}"/>
    <cellStyle name="Normal GHG Numbers (0.00) 3 2 2 4" xfId="1615" xr:uid="{00000000-0005-0000-0000-0000B0000000}"/>
    <cellStyle name="Normal GHG Numbers (0.00) 3 2 2 4 2" xfId="2855" xr:uid="{00000000-0005-0000-0000-0000B0000000}"/>
    <cellStyle name="Normal GHG Numbers (0.00) 3 2 2 4 2 2" xfId="8425" xr:uid="{00000000-0005-0000-0000-0000B0000000}"/>
    <cellStyle name="Normal GHG Numbers (0.00) 3 2 2 4 2 2 2" xfId="18970" xr:uid="{00000000-0005-0000-0000-0000B0000000}"/>
    <cellStyle name="Normal GHG Numbers (0.00) 3 2 2 4 2 3" xfId="12502" xr:uid="{00000000-0005-0000-0000-0000B0000000}"/>
    <cellStyle name="Normal GHG Numbers (0.00) 3 2 2 4 3" xfId="4268" xr:uid="{00000000-0005-0000-0000-0000B0000000}"/>
    <cellStyle name="Normal GHG Numbers (0.00) 3 2 2 4 3 2" xfId="9786" xr:uid="{00000000-0005-0000-0000-0000B0000000}"/>
    <cellStyle name="Normal GHG Numbers (0.00) 3 2 2 4 3 2 2" xfId="20340" xr:uid="{00000000-0005-0000-0000-0000B0000000}"/>
    <cellStyle name="Normal GHG Numbers (0.00) 3 2 2 4 3 3" xfId="12570" xr:uid="{00000000-0005-0000-0000-0000B0000000}"/>
    <cellStyle name="Normal GHG Numbers (0.00) 3 2 2 4 4" xfId="7223" xr:uid="{00000000-0005-0000-0000-0000B0000000}"/>
    <cellStyle name="Normal GHG Numbers (0.00) 3 2 2 4 4 2" xfId="17768" xr:uid="{00000000-0005-0000-0000-0000B0000000}"/>
    <cellStyle name="Normal GHG Numbers (0.00) 3 2 2 4 5" xfId="5670" xr:uid="{00000000-0005-0000-0000-0000B0000000}"/>
    <cellStyle name="Normal GHG Numbers (0.00) 3 2 2 4 5 2" xfId="12246" xr:uid="{00000000-0005-0000-0000-0000B0000000}"/>
    <cellStyle name="Normal GHG Numbers (0.00) 3 2 2 4 6" xfId="13776" xr:uid="{00000000-0005-0000-0000-0000B0000000}"/>
    <cellStyle name="Normal GHG Numbers (0.00) 3 2 2 5" xfId="1004" xr:uid="{00000000-0005-0000-0000-0000B0000000}"/>
    <cellStyle name="Normal GHG Numbers (0.00) 3 2 2 5 2" xfId="3672" xr:uid="{00000000-0005-0000-0000-0000B0000000}"/>
    <cellStyle name="Normal GHG Numbers (0.00) 3 2 2 5 2 2" xfId="9231" xr:uid="{00000000-0005-0000-0000-0000B0000000}"/>
    <cellStyle name="Normal GHG Numbers (0.00) 3 2 2 5 2 2 2" xfId="19780" xr:uid="{00000000-0005-0000-0000-0000B0000000}"/>
    <cellStyle name="Normal GHG Numbers (0.00) 3 2 2 5 2 3" xfId="15633" xr:uid="{00000000-0005-0000-0000-0000B0000000}"/>
    <cellStyle name="Normal GHG Numbers (0.00) 3 2 2 5 3" xfId="6664" xr:uid="{00000000-0005-0000-0000-0000B0000000}"/>
    <cellStyle name="Normal GHG Numbers (0.00) 3 2 2 5 3 2" xfId="17209" xr:uid="{00000000-0005-0000-0000-0000B0000000}"/>
    <cellStyle name="Normal GHG Numbers (0.00) 3 2 2 5 4" xfId="5115" xr:uid="{00000000-0005-0000-0000-0000B0000000}"/>
    <cellStyle name="Normal GHG Numbers (0.00) 3 2 2 5 4 2" xfId="11780" xr:uid="{00000000-0005-0000-0000-0000B0000000}"/>
    <cellStyle name="Normal GHG Numbers (0.00) 3 2 2 5 5" xfId="13880" xr:uid="{00000000-0005-0000-0000-0000B0000000}"/>
    <cellStyle name="Normal GHG Numbers (0.00) 3 2 2 6" xfId="2247" xr:uid="{00000000-0005-0000-0000-0000B0000000}"/>
    <cellStyle name="Normal GHG Numbers (0.00) 3 2 2 6 2" xfId="7817" xr:uid="{00000000-0005-0000-0000-0000B0000000}"/>
    <cellStyle name="Normal GHG Numbers (0.00) 3 2 2 6 2 2" xfId="18362" xr:uid="{00000000-0005-0000-0000-0000B0000000}"/>
    <cellStyle name="Normal GHG Numbers (0.00) 3 2 2 6 3" xfId="14256" xr:uid="{00000000-0005-0000-0000-0000B0000000}"/>
    <cellStyle name="Normal GHG Numbers (0.00) 3 2 2 7" xfId="3532" xr:uid="{00000000-0005-0000-0000-0000B0000000}"/>
    <cellStyle name="Normal GHG Numbers (0.00) 3 2 2 7 2" xfId="9096" xr:uid="{00000000-0005-0000-0000-0000B0000000}"/>
    <cellStyle name="Normal GHG Numbers (0.00) 3 2 2 7 2 2" xfId="19642" xr:uid="{00000000-0005-0000-0000-0000B0000000}"/>
    <cellStyle name="Normal GHG Numbers (0.00) 3 2 2 7 3" xfId="12910" xr:uid="{00000000-0005-0000-0000-0000B0000000}"/>
    <cellStyle name="Normal GHG Numbers (0.00) 3 2 2 8" xfId="4979" xr:uid="{00000000-0005-0000-0000-0000B0000000}"/>
    <cellStyle name="Normal GHG Numbers (0.00) 3 2 2 8 2" xfId="10847" xr:uid="{00000000-0005-0000-0000-0000B0000000}"/>
    <cellStyle name="Normal GHG Numbers (0.00) 3 2 2 9" xfId="14892" xr:uid="{00000000-0005-0000-0000-0000B0000000}"/>
    <cellStyle name="Normal GHG Numbers (0.00) 3 2 2 9 2" xfId="13144" xr:uid="{00000000-0005-0000-0000-0000B0000000}"/>
    <cellStyle name="Normal GHG Numbers (0.00) 3 2 3" xfId="768" xr:uid="{00000000-0005-0000-0000-0000B0000000}"/>
    <cellStyle name="Normal GHG Numbers (0.00) 3 2 3 2" xfId="1994" xr:uid="{00000000-0005-0000-0000-0000B0000000}"/>
    <cellStyle name="Normal GHG Numbers (0.00) 3 2 3 2 2" xfId="3233" xr:uid="{00000000-0005-0000-0000-0000B0000000}"/>
    <cellStyle name="Normal GHG Numbers (0.00) 3 2 3 2 2 2" xfId="8803" xr:uid="{00000000-0005-0000-0000-0000B0000000}"/>
    <cellStyle name="Normal GHG Numbers (0.00) 3 2 3 2 2 2 2" xfId="19348" xr:uid="{00000000-0005-0000-0000-0000B0000000}"/>
    <cellStyle name="Normal GHG Numbers (0.00) 3 2 3 2 2 3" xfId="13808" xr:uid="{00000000-0005-0000-0000-0000B0000000}"/>
    <cellStyle name="Normal GHG Numbers (0.00) 3 2 3 2 3" xfId="4645" xr:uid="{00000000-0005-0000-0000-0000B0000000}"/>
    <cellStyle name="Normal GHG Numbers (0.00) 3 2 3 2 3 2" xfId="10140" xr:uid="{00000000-0005-0000-0000-0000B0000000}"/>
    <cellStyle name="Normal GHG Numbers (0.00) 3 2 3 2 3 2 2" xfId="20695" xr:uid="{00000000-0005-0000-0000-0000B0000000}"/>
    <cellStyle name="Normal GHG Numbers (0.00) 3 2 3 2 3 3" xfId="13470" xr:uid="{00000000-0005-0000-0000-0000B0000000}"/>
    <cellStyle name="Normal GHG Numbers (0.00) 3 2 3 2 4" xfId="7567" xr:uid="{00000000-0005-0000-0000-0000B0000000}"/>
    <cellStyle name="Normal GHG Numbers (0.00) 3 2 3 2 4 2" xfId="18112" xr:uid="{00000000-0005-0000-0000-0000B0000000}"/>
    <cellStyle name="Normal GHG Numbers (0.00) 3 2 3 2 5" xfId="6024" xr:uid="{00000000-0005-0000-0000-0000B0000000}"/>
    <cellStyle name="Normal GHG Numbers (0.00) 3 2 3 2 5 2" xfId="16546" xr:uid="{00000000-0005-0000-0000-0000B0000000}"/>
    <cellStyle name="Normal GHG Numbers (0.00) 3 2 3 2 6" xfId="14432" xr:uid="{00000000-0005-0000-0000-0000B0000000}"/>
    <cellStyle name="Normal GHG Numbers (0.00) 3 2 3 3" xfId="1676" xr:uid="{00000000-0005-0000-0000-0000B0000000}"/>
    <cellStyle name="Normal GHG Numbers (0.00) 3 2 3 3 2" xfId="2916" xr:uid="{00000000-0005-0000-0000-0000B0000000}"/>
    <cellStyle name="Normal GHG Numbers (0.00) 3 2 3 3 2 2" xfId="8486" xr:uid="{00000000-0005-0000-0000-0000B0000000}"/>
    <cellStyle name="Normal GHG Numbers (0.00) 3 2 3 3 2 2 2" xfId="19031" xr:uid="{00000000-0005-0000-0000-0000B0000000}"/>
    <cellStyle name="Normal GHG Numbers (0.00) 3 2 3 3 2 3" xfId="13757" xr:uid="{00000000-0005-0000-0000-0000B0000000}"/>
    <cellStyle name="Normal GHG Numbers (0.00) 3 2 3 3 3" xfId="4329" xr:uid="{00000000-0005-0000-0000-0000B0000000}"/>
    <cellStyle name="Normal GHG Numbers (0.00) 3 2 3 3 3 2" xfId="9843" xr:uid="{00000000-0005-0000-0000-0000B0000000}"/>
    <cellStyle name="Normal GHG Numbers (0.00) 3 2 3 3 3 2 2" xfId="20399" xr:uid="{00000000-0005-0000-0000-0000B0000000}"/>
    <cellStyle name="Normal GHG Numbers (0.00) 3 2 3 3 3 3" xfId="13797" xr:uid="{00000000-0005-0000-0000-0000B0000000}"/>
    <cellStyle name="Normal GHG Numbers (0.00) 3 2 3 3 4" xfId="7283" xr:uid="{00000000-0005-0000-0000-0000B0000000}"/>
    <cellStyle name="Normal GHG Numbers (0.00) 3 2 3 3 4 2" xfId="17828" xr:uid="{00000000-0005-0000-0000-0000B0000000}"/>
    <cellStyle name="Normal GHG Numbers (0.00) 3 2 3 3 5" xfId="5727" xr:uid="{00000000-0005-0000-0000-0000B0000000}"/>
    <cellStyle name="Normal GHG Numbers (0.00) 3 2 3 3 5 2" xfId="16250" xr:uid="{00000000-0005-0000-0000-0000B0000000}"/>
    <cellStyle name="Normal GHG Numbers (0.00) 3 2 3 3 6" xfId="15955" xr:uid="{00000000-0005-0000-0000-0000B0000000}"/>
    <cellStyle name="Normal GHG Numbers (0.00) 3 2 3 4" xfId="1068" xr:uid="{00000000-0005-0000-0000-0000B0000000}"/>
    <cellStyle name="Normal GHG Numbers (0.00) 3 2 3 4 2" xfId="6725" xr:uid="{00000000-0005-0000-0000-0000B0000000}"/>
    <cellStyle name="Normal GHG Numbers (0.00) 3 2 3 4 2 2" xfId="17270" xr:uid="{00000000-0005-0000-0000-0000B0000000}"/>
    <cellStyle name="Normal GHG Numbers (0.00) 3 2 3 4 3" xfId="11746" xr:uid="{00000000-0005-0000-0000-0000B0000000}"/>
    <cellStyle name="Normal GHG Numbers (0.00) 3 2 3 5" xfId="2311" xr:uid="{00000000-0005-0000-0000-0000B0000000}"/>
    <cellStyle name="Normal GHG Numbers (0.00) 3 2 3 5 2" xfId="7881" xr:uid="{00000000-0005-0000-0000-0000B0000000}"/>
    <cellStyle name="Normal GHG Numbers (0.00) 3 2 3 5 2 2" xfId="18426" xr:uid="{00000000-0005-0000-0000-0000B0000000}"/>
    <cellStyle name="Normal GHG Numbers (0.00) 3 2 3 5 3" xfId="12265" xr:uid="{00000000-0005-0000-0000-0000B0000000}"/>
    <cellStyle name="Normal GHG Numbers (0.00) 3 2 3 6" xfId="3736" xr:uid="{00000000-0005-0000-0000-0000B0000000}"/>
    <cellStyle name="Normal GHG Numbers (0.00) 3 2 3 6 2" xfId="9291" xr:uid="{00000000-0005-0000-0000-0000B0000000}"/>
    <cellStyle name="Normal GHG Numbers (0.00) 3 2 3 6 2 2" xfId="19841" xr:uid="{00000000-0005-0000-0000-0000B0000000}"/>
    <cellStyle name="Normal GHG Numbers (0.00) 3 2 3 6 3" xfId="14651" xr:uid="{00000000-0005-0000-0000-0000B0000000}"/>
    <cellStyle name="Normal GHG Numbers (0.00) 3 2 3 7" xfId="6431" xr:uid="{00000000-0005-0000-0000-0000B0000000}"/>
    <cellStyle name="Normal GHG Numbers (0.00) 3 2 3 7 2" xfId="15139" xr:uid="{00000000-0005-0000-0000-0000B0000000}"/>
    <cellStyle name="Normal GHG Numbers (0.00) 3 2 3 7 2 2" xfId="16976" xr:uid="{00000000-0005-0000-0000-0000B0000000}"/>
    <cellStyle name="Normal GHG Numbers (0.00) 3 2 3 7 3" xfId="13055" xr:uid="{00000000-0005-0000-0000-0000B0000000}"/>
    <cellStyle name="Normal GHG Numbers (0.00) 3 2 3 8" xfId="5175" xr:uid="{00000000-0005-0000-0000-0000B0000000}"/>
    <cellStyle name="Normal GHG Numbers (0.00) 3 2 3 8 2" xfId="12564" xr:uid="{00000000-0005-0000-0000-0000B0000000}"/>
    <cellStyle name="Normal GHG Numbers (0.00) 3 2 3 9" xfId="14327" xr:uid="{00000000-0005-0000-0000-0000B0000000}"/>
    <cellStyle name="Normal GHG Numbers (0.00) 3 2 4" xfId="830" xr:uid="{00000000-0005-0000-0000-0000B0000000}"/>
    <cellStyle name="Normal GHG Numbers (0.00) 3 2 4 2" xfId="2056" xr:uid="{00000000-0005-0000-0000-0000B0000000}"/>
    <cellStyle name="Normal GHG Numbers (0.00) 3 2 4 2 2" xfId="3295" xr:uid="{00000000-0005-0000-0000-0000B0000000}"/>
    <cellStyle name="Normal GHG Numbers (0.00) 3 2 4 2 2 2" xfId="8865" xr:uid="{00000000-0005-0000-0000-0000B0000000}"/>
    <cellStyle name="Normal GHG Numbers (0.00) 3 2 4 2 2 2 2" xfId="19410" xr:uid="{00000000-0005-0000-0000-0000B0000000}"/>
    <cellStyle name="Normal GHG Numbers (0.00) 3 2 4 2 2 3" xfId="13415" xr:uid="{00000000-0005-0000-0000-0000B0000000}"/>
    <cellStyle name="Normal GHG Numbers (0.00) 3 2 4 2 3" xfId="4707" xr:uid="{00000000-0005-0000-0000-0000B0000000}"/>
    <cellStyle name="Normal GHG Numbers (0.00) 3 2 4 2 3 2" xfId="10199" xr:uid="{00000000-0005-0000-0000-0000B0000000}"/>
    <cellStyle name="Normal GHG Numbers (0.00) 3 2 4 2 3 2 2" xfId="20754" xr:uid="{00000000-0005-0000-0000-0000B0000000}"/>
    <cellStyle name="Normal GHG Numbers (0.00) 3 2 4 2 3 3" xfId="14718" xr:uid="{00000000-0005-0000-0000-0000B0000000}"/>
    <cellStyle name="Normal GHG Numbers (0.00) 3 2 4 2 4" xfId="7626" xr:uid="{00000000-0005-0000-0000-0000B0000000}"/>
    <cellStyle name="Normal GHG Numbers (0.00) 3 2 4 2 4 2" xfId="18171" xr:uid="{00000000-0005-0000-0000-0000B0000000}"/>
    <cellStyle name="Normal GHG Numbers (0.00) 3 2 4 2 5" xfId="6083" xr:uid="{00000000-0005-0000-0000-0000B0000000}"/>
    <cellStyle name="Normal GHG Numbers (0.00) 3 2 4 2 5 2" xfId="16605" xr:uid="{00000000-0005-0000-0000-0000B0000000}"/>
    <cellStyle name="Normal GHG Numbers (0.00) 3 2 4 2 6" xfId="15358" xr:uid="{00000000-0005-0000-0000-0000B0000000}"/>
    <cellStyle name="Normal GHG Numbers (0.00) 3 2 4 3" xfId="1734" xr:uid="{00000000-0005-0000-0000-0000B0000000}"/>
    <cellStyle name="Normal GHG Numbers (0.00) 3 2 4 3 2" xfId="2973" xr:uid="{00000000-0005-0000-0000-0000B0000000}"/>
    <cellStyle name="Normal GHG Numbers (0.00) 3 2 4 3 2 2" xfId="8543" xr:uid="{00000000-0005-0000-0000-0000B0000000}"/>
    <cellStyle name="Normal GHG Numbers (0.00) 3 2 4 3 2 2 2" xfId="19088" xr:uid="{00000000-0005-0000-0000-0000B0000000}"/>
    <cellStyle name="Normal GHG Numbers (0.00) 3 2 4 3 2 3" xfId="15319" xr:uid="{00000000-0005-0000-0000-0000B0000000}"/>
    <cellStyle name="Normal GHG Numbers (0.00) 3 2 4 3 3" xfId="4385" xr:uid="{00000000-0005-0000-0000-0000B0000000}"/>
    <cellStyle name="Normal GHG Numbers (0.00) 3 2 4 3 3 2" xfId="9896" xr:uid="{00000000-0005-0000-0000-0000B0000000}"/>
    <cellStyle name="Normal GHG Numbers (0.00) 3 2 4 3 3 2 2" xfId="20452" xr:uid="{00000000-0005-0000-0000-0000B0000000}"/>
    <cellStyle name="Normal GHG Numbers (0.00) 3 2 4 3 3 3" xfId="10266" xr:uid="{00000000-0005-0000-0000-0000B0000000}"/>
    <cellStyle name="Normal GHG Numbers (0.00) 3 2 4 3 4" xfId="7337" xr:uid="{00000000-0005-0000-0000-0000B0000000}"/>
    <cellStyle name="Normal GHG Numbers (0.00) 3 2 4 3 4 2" xfId="17882" xr:uid="{00000000-0005-0000-0000-0000B0000000}"/>
    <cellStyle name="Normal GHG Numbers (0.00) 3 2 4 3 5" xfId="5780" xr:uid="{00000000-0005-0000-0000-0000B0000000}"/>
    <cellStyle name="Normal GHG Numbers (0.00) 3 2 4 3 5 2" xfId="16303" xr:uid="{00000000-0005-0000-0000-0000B0000000}"/>
    <cellStyle name="Normal GHG Numbers (0.00) 3 2 4 3 6" xfId="11033" xr:uid="{00000000-0005-0000-0000-0000B0000000}"/>
    <cellStyle name="Normal GHG Numbers (0.00) 3 2 4 4" xfId="1130" xr:uid="{00000000-0005-0000-0000-0000B0000000}"/>
    <cellStyle name="Normal GHG Numbers (0.00) 3 2 4 4 2" xfId="6787" xr:uid="{00000000-0005-0000-0000-0000B0000000}"/>
    <cellStyle name="Normal GHG Numbers (0.00) 3 2 4 4 2 2" xfId="17332" xr:uid="{00000000-0005-0000-0000-0000B0000000}"/>
    <cellStyle name="Normal GHG Numbers (0.00) 3 2 4 4 3" xfId="14324" xr:uid="{00000000-0005-0000-0000-0000B0000000}"/>
    <cellStyle name="Normal GHG Numbers (0.00) 3 2 4 5" xfId="2373" xr:uid="{00000000-0005-0000-0000-0000B0000000}"/>
    <cellStyle name="Normal GHG Numbers (0.00) 3 2 4 5 2" xfId="7943" xr:uid="{00000000-0005-0000-0000-0000B0000000}"/>
    <cellStyle name="Normal GHG Numbers (0.00) 3 2 4 5 2 2" xfId="18488" xr:uid="{00000000-0005-0000-0000-0000B0000000}"/>
    <cellStyle name="Normal GHG Numbers (0.00) 3 2 4 5 3" xfId="15809" xr:uid="{00000000-0005-0000-0000-0000B0000000}"/>
    <cellStyle name="Normal GHG Numbers (0.00) 3 2 4 6" xfId="3798" xr:uid="{00000000-0005-0000-0000-0000B0000000}"/>
    <cellStyle name="Normal GHG Numbers (0.00) 3 2 4 6 2" xfId="9350" xr:uid="{00000000-0005-0000-0000-0000B0000000}"/>
    <cellStyle name="Normal GHG Numbers (0.00) 3 2 4 6 2 2" xfId="19903" xr:uid="{00000000-0005-0000-0000-0000B0000000}"/>
    <cellStyle name="Normal GHG Numbers (0.00) 3 2 4 6 3" xfId="13679" xr:uid="{00000000-0005-0000-0000-0000B0000000}"/>
    <cellStyle name="Normal GHG Numbers (0.00) 3 2 4 7" xfId="6490" xr:uid="{00000000-0005-0000-0000-0000B0000000}"/>
    <cellStyle name="Normal GHG Numbers (0.00) 3 2 4 7 2" xfId="15198" xr:uid="{00000000-0005-0000-0000-0000B0000000}"/>
    <cellStyle name="Normal GHG Numbers (0.00) 3 2 4 7 2 2" xfId="17035" xr:uid="{00000000-0005-0000-0000-0000B0000000}"/>
    <cellStyle name="Normal GHG Numbers (0.00) 3 2 4 7 3" xfId="10885" xr:uid="{00000000-0005-0000-0000-0000B0000000}"/>
    <cellStyle name="Normal GHG Numbers (0.00) 3 2 4 8" xfId="5234" xr:uid="{00000000-0005-0000-0000-0000B0000000}"/>
    <cellStyle name="Normal GHG Numbers (0.00) 3 2 4 8 2" xfId="13701" xr:uid="{00000000-0005-0000-0000-0000B0000000}"/>
    <cellStyle name="Normal GHG Numbers (0.00) 3 2 4 9" xfId="15874" xr:uid="{00000000-0005-0000-0000-0000B0000000}"/>
    <cellStyle name="Normal GHG Numbers (0.00) 3 2 5" xfId="655" xr:uid="{00000000-0005-0000-0000-0000B0000000}"/>
    <cellStyle name="Normal GHG Numbers (0.00) 3 2 5 2" xfId="1893" xr:uid="{00000000-0005-0000-0000-0000B0000000}"/>
    <cellStyle name="Normal GHG Numbers (0.00) 3 2 5 2 2" xfId="3132" xr:uid="{00000000-0005-0000-0000-0000B0000000}"/>
    <cellStyle name="Normal GHG Numbers (0.00) 3 2 5 2 2 2" xfId="8702" xr:uid="{00000000-0005-0000-0000-0000B0000000}"/>
    <cellStyle name="Normal GHG Numbers (0.00) 3 2 5 2 2 2 2" xfId="19247" xr:uid="{00000000-0005-0000-0000-0000B0000000}"/>
    <cellStyle name="Normal GHG Numbers (0.00) 3 2 5 2 2 3" xfId="16088" xr:uid="{00000000-0005-0000-0000-0000B0000000}"/>
    <cellStyle name="Normal GHG Numbers (0.00) 3 2 5 2 3" xfId="4544" xr:uid="{00000000-0005-0000-0000-0000B0000000}"/>
    <cellStyle name="Normal GHG Numbers (0.00) 3 2 5 2 3 2" xfId="10044" xr:uid="{00000000-0005-0000-0000-0000B0000000}"/>
    <cellStyle name="Normal GHG Numbers (0.00) 3 2 5 2 3 2 2" xfId="20599" xr:uid="{00000000-0005-0000-0000-0000B0000000}"/>
    <cellStyle name="Normal GHG Numbers (0.00) 3 2 5 2 3 3" xfId="16031" xr:uid="{00000000-0005-0000-0000-0000B0000000}"/>
    <cellStyle name="Normal GHG Numbers (0.00) 3 2 5 2 4" xfId="7471" xr:uid="{00000000-0005-0000-0000-0000B0000000}"/>
    <cellStyle name="Normal GHG Numbers (0.00) 3 2 5 2 4 2" xfId="18016" xr:uid="{00000000-0005-0000-0000-0000B0000000}"/>
    <cellStyle name="Normal GHG Numbers (0.00) 3 2 5 2 5" xfId="5928" xr:uid="{00000000-0005-0000-0000-0000B0000000}"/>
    <cellStyle name="Normal GHG Numbers (0.00) 3 2 5 2 5 2" xfId="16450" xr:uid="{00000000-0005-0000-0000-0000B0000000}"/>
    <cellStyle name="Normal GHG Numbers (0.00) 3 2 5 2 6" xfId="15304" xr:uid="{00000000-0005-0000-0000-0000B0000000}"/>
    <cellStyle name="Normal GHG Numbers (0.00) 3 2 5 3" xfId="1577" xr:uid="{00000000-0005-0000-0000-0000B0000000}"/>
    <cellStyle name="Normal GHG Numbers (0.00) 3 2 5 3 2" xfId="7187" xr:uid="{00000000-0005-0000-0000-0000B0000000}"/>
    <cellStyle name="Normal GHG Numbers (0.00) 3 2 5 3 2 2" xfId="17732" xr:uid="{00000000-0005-0000-0000-0000B0000000}"/>
    <cellStyle name="Normal GHG Numbers (0.00) 3 2 5 3 3" xfId="16139" xr:uid="{00000000-0005-0000-0000-0000B0000000}"/>
    <cellStyle name="Normal GHG Numbers (0.00) 3 2 5 4" xfId="2817" xr:uid="{00000000-0005-0000-0000-0000B0000000}"/>
    <cellStyle name="Normal GHG Numbers (0.00) 3 2 5 4 2" xfId="8387" xr:uid="{00000000-0005-0000-0000-0000B0000000}"/>
    <cellStyle name="Normal GHG Numbers (0.00) 3 2 5 4 2 2" xfId="18932" xr:uid="{00000000-0005-0000-0000-0000B0000000}"/>
    <cellStyle name="Normal GHG Numbers (0.00) 3 2 5 4 3" xfId="15588" xr:uid="{00000000-0005-0000-0000-0000B0000000}"/>
    <cellStyle name="Normal GHG Numbers (0.00) 3 2 5 5" xfId="4231" xr:uid="{00000000-0005-0000-0000-0000B0000000}"/>
    <cellStyle name="Normal GHG Numbers (0.00) 3 2 5 5 2" xfId="9751" xr:uid="{00000000-0005-0000-0000-0000B0000000}"/>
    <cellStyle name="Normal GHG Numbers (0.00) 3 2 5 5 2 2" xfId="20305" xr:uid="{00000000-0005-0000-0000-0000B0000000}"/>
    <cellStyle name="Normal GHG Numbers (0.00) 3 2 5 5 3" xfId="12434" xr:uid="{00000000-0005-0000-0000-0000B0000000}"/>
    <cellStyle name="Normal GHG Numbers (0.00) 3 2 5 6" xfId="6349" xr:uid="{00000000-0005-0000-0000-0000B0000000}"/>
    <cellStyle name="Normal GHG Numbers (0.00) 3 2 5 6 2" xfId="16894" xr:uid="{00000000-0005-0000-0000-0000B0000000}"/>
    <cellStyle name="Normal GHG Numbers (0.00) 3 2 5 7" xfId="5635" xr:uid="{00000000-0005-0000-0000-0000B0000000}"/>
    <cellStyle name="Normal GHG Numbers (0.00) 3 2 5 7 2" xfId="12578" xr:uid="{00000000-0005-0000-0000-0000B0000000}"/>
    <cellStyle name="Normal GHG Numbers (0.00) 3 2 5 8" xfId="14499" xr:uid="{00000000-0005-0000-0000-0000B0000000}"/>
    <cellStyle name="Normal GHG Numbers (0.00) 3 2 6" xfId="1497" xr:uid="{00000000-0005-0000-0000-0000B0000000}"/>
    <cellStyle name="Normal GHG Numbers (0.00) 3 2 6 2" xfId="2737" xr:uid="{00000000-0005-0000-0000-0000B0000000}"/>
    <cellStyle name="Normal GHG Numbers (0.00) 3 2 6 2 2" xfId="8307" xr:uid="{00000000-0005-0000-0000-0000B0000000}"/>
    <cellStyle name="Normal GHG Numbers (0.00) 3 2 6 2 2 2" xfId="18852" xr:uid="{00000000-0005-0000-0000-0000B0000000}"/>
    <cellStyle name="Normal GHG Numbers (0.00) 3 2 6 2 3" xfId="13849" xr:uid="{00000000-0005-0000-0000-0000B0000000}"/>
    <cellStyle name="Normal GHG Numbers (0.00) 3 2 6 3" xfId="4153" xr:uid="{00000000-0005-0000-0000-0000B0000000}"/>
    <cellStyle name="Normal GHG Numbers (0.00) 3 2 6 3 2" xfId="9678" xr:uid="{00000000-0005-0000-0000-0000B0000000}"/>
    <cellStyle name="Normal GHG Numbers (0.00) 3 2 6 3 2 2" xfId="20232" xr:uid="{00000000-0005-0000-0000-0000B0000000}"/>
    <cellStyle name="Normal GHG Numbers (0.00) 3 2 6 3 3" xfId="10865" xr:uid="{00000000-0005-0000-0000-0000B0000000}"/>
    <cellStyle name="Normal GHG Numbers (0.00) 3 2 6 4" xfId="7120" xr:uid="{00000000-0005-0000-0000-0000B0000000}"/>
    <cellStyle name="Normal GHG Numbers (0.00) 3 2 6 4 2" xfId="17665" xr:uid="{00000000-0005-0000-0000-0000B0000000}"/>
    <cellStyle name="Normal GHG Numbers (0.00) 3 2 6 5" xfId="5562" xr:uid="{00000000-0005-0000-0000-0000B0000000}"/>
    <cellStyle name="Normal GHG Numbers (0.00) 3 2 6 5 2" xfId="15672" xr:uid="{00000000-0005-0000-0000-0000B0000000}"/>
    <cellStyle name="Normal GHG Numbers (0.00) 3 2 6 6" xfId="10603" xr:uid="{00000000-0005-0000-0000-0000B0000000}"/>
    <cellStyle name="Normal GHG Numbers (0.00) 3 2 7" xfId="1380" xr:uid="{00000000-0005-0000-0000-0000B0000000}"/>
    <cellStyle name="Normal GHG Numbers (0.00) 3 2 7 2" xfId="2621" xr:uid="{00000000-0005-0000-0000-0000B0000000}"/>
    <cellStyle name="Normal GHG Numbers (0.00) 3 2 7 2 2" xfId="8191" xr:uid="{00000000-0005-0000-0000-0000B0000000}"/>
    <cellStyle name="Normal GHG Numbers (0.00) 3 2 7 2 2 2" xfId="18736" xr:uid="{00000000-0005-0000-0000-0000B0000000}"/>
    <cellStyle name="Normal GHG Numbers (0.00) 3 2 7 2 3" xfId="12492" xr:uid="{00000000-0005-0000-0000-0000B0000000}"/>
    <cellStyle name="Normal GHG Numbers (0.00) 3 2 7 3" xfId="4041" xr:uid="{00000000-0005-0000-0000-0000B0000000}"/>
    <cellStyle name="Normal GHG Numbers (0.00) 3 2 7 3 2" xfId="9575" xr:uid="{00000000-0005-0000-0000-0000B0000000}"/>
    <cellStyle name="Normal GHG Numbers (0.00) 3 2 7 3 2 2" xfId="20128" xr:uid="{00000000-0005-0000-0000-0000B0000000}"/>
    <cellStyle name="Normal GHG Numbers (0.00) 3 2 7 3 3" xfId="13652" xr:uid="{00000000-0005-0000-0000-0000B0000000}"/>
    <cellStyle name="Normal GHG Numbers (0.00) 3 2 7 4" xfId="7016" xr:uid="{00000000-0005-0000-0000-0000B0000000}"/>
    <cellStyle name="Normal GHG Numbers (0.00) 3 2 7 4 2" xfId="17561" xr:uid="{00000000-0005-0000-0000-0000B0000000}"/>
    <cellStyle name="Normal GHG Numbers (0.00) 3 2 7 5" xfId="5459" xr:uid="{00000000-0005-0000-0000-0000B0000000}"/>
    <cellStyle name="Normal GHG Numbers (0.00) 3 2 7 5 2" xfId="10861" xr:uid="{00000000-0005-0000-0000-0000B0000000}"/>
    <cellStyle name="Normal GHG Numbers (0.00) 3 2 7 6" xfId="15471" xr:uid="{00000000-0005-0000-0000-0000B0000000}"/>
    <cellStyle name="Normal GHG Numbers (0.00) 3 2 8" xfId="1388" xr:uid="{00000000-0005-0000-0000-0000B0000000}"/>
    <cellStyle name="Normal GHG Numbers (0.00) 3 2 8 2" xfId="2629" xr:uid="{00000000-0005-0000-0000-0000B0000000}"/>
    <cellStyle name="Normal GHG Numbers (0.00) 3 2 8 2 2" xfId="8199" xr:uid="{00000000-0005-0000-0000-0000B0000000}"/>
    <cellStyle name="Normal GHG Numbers (0.00) 3 2 8 2 2 2" xfId="18744" xr:uid="{00000000-0005-0000-0000-0000B0000000}"/>
    <cellStyle name="Normal GHG Numbers (0.00) 3 2 8 2 3" xfId="13681" xr:uid="{00000000-0005-0000-0000-0000B0000000}"/>
    <cellStyle name="Normal GHG Numbers (0.00) 3 2 8 3" xfId="4049" xr:uid="{00000000-0005-0000-0000-0000B0000000}"/>
    <cellStyle name="Normal GHG Numbers (0.00) 3 2 8 3 2" xfId="9582" xr:uid="{00000000-0005-0000-0000-0000B0000000}"/>
    <cellStyle name="Normal GHG Numbers (0.00) 3 2 8 3 2 2" xfId="20135" xr:uid="{00000000-0005-0000-0000-0000B0000000}"/>
    <cellStyle name="Normal GHG Numbers (0.00) 3 2 8 3 3" xfId="10513" xr:uid="{00000000-0005-0000-0000-0000B0000000}"/>
    <cellStyle name="Normal GHG Numbers (0.00) 3 2 8 4" xfId="7023" xr:uid="{00000000-0005-0000-0000-0000B0000000}"/>
    <cellStyle name="Normal GHG Numbers (0.00) 3 2 8 4 2" xfId="17568" xr:uid="{00000000-0005-0000-0000-0000B0000000}"/>
    <cellStyle name="Normal GHG Numbers (0.00) 3 2 8 5" xfId="5466" xr:uid="{00000000-0005-0000-0000-0000B0000000}"/>
    <cellStyle name="Normal GHG Numbers (0.00) 3 2 8 5 2" xfId="15864" xr:uid="{00000000-0005-0000-0000-0000B0000000}"/>
    <cellStyle name="Normal GHG Numbers (0.00) 3 2 8 6" xfId="15696" xr:uid="{00000000-0005-0000-0000-0000B0000000}"/>
    <cellStyle name="Normal GHG Numbers (0.00) 3 2 9" xfId="956" xr:uid="{00000000-0005-0000-0000-0000B0000000}"/>
    <cellStyle name="Normal GHG Numbers (0.00) 3 2 9 2" xfId="3624" xr:uid="{00000000-0005-0000-0000-0000B0000000}"/>
    <cellStyle name="Normal GHG Numbers (0.00) 3 2 9 2 2" xfId="9184" xr:uid="{00000000-0005-0000-0000-0000B0000000}"/>
    <cellStyle name="Normal GHG Numbers (0.00) 3 2 9 2 2 2" xfId="19732" xr:uid="{00000000-0005-0000-0000-0000B0000000}"/>
    <cellStyle name="Normal GHG Numbers (0.00) 3 2 9 2 3" xfId="15762" xr:uid="{00000000-0005-0000-0000-0000B0000000}"/>
    <cellStyle name="Normal GHG Numbers (0.00) 3 2 9 3" xfId="6616" xr:uid="{00000000-0005-0000-0000-0000B0000000}"/>
    <cellStyle name="Normal GHG Numbers (0.00) 3 2 9 3 2" xfId="17161" xr:uid="{00000000-0005-0000-0000-0000B0000000}"/>
    <cellStyle name="Normal GHG Numbers (0.00) 3 2 9 4" xfId="5068" xr:uid="{00000000-0005-0000-0000-0000B0000000}"/>
    <cellStyle name="Normal GHG Numbers (0.00) 3 2 9 4 2" xfId="10940" xr:uid="{00000000-0005-0000-0000-0000B0000000}"/>
    <cellStyle name="Normal GHG Numbers (0.00) 3 2 9 5" xfId="11342" xr:uid="{00000000-0005-0000-0000-0000B0000000}"/>
    <cellStyle name="Normal GHG Numbers (0.00) 3 3" xfId="291" xr:uid="{00000000-0005-0000-0000-0000B0000000}"/>
    <cellStyle name="Normal GHG Numbers (0.00) 3 3 2" xfId="1830" xr:uid="{00000000-0005-0000-0000-0000B0000000}"/>
    <cellStyle name="Normal GHG Numbers (0.00) 3 3 2 2" xfId="3069" xr:uid="{00000000-0005-0000-0000-0000B0000000}"/>
    <cellStyle name="Normal GHG Numbers (0.00) 3 3 2 2 2" xfId="4481" xr:uid="{00000000-0005-0000-0000-0000B0000000}"/>
    <cellStyle name="Normal GHG Numbers (0.00) 3 3 2 2 2 2" xfId="9987" xr:uid="{00000000-0005-0000-0000-0000B0000000}"/>
    <cellStyle name="Normal GHG Numbers (0.00) 3 3 2 2 2 2 2" xfId="20543" xr:uid="{00000000-0005-0000-0000-0000B0000000}"/>
    <cellStyle name="Normal GHG Numbers (0.00) 3 3 2 2 2 3" xfId="13576" xr:uid="{00000000-0005-0000-0000-0000B0000000}"/>
    <cellStyle name="Normal GHG Numbers (0.00) 3 3 2 2 3" xfId="8639" xr:uid="{00000000-0005-0000-0000-0000B0000000}"/>
    <cellStyle name="Normal GHG Numbers (0.00) 3 3 2 2 3 2" xfId="19184" xr:uid="{00000000-0005-0000-0000-0000B0000000}"/>
    <cellStyle name="Normal GHG Numbers (0.00) 3 3 2 2 4" xfId="5871" xr:uid="{00000000-0005-0000-0000-0000B0000000}"/>
    <cellStyle name="Normal GHG Numbers (0.00) 3 3 2 2 4 2" xfId="16394" xr:uid="{00000000-0005-0000-0000-0000B0000000}"/>
    <cellStyle name="Normal GHG Numbers (0.00) 3 3 2 2 5" xfId="12393" xr:uid="{00000000-0005-0000-0000-0000B0000000}"/>
    <cellStyle name="Normal GHG Numbers (0.00) 3 3 2 3" xfId="3492" xr:uid="{00000000-0005-0000-0000-0000B0000000}"/>
    <cellStyle name="Normal GHG Numbers (0.00) 3 3 2 3 2" xfId="9056" xr:uid="{00000000-0005-0000-0000-0000B0000000}"/>
    <cellStyle name="Normal GHG Numbers (0.00) 3 3 2 3 2 2" xfId="19602" xr:uid="{00000000-0005-0000-0000-0000B0000000}"/>
    <cellStyle name="Normal GHG Numbers (0.00) 3 3 2 3 3" xfId="13978" xr:uid="{00000000-0005-0000-0000-0000B0000000}"/>
    <cellStyle name="Normal GHG Numbers (0.00) 3 3 2 4" xfId="4939" xr:uid="{00000000-0005-0000-0000-0000B0000000}"/>
    <cellStyle name="Normal GHG Numbers (0.00) 3 3 2 4 2" xfId="14745" xr:uid="{00000000-0005-0000-0000-0000B0000000}"/>
    <cellStyle name="Normal GHG Numbers (0.00) 3 3 2 5" xfId="10668" xr:uid="{00000000-0005-0000-0000-0000B0000000}"/>
    <cellStyle name="Normal GHG Numbers (0.00) 3 3 3" xfId="1436" xr:uid="{00000000-0005-0000-0000-0000B0000000}"/>
    <cellStyle name="Normal GHG Numbers (0.00) 3 3 3 2" xfId="2677" xr:uid="{00000000-0005-0000-0000-0000B0000000}"/>
    <cellStyle name="Normal GHG Numbers (0.00) 3 3 3 2 2" xfId="8247" xr:uid="{00000000-0005-0000-0000-0000B0000000}"/>
    <cellStyle name="Normal GHG Numbers (0.00) 3 3 3 2 2 2" xfId="18792" xr:uid="{00000000-0005-0000-0000-0000B0000000}"/>
    <cellStyle name="Normal GHG Numbers (0.00) 3 3 3 2 3" xfId="16005" xr:uid="{00000000-0005-0000-0000-0000B0000000}"/>
    <cellStyle name="Normal GHG Numbers (0.00) 3 3 3 3" xfId="4097" xr:uid="{00000000-0005-0000-0000-0000B0000000}"/>
    <cellStyle name="Normal GHG Numbers (0.00) 3 3 3 3 2" xfId="9628" xr:uid="{00000000-0005-0000-0000-0000B0000000}"/>
    <cellStyle name="Normal GHG Numbers (0.00) 3 3 3 3 2 2" xfId="20181" xr:uid="{00000000-0005-0000-0000-0000B0000000}"/>
    <cellStyle name="Normal GHG Numbers (0.00) 3 3 3 3 3" xfId="16060" xr:uid="{00000000-0005-0000-0000-0000B0000000}"/>
    <cellStyle name="Normal GHG Numbers (0.00) 3 3 3 4" xfId="7069" xr:uid="{00000000-0005-0000-0000-0000B0000000}"/>
    <cellStyle name="Normal GHG Numbers (0.00) 3 3 3 4 2" xfId="17614" xr:uid="{00000000-0005-0000-0000-0000B0000000}"/>
    <cellStyle name="Normal GHG Numbers (0.00) 3 3 3 5" xfId="5512" xr:uid="{00000000-0005-0000-0000-0000B0000000}"/>
    <cellStyle name="Normal GHG Numbers (0.00) 3 3 3 5 2" xfId="13970" xr:uid="{00000000-0005-0000-0000-0000B0000000}"/>
    <cellStyle name="Normal GHG Numbers (0.00) 3 3 3 6" xfId="16084" xr:uid="{00000000-0005-0000-0000-0000B0000000}"/>
    <cellStyle name="Normal GHG Numbers (0.00) 3 3 4" xfId="580" xr:uid="{00000000-0005-0000-0000-0000B0000000}"/>
    <cellStyle name="Normal GHG Numbers (0.00) 3 3 4 2" xfId="3365" xr:uid="{00000000-0005-0000-0000-0000B0000000}"/>
    <cellStyle name="Normal GHG Numbers (0.00) 3 3 4 2 2" xfId="8933" xr:uid="{00000000-0005-0000-0000-0000B0000000}"/>
    <cellStyle name="Normal GHG Numbers (0.00) 3 3 4 2 2 2" xfId="19477" xr:uid="{00000000-0005-0000-0000-0000B0000000}"/>
    <cellStyle name="Normal GHG Numbers (0.00) 3 3 4 2 3" xfId="13164" xr:uid="{00000000-0005-0000-0000-0000B0000000}"/>
    <cellStyle name="Normal GHG Numbers (0.00) 3 3 4 3" xfId="6279" xr:uid="{00000000-0005-0000-0000-0000B0000000}"/>
    <cellStyle name="Normal GHG Numbers (0.00) 3 3 4 3 2" xfId="16824" xr:uid="{00000000-0005-0000-0000-0000B0000000}"/>
    <cellStyle name="Normal GHG Numbers (0.00) 3 3 4 4" xfId="4798" xr:uid="{00000000-0005-0000-0000-0000B0000000}"/>
    <cellStyle name="Normal GHG Numbers (0.00) 3 3 4 4 2" xfId="10841" xr:uid="{00000000-0005-0000-0000-0000B0000000}"/>
    <cellStyle name="Normal GHG Numbers (0.00) 3 3 4 5" xfId="14061" xr:uid="{00000000-0005-0000-0000-0000B0000000}"/>
    <cellStyle name="Normal GHG Numbers (0.00) 3 3 5" xfId="2091" xr:uid="{00000000-0005-0000-0000-0000B0000000}"/>
    <cellStyle name="Normal GHG Numbers (0.00) 3 3 5 2" xfId="7661" xr:uid="{00000000-0005-0000-0000-0000B0000000}"/>
    <cellStyle name="Normal GHG Numbers (0.00) 3 3 5 2 2" xfId="18206" xr:uid="{00000000-0005-0000-0000-0000B0000000}"/>
    <cellStyle name="Normal GHG Numbers (0.00) 3 3 5 3" xfId="15264" xr:uid="{00000000-0005-0000-0000-0000B0000000}"/>
    <cellStyle name="Normal GHG Numbers (0.00) 3 3 6" xfId="3416" xr:uid="{00000000-0005-0000-0000-0000B0000000}"/>
    <cellStyle name="Normal GHG Numbers (0.00) 3 3 6 2" xfId="8982" xr:uid="{00000000-0005-0000-0000-0000B0000000}"/>
    <cellStyle name="Normal GHG Numbers (0.00) 3 3 6 2 2" xfId="19528" xr:uid="{00000000-0005-0000-0000-0000B0000000}"/>
    <cellStyle name="Normal GHG Numbers (0.00) 3 3 6 3" xfId="15321" xr:uid="{00000000-0005-0000-0000-0000B0000000}"/>
    <cellStyle name="Normal GHG Numbers (0.00) 3 3 7" xfId="4848" xr:uid="{00000000-0005-0000-0000-0000B0000000}"/>
    <cellStyle name="Normal GHG Numbers (0.00) 3 3 7 2" xfId="13250" xr:uid="{00000000-0005-0000-0000-0000B0000000}"/>
    <cellStyle name="Normal GHG Numbers (0.00) 3 3 8" xfId="14851" xr:uid="{00000000-0005-0000-0000-0000B0000000}"/>
    <cellStyle name="Normal GHG Numbers (0.00) 3 3 8 2" xfId="12983" xr:uid="{00000000-0005-0000-0000-0000B0000000}"/>
    <cellStyle name="Normal GHG Numbers (0.00) 3 3 9" xfId="13521" xr:uid="{00000000-0005-0000-0000-0000B0000000}"/>
    <cellStyle name="Normal GHG Numbers (0.00) 3 4" xfId="1867" xr:uid="{00000000-0005-0000-0000-0000B0000000}"/>
    <cellStyle name="Normal GHG Numbers (0.00) 3 4 2" xfId="3106" xr:uid="{00000000-0005-0000-0000-0000B0000000}"/>
    <cellStyle name="Normal GHG Numbers (0.00) 3 4 2 2" xfId="4518" xr:uid="{00000000-0005-0000-0000-0000B0000000}"/>
    <cellStyle name="Normal GHG Numbers (0.00) 3 4 2 2 2" xfId="10020" xr:uid="{00000000-0005-0000-0000-0000B0000000}"/>
    <cellStyle name="Normal GHG Numbers (0.00) 3 4 2 2 2 2" xfId="20575" xr:uid="{00000000-0005-0000-0000-0000B0000000}"/>
    <cellStyle name="Normal GHG Numbers (0.00) 3 4 2 2 3" xfId="10532" xr:uid="{00000000-0005-0000-0000-0000B0000000}"/>
    <cellStyle name="Normal GHG Numbers (0.00) 3 4 2 3" xfId="8676" xr:uid="{00000000-0005-0000-0000-0000B0000000}"/>
    <cellStyle name="Normal GHG Numbers (0.00) 3 4 2 3 2" xfId="19221" xr:uid="{00000000-0005-0000-0000-0000B0000000}"/>
    <cellStyle name="Normal GHG Numbers (0.00) 3 4 2 4" xfId="5904" xr:uid="{00000000-0005-0000-0000-0000B0000000}"/>
    <cellStyle name="Normal GHG Numbers (0.00) 3 4 2 4 2" xfId="16426" xr:uid="{00000000-0005-0000-0000-0000B0000000}"/>
    <cellStyle name="Normal GHG Numbers (0.00) 3 4 2 5" xfId="11858" xr:uid="{00000000-0005-0000-0000-0000B0000000}"/>
    <cellStyle name="Normal GHG Numbers (0.00) 3 4 3" xfId="3377" xr:uid="{00000000-0005-0000-0000-0000B0000000}"/>
    <cellStyle name="Normal GHG Numbers (0.00) 3 4 3 2" xfId="8945" xr:uid="{00000000-0005-0000-0000-0000B0000000}"/>
    <cellStyle name="Normal GHG Numbers (0.00) 3 4 3 2 2" xfId="19489" xr:uid="{00000000-0005-0000-0000-0000B0000000}"/>
    <cellStyle name="Normal GHG Numbers (0.00) 3 4 3 3" xfId="13214" xr:uid="{00000000-0005-0000-0000-0000B0000000}"/>
    <cellStyle name="Normal GHG Numbers (0.00) 3 4 4" xfId="7449" xr:uid="{00000000-0005-0000-0000-0000B0000000}"/>
    <cellStyle name="Normal GHG Numbers (0.00) 3 4 4 2" xfId="17994" xr:uid="{00000000-0005-0000-0000-0000B0000000}"/>
    <cellStyle name="Normal GHG Numbers (0.00) 3 4 5" xfId="4810" xr:uid="{00000000-0005-0000-0000-0000B0000000}"/>
    <cellStyle name="Normal GHG Numbers (0.00) 3 4 5 2" xfId="12368" xr:uid="{00000000-0005-0000-0000-0000B0000000}"/>
    <cellStyle name="Normal GHG Numbers (0.00) 3 4 6" xfId="14308" xr:uid="{00000000-0005-0000-0000-0000B0000000}"/>
    <cellStyle name="Normal GHG Numbers (0.00) 3 5" xfId="1448" xr:uid="{00000000-0005-0000-0000-0000B0000000}"/>
    <cellStyle name="Normal GHG Numbers (0.00) 3 5 2" xfId="2689" xr:uid="{00000000-0005-0000-0000-0000B0000000}"/>
    <cellStyle name="Normal GHG Numbers (0.00) 3 5 2 2" xfId="8259" xr:uid="{00000000-0005-0000-0000-0000B0000000}"/>
    <cellStyle name="Normal GHG Numbers (0.00) 3 5 2 2 2" xfId="18804" xr:uid="{00000000-0005-0000-0000-0000B0000000}"/>
    <cellStyle name="Normal GHG Numbers (0.00) 3 5 2 3" xfId="12952" xr:uid="{00000000-0005-0000-0000-0000B0000000}"/>
    <cellStyle name="Normal GHG Numbers (0.00) 3 5 3" xfId="3332" xr:uid="{00000000-0005-0000-0000-0000B0000000}"/>
    <cellStyle name="Normal GHG Numbers (0.00) 3 5 3 2" xfId="8901" xr:uid="{00000000-0005-0000-0000-0000B0000000}"/>
    <cellStyle name="Normal GHG Numbers (0.00) 3 5 3 2 2" xfId="19446" xr:uid="{00000000-0005-0000-0000-0000B0000000}"/>
    <cellStyle name="Normal GHG Numbers (0.00) 3 5 3 3" xfId="13938" xr:uid="{00000000-0005-0000-0000-0000B0000000}"/>
    <cellStyle name="Normal GHG Numbers (0.00) 3 5 4" xfId="7079" xr:uid="{00000000-0005-0000-0000-0000B0000000}"/>
    <cellStyle name="Normal GHG Numbers (0.00) 3 5 4 2" xfId="17624" xr:uid="{00000000-0005-0000-0000-0000B0000000}"/>
    <cellStyle name="Normal GHG Numbers (0.00) 3 5 5" xfId="4767" xr:uid="{00000000-0005-0000-0000-0000B0000000}"/>
    <cellStyle name="Normal GHG Numbers (0.00) 3 5 5 2" xfId="12964" xr:uid="{00000000-0005-0000-0000-0000B0000000}"/>
    <cellStyle name="Normal GHG Numbers (0.00) 3 5 6" xfId="12080" xr:uid="{00000000-0005-0000-0000-0000B0000000}"/>
    <cellStyle name="Normal GHG Numbers (0.00) 3 6" xfId="1234" xr:uid="{00000000-0005-0000-0000-0000B0000000}"/>
    <cellStyle name="Normal GHG Numbers (0.00) 3 6 2" xfId="2476" xr:uid="{00000000-0005-0000-0000-0000B0000000}"/>
    <cellStyle name="Normal GHG Numbers (0.00) 3 6 2 2" xfId="8046" xr:uid="{00000000-0005-0000-0000-0000B0000000}"/>
    <cellStyle name="Normal GHG Numbers (0.00) 3 6 2 2 2" xfId="18591" xr:uid="{00000000-0005-0000-0000-0000B0000000}"/>
    <cellStyle name="Normal GHG Numbers (0.00) 3 6 2 3" xfId="12980" xr:uid="{00000000-0005-0000-0000-0000B0000000}"/>
    <cellStyle name="Normal GHG Numbers (0.00) 3 6 3" xfId="3900" xr:uid="{00000000-0005-0000-0000-0000B0000000}"/>
    <cellStyle name="Normal GHG Numbers (0.00) 3 6 3 2" xfId="9447" xr:uid="{00000000-0005-0000-0000-0000B0000000}"/>
    <cellStyle name="Normal GHG Numbers (0.00) 3 6 3 2 2" xfId="20000" xr:uid="{00000000-0005-0000-0000-0000B0000000}"/>
    <cellStyle name="Normal GHG Numbers (0.00) 3 6 3 3" xfId="14748" xr:uid="{00000000-0005-0000-0000-0000B0000000}"/>
    <cellStyle name="Normal GHG Numbers (0.00) 3 6 4" xfId="6884" xr:uid="{00000000-0005-0000-0000-0000B0000000}"/>
    <cellStyle name="Normal GHG Numbers (0.00) 3 6 4 2" xfId="17429" xr:uid="{00000000-0005-0000-0000-0000B0000000}"/>
    <cellStyle name="Normal GHG Numbers (0.00) 3 6 5" xfId="5331" xr:uid="{00000000-0005-0000-0000-0000B0000000}"/>
    <cellStyle name="Normal GHG Numbers (0.00) 3 6 5 2" xfId="15278" xr:uid="{00000000-0005-0000-0000-0000B0000000}"/>
    <cellStyle name="Normal GHG Numbers (0.00) 3 6 6" xfId="10381" xr:uid="{00000000-0005-0000-0000-0000B0000000}"/>
    <cellStyle name="Normal GHG Numbers (0.00) 3 7" xfId="511" xr:uid="{00000000-0005-0000-0000-0000B0000000}"/>
    <cellStyle name="Normal GHG Numbers (0.00) 3 7 2" xfId="6246" xr:uid="{00000000-0005-0000-0000-0000B0000000}"/>
    <cellStyle name="Normal GHG Numbers (0.00) 3 7 2 2" xfId="16793" xr:uid="{00000000-0005-0000-0000-0000B0000000}"/>
    <cellStyle name="Normal GHG Numbers (0.00) 3 7 3" xfId="12639" xr:uid="{00000000-0005-0000-0000-0000B0000000}"/>
    <cellStyle name="Normal GHG Numbers (0.00) 3 8" xfId="2088" xr:uid="{00000000-0005-0000-0000-0000B0000000}"/>
    <cellStyle name="Normal GHG Numbers (0.00) 3 8 2" xfId="7658" xr:uid="{00000000-0005-0000-0000-0000B0000000}"/>
    <cellStyle name="Normal GHG Numbers (0.00) 3 8 2 2" xfId="18203" xr:uid="{00000000-0005-0000-0000-0000B0000000}"/>
    <cellStyle name="Normal GHG Numbers (0.00) 3 8 3" xfId="13065" xr:uid="{00000000-0005-0000-0000-0000B0000000}"/>
    <cellStyle name="Normal GHG Numbers (0.00) 3 9" xfId="311" xr:uid="{00000000-0005-0000-0000-0000B0000000}"/>
    <cellStyle name="Normal GHG Numbers (0.00) 3 9 2" xfId="14944" xr:uid="{00000000-0005-0000-0000-0000B0000000}"/>
    <cellStyle name="Normal GHG Numbers (0.00) 3 9 2 2" xfId="16675" xr:uid="{00000000-0005-0000-0000-0000B0000000}"/>
    <cellStyle name="Normal GHG Numbers (0.00) 3 9 3" xfId="10540" xr:uid="{00000000-0005-0000-0000-0000B0000000}"/>
    <cellStyle name="Normal GHG Numbers (0.00) 3 9 4" xfId="10344" xr:uid="{00000000-0005-0000-0000-0000B0000000}"/>
    <cellStyle name="Normal GHG Numbers (0.00) 4" xfId="333" xr:uid="{00000000-0005-0000-0000-000069000000}"/>
    <cellStyle name="Normal GHG Numbers (0.00) 4 2" xfId="14948" xr:uid="{00000000-0005-0000-0000-000069000000}"/>
    <cellStyle name="Normal GHG Numbers (0.00) 4 3" xfId="16681" xr:uid="{00000000-0005-0000-0000-000069000000}"/>
    <cellStyle name="Normal GHG Numbers (0.00) 5" xfId="6121" xr:uid="{00000000-0005-0000-0000-000069000000}"/>
    <cellStyle name="Normal GHG Numbers (0.00) 5 2" xfId="14915" xr:uid="{00000000-0005-0000-0000-000069000000}"/>
    <cellStyle name="Normal GHG Numbers (0.00) 5 3" xfId="16643" xr:uid="{00000000-0005-0000-0000-000069000000}"/>
    <cellStyle name="Normal GHG Numbers (0.00) 6" xfId="14825" xr:uid="{00000000-0005-0000-0000-000069000000}"/>
    <cellStyle name="Normal GHG Numbers (0.00) 6 2" xfId="13413" xr:uid="{00000000-0005-0000-0000-000069000000}"/>
    <cellStyle name="Normal GHG Textfiels Bold" xfId="250" xr:uid="{00000000-0005-0000-0000-0000B2000000}"/>
    <cellStyle name="Normal GHG Textfiels Bold 10" xfId="470" xr:uid="{00000000-0005-0000-0000-0000B0000000}"/>
    <cellStyle name="Normal GHG Textfiels Bold 10 2" xfId="6209" xr:uid="{00000000-0005-0000-0000-0000B0000000}"/>
    <cellStyle name="Normal GHG Textfiels Bold 10 2 2" xfId="16755" xr:uid="{00000000-0005-0000-0000-0000B0000000}"/>
    <cellStyle name="Normal GHG Textfiels Bold 10 3" xfId="14123" xr:uid="{00000000-0005-0000-0000-0000B0000000}"/>
    <cellStyle name="Normal GHG Textfiels Bold 11" xfId="310" xr:uid="{00000000-0005-0000-0000-0000B2000000}"/>
    <cellStyle name="Normal GHG Textfiels Bold 11 2" xfId="6140" xr:uid="{00000000-0005-0000-0000-0000B2000000}"/>
    <cellStyle name="Normal GHG Textfiels Bold 11 2 2" xfId="16674" xr:uid="{00000000-0005-0000-0000-0000B2000000}"/>
    <cellStyle name="Normal GHG Textfiels Bold 11 3" xfId="13096" xr:uid="{00000000-0005-0000-0000-0000B2000000}"/>
    <cellStyle name="Normal GHG Textfiels Bold 12" xfId="4742" xr:uid="{00000000-0005-0000-0000-0000B2000000}"/>
    <cellStyle name="Normal GHG Textfiels Bold 12 2" xfId="12236" xr:uid="{00000000-0005-0000-0000-0000B2000000}"/>
    <cellStyle name="Normal GHG Textfiels Bold 13" xfId="13709" xr:uid="{00000000-0005-0000-0000-0000B2000000}"/>
    <cellStyle name="Normal GHG Textfiels Bold 2" xfId="317" xr:uid="{00000000-0005-0000-0000-0000B0000000}"/>
    <cellStyle name="Normal GHG Textfiels Bold 2 10" xfId="488" xr:uid="{00000000-0005-0000-0000-0000B0000000}"/>
    <cellStyle name="Normal GHG Textfiels Bold 2 10 2" xfId="6226" xr:uid="{00000000-0005-0000-0000-0000B0000000}"/>
    <cellStyle name="Normal GHG Textfiels Bold 2 10 2 2" xfId="16772" xr:uid="{00000000-0005-0000-0000-0000B0000000}"/>
    <cellStyle name="Normal GHG Textfiels Bold 2 10 3" xfId="15410" xr:uid="{00000000-0005-0000-0000-0000B0000000}"/>
    <cellStyle name="Normal GHG Textfiels Bold 2 11" xfId="3425" xr:uid="{00000000-0005-0000-0000-0000B0000000}"/>
    <cellStyle name="Normal GHG Textfiels Bold 2 11 2" xfId="8990" xr:uid="{00000000-0005-0000-0000-0000B0000000}"/>
    <cellStyle name="Normal GHG Textfiels Bold 2 11 2 2" xfId="19536" xr:uid="{00000000-0005-0000-0000-0000B0000000}"/>
    <cellStyle name="Normal GHG Textfiels Bold 2 12" xfId="4860" xr:uid="{00000000-0005-0000-0000-0000B0000000}"/>
    <cellStyle name="Normal GHG Textfiels Bold 2 12 2" xfId="14757" xr:uid="{00000000-0005-0000-0000-0000B0000000}"/>
    <cellStyle name="Normal GHG Textfiels Bold 2 13" xfId="15890" xr:uid="{00000000-0005-0000-0000-0000B0000000}"/>
    <cellStyle name="Normal GHG Textfiels Bold 2 2" xfId="542" xr:uid="{00000000-0005-0000-0000-0000B0000000}"/>
    <cellStyle name="Normal GHG Textfiels Bold 2 2 10" xfId="13659" xr:uid="{00000000-0005-0000-0000-0000B0000000}"/>
    <cellStyle name="Normal GHG Textfiels Bold 2 2 2" xfId="639" xr:uid="{00000000-0005-0000-0000-0000B0000000}"/>
    <cellStyle name="Normal GHG Textfiels Bold 2 2 2 2" xfId="1880" xr:uid="{00000000-0005-0000-0000-0000B0000000}"/>
    <cellStyle name="Normal GHG Textfiels Bold 2 2 2 2 2" xfId="3119" xr:uid="{00000000-0005-0000-0000-0000B0000000}"/>
    <cellStyle name="Normal GHG Textfiels Bold 2 2 2 2 2 2" xfId="8689" xr:uid="{00000000-0005-0000-0000-0000B0000000}"/>
    <cellStyle name="Normal GHG Textfiels Bold 2 2 2 2 2 2 2" xfId="19234" xr:uid="{00000000-0005-0000-0000-0000B0000000}"/>
    <cellStyle name="Normal GHG Textfiels Bold 2 2 2 2 2 3" xfId="15019" xr:uid="{00000000-0005-0000-0000-0000B0000000}"/>
    <cellStyle name="Normal GHG Textfiels Bold 2 2 2 2 3" xfId="4531" xr:uid="{00000000-0005-0000-0000-0000B0000000}"/>
    <cellStyle name="Normal GHG Textfiels Bold 2 2 2 2 3 2" xfId="10033" xr:uid="{00000000-0005-0000-0000-0000B0000000}"/>
    <cellStyle name="Normal GHG Textfiels Bold 2 2 2 2 3 2 2" xfId="20588" xr:uid="{00000000-0005-0000-0000-0000B0000000}"/>
    <cellStyle name="Normal GHG Textfiels Bold 2 2 2 2 3 3" xfId="15623" xr:uid="{00000000-0005-0000-0000-0000B0000000}"/>
    <cellStyle name="Normal GHG Textfiels Bold 2 2 2 2 4" xfId="7460" xr:uid="{00000000-0005-0000-0000-0000B0000000}"/>
    <cellStyle name="Normal GHG Textfiels Bold 2 2 2 2 4 2" xfId="18005" xr:uid="{00000000-0005-0000-0000-0000B0000000}"/>
    <cellStyle name="Normal GHG Textfiels Bold 2 2 2 2 5" xfId="5917" xr:uid="{00000000-0005-0000-0000-0000B0000000}"/>
    <cellStyle name="Normal GHG Textfiels Bold 2 2 2 2 5 2" xfId="16439" xr:uid="{00000000-0005-0000-0000-0000B0000000}"/>
    <cellStyle name="Normal GHG Textfiels Bold 2 2 2 2 6" xfId="12937" xr:uid="{00000000-0005-0000-0000-0000B0000000}"/>
    <cellStyle name="Normal GHG Textfiels Bold 2 2 2 3" xfId="1561" xr:uid="{00000000-0005-0000-0000-0000B0000000}"/>
    <cellStyle name="Normal GHG Textfiels Bold 2 2 2 3 2" xfId="7171" xr:uid="{00000000-0005-0000-0000-0000B0000000}"/>
    <cellStyle name="Normal GHG Textfiels Bold 2 2 2 3 2 2" xfId="17716" xr:uid="{00000000-0005-0000-0000-0000B0000000}"/>
    <cellStyle name="Normal GHG Textfiels Bold 2 2 2 3 3" xfId="12868" xr:uid="{00000000-0005-0000-0000-0000B0000000}"/>
    <cellStyle name="Normal GHG Textfiels Bold 2 2 2 4" xfId="2801" xr:uid="{00000000-0005-0000-0000-0000B0000000}"/>
    <cellStyle name="Normal GHG Textfiels Bold 2 2 2 4 2" xfId="8371" xr:uid="{00000000-0005-0000-0000-0000B0000000}"/>
    <cellStyle name="Normal GHG Textfiels Bold 2 2 2 4 2 2" xfId="18916" xr:uid="{00000000-0005-0000-0000-0000B0000000}"/>
    <cellStyle name="Normal GHG Textfiels Bold 2 2 2 4 3" xfId="11227" xr:uid="{00000000-0005-0000-0000-0000B0000000}"/>
    <cellStyle name="Normal GHG Textfiels Bold 2 2 2 5" xfId="4215" xr:uid="{00000000-0005-0000-0000-0000B0000000}"/>
    <cellStyle name="Normal GHG Textfiels Bold 2 2 2 5 2" xfId="9736" xr:uid="{00000000-0005-0000-0000-0000B0000000}"/>
    <cellStyle name="Normal GHG Textfiels Bold 2 2 2 5 2 2" xfId="20290" xr:uid="{00000000-0005-0000-0000-0000B0000000}"/>
    <cellStyle name="Normal GHG Textfiels Bold 2 2 2 5 3" xfId="12752" xr:uid="{00000000-0005-0000-0000-0000B0000000}"/>
    <cellStyle name="Normal GHG Textfiels Bold 2 2 2 6" xfId="6334" xr:uid="{00000000-0005-0000-0000-0000B0000000}"/>
    <cellStyle name="Normal GHG Textfiels Bold 2 2 2 6 2" xfId="15043" xr:uid="{00000000-0005-0000-0000-0000B0000000}"/>
    <cellStyle name="Normal GHG Textfiels Bold 2 2 2 6 2 2" xfId="16879" xr:uid="{00000000-0005-0000-0000-0000B0000000}"/>
    <cellStyle name="Normal GHG Textfiels Bold 2 2 2 6 3" xfId="15013" xr:uid="{00000000-0005-0000-0000-0000B0000000}"/>
    <cellStyle name="Normal GHG Textfiels Bold 2 2 2 7" xfId="5620" xr:uid="{00000000-0005-0000-0000-0000B0000000}"/>
    <cellStyle name="Normal GHG Textfiels Bold 2 2 2 7 2" xfId="13854" xr:uid="{00000000-0005-0000-0000-0000B0000000}"/>
    <cellStyle name="Normal GHG Textfiels Bold 2 2 2 8" xfId="10529" xr:uid="{00000000-0005-0000-0000-0000B0000000}"/>
    <cellStyle name="Normal GHG Textfiels Bold 2 2 3" xfId="1478" xr:uid="{00000000-0005-0000-0000-0000B0000000}"/>
    <cellStyle name="Normal GHG Textfiels Bold 2 2 3 2" xfId="2718" xr:uid="{00000000-0005-0000-0000-0000B0000000}"/>
    <cellStyle name="Normal GHG Textfiels Bold 2 2 3 2 2" xfId="8288" xr:uid="{00000000-0005-0000-0000-0000B0000000}"/>
    <cellStyle name="Normal GHG Textfiels Bold 2 2 3 2 2 2" xfId="18833" xr:uid="{00000000-0005-0000-0000-0000B0000000}"/>
    <cellStyle name="Normal GHG Textfiels Bold 2 2 3 2 3" xfId="13004" xr:uid="{00000000-0005-0000-0000-0000B0000000}"/>
    <cellStyle name="Normal GHG Textfiels Bold 2 2 3 3" xfId="4134" xr:uid="{00000000-0005-0000-0000-0000B0000000}"/>
    <cellStyle name="Normal GHG Textfiels Bold 2 2 3 3 2" xfId="9661" xr:uid="{00000000-0005-0000-0000-0000B0000000}"/>
    <cellStyle name="Normal GHG Textfiels Bold 2 2 3 3 2 2" xfId="20215" xr:uid="{00000000-0005-0000-0000-0000B0000000}"/>
    <cellStyle name="Normal GHG Textfiels Bold 2 2 3 3 3" xfId="11005" xr:uid="{00000000-0005-0000-0000-0000B0000000}"/>
    <cellStyle name="Normal GHG Textfiels Bold 2 2 3 4" xfId="7103" xr:uid="{00000000-0005-0000-0000-0000B0000000}"/>
    <cellStyle name="Normal GHG Textfiels Bold 2 2 3 4 2" xfId="17648" xr:uid="{00000000-0005-0000-0000-0000B0000000}"/>
    <cellStyle name="Normal GHG Textfiels Bold 2 2 3 5" xfId="5545" xr:uid="{00000000-0005-0000-0000-0000B0000000}"/>
    <cellStyle name="Normal GHG Textfiels Bold 2 2 3 5 2" xfId="16011" xr:uid="{00000000-0005-0000-0000-0000B0000000}"/>
    <cellStyle name="Normal GHG Textfiels Bold 2 2 3 6" xfId="12917" xr:uid="{00000000-0005-0000-0000-0000B0000000}"/>
    <cellStyle name="Normal GHG Textfiels Bold 2 2 4" xfId="1332" xr:uid="{00000000-0005-0000-0000-0000B0000000}"/>
    <cellStyle name="Normal GHG Textfiels Bold 2 2 4 2" xfId="2573" xr:uid="{00000000-0005-0000-0000-0000B0000000}"/>
    <cellStyle name="Normal GHG Textfiels Bold 2 2 4 2 2" xfId="8143" xr:uid="{00000000-0005-0000-0000-0000B0000000}"/>
    <cellStyle name="Normal GHG Textfiels Bold 2 2 4 2 2 2" xfId="18688" xr:uid="{00000000-0005-0000-0000-0000B0000000}"/>
    <cellStyle name="Normal GHG Textfiels Bold 2 2 4 2 3" xfId="13761" xr:uid="{00000000-0005-0000-0000-0000B0000000}"/>
    <cellStyle name="Normal GHG Textfiels Bold 2 2 4 3" xfId="3993" xr:uid="{00000000-0005-0000-0000-0000B0000000}"/>
    <cellStyle name="Normal GHG Textfiels Bold 2 2 4 3 2" xfId="9531" xr:uid="{00000000-0005-0000-0000-0000B0000000}"/>
    <cellStyle name="Normal GHG Textfiels Bold 2 2 4 3 2 2" xfId="20084" xr:uid="{00000000-0005-0000-0000-0000B0000000}"/>
    <cellStyle name="Normal GHG Textfiels Bold 2 2 4 3 3" xfId="12934" xr:uid="{00000000-0005-0000-0000-0000B0000000}"/>
    <cellStyle name="Normal GHG Textfiels Bold 2 2 4 4" xfId="6973" xr:uid="{00000000-0005-0000-0000-0000B0000000}"/>
    <cellStyle name="Normal GHG Textfiels Bold 2 2 4 4 2" xfId="17518" xr:uid="{00000000-0005-0000-0000-0000B0000000}"/>
    <cellStyle name="Normal GHG Textfiels Bold 2 2 4 5" xfId="5415" xr:uid="{00000000-0005-0000-0000-0000B0000000}"/>
    <cellStyle name="Normal GHG Textfiels Bold 2 2 4 5 2" xfId="10260" xr:uid="{00000000-0005-0000-0000-0000B0000000}"/>
    <cellStyle name="Normal GHG Textfiels Bold 2 2 4 6" xfId="15812" xr:uid="{00000000-0005-0000-0000-0000B0000000}"/>
    <cellStyle name="Normal GHG Textfiels Bold 2 2 5" xfId="1300" xr:uid="{00000000-0005-0000-0000-0000B0000000}"/>
    <cellStyle name="Normal GHG Textfiels Bold 2 2 5 2" xfId="2541" xr:uid="{00000000-0005-0000-0000-0000B0000000}"/>
    <cellStyle name="Normal GHG Textfiels Bold 2 2 5 2 2" xfId="8111" xr:uid="{00000000-0005-0000-0000-0000B0000000}"/>
    <cellStyle name="Normal GHG Textfiels Bold 2 2 5 2 2 2" xfId="18656" xr:uid="{00000000-0005-0000-0000-0000B0000000}"/>
    <cellStyle name="Normal GHG Textfiels Bold 2 2 5 2 3" xfId="11201" xr:uid="{00000000-0005-0000-0000-0000B0000000}"/>
    <cellStyle name="Normal GHG Textfiels Bold 2 2 5 3" xfId="3961" xr:uid="{00000000-0005-0000-0000-0000B0000000}"/>
    <cellStyle name="Normal GHG Textfiels Bold 2 2 5 3 2" xfId="9501" xr:uid="{00000000-0005-0000-0000-0000B0000000}"/>
    <cellStyle name="Normal GHG Textfiels Bold 2 2 5 3 2 2" xfId="20054" xr:uid="{00000000-0005-0000-0000-0000B0000000}"/>
    <cellStyle name="Normal GHG Textfiels Bold 2 2 5 3 3" xfId="13927" xr:uid="{00000000-0005-0000-0000-0000B0000000}"/>
    <cellStyle name="Normal GHG Textfiels Bold 2 2 5 4" xfId="6943" xr:uid="{00000000-0005-0000-0000-0000B0000000}"/>
    <cellStyle name="Normal GHG Textfiels Bold 2 2 5 4 2" xfId="17488" xr:uid="{00000000-0005-0000-0000-0000B0000000}"/>
    <cellStyle name="Normal GHG Textfiels Bold 2 2 5 5" xfId="5385" xr:uid="{00000000-0005-0000-0000-0000B0000000}"/>
    <cellStyle name="Normal GHG Textfiels Bold 2 2 5 5 2" xfId="13754" xr:uid="{00000000-0005-0000-0000-0000B0000000}"/>
    <cellStyle name="Normal GHG Textfiels Bold 2 2 5 6" xfId="11556" xr:uid="{00000000-0005-0000-0000-0000B0000000}"/>
    <cellStyle name="Normal GHG Textfiels Bold 2 2 6" xfId="940" xr:uid="{00000000-0005-0000-0000-0000B0000000}"/>
    <cellStyle name="Normal GHG Textfiels Bold 2 2 6 2" xfId="3608" xr:uid="{00000000-0005-0000-0000-0000B0000000}"/>
    <cellStyle name="Normal GHG Textfiels Bold 2 2 6 2 2" xfId="9169" xr:uid="{00000000-0005-0000-0000-0000B0000000}"/>
    <cellStyle name="Normal GHG Textfiels Bold 2 2 6 2 2 2" xfId="19716" xr:uid="{00000000-0005-0000-0000-0000B0000000}"/>
    <cellStyle name="Normal GHG Textfiels Bold 2 2 6 2 3" xfId="15275" xr:uid="{00000000-0005-0000-0000-0000B0000000}"/>
    <cellStyle name="Normal GHG Textfiels Bold 2 2 6 3" xfId="6600" xr:uid="{00000000-0005-0000-0000-0000B0000000}"/>
    <cellStyle name="Normal GHG Textfiels Bold 2 2 6 3 2" xfId="17145" xr:uid="{00000000-0005-0000-0000-0000B0000000}"/>
    <cellStyle name="Normal GHG Textfiels Bold 2 2 6 4" xfId="5053" xr:uid="{00000000-0005-0000-0000-0000B0000000}"/>
    <cellStyle name="Normal GHG Textfiels Bold 2 2 6 4 2" xfId="15634" xr:uid="{00000000-0005-0000-0000-0000B0000000}"/>
    <cellStyle name="Normal GHG Textfiels Bold 2 2 6 5" xfId="15289" xr:uid="{00000000-0005-0000-0000-0000B0000000}"/>
    <cellStyle name="Normal GHG Textfiels Bold 2 2 7" xfId="2183" xr:uid="{00000000-0005-0000-0000-0000B0000000}"/>
    <cellStyle name="Normal GHG Textfiels Bold 2 2 7 2" xfId="7753" xr:uid="{00000000-0005-0000-0000-0000B0000000}"/>
    <cellStyle name="Normal GHG Textfiels Bold 2 2 7 2 2" xfId="18298" xr:uid="{00000000-0005-0000-0000-0000B0000000}"/>
    <cellStyle name="Normal GHG Textfiels Bold 2 2 7 3" xfId="12815" xr:uid="{00000000-0005-0000-0000-0000B0000000}"/>
    <cellStyle name="Normal GHG Textfiels Bold 2 2 8" xfId="3504" xr:uid="{00000000-0005-0000-0000-0000B0000000}"/>
    <cellStyle name="Normal GHG Textfiels Bold 2 2 8 2" xfId="9068" xr:uid="{00000000-0005-0000-0000-0000B0000000}"/>
    <cellStyle name="Normal GHG Textfiels Bold 2 2 8 2 2" xfId="19614" xr:uid="{00000000-0005-0000-0000-0000B0000000}"/>
    <cellStyle name="Normal GHG Textfiels Bold 2 2 8 3" xfId="12867" xr:uid="{00000000-0005-0000-0000-0000B0000000}"/>
    <cellStyle name="Normal GHG Textfiels Bold 2 2 9" xfId="4951" xr:uid="{00000000-0005-0000-0000-0000B0000000}"/>
    <cellStyle name="Normal GHG Textfiels Bold 2 2 9 2" xfId="15852" xr:uid="{00000000-0005-0000-0000-0000B0000000}"/>
    <cellStyle name="Normal GHG Textfiels Bold 2 3" xfId="688" xr:uid="{00000000-0005-0000-0000-0000B0000000}"/>
    <cellStyle name="Normal GHG Textfiels Bold 2 3 2" xfId="1914" xr:uid="{00000000-0005-0000-0000-0000B0000000}"/>
    <cellStyle name="Normal GHG Textfiels Bold 2 3 2 2" xfId="3153" xr:uid="{00000000-0005-0000-0000-0000B0000000}"/>
    <cellStyle name="Normal GHG Textfiels Bold 2 3 2 2 2" xfId="8723" xr:uid="{00000000-0005-0000-0000-0000B0000000}"/>
    <cellStyle name="Normal GHG Textfiels Bold 2 3 2 2 2 2" xfId="19268" xr:uid="{00000000-0005-0000-0000-0000B0000000}"/>
    <cellStyle name="Normal GHG Textfiels Bold 2 3 2 2 3" xfId="11458" xr:uid="{00000000-0005-0000-0000-0000B0000000}"/>
    <cellStyle name="Normal GHG Textfiels Bold 2 3 2 3" xfId="4565" xr:uid="{00000000-0005-0000-0000-0000B0000000}"/>
    <cellStyle name="Normal GHG Textfiels Bold 2 3 2 3 2" xfId="10065" xr:uid="{00000000-0005-0000-0000-0000B0000000}"/>
    <cellStyle name="Normal GHG Textfiels Bold 2 3 2 3 2 2" xfId="20620" xr:uid="{00000000-0005-0000-0000-0000B0000000}"/>
    <cellStyle name="Normal GHG Textfiels Bold 2 3 2 3 3" xfId="15234" xr:uid="{00000000-0005-0000-0000-0000B0000000}"/>
    <cellStyle name="Normal GHG Textfiels Bold 2 3 2 4" xfId="7492" xr:uid="{00000000-0005-0000-0000-0000B0000000}"/>
    <cellStyle name="Normal GHG Textfiels Bold 2 3 2 4 2" xfId="18037" xr:uid="{00000000-0005-0000-0000-0000B0000000}"/>
    <cellStyle name="Normal GHG Textfiels Bold 2 3 2 5" xfId="5949" xr:uid="{00000000-0005-0000-0000-0000B0000000}"/>
    <cellStyle name="Normal GHG Textfiels Bold 2 3 2 5 2" xfId="16471" xr:uid="{00000000-0005-0000-0000-0000B0000000}"/>
    <cellStyle name="Normal GHG Textfiels Bold 2 3 2 6" xfId="16151" xr:uid="{00000000-0005-0000-0000-0000B0000000}"/>
    <cellStyle name="Normal GHG Textfiels Bold 2 3 3" xfId="1362" xr:uid="{00000000-0005-0000-0000-0000B0000000}"/>
    <cellStyle name="Normal GHG Textfiels Bold 2 3 3 2" xfId="2603" xr:uid="{00000000-0005-0000-0000-0000B0000000}"/>
    <cellStyle name="Normal GHG Textfiels Bold 2 3 3 2 2" xfId="8173" xr:uid="{00000000-0005-0000-0000-0000B0000000}"/>
    <cellStyle name="Normal GHG Textfiels Bold 2 3 3 2 2 2" xfId="18718" xr:uid="{00000000-0005-0000-0000-0000B0000000}"/>
    <cellStyle name="Normal GHG Textfiels Bold 2 3 3 2 3" xfId="11580" xr:uid="{00000000-0005-0000-0000-0000B0000000}"/>
    <cellStyle name="Normal GHG Textfiels Bold 2 3 3 3" xfId="4023" xr:uid="{00000000-0005-0000-0000-0000B0000000}"/>
    <cellStyle name="Normal GHG Textfiels Bold 2 3 3 3 2" xfId="9558" xr:uid="{00000000-0005-0000-0000-0000B0000000}"/>
    <cellStyle name="Normal GHG Textfiels Bold 2 3 3 3 2 2" xfId="20111" xr:uid="{00000000-0005-0000-0000-0000B0000000}"/>
    <cellStyle name="Normal GHG Textfiels Bold 2 3 3 3 3" xfId="13414" xr:uid="{00000000-0005-0000-0000-0000B0000000}"/>
    <cellStyle name="Normal GHG Textfiels Bold 2 3 3 4" xfId="6999" xr:uid="{00000000-0005-0000-0000-0000B0000000}"/>
    <cellStyle name="Normal GHG Textfiels Bold 2 3 3 4 2" xfId="17544" xr:uid="{00000000-0005-0000-0000-0000B0000000}"/>
    <cellStyle name="Normal GHG Textfiels Bold 2 3 3 5" xfId="5442" xr:uid="{00000000-0005-0000-0000-0000B0000000}"/>
    <cellStyle name="Normal GHG Textfiels Bold 2 3 3 5 2" xfId="14999" xr:uid="{00000000-0005-0000-0000-0000B0000000}"/>
    <cellStyle name="Normal GHG Textfiels Bold 2 3 3 6" xfId="13910" xr:uid="{00000000-0005-0000-0000-0000B0000000}"/>
    <cellStyle name="Normal GHG Textfiels Bold 2 3 4" xfId="988" xr:uid="{00000000-0005-0000-0000-0000B0000000}"/>
    <cellStyle name="Normal GHG Textfiels Bold 2 3 4 2" xfId="6648" xr:uid="{00000000-0005-0000-0000-0000B0000000}"/>
    <cellStyle name="Normal GHG Textfiels Bold 2 3 4 2 2" xfId="17193" xr:uid="{00000000-0005-0000-0000-0000B0000000}"/>
    <cellStyle name="Normal GHG Textfiels Bold 2 3 4 3" xfId="13024" xr:uid="{00000000-0005-0000-0000-0000B0000000}"/>
    <cellStyle name="Normal GHG Textfiels Bold 2 3 5" xfId="2231" xr:uid="{00000000-0005-0000-0000-0000B0000000}"/>
    <cellStyle name="Normal GHG Textfiels Bold 2 3 5 2" xfId="7801" xr:uid="{00000000-0005-0000-0000-0000B0000000}"/>
    <cellStyle name="Normal GHG Textfiels Bold 2 3 5 2 2" xfId="18346" xr:uid="{00000000-0005-0000-0000-0000B0000000}"/>
    <cellStyle name="Normal GHG Textfiels Bold 2 3 5 3" xfId="12289" xr:uid="{00000000-0005-0000-0000-0000B0000000}"/>
    <cellStyle name="Normal GHG Textfiels Bold 2 3 6" xfId="3656" xr:uid="{00000000-0005-0000-0000-0000B0000000}"/>
    <cellStyle name="Normal GHG Textfiels Bold 2 3 6 2" xfId="9216" xr:uid="{00000000-0005-0000-0000-0000B0000000}"/>
    <cellStyle name="Normal GHG Textfiels Bold 2 3 6 2 2" xfId="19764" xr:uid="{00000000-0005-0000-0000-0000B0000000}"/>
    <cellStyle name="Normal GHG Textfiels Bold 2 3 6 3" xfId="15679" xr:uid="{00000000-0005-0000-0000-0000B0000000}"/>
    <cellStyle name="Normal GHG Textfiels Bold 2 3 7" xfId="6382" xr:uid="{00000000-0005-0000-0000-0000B0000000}"/>
    <cellStyle name="Normal GHG Textfiels Bold 2 3 7 2" xfId="15090" xr:uid="{00000000-0005-0000-0000-0000B0000000}"/>
    <cellStyle name="Normal GHG Textfiels Bold 2 3 7 2 2" xfId="16927" xr:uid="{00000000-0005-0000-0000-0000B0000000}"/>
    <cellStyle name="Normal GHG Textfiels Bold 2 3 7 3" xfId="13441" xr:uid="{00000000-0005-0000-0000-0000B0000000}"/>
    <cellStyle name="Normal GHG Textfiels Bold 2 3 8" xfId="5100" xr:uid="{00000000-0005-0000-0000-0000B0000000}"/>
    <cellStyle name="Normal GHG Textfiels Bold 2 3 8 2" xfId="16131" xr:uid="{00000000-0005-0000-0000-0000B0000000}"/>
    <cellStyle name="Normal GHG Textfiels Bold 2 3 9" xfId="10283" xr:uid="{00000000-0005-0000-0000-0000B0000000}"/>
    <cellStyle name="Normal GHG Textfiels Bold 2 4" xfId="752" xr:uid="{00000000-0005-0000-0000-0000B0000000}"/>
    <cellStyle name="Normal GHG Textfiels Bold 2 4 2" xfId="1978" xr:uid="{00000000-0005-0000-0000-0000B0000000}"/>
    <cellStyle name="Normal GHG Textfiels Bold 2 4 2 2" xfId="3217" xr:uid="{00000000-0005-0000-0000-0000B0000000}"/>
    <cellStyle name="Normal GHG Textfiels Bold 2 4 2 2 2" xfId="8787" xr:uid="{00000000-0005-0000-0000-0000B0000000}"/>
    <cellStyle name="Normal GHG Textfiels Bold 2 4 2 2 2 2" xfId="19332" xr:uid="{00000000-0005-0000-0000-0000B0000000}"/>
    <cellStyle name="Normal GHG Textfiels Bold 2 4 2 2 3" xfId="13569" xr:uid="{00000000-0005-0000-0000-0000B0000000}"/>
    <cellStyle name="Normal GHG Textfiels Bold 2 4 2 3" xfId="4629" xr:uid="{00000000-0005-0000-0000-0000B0000000}"/>
    <cellStyle name="Normal GHG Textfiels Bold 2 4 2 3 2" xfId="10125" xr:uid="{00000000-0005-0000-0000-0000B0000000}"/>
    <cellStyle name="Normal GHG Textfiels Bold 2 4 2 3 2 2" xfId="20680" xr:uid="{00000000-0005-0000-0000-0000B0000000}"/>
    <cellStyle name="Normal GHG Textfiels Bold 2 4 2 3 3" xfId="11160" xr:uid="{00000000-0005-0000-0000-0000B0000000}"/>
    <cellStyle name="Normal GHG Textfiels Bold 2 4 2 4" xfId="7552" xr:uid="{00000000-0005-0000-0000-0000B0000000}"/>
    <cellStyle name="Normal GHG Textfiels Bold 2 4 2 4 2" xfId="18097" xr:uid="{00000000-0005-0000-0000-0000B0000000}"/>
    <cellStyle name="Normal GHG Textfiels Bold 2 4 2 5" xfId="6009" xr:uid="{00000000-0005-0000-0000-0000B0000000}"/>
    <cellStyle name="Normal GHG Textfiels Bold 2 4 2 5 2" xfId="16531" xr:uid="{00000000-0005-0000-0000-0000B0000000}"/>
    <cellStyle name="Normal GHG Textfiels Bold 2 4 2 6" xfId="12716" xr:uid="{00000000-0005-0000-0000-0000B0000000}"/>
    <cellStyle name="Normal GHG Textfiels Bold 2 4 3" xfId="1660" xr:uid="{00000000-0005-0000-0000-0000B0000000}"/>
    <cellStyle name="Normal GHG Textfiels Bold 2 4 3 2" xfId="2900" xr:uid="{00000000-0005-0000-0000-0000B0000000}"/>
    <cellStyle name="Normal GHG Textfiels Bold 2 4 3 2 2" xfId="8470" xr:uid="{00000000-0005-0000-0000-0000B0000000}"/>
    <cellStyle name="Normal GHG Textfiels Bold 2 4 3 2 2 2" xfId="19015" xr:uid="{00000000-0005-0000-0000-0000B0000000}"/>
    <cellStyle name="Normal GHG Textfiels Bold 2 4 3 2 3" xfId="15547" xr:uid="{00000000-0005-0000-0000-0000B0000000}"/>
    <cellStyle name="Normal GHG Textfiels Bold 2 4 3 3" xfId="4313" xr:uid="{00000000-0005-0000-0000-0000B0000000}"/>
    <cellStyle name="Normal GHG Textfiels Bold 2 4 3 3 2" xfId="9828" xr:uid="{00000000-0005-0000-0000-0000B0000000}"/>
    <cellStyle name="Normal GHG Textfiels Bold 2 4 3 3 2 2" xfId="20384" xr:uid="{00000000-0005-0000-0000-0000B0000000}"/>
    <cellStyle name="Normal GHG Textfiels Bold 2 4 3 3 3" xfId="13558" xr:uid="{00000000-0005-0000-0000-0000B0000000}"/>
    <cellStyle name="Normal GHG Textfiels Bold 2 4 3 4" xfId="7268" xr:uid="{00000000-0005-0000-0000-0000B0000000}"/>
    <cellStyle name="Normal GHG Textfiels Bold 2 4 3 4 2" xfId="17813" xr:uid="{00000000-0005-0000-0000-0000B0000000}"/>
    <cellStyle name="Normal GHG Textfiels Bold 2 4 3 5" xfId="5712" xr:uid="{00000000-0005-0000-0000-0000B0000000}"/>
    <cellStyle name="Normal GHG Textfiels Bold 2 4 3 5 2" xfId="16235" xr:uid="{00000000-0005-0000-0000-0000B0000000}"/>
    <cellStyle name="Normal GHG Textfiels Bold 2 4 3 6" xfId="11155" xr:uid="{00000000-0005-0000-0000-0000B0000000}"/>
    <cellStyle name="Normal GHG Textfiels Bold 2 4 4" xfId="1052" xr:uid="{00000000-0005-0000-0000-0000B0000000}"/>
    <cellStyle name="Normal GHG Textfiels Bold 2 4 4 2" xfId="6709" xr:uid="{00000000-0005-0000-0000-0000B0000000}"/>
    <cellStyle name="Normal GHG Textfiels Bold 2 4 4 2 2" xfId="17254" xr:uid="{00000000-0005-0000-0000-0000B0000000}"/>
    <cellStyle name="Normal GHG Textfiels Bold 2 4 4 3" xfId="14344" xr:uid="{00000000-0005-0000-0000-0000B0000000}"/>
    <cellStyle name="Normal GHG Textfiels Bold 2 4 5" xfId="2295" xr:uid="{00000000-0005-0000-0000-0000B0000000}"/>
    <cellStyle name="Normal GHG Textfiels Bold 2 4 5 2" xfId="7865" xr:uid="{00000000-0005-0000-0000-0000B0000000}"/>
    <cellStyle name="Normal GHG Textfiels Bold 2 4 5 2 2" xfId="18410" xr:uid="{00000000-0005-0000-0000-0000B0000000}"/>
    <cellStyle name="Normal GHG Textfiels Bold 2 4 5 3" xfId="11394" xr:uid="{00000000-0005-0000-0000-0000B0000000}"/>
    <cellStyle name="Normal GHG Textfiels Bold 2 4 6" xfId="3720" xr:uid="{00000000-0005-0000-0000-0000B0000000}"/>
    <cellStyle name="Normal GHG Textfiels Bold 2 4 6 2" xfId="9276" xr:uid="{00000000-0005-0000-0000-0000B0000000}"/>
    <cellStyle name="Normal GHG Textfiels Bold 2 4 6 2 2" xfId="19825" xr:uid="{00000000-0005-0000-0000-0000B0000000}"/>
    <cellStyle name="Normal GHG Textfiels Bold 2 4 6 3" xfId="13203" xr:uid="{00000000-0005-0000-0000-0000B0000000}"/>
    <cellStyle name="Normal GHG Textfiels Bold 2 4 7" xfId="6416" xr:uid="{00000000-0005-0000-0000-0000B0000000}"/>
    <cellStyle name="Normal GHG Textfiels Bold 2 4 7 2" xfId="15124" xr:uid="{00000000-0005-0000-0000-0000B0000000}"/>
    <cellStyle name="Normal GHG Textfiels Bold 2 4 7 2 2" xfId="16961" xr:uid="{00000000-0005-0000-0000-0000B0000000}"/>
    <cellStyle name="Normal GHG Textfiels Bold 2 4 7 3" xfId="13368" xr:uid="{00000000-0005-0000-0000-0000B0000000}"/>
    <cellStyle name="Normal GHG Textfiels Bold 2 4 8" xfId="5160" xr:uid="{00000000-0005-0000-0000-0000B0000000}"/>
    <cellStyle name="Normal GHG Textfiels Bold 2 4 8 2" xfId="15678" xr:uid="{00000000-0005-0000-0000-0000B0000000}"/>
    <cellStyle name="Normal GHG Textfiels Bold 2 4 9" xfId="12539" xr:uid="{00000000-0005-0000-0000-0000B0000000}"/>
    <cellStyle name="Normal GHG Textfiels Bold 2 5" xfId="814" xr:uid="{00000000-0005-0000-0000-0000B0000000}"/>
    <cellStyle name="Normal GHG Textfiels Bold 2 5 2" xfId="2040" xr:uid="{00000000-0005-0000-0000-0000B0000000}"/>
    <cellStyle name="Normal GHG Textfiels Bold 2 5 2 2" xfId="3279" xr:uid="{00000000-0005-0000-0000-0000B0000000}"/>
    <cellStyle name="Normal GHG Textfiels Bold 2 5 2 2 2" xfId="8849" xr:uid="{00000000-0005-0000-0000-0000B0000000}"/>
    <cellStyle name="Normal GHG Textfiels Bold 2 5 2 2 2 2" xfId="19394" xr:uid="{00000000-0005-0000-0000-0000B0000000}"/>
    <cellStyle name="Normal GHG Textfiels Bold 2 5 2 2 3" xfId="10271" xr:uid="{00000000-0005-0000-0000-0000B0000000}"/>
    <cellStyle name="Normal GHG Textfiels Bold 2 5 2 3" xfId="4691" xr:uid="{00000000-0005-0000-0000-0000B0000000}"/>
    <cellStyle name="Normal GHG Textfiels Bold 2 5 2 3 2" xfId="10184" xr:uid="{00000000-0005-0000-0000-0000B0000000}"/>
    <cellStyle name="Normal GHG Textfiels Bold 2 5 2 3 2 2" xfId="20739" xr:uid="{00000000-0005-0000-0000-0000B0000000}"/>
    <cellStyle name="Normal GHG Textfiels Bold 2 5 2 3 3" xfId="13264" xr:uid="{00000000-0005-0000-0000-0000B0000000}"/>
    <cellStyle name="Normal GHG Textfiels Bold 2 5 2 4" xfId="7611" xr:uid="{00000000-0005-0000-0000-0000B0000000}"/>
    <cellStyle name="Normal GHG Textfiels Bold 2 5 2 4 2" xfId="18156" xr:uid="{00000000-0005-0000-0000-0000B0000000}"/>
    <cellStyle name="Normal GHG Textfiels Bold 2 5 2 5" xfId="6068" xr:uid="{00000000-0005-0000-0000-0000B0000000}"/>
    <cellStyle name="Normal GHG Textfiels Bold 2 5 2 5 2" xfId="16590" xr:uid="{00000000-0005-0000-0000-0000B0000000}"/>
    <cellStyle name="Normal GHG Textfiels Bold 2 5 2 6" xfId="11003" xr:uid="{00000000-0005-0000-0000-0000B0000000}"/>
    <cellStyle name="Normal GHG Textfiels Bold 2 5 3" xfId="1718" xr:uid="{00000000-0005-0000-0000-0000B0000000}"/>
    <cellStyle name="Normal GHG Textfiels Bold 2 5 3 2" xfId="2957" xr:uid="{00000000-0005-0000-0000-0000B0000000}"/>
    <cellStyle name="Normal GHG Textfiels Bold 2 5 3 2 2" xfId="8527" xr:uid="{00000000-0005-0000-0000-0000B0000000}"/>
    <cellStyle name="Normal GHG Textfiels Bold 2 5 3 2 2 2" xfId="19072" xr:uid="{00000000-0005-0000-0000-0000B0000000}"/>
    <cellStyle name="Normal GHG Textfiels Bold 2 5 3 2 3" xfId="10918" xr:uid="{00000000-0005-0000-0000-0000B0000000}"/>
    <cellStyle name="Normal GHG Textfiels Bold 2 5 3 3" xfId="4369" xr:uid="{00000000-0005-0000-0000-0000B0000000}"/>
    <cellStyle name="Normal GHG Textfiels Bold 2 5 3 3 2" xfId="9881" xr:uid="{00000000-0005-0000-0000-0000B0000000}"/>
    <cellStyle name="Normal GHG Textfiels Bold 2 5 3 3 2 2" xfId="20437" xr:uid="{00000000-0005-0000-0000-0000B0000000}"/>
    <cellStyle name="Normal GHG Textfiels Bold 2 5 3 3 3" xfId="16141" xr:uid="{00000000-0005-0000-0000-0000B0000000}"/>
    <cellStyle name="Normal GHG Textfiels Bold 2 5 3 4" xfId="7322" xr:uid="{00000000-0005-0000-0000-0000B0000000}"/>
    <cellStyle name="Normal GHG Textfiels Bold 2 5 3 4 2" xfId="17867" xr:uid="{00000000-0005-0000-0000-0000B0000000}"/>
    <cellStyle name="Normal GHG Textfiels Bold 2 5 3 5" xfId="5765" xr:uid="{00000000-0005-0000-0000-0000B0000000}"/>
    <cellStyle name="Normal GHG Textfiels Bold 2 5 3 5 2" xfId="16288" xr:uid="{00000000-0005-0000-0000-0000B0000000}"/>
    <cellStyle name="Normal GHG Textfiels Bold 2 5 3 6" xfId="14079" xr:uid="{00000000-0005-0000-0000-0000B0000000}"/>
    <cellStyle name="Normal GHG Textfiels Bold 2 5 4" xfId="1114" xr:uid="{00000000-0005-0000-0000-0000B0000000}"/>
    <cellStyle name="Normal GHG Textfiels Bold 2 5 4 2" xfId="6771" xr:uid="{00000000-0005-0000-0000-0000B0000000}"/>
    <cellStyle name="Normal GHG Textfiels Bold 2 5 4 2 2" xfId="17316" xr:uid="{00000000-0005-0000-0000-0000B0000000}"/>
    <cellStyle name="Normal GHG Textfiels Bold 2 5 4 3" xfId="12536" xr:uid="{00000000-0005-0000-0000-0000B0000000}"/>
    <cellStyle name="Normal GHG Textfiels Bold 2 5 5" xfId="2357" xr:uid="{00000000-0005-0000-0000-0000B0000000}"/>
    <cellStyle name="Normal GHG Textfiels Bold 2 5 5 2" xfId="7927" xr:uid="{00000000-0005-0000-0000-0000B0000000}"/>
    <cellStyle name="Normal GHG Textfiels Bold 2 5 5 2 2" xfId="18472" xr:uid="{00000000-0005-0000-0000-0000B0000000}"/>
    <cellStyle name="Normal GHG Textfiels Bold 2 5 5 3" xfId="13463" xr:uid="{00000000-0005-0000-0000-0000B0000000}"/>
    <cellStyle name="Normal GHG Textfiels Bold 2 5 6" xfId="3782" xr:uid="{00000000-0005-0000-0000-0000B0000000}"/>
    <cellStyle name="Normal GHG Textfiels Bold 2 5 6 2" xfId="9335" xr:uid="{00000000-0005-0000-0000-0000B0000000}"/>
    <cellStyle name="Normal GHG Textfiels Bold 2 5 6 2 2" xfId="19887" xr:uid="{00000000-0005-0000-0000-0000B0000000}"/>
    <cellStyle name="Normal GHG Textfiels Bold 2 5 6 3" xfId="11846" xr:uid="{00000000-0005-0000-0000-0000B0000000}"/>
    <cellStyle name="Normal GHG Textfiels Bold 2 5 7" xfId="6475" xr:uid="{00000000-0005-0000-0000-0000B0000000}"/>
    <cellStyle name="Normal GHG Textfiels Bold 2 5 7 2" xfId="15183" xr:uid="{00000000-0005-0000-0000-0000B0000000}"/>
    <cellStyle name="Normal GHG Textfiels Bold 2 5 7 2 2" xfId="17020" xr:uid="{00000000-0005-0000-0000-0000B0000000}"/>
    <cellStyle name="Normal GHG Textfiels Bold 2 5 7 3" xfId="15815" xr:uid="{00000000-0005-0000-0000-0000B0000000}"/>
    <cellStyle name="Normal GHG Textfiels Bold 2 5 8" xfId="5219" xr:uid="{00000000-0005-0000-0000-0000B0000000}"/>
    <cellStyle name="Normal GHG Textfiels Bold 2 5 8 2" xfId="12325" xr:uid="{00000000-0005-0000-0000-0000B0000000}"/>
    <cellStyle name="Normal GHG Textfiels Bold 2 5 9" xfId="13072" xr:uid="{00000000-0005-0000-0000-0000B0000000}"/>
    <cellStyle name="Normal GHG Textfiels Bold 2 6" xfId="619" xr:uid="{00000000-0005-0000-0000-0000B0000000}"/>
    <cellStyle name="Normal GHG Textfiels Bold 2 6 2" xfId="1542" xr:uid="{00000000-0005-0000-0000-0000B0000000}"/>
    <cellStyle name="Normal GHG Textfiels Bold 2 6 2 2" xfId="7152" xr:uid="{00000000-0005-0000-0000-0000B0000000}"/>
    <cellStyle name="Normal GHG Textfiels Bold 2 6 2 2 2" xfId="17697" xr:uid="{00000000-0005-0000-0000-0000B0000000}"/>
    <cellStyle name="Normal GHG Textfiels Bold 2 6 2 3" xfId="14141" xr:uid="{00000000-0005-0000-0000-0000B0000000}"/>
    <cellStyle name="Normal GHG Textfiels Bold 2 6 3" xfId="2782" xr:uid="{00000000-0005-0000-0000-0000B0000000}"/>
    <cellStyle name="Normal GHG Textfiels Bold 2 6 3 2" xfId="8352" xr:uid="{00000000-0005-0000-0000-0000B0000000}"/>
    <cellStyle name="Normal GHG Textfiels Bold 2 6 3 2 2" xfId="18897" xr:uid="{00000000-0005-0000-0000-0000B0000000}"/>
    <cellStyle name="Normal GHG Textfiels Bold 2 6 3 3" xfId="15016" xr:uid="{00000000-0005-0000-0000-0000B0000000}"/>
    <cellStyle name="Normal GHG Textfiels Bold 2 6 4" xfId="4196" xr:uid="{00000000-0005-0000-0000-0000B0000000}"/>
    <cellStyle name="Normal GHG Textfiels Bold 2 6 4 2" xfId="9717" xr:uid="{00000000-0005-0000-0000-0000B0000000}"/>
    <cellStyle name="Normal GHG Textfiels Bold 2 6 4 2 2" xfId="20271" xr:uid="{00000000-0005-0000-0000-0000B0000000}"/>
    <cellStyle name="Normal GHG Textfiels Bold 2 6 4 3" xfId="14286" xr:uid="{00000000-0005-0000-0000-0000B0000000}"/>
    <cellStyle name="Normal GHG Textfiels Bold 2 6 5" xfId="6315" xr:uid="{00000000-0005-0000-0000-0000B0000000}"/>
    <cellStyle name="Normal GHG Textfiels Bold 2 6 5 2" xfId="16860" xr:uid="{00000000-0005-0000-0000-0000B0000000}"/>
    <cellStyle name="Normal GHG Textfiels Bold 2 6 6" xfId="5601" xr:uid="{00000000-0005-0000-0000-0000B0000000}"/>
    <cellStyle name="Normal GHG Textfiels Bold 2 6 6 2" xfId="11635" xr:uid="{00000000-0005-0000-0000-0000B0000000}"/>
    <cellStyle name="Normal GHG Textfiels Bold 2 6 7" xfId="11614" xr:uid="{00000000-0005-0000-0000-0000B0000000}"/>
    <cellStyle name="Normal GHG Textfiels Bold 2 7" xfId="1317" xr:uid="{00000000-0005-0000-0000-0000B0000000}"/>
    <cellStyle name="Normal GHG Textfiels Bold 2 7 2" xfId="2558" xr:uid="{00000000-0005-0000-0000-0000B0000000}"/>
    <cellStyle name="Normal GHG Textfiels Bold 2 7 2 2" xfId="8128" xr:uid="{00000000-0005-0000-0000-0000B0000000}"/>
    <cellStyle name="Normal GHG Textfiels Bold 2 7 2 2 2" xfId="18673" xr:uid="{00000000-0005-0000-0000-0000B0000000}"/>
    <cellStyle name="Normal GHG Textfiels Bold 2 7 2 3" xfId="14155" xr:uid="{00000000-0005-0000-0000-0000B0000000}"/>
    <cellStyle name="Normal GHG Textfiels Bold 2 7 3" xfId="3978" xr:uid="{00000000-0005-0000-0000-0000B0000000}"/>
    <cellStyle name="Normal GHG Textfiels Bold 2 7 3 2" xfId="9516" xr:uid="{00000000-0005-0000-0000-0000B0000000}"/>
    <cellStyle name="Normal GHG Textfiels Bold 2 7 3 2 2" xfId="20069" xr:uid="{00000000-0005-0000-0000-0000B0000000}"/>
    <cellStyle name="Normal GHG Textfiels Bold 2 7 3 3" xfId="15713" xr:uid="{00000000-0005-0000-0000-0000B0000000}"/>
    <cellStyle name="Normal GHG Textfiels Bold 2 7 4" xfId="6958" xr:uid="{00000000-0005-0000-0000-0000B0000000}"/>
    <cellStyle name="Normal GHG Textfiels Bold 2 7 4 2" xfId="17503" xr:uid="{00000000-0005-0000-0000-0000B0000000}"/>
    <cellStyle name="Normal GHG Textfiels Bold 2 7 5" xfId="5400" xr:uid="{00000000-0005-0000-0000-0000B0000000}"/>
    <cellStyle name="Normal GHG Textfiels Bold 2 7 5 2" xfId="11087" xr:uid="{00000000-0005-0000-0000-0000B0000000}"/>
    <cellStyle name="Normal GHG Textfiels Bold 2 7 6" xfId="12063" xr:uid="{00000000-0005-0000-0000-0000B0000000}"/>
    <cellStyle name="Normal GHG Textfiels Bold 2 8" xfId="917" xr:uid="{00000000-0005-0000-0000-0000B0000000}"/>
    <cellStyle name="Normal GHG Textfiels Bold 2 8 2" xfId="3385" xr:uid="{00000000-0005-0000-0000-0000B0000000}"/>
    <cellStyle name="Normal GHG Textfiels Bold 2 8 2 2" xfId="8953" xr:uid="{00000000-0005-0000-0000-0000B0000000}"/>
    <cellStyle name="Normal GHG Textfiels Bold 2 8 2 2 2" xfId="19497" xr:uid="{00000000-0005-0000-0000-0000B0000000}"/>
    <cellStyle name="Normal GHG Textfiels Bold 2 8 2 3" xfId="10556" xr:uid="{00000000-0005-0000-0000-0000B0000000}"/>
    <cellStyle name="Normal GHG Textfiels Bold 2 8 3" xfId="6577" xr:uid="{00000000-0005-0000-0000-0000B0000000}"/>
    <cellStyle name="Normal GHG Textfiels Bold 2 8 3 2" xfId="17122" xr:uid="{00000000-0005-0000-0000-0000B0000000}"/>
    <cellStyle name="Normal GHG Textfiels Bold 2 8 4" xfId="4818" xr:uid="{00000000-0005-0000-0000-0000B0000000}"/>
    <cellStyle name="Normal GHG Textfiels Bold 2 8 4 2" xfId="14386" xr:uid="{00000000-0005-0000-0000-0000B0000000}"/>
    <cellStyle name="Normal GHG Textfiels Bold 2 8 5" xfId="14201" xr:uid="{00000000-0005-0000-0000-0000B0000000}"/>
    <cellStyle name="Normal GHG Textfiels Bold 2 9" xfId="2160" xr:uid="{00000000-0005-0000-0000-0000B0000000}"/>
    <cellStyle name="Normal GHG Textfiels Bold 2 9 2" xfId="7730" xr:uid="{00000000-0005-0000-0000-0000B0000000}"/>
    <cellStyle name="Normal GHG Textfiels Bold 2 9 2 2" xfId="18275" xr:uid="{00000000-0005-0000-0000-0000B0000000}"/>
    <cellStyle name="Normal GHG Textfiels Bold 2 9 3" xfId="14567" xr:uid="{00000000-0005-0000-0000-0000B0000000}"/>
    <cellStyle name="Normal GHG Textfiels Bold 3" xfId="376" xr:uid="{00000000-0005-0000-0000-0000B2000000}"/>
    <cellStyle name="Normal GHG Textfiels Bold 3 10" xfId="2129" xr:uid="{00000000-0005-0000-0000-0000B2000000}"/>
    <cellStyle name="Normal GHG Textfiels Bold 3 10 2" xfId="7699" xr:uid="{00000000-0005-0000-0000-0000B2000000}"/>
    <cellStyle name="Normal GHG Textfiels Bold 3 10 2 2" xfId="18244" xr:uid="{00000000-0005-0000-0000-0000B2000000}"/>
    <cellStyle name="Normal GHG Textfiels Bold 3 10 3" xfId="14751" xr:uid="{00000000-0005-0000-0000-0000B2000000}"/>
    <cellStyle name="Normal GHG Textfiels Bold 3 11" xfId="461" xr:uid="{00000000-0005-0000-0000-0000B2000000}"/>
    <cellStyle name="Normal GHG Textfiels Bold 3 11 2" xfId="6201" xr:uid="{00000000-0005-0000-0000-0000B2000000}"/>
    <cellStyle name="Normal GHG Textfiels Bold 3 11 2 2" xfId="16747" xr:uid="{00000000-0005-0000-0000-0000B2000000}"/>
    <cellStyle name="Normal GHG Textfiels Bold 3 11 3" xfId="15676" xr:uid="{00000000-0005-0000-0000-0000B2000000}"/>
    <cellStyle name="Normal GHG Textfiels Bold 3 12" xfId="3461" xr:uid="{00000000-0005-0000-0000-0000B2000000}"/>
    <cellStyle name="Normal GHG Textfiels Bold 3 12 2" xfId="9025" xr:uid="{00000000-0005-0000-0000-0000B2000000}"/>
    <cellStyle name="Normal GHG Textfiels Bold 3 12 2 2" xfId="19571" xr:uid="{00000000-0005-0000-0000-0000B2000000}"/>
    <cellStyle name="Normal GHG Textfiels Bold 3 13" xfId="4905" xr:uid="{00000000-0005-0000-0000-0000B2000000}"/>
    <cellStyle name="Normal GHG Textfiels Bold 3 13 2" xfId="13977" xr:uid="{00000000-0005-0000-0000-0000B2000000}"/>
    <cellStyle name="Normal GHG Textfiels Bold 3 14" xfId="10285" xr:uid="{00000000-0005-0000-0000-0000B0000000}"/>
    <cellStyle name="Normal GHG Textfiels Bold 3 2" xfId="526" xr:uid="{00000000-0005-0000-0000-0000B2000000}"/>
    <cellStyle name="Normal GHG Textfiels Bold 3 2 2" xfId="672" xr:uid="{00000000-0005-0000-0000-0000B2000000}"/>
    <cellStyle name="Normal GHG Textfiels Bold 3 2 2 2" xfId="1593" xr:uid="{00000000-0005-0000-0000-0000B2000000}"/>
    <cellStyle name="Normal GHG Textfiels Bold 3 2 2 2 2" xfId="7203" xr:uid="{00000000-0005-0000-0000-0000B2000000}"/>
    <cellStyle name="Normal GHG Textfiels Bold 3 2 2 2 2 2" xfId="17748" xr:uid="{00000000-0005-0000-0000-0000B2000000}"/>
    <cellStyle name="Normal GHG Textfiels Bold 3 2 2 2 3" xfId="12219" xr:uid="{00000000-0005-0000-0000-0000B2000000}"/>
    <cellStyle name="Normal GHG Textfiels Bold 3 2 2 3" xfId="2833" xr:uid="{00000000-0005-0000-0000-0000B2000000}"/>
    <cellStyle name="Normal GHG Textfiels Bold 3 2 2 3 2" xfId="8403" xr:uid="{00000000-0005-0000-0000-0000B2000000}"/>
    <cellStyle name="Normal GHG Textfiels Bold 3 2 2 3 2 2" xfId="18948" xr:uid="{00000000-0005-0000-0000-0000B2000000}"/>
    <cellStyle name="Normal GHG Textfiels Bold 3 2 2 3 3" xfId="13788" xr:uid="{00000000-0005-0000-0000-0000B2000000}"/>
    <cellStyle name="Normal GHG Textfiels Bold 3 2 2 4" xfId="4247" xr:uid="{00000000-0005-0000-0000-0000B2000000}"/>
    <cellStyle name="Normal GHG Textfiels Bold 3 2 2 4 2" xfId="9767" xr:uid="{00000000-0005-0000-0000-0000B2000000}"/>
    <cellStyle name="Normal GHG Textfiels Bold 3 2 2 4 2 2" xfId="20321" xr:uid="{00000000-0005-0000-0000-0000B2000000}"/>
    <cellStyle name="Normal GHG Textfiels Bold 3 2 2 4 3" xfId="11164" xr:uid="{00000000-0005-0000-0000-0000B2000000}"/>
    <cellStyle name="Normal GHG Textfiels Bold 3 2 2 5" xfId="6366" xr:uid="{00000000-0005-0000-0000-0000B2000000}"/>
    <cellStyle name="Normal GHG Textfiels Bold 3 2 2 5 2" xfId="16911" xr:uid="{00000000-0005-0000-0000-0000B2000000}"/>
    <cellStyle name="Normal GHG Textfiels Bold 3 2 2 6" xfId="5651" xr:uid="{00000000-0005-0000-0000-0000B2000000}"/>
    <cellStyle name="Normal GHG Textfiels Bold 3 2 2 6 2" xfId="15479" xr:uid="{00000000-0005-0000-0000-0000B2000000}"/>
    <cellStyle name="Normal GHG Textfiels Bold 3 2 2 7" xfId="14742" xr:uid="{00000000-0005-0000-0000-0000B2000000}"/>
    <cellStyle name="Normal GHG Textfiels Bold 3 2 3" xfId="1794" xr:uid="{00000000-0005-0000-0000-0000B2000000}"/>
    <cellStyle name="Normal GHG Textfiels Bold 3 2 3 2" xfId="3033" xr:uid="{00000000-0005-0000-0000-0000B2000000}"/>
    <cellStyle name="Normal GHG Textfiels Bold 3 2 3 2 2" xfId="8603" xr:uid="{00000000-0005-0000-0000-0000B2000000}"/>
    <cellStyle name="Normal GHG Textfiels Bold 3 2 3 2 2 2" xfId="19148" xr:uid="{00000000-0005-0000-0000-0000B2000000}"/>
    <cellStyle name="Normal GHG Textfiels Bold 3 2 3 2 3" xfId="14383" xr:uid="{00000000-0005-0000-0000-0000B2000000}"/>
    <cellStyle name="Normal GHG Textfiels Bold 3 2 3 3" xfId="4445" xr:uid="{00000000-0005-0000-0000-0000B2000000}"/>
    <cellStyle name="Normal GHG Textfiels Bold 3 2 3 3 2" xfId="9953" xr:uid="{00000000-0005-0000-0000-0000B2000000}"/>
    <cellStyle name="Normal GHG Textfiels Bold 3 2 3 3 2 2" xfId="20509" xr:uid="{00000000-0005-0000-0000-0000B2000000}"/>
    <cellStyle name="Normal GHG Textfiels Bold 3 2 3 3 3" xfId="12212" xr:uid="{00000000-0005-0000-0000-0000B2000000}"/>
    <cellStyle name="Normal GHG Textfiels Bold 3 2 3 4" xfId="7394" xr:uid="{00000000-0005-0000-0000-0000B2000000}"/>
    <cellStyle name="Normal GHG Textfiels Bold 3 2 3 4 2" xfId="17939" xr:uid="{00000000-0005-0000-0000-0000B2000000}"/>
    <cellStyle name="Normal GHG Textfiels Bold 3 2 3 5" xfId="5837" xr:uid="{00000000-0005-0000-0000-0000B2000000}"/>
    <cellStyle name="Normal GHG Textfiels Bold 3 2 3 5 2" xfId="16360" xr:uid="{00000000-0005-0000-0000-0000B2000000}"/>
    <cellStyle name="Normal GHG Textfiels Bold 3 2 3 6" xfId="11457" xr:uid="{00000000-0005-0000-0000-0000B2000000}"/>
    <cellStyle name="Normal GHG Textfiels Bold 3 2 4" xfId="1346" xr:uid="{00000000-0005-0000-0000-0000B2000000}"/>
    <cellStyle name="Normal GHG Textfiels Bold 3 2 4 2" xfId="2587" xr:uid="{00000000-0005-0000-0000-0000B2000000}"/>
    <cellStyle name="Normal GHG Textfiels Bold 3 2 4 2 2" xfId="8157" xr:uid="{00000000-0005-0000-0000-0000B2000000}"/>
    <cellStyle name="Normal GHG Textfiels Bold 3 2 4 2 2 2" xfId="18702" xr:uid="{00000000-0005-0000-0000-0000B2000000}"/>
    <cellStyle name="Normal GHG Textfiels Bold 3 2 4 2 3" xfId="14335" xr:uid="{00000000-0005-0000-0000-0000B2000000}"/>
    <cellStyle name="Normal GHG Textfiels Bold 3 2 4 3" xfId="4007" xr:uid="{00000000-0005-0000-0000-0000B2000000}"/>
    <cellStyle name="Normal GHG Textfiels Bold 3 2 4 3 2" xfId="9542" xr:uid="{00000000-0005-0000-0000-0000B2000000}"/>
    <cellStyle name="Normal GHG Textfiels Bold 3 2 4 3 2 2" xfId="20095" xr:uid="{00000000-0005-0000-0000-0000B2000000}"/>
    <cellStyle name="Normal GHG Textfiels Bold 3 2 4 3 3" xfId="12877" xr:uid="{00000000-0005-0000-0000-0000B2000000}"/>
    <cellStyle name="Normal GHG Textfiels Bold 3 2 4 4" xfId="6983" xr:uid="{00000000-0005-0000-0000-0000B2000000}"/>
    <cellStyle name="Normal GHG Textfiels Bold 3 2 4 4 2" xfId="17528" xr:uid="{00000000-0005-0000-0000-0000B2000000}"/>
    <cellStyle name="Normal GHG Textfiels Bold 3 2 4 5" xfId="5426" xr:uid="{00000000-0005-0000-0000-0000B2000000}"/>
    <cellStyle name="Normal GHG Textfiels Bold 3 2 4 5 2" xfId="10418" xr:uid="{00000000-0005-0000-0000-0000B2000000}"/>
    <cellStyle name="Normal GHG Textfiels Bold 3 2 4 6" xfId="11012" xr:uid="{00000000-0005-0000-0000-0000B2000000}"/>
    <cellStyle name="Normal GHG Textfiels Bold 3 2 5" xfId="972" xr:uid="{00000000-0005-0000-0000-0000B2000000}"/>
    <cellStyle name="Normal GHG Textfiels Bold 3 2 5 2" xfId="3640" xr:uid="{00000000-0005-0000-0000-0000B2000000}"/>
    <cellStyle name="Normal GHG Textfiels Bold 3 2 5 2 2" xfId="9200" xr:uid="{00000000-0005-0000-0000-0000B2000000}"/>
    <cellStyle name="Normal GHG Textfiels Bold 3 2 5 2 2 2" xfId="19748" xr:uid="{00000000-0005-0000-0000-0000B2000000}"/>
    <cellStyle name="Normal GHG Textfiels Bold 3 2 5 2 3" xfId="12045" xr:uid="{00000000-0005-0000-0000-0000B2000000}"/>
    <cellStyle name="Normal GHG Textfiels Bold 3 2 5 3" xfId="6632" xr:uid="{00000000-0005-0000-0000-0000B2000000}"/>
    <cellStyle name="Normal GHG Textfiels Bold 3 2 5 3 2" xfId="17177" xr:uid="{00000000-0005-0000-0000-0000B2000000}"/>
    <cellStyle name="Normal GHG Textfiels Bold 3 2 5 4" xfId="5084" xr:uid="{00000000-0005-0000-0000-0000B2000000}"/>
    <cellStyle name="Normal GHG Textfiels Bold 3 2 5 4 2" xfId="15879" xr:uid="{00000000-0005-0000-0000-0000B2000000}"/>
    <cellStyle name="Normal GHG Textfiels Bold 3 2 5 5" xfId="12238" xr:uid="{00000000-0005-0000-0000-0000B2000000}"/>
    <cellStyle name="Normal GHG Textfiels Bold 3 2 6" xfId="2215" xr:uid="{00000000-0005-0000-0000-0000B2000000}"/>
    <cellStyle name="Normal GHG Textfiels Bold 3 2 6 2" xfId="7785" xr:uid="{00000000-0005-0000-0000-0000B2000000}"/>
    <cellStyle name="Normal GHG Textfiels Bold 3 2 6 2 2" xfId="18330" xr:uid="{00000000-0005-0000-0000-0000B2000000}"/>
    <cellStyle name="Normal GHG Textfiels Bold 3 2 6 3" xfId="10762" xr:uid="{00000000-0005-0000-0000-0000B2000000}"/>
    <cellStyle name="Normal GHG Textfiels Bold 3 2 7" xfId="3551" xr:uid="{00000000-0005-0000-0000-0000B2000000}"/>
    <cellStyle name="Normal GHG Textfiels Bold 3 2 7 2" xfId="9114" xr:uid="{00000000-0005-0000-0000-0000B2000000}"/>
    <cellStyle name="Normal GHG Textfiels Bold 3 2 7 2 2" xfId="19660" xr:uid="{00000000-0005-0000-0000-0000B2000000}"/>
    <cellStyle name="Normal GHG Textfiels Bold 3 2 7 3" xfId="15536" xr:uid="{00000000-0005-0000-0000-0000B2000000}"/>
    <cellStyle name="Normal GHG Textfiels Bold 3 2 8" xfId="4997" xr:uid="{00000000-0005-0000-0000-0000B2000000}"/>
    <cellStyle name="Normal GHG Textfiels Bold 3 2 8 2" xfId="13095" xr:uid="{00000000-0005-0000-0000-0000B2000000}"/>
    <cellStyle name="Normal GHG Textfiels Bold 3 2 9" xfId="12227" xr:uid="{00000000-0005-0000-0000-0000B2000000}"/>
    <cellStyle name="Normal GHG Textfiels Bold 3 3" xfId="721" xr:uid="{00000000-0005-0000-0000-0000B2000000}"/>
    <cellStyle name="Normal GHG Textfiels Bold 3 3 10" xfId="14775" xr:uid="{00000000-0005-0000-0000-0000B2000000}"/>
    <cellStyle name="Normal GHG Textfiels Bold 3 3 2" xfId="1632" xr:uid="{00000000-0005-0000-0000-0000B2000000}"/>
    <cellStyle name="Normal GHG Textfiels Bold 3 3 2 2" xfId="1947" xr:uid="{00000000-0005-0000-0000-0000B2000000}"/>
    <cellStyle name="Normal GHG Textfiels Bold 3 3 2 2 2" xfId="3186" xr:uid="{00000000-0005-0000-0000-0000B2000000}"/>
    <cellStyle name="Normal GHG Textfiels Bold 3 3 2 2 2 2" xfId="8756" xr:uid="{00000000-0005-0000-0000-0000B2000000}"/>
    <cellStyle name="Normal GHG Textfiels Bold 3 3 2 2 2 2 2" xfId="19301" xr:uid="{00000000-0005-0000-0000-0000B2000000}"/>
    <cellStyle name="Normal GHG Textfiels Bold 3 3 2 2 2 3" xfId="13433" xr:uid="{00000000-0005-0000-0000-0000B2000000}"/>
    <cellStyle name="Normal GHG Textfiels Bold 3 3 2 2 3" xfId="4598" xr:uid="{00000000-0005-0000-0000-0000B2000000}"/>
    <cellStyle name="Normal GHG Textfiels Bold 3 3 2 2 3 2" xfId="10096" xr:uid="{00000000-0005-0000-0000-0000B2000000}"/>
    <cellStyle name="Normal GHG Textfiels Bold 3 3 2 2 3 2 2" xfId="20651" xr:uid="{00000000-0005-0000-0000-0000B2000000}"/>
    <cellStyle name="Normal GHG Textfiels Bold 3 3 2 2 3 3" xfId="14287" xr:uid="{00000000-0005-0000-0000-0000B2000000}"/>
    <cellStyle name="Normal GHG Textfiels Bold 3 3 2 2 4" xfId="7523" xr:uid="{00000000-0005-0000-0000-0000B2000000}"/>
    <cellStyle name="Normal GHG Textfiels Bold 3 3 2 2 4 2" xfId="18068" xr:uid="{00000000-0005-0000-0000-0000B2000000}"/>
    <cellStyle name="Normal GHG Textfiels Bold 3 3 2 2 5" xfId="5980" xr:uid="{00000000-0005-0000-0000-0000B2000000}"/>
    <cellStyle name="Normal GHG Textfiels Bold 3 3 2 2 5 2" xfId="16502" xr:uid="{00000000-0005-0000-0000-0000B2000000}"/>
    <cellStyle name="Normal GHG Textfiels Bold 3 3 2 2 6" xfId="12989" xr:uid="{00000000-0005-0000-0000-0000B2000000}"/>
    <cellStyle name="Normal GHG Textfiels Bold 3 3 2 3" xfId="2872" xr:uid="{00000000-0005-0000-0000-0000B2000000}"/>
    <cellStyle name="Normal GHG Textfiels Bold 3 3 2 3 2" xfId="8442" xr:uid="{00000000-0005-0000-0000-0000B2000000}"/>
    <cellStyle name="Normal GHG Textfiels Bold 3 3 2 3 2 2" xfId="18987" xr:uid="{00000000-0005-0000-0000-0000B2000000}"/>
    <cellStyle name="Normal GHG Textfiels Bold 3 3 2 3 3" xfId="12709" xr:uid="{00000000-0005-0000-0000-0000B2000000}"/>
    <cellStyle name="Normal GHG Textfiels Bold 3 3 2 4" xfId="4285" xr:uid="{00000000-0005-0000-0000-0000B2000000}"/>
    <cellStyle name="Normal GHG Textfiels Bold 3 3 2 4 2" xfId="9802" xr:uid="{00000000-0005-0000-0000-0000B2000000}"/>
    <cellStyle name="Normal GHG Textfiels Bold 3 3 2 4 2 2" xfId="20357" xr:uid="{00000000-0005-0000-0000-0000B2000000}"/>
    <cellStyle name="Normal GHG Textfiels Bold 3 3 2 4 3" xfId="10663" xr:uid="{00000000-0005-0000-0000-0000B2000000}"/>
    <cellStyle name="Normal GHG Textfiels Bold 3 3 2 5" xfId="7240" xr:uid="{00000000-0005-0000-0000-0000B2000000}"/>
    <cellStyle name="Normal GHG Textfiels Bold 3 3 2 5 2" xfId="17785" xr:uid="{00000000-0005-0000-0000-0000B2000000}"/>
    <cellStyle name="Normal GHG Textfiels Bold 3 3 2 6" xfId="5686" xr:uid="{00000000-0005-0000-0000-0000B2000000}"/>
    <cellStyle name="Normal GHG Textfiels Bold 3 3 2 6 2" xfId="16209" xr:uid="{00000000-0005-0000-0000-0000B2000000}"/>
    <cellStyle name="Normal GHG Textfiels Bold 3 3 2 7" xfId="12267" xr:uid="{00000000-0005-0000-0000-0000B2000000}"/>
    <cellStyle name="Normal GHG Textfiels Bold 3 3 3" xfId="1813" xr:uid="{00000000-0005-0000-0000-0000B2000000}"/>
    <cellStyle name="Normal GHG Textfiels Bold 3 3 3 2" xfId="3052" xr:uid="{00000000-0005-0000-0000-0000B2000000}"/>
    <cellStyle name="Normal GHG Textfiels Bold 3 3 3 2 2" xfId="8622" xr:uid="{00000000-0005-0000-0000-0000B2000000}"/>
    <cellStyle name="Normal GHG Textfiels Bold 3 3 3 2 2 2" xfId="19167" xr:uid="{00000000-0005-0000-0000-0000B2000000}"/>
    <cellStyle name="Normal GHG Textfiels Bold 3 3 3 2 3" xfId="11901" xr:uid="{00000000-0005-0000-0000-0000B2000000}"/>
    <cellStyle name="Normal GHG Textfiels Bold 3 3 3 3" xfId="4464" xr:uid="{00000000-0005-0000-0000-0000B2000000}"/>
    <cellStyle name="Normal GHG Textfiels Bold 3 3 3 3 2" xfId="9971" xr:uid="{00000000-0005-0000-0000-0000B2000000}"/>
    <cellStyle name="Normal GHG Textfiels Bold 3 3 3 3 2 2" xfId="20527" xr:uid="{00000000-0005-0000-0000-0000B2000000}"/>
    <cellStyle name="Normal GHG Textfiels Bold 3 3 3 3 3" xfId="13129" xr:uid="{00000000-0005-0000-0000-0000B2000000}"/>
    <cellStyle name="Normal GHG Textfiels Bold 3 3 3 4" xfId="7412" xr:uid="{00000000-0005-0000-0000-0000B2000000}"/>
    <cellStyle name="Normal GHG Textfiels Bold 3 3 3 4 2" xfId="17957" xr:uid="{00000000-0005-0000-0000-0000B2000000}"/>
    <cellStyle name="Normal GHG Textfiels Bold 3 3 3 5" xfId="5855" xr:uid="{00000000-0005-0000-0000-0000B2000000}"/>
    <cellStyle name="Normal GHG Textfiels Bold 3 3 3 5 2" xfId="16378" xr:uid="{00000000-0005-0000-0000-0000B2000000}"/>
    <cellStyle name="Normal GHG Textfiels Bold 3 3 3 6" xfId="15532" xr:uid="{00000000-0005-0000-0000-0000B2000000}"/>
    <cellStyle name="Normal GHG Textfiels Bold 3 3 4" xfId="1406" xr:uid="{00000000-0005-0000-0000-0000B2000000}"/>
    <cellStyle name="Normal GHG Textfiels Bold 3 3 4 2" xfId="2647" xr:uid="{00000000-0005-0000-0000-0000B2000000}"/>
    <cellStyle name="Normal GHG Textfiels Bold 3 3 4 2 2" xfId="8217" xr:uid="{00000000-0005-0000-0000-0000B2000000}"/>
    <cellStyle name="Normal GHG Textfiels Bold 3 3 4 2 2 2" xfId="18762" xr:uid="{00000000-0005-0000-0000-0000B2000000}"/>
    <cellStyle name="Normal GHG Textfiels Bold 3 3 4 2 3" xfId="15060" xr:uid="{00000000-0005-0000-0000-0000B2000000}"/>
    <cellStyle name="Normal GHG Textfiels Bold 3 3 4 3" xfId="4067" xr:uid="{00000000-0005-0000-0000-0000B2000000}"/>
    <cellStyle name="Normal GHG Textfiels Bold 3 3 4 3 2" xfId="9600" xr:uid="{00000000-0005-0000-0000-0000B2000000}"/>
    <cellStyle name="Normal GHG Textfiels Bold 3 3 4 3 2 2" xfId="20153" xr:uid="{00000000-0005-0000-0000-0000B2000000}"/>
    <cellStyle name="Normal GHG Textfiels Bold 3 3 4 3 3" xfId="11383" xr:uid="{00000000-0005-0000-0000-0000B2000000}"/>
    <cellStyle name="Normal GHG Textfiels Bold 3 3 4 4" xfId="7041" xr:uid="{00000000-0005-0000-0000-0000B2000000}"/>
    <cellStyle name="Normal GHG Textfiels Bold 3 3 4 4 2" xfId="17586" xr:uid="{00000000-0005-0000-0000-0000B2000000}"/>
    <cellStyle name="Normal GHG Textfiels Bold 3 3 4 5" xfId="5484" xr:uid="{00000000-0005-0000-0000-0000B2000000}"/>
    <cellStyle name="Normal GHG Textfiels Bold 3 3 4 5 2" xfId="10678" xr:uid="{00000000-0005-0000-0000-0000B2000000}"/>
    <cellStyle name="Normal GHG Textfiels Bold 3 3 4 6" xfId="13687" xr:uid="{00000000-0005-0000-0000-0000B2000000}"/>
    <cellStyle name="Normal GHG Textfiels Bold 3 3 5" xfId="1021" xr:uid="{00000000-0005-0000-0000-0000B2000000}"/>
    <cellStyle name="Normal GHG Textfiels Bold 3 3 5 2" xfId="6680" xr:uid="{00000000-0005-0000-0000-0000B2000000}"/>
    <cellStyle name="Normal GHG Textfiels Bold 3 3 5 2 2" xfId="17225" xr:uid="{00000000-0005-0000-0000-0000B2000000}"/>
    <cellStyle name="Normal GHG Textfiels Bold 3 3 5 3" xfId="15569" xr:uid="{00000000-0005-0000-0000-0000B2000000}"/>
    <cellStyle name="Normal GHG Textfiels Bold 3 3 6" xfId="2264" xr:uid="{00000000-0005-0000-0000-0000B2000000}"/>
    <cellStyle name="Normal GHG Textfiels Bold 3 3 6 2" xfId="7834" xr:uid="{00000000-0005-0000-0000-0000B2000000}"/>
    <cellStyle name="Normal GHG Textfiels Bold 3 3 6 2 2" xfId="18379" xr:uid="{00000000-0005-0000-0000-0000B2000000}"/>
    <cellStyle name="Normal GHG Textfiels Bold 3 3 6 3" xfId="11584" xr:uid="{00000000-0005-0000-0000-0000B2000000}"/>
    <cellStyle name="Normal GHG Textfiels Bold 3 3 7" xfId="3689" xr:uid="{00000000-0005-0000-0000-0000B2000000}"/>
    <cellStyle name="Normal GHG Textfiels Bold 3 3 7 2" xfId="9247" xr:uid="{00000000-0005-0000-0000-0000B2000000}"/>
    <cellStyle name="Normal GHG Textfiels Bold 3 3 7 2 2" xfId="19796" xr:uid="{00000000-0005-0000-0000-0000B2000000}"/>
    <cellStyle name="Normal GHG Textfiels Bold 3 3 7 3" xfId="15272" xr:uid="{00000000-0005-0000-0000-0000B2000000}"/>
    <cellStyle name="Normal GHG Textfiels Bold 3 3 8" xfId="6400" xr:uid="{00000000-0005-0000-0000-0000B2000000}"/>
    <cellStyle name="Normal GHG Textfiels Bold 3 3 8 2" xfId="15108" xr:uid="{00000000-0005-0000-0000-0000B2000000}"/>
    <cellStyle name="Normal GHG Textfiels Bold 3 3 8 2 2" xfId="16945" xr:uid="{00000000-0005-0000-0000-0000B2000000}"/>
    <cellStyle name="Normal GHG Textfiels Bold 3 3 8 3" xfId="10689" xr:uid="{00000000-0005-0000-0000-0000B2000000}"/>
    <cellStyle name="Normal GHG Textfiels Bold 3 3 9" xfId="5131" xr:uid="{00000000-0005-0000-0000-0000B2000000}"/>
    <cellStyle name="Normal GHG Textfiels Bold 3 3 9 2" xfId="12730" xr:uid="{00000000-0005-0000-0000-0000B2000000}"/>
    <cellStyle name="Normal GHG Textfiels Bold 3 4" xfId="785" xr:uid="{00000000-0005-0000-0000-0000B2000000}"/>
    <cellStyle name="Normal GHG Textfiels Bold 3 4 2" xfId="2011" xr:uid="{00000000-0005-0000-0000-0000B2000000}"/>
    <cellStyle name="Normal GHG Textfiels Bold 3 4 2 2" xfId="3250" xr:uid="{00000000-0005-0000-0000-0000B2000000}"/>
    <cellStyle name="Normal GHG Textfiels Bold 3 4 2 2 2" xfId="8820" xr:uid="{00000000-0005-0000-0000-0000B2000000}"/>
    <cellStyle name="Normal GHG Textfiels Bold 3 4 2 2 2 2" xfId="19365" xr:uid="{00000000-0005-0000-0000-0000B2000000}"/>
    <cellStyle name="Normal GHG Textfiels Bold 3 4 2 2 3" xfId="10999" xr:uid="{00000000-0005-0000-0000-0000B2000000}"/>
    <cellStyle name="Normal GHG Textfiels Bold 3 4 2 3" xfId="4662" xr:uid="{00000000-0005-0000-0000-0000B2000000}"/>
    <cellStyle name="Normal GHG Textfiels Bold 3 4 2 3 2" xfId="10156" xr:uid="{00000000-0005-0000-0000-0000B2000000}"/>
    <cellStyle name="Normal GHG Textfiels Bold 3 4 2 3 2 2" xfId="20711" xr:uid="{00000000-0005-0000-0000-0000B2000000}"/>
    <cellStyle name="Normal GHG Textfiels Bold 3 4 2 3 3" xfId="15075" xr:uid="{00000000-0005-0000-0000-0000B2000000}"/>
    <cellStyle name="Normal GHG Textfiels Bold 3 4 2 4" xfId="7583" xr:uid="{00000000-0005-0000-0000-0000B2000000}"/>
    <cellStyle name="Normal GHG Textfiels Bold 3 4 2 4 2" xfId="18128" xr:uid="{00000000-0005-0000-0000-0000B2000000}"/>
    <cellStyle name="Normal GHG Textfiels Bold 3 4 2 5" xfId="6040" xr:uid="{00000000-0005-0000-0000-0000B2000000}"/>
    <cellStyle name="Normal GHG Textfiels Bold 3 4 2 5 2" xfId="16562" xr:uid="{00000000-0005-0000-0000-0000B2000000}"/>
    <cellStyle name="Normal GHG Textfiels Bold 3 4 2 6" xfId="15656" xr:uid="{00000000-0005-0000-0000-0000B2000000}"/>
    <cellStyle name="Normal GHG Textfiels Bold 3 4 3" xfId="1693" xr:uid="{00000000-0005-0000-0000-0000B2000000}"/>
    <cellStyle name="Normal GHG Textfiels Bold 3 4 3 2" xfId="2933" xr:uid="{00000000-0005-0000-0000-0000B2000000}"/>
    <cellStyle name="Normal GHG Textfiels Bold 3 4 3 2 2" xfId="8503" xr:uid="{00000000-0005-0000-0000-0000B2000000}"/>
    <cellStyle name="Normal GHG Textfiels Bold 3 4 3 2 2 2" xfId="19048" xr:uid="{00000000-0005-0000-0000-0000B2000000}"/>
    <cellStyle name="Normal GHG Textfiels Bold 3 4 3 2 3" xfId="11959" xr:uid="{00000000-0005-0000-0000-0000B2000000}"/>
    <cellStyle name="Normal GHG Textfiels Bold 3 4 3 3" xfId="4346" xr:uid="{00000000-0005-0000-0000-0000B2000000}"/>
    <cellStyle name="Normal GHG Textfiels Bold 3 4 3 3 2" xfId="9859" xr:uid="{00000000-0005-0000-0000-0000B2000000}"/>
    <cellStyle name="Normal GHG Textfiels Bold 3 4 3 3 2 2" xfId="20415" xr:uid="{00000000-0005-0000-0000-0000B2000000}"/>
    <cellStyle name="Normal GHG Textfiels Bold 3 4 3 3 3" xfId="11370" xr:uid="{00000000-0005-0000-0000-0000B2000000}"/>
    <cellStyle name="Normal GHG Textfiels Bold 3 4 3 4" xfId="7299" xr:uid="{00000000-0005-0000-0000-0000B2000000}"/>
    <cellStyle name="Normal GHG Textfiels Bold 3 4 3 4 2" xfId="17844" xr:uid="{00000000-0005-0000-0000-0000B2000000}"/>
    <cellStyle name="Normal GHG Textfiels Bold 3 4 3 5" xfId="5743" xr:uid="{00000000-0005-0000-0000-0000B2000000}"/>
    <cellStyle name="Normal GHG Textfiels Bold 3 4 3 5 2" xfId="16266" xr:uid="{00000000-0005-0000-0000-0000B2000000}"/>
    <cellStyle name="Normal GHG Textfiels Bold 3 4 3 6" xfId="11622" xr:uid="{00000000-0005-0000-0000-0000B2000000}"/>
    <cellStyle name="Normal GHG Textfiels Bold 3 4 4" xfId="1085" xr:uid="{00000000-0005-0000-0000-0000B2000000}"/>
    <cellStyle name="Normal GHG Textfiels Bold 3 4 4 2" xfId="6742" xr:uid="{00000000-0005-0000-0000-0000B2000000}"/>
    <cellStyle name="Normal GHG Textfiels Bold 3 4 4 2 2" xfId="17287" xr:uid="{00000000-0005-0000-0000-0000B2000000}"/>
    <cellStyle name="Normal GHG Textfiels Bold 3 4 4 3" xfId="12400" xr:uid="{00000000-0005-0000-0000-0000B2000000}"/>
    <cellStyle name="Normal GHG Textfiels Bold 3 4 5" xfId="2328" xr:uid="{00000000-0005-0000-0000-0000B2000000}"/>
    <cellStyle name="Normal GHG Textfiels Bold 3 4 5 2" xfId="7898" xr:uid="{00000000-0005-0000-0000-0000B2000000}"/>
    <cellStyle name="Normal GHG Textfiels Bold 3 4 5 2 2" xfId="18443" xr:uid="{00000000-0005-0000-0000-0000B2000000}"/>
    <cellStyle name="Normal GHG Textfiels Bold 3 4 5 3" xfId="12666" xr:uid="{00000000-0005-0000-0000-0000B2000000}"/>
    <cellStyle name="Normal GHG Textfiels Bold 3 4 6" xfId="3753" xr:uid="{00000000-0005-0000-0000-0000B2000000}"/>
    <cellStyle name="Normal GHG Textfiels Bold 3 4 6 2" xfId="9307" xr:uid="{00000000-0005-0000-0000-0000B2000000}"/>
    <cellStyle name="Normal GHG Textfiels Bold 3 4 6 2 2" xfId="19858" xr:uid="{00000000-0005-0000-0000-0000B2000000}"/>
    <cellStyle name="Normal GHG Textfiels Bold 3 4 6 3" xfId="15630" xr:uid="{00000000-0005-0000-0000-0000B2000000}"/>
    <cellStyle name="Normal GHG Textfiels Bold 3 4 7" xfId="6447" xr:uid="{00000000-0005-0000-0000-0000B2000000}"/>
    <cellStyle name="Normal GHG Textfiels Bold 3 4 7 2" xfId="15155" xr:uid="{00000000-0005-0000-0000-0000B2000000}"/>
    <cellStyle name="Normal GHG Textfiels Bold 3 4 7 2 2" xfId="16992" xr:uid="{00000000-0005-0000-0000-0000B2000000}"/>
    <cellStyle name="Normal GHG Textfiels Bold 3 4 7 3" xfId="13277" xr:uid="{00000000-0005-0000-0000-0000B2000000}"/>
    <cellStyle name="Normal GHG Textfiels Bold 3 4 8" xfId="5191" xr:uid="{00000000-0005-0000-0000-0000B2000000}"/>
    <cellStyle name="Normal GHG Textfiels Bold 3 4 8 2" xfId="12784" xr:uid="{00000000-0005-0000-0000-0000B2000000}"/>
    <cellStyle name="Normal GHG Textfiels Bold 3 4 9" xfId="16201" xr:uid="{00000000-0005-0000-0000-0000B2000000}"/>
    <cellStyle name="Normal GHG Textfiels Bold 3 5" xfId="846" xr:uid="{00000000-0005-0000-0000-0000B2000000}"/>
    <cellStyle name="Normal GHG Textfiels Bold 3 5 2" xfId="2072" xr:uid="{00000000-0005-0000-0000-0000B2000000}"/>
    <cellStyle name="Normal GHG Textfiels Bold 3 5 2 2" xfId="3311" xr:uid="{00000000-0005-0000-0000-0000B2000000}"/>
    <cellStyle name="Normal GHG Textfiels Bold 3 5 2 2 2" xfId="8881" xr:uid="{00000000-0005-0000-0000-0000B2000000}"/>
    <cellStyle name="Normal GHG Textfiels Bold 3 5 2 2 2 2" xfId="19426" xr:uid="{00000000-0005-0000-0000-0000B2000000}"/>
    <cellStyle name="Normal GHG Textfiels Bold 3 5 2 2 3" xfId="10662" xr:uid="{00000000-0005-0000-0000-0000B2000000}"/>
    <cellStyle name="Normal GHG Textfiels Bold 3 5 2 3" xfId="4723" xr:uid="{00000000-0005-0000-0000-0000B2000000}"/>
    <cellStyle name="Normal GHG Textfiels Bold 3 5 2 3 2" xfId="10215" xr:uid="{00000000-0005-0000-0000-0000B2000000}"/>
    <cellStyle name="Normal GHG Textfiels Bold 3 5 2 3 2 2" xfId="20770" xr:uid="{00000000-0005-0000-0000-0000B2000000}"/>
    <cellStyle name="Normal GHG Textfiels Bold 3 5 2 3 3" xfId="10593" xr:uid="{00000000-0005-0000-0000-0000B2000000}"/>
    <cellStyle name="Normal GHG Textfiels Bold 3 5 2 4" xfId="7642" xr:uid="{00000000-0005-0000-0000-0000B2000000}"/>
    <cellStyle name="Normal GHG Textfiels Bold 3 5 2 4 2" xfId="18187" xr:uid="{00000000-0005-0000-0000-0000B2000000}"/>
    <cellStyle name="Normal GHG Textfiels Bold 3 5 2 5" xfId="6099" xr:uid="{00000000-0005-0000-0000-0000B2000000}"/>
    <cellStyle name="Normal GHG Textfiels Bold 3 5 2 5 2" xfId="16621" xr:uid="{00000000-0005-0000-0000-0000B2000000}"/>
    <cellStyle name="Normal GHG Textfiels Bold 3 5 2 6" xfId="13491" xr:uid="{00000000-0005-0000-0000-0000B2000000}"/>
    <cellStyle name="Normal GHG Textfiels Bold 3 5 3" xfId="1750" xr:uid="{00000000-0005-0000-0000-0000B2000000}"/>
    <cellStyle name="Normal GHG Textfiels Bold 3 5 3 2" xfId="2989" xr:uid="{00000000-0005-0000-0000-0000B2000000}"/>
    <cellStyle name="Normal GHG Textfiels Bold 3 5 3 2 2" xfId="8559" xr:uid="{00000000-0005-0000-0000-0000B2000000}"/>
    <cellStyle name="Normal GHG Textfiels Bold 3 5 3 2 2 2" xfId="19104" xr:uid="{00000000-0005-0000-0000-0000B2000000}"/>
    <cellStyle name="Normal GHG Textfiels Bold 3 5 3 2 3" xfId="14638" xr:uid="{00000000-0005-0000-0000-0000B2000000}"/>
    <cellStyle name="Normal GHG Textfiels Bold 3 5 3 3" xfId="4401" xr:uid="{00000000-0005-0000-0000-0000B2000000}"/>
    <cellStyle name="Normal GHG Textfiels Bold 3 5 3 3 2" xfId="9912" xr:uid="{00000000-0005-0000-0000-0000B2000000}"/>
    <cellStyle name="Normal GHG Textfiels Bold 3 5 3 3 2 2" xfId="20468" xr:uid="{00000000-0005-0000-0000-0000B2000000}"/>
    <cellStyle name="Normal GHG Textfiels Bold 3 5 3 3 3" xfId="10256" xr:uid="{00000000-0005-0000-0000-0000B2000000}"/>
    <cellStyle name="Normal GHG Textfiels Bold 3 5 3 4" xfId="7353" xr:uid="{00000000-0005-0000-0000-0000B2000000}"/>
    <cellStyle name="Normal GHG Textfiels Bold 3 5 3 4 2" xfId="17898" xr:uid="{00000000-0005-0000-0000-0000B2000000}"/>
    <cellStyle name="Normal GHG Textfiels Bold 3 5 3 5" xfId="5796" xr:uid="{00000000-0005-0000-0000-0000B2000000}"/>
    <cellStyle name="Normal GHG Textfiels Bold 3 5 3 5 2" xfId="16319" xr:uid="{00000000-0005-0000-0000-0000B2000000}"/>
    <cellStyle name="Normal GHG Textfiels Bold 3 5 3 6" xfId="13665" xr:uid="{00000000-0005-0000-0000-0000B2000000}"/>
    <cellStyle name="Normal GHG Textfiels Bold 3 5 4" xfId="1146" xr:uid="{00000000-0005-0000-0000-0000B2000000}"/>
    <cellStyle name="Normal GHG Textfiels Bold 3 5 4 2" xfId="6803" xr:uid="{00000000-0005-0000-0000-0000B2000000}"/>
    <cellStyle name="Normal GHG Textfiels Bold 3 5 4 2 2" xfId="17348" xr:uid="{00000000-0005-0000-0000-0000B2000000}"/>
    <cellStyle name="Normal GHG Textfiels Bold 3 5 4 3" xfId="10280" xr:uid="{00000000-0005-0000-0000-0000B2000000}"/>
    <cellStyle name="Normal GHG Textfiels Bold 3 5 5" xfId="2389" xr:uid="{00000000-0005-0000-0000-0000B2000000}"/>
    <cellStyle name="Normal GHG Textfiels Bold 3 5 5 2" xfId="7959" xr:uid="{00000000-0005-0000-0000-0000B2000000}"/>
    <cellStyle name="Normal GHG Textfiels Bold 3 5 5 2 2" xfId="18504" xr:uid="{00000000-0005-0000-0000-0000B2000000}"/>
    <cellStyle name="Normal GHG Textfiels Bold 3 5 5 3" xfId="12394" xr:uid="{00000000-0005-0000-0000-0000B2000000}"/>
    <cellStyle name="Normal GHG Textfiels Bold 3 5 6" xfId="3814" xr:uid="{00000000-0005-0000-0000-0000B2000000}"/>
    <cellStyle name="Normal GHG Textfiels Bold 3 5 6 2" xfId="9366" xr:uid="{00000000-0005-0000-0000-0000B2000000}"/>
    <cellStyle name="Normal GHG Textfiels Bold 3 5 6 2 2" xfId="19919" xr:uid="{00000000-0005-0000-0000-0000B2000000}"/>
    <cellStyle name="Normal GHG Textfiels Bold 3 5 6 3" xfId="11782" xr:uid="{00000000-0005-0000-0000-0000B2000000}"/>
    <cellStyle name="Normal GHG Textfiels Bold 3 5 7" xfId="6506" xr:uid="{00000000-0005-0000-0000-0000B2000000}"/>
    <cellStyle name="Normal GHG Textfiels Bold 3 5 7 2" xfId="15214" xr:uid="{00000000-0005-0000-0000-0000B2000000}"/>
    <cellStyle name="Normal GHG Textfiels Bold 3 5 7 2 2" xfId="17051" xr:uid="{00000000-0005-0000-0000-0000B2000000}"/>
    <cellStyle name="Normal GHG Textfiels Bold 3 5 7 3" xfId="12690" xr:uid="{00000000-0005-0000-0000-0000B2000000}"/>
    <cellStyle name="Normal GHG Textfiels Bold 3 5 8" xfId="5250" xr:uid="{00000000-0005-0000-0000-0000B2000000}"/>
    <cellStyle name="Normal GHG Textfiels Bold 3 5 8 2" xfId="11591" xr:uid="{00000000-0005-0000-0000-0000B2000000}"/>
    <cellStyle name="Normal GHG Textfiels Bold 3 5 9" xfId="12988" xr:uid="{00000000-0005-0000-0000-0000B2000000}"/>
    <cellStyle name="Normal GHG Textfiels Bold 3 6" xfId="589" xr:uid="{00000000-0005-0000-0000-0000B2000000}"/>
    <cellStyle name="Normal GHG Textfiels Bold 3 6 2" xfId="1516" xr:uid="{00000000-0005-0000-0000-0000B2000000}"/>
    <cellStyle name="Normal GHG Textfiels Bold 3 6 2 2" xfId="7134" xr:uid="{00000000-0005-0000-0000-0000B2000000}"/>
    <cellStyle name="Normal GHG Textfiels Bold 3 6 2 2 2" xfId="17679" xr:uid="{00000000-0005-0000-0000-0000B2000000}"/>
    <cellStyle name="Normal GHG Textfiels Bold 3 6 2 3" xfId="14467" xr:uid="{00000000-0005-0000-0000-0000B2000000}"/>
    <cellStyle name="Normal GHG Textfiels Bold 3 6 3" xfId="2756" xr:uid="{00000000-0005-0000-0000-0000B2000000}"/>
    <cellStyle name="Normal GHG Textfiels Bold 3 6 3 2" xfId="8326" xr:uid="{00000000-0005-0000-0000-0000B2000000}"/>
    <cellStyle name="Normal GHG Textfiels Bold 3 6 3 2 2" xfId="18871" xr:uid="{00000000-0005-0000-0000-0000B2000000}"/>
    <cellStyle name="Normal GHG Textfiels Bold 3 6 3 3" xfId="10914" xr:uid="{00000000-0005-0000-0000-0000B2000000}"/>
    <cellStyle name="Normal GHG Textfiels Bold 3 6 4" xfId="4170" xr:uid="{00000000-0005-0000-0000-0000B2000000}"/>
    <cellStyle name="Normal GHG Textfiels Bold 3 6 4 2" xfId="9692" xr:uid="{00000000-0005-0000-0000-0000B2000000}"/>
    <cellStyle name="Normal GHG Textfiels Bold 3 6 4 2 2" xfId="20246" xr:uid="{00000000-0005-0000-0000-0000B2000000}"/>
    <cellStyle name="Normal GHG Textfiels Bold 3 6 4 3" xfId="13846" xr:uid="{00000000-0005-0000-0000-0000B2000000}"/>
    <cellStyle name="Normal GHG Textfiels Bold 3 6 5" xfId="6286" xr:uid="{00000000-0005-0000-0000-0000B2000000}"/>
    <cellStyle name="Normal GHG Textfiels Bold 3 6 5 2" xfId="16831" xr:uid="{00000000-0005-0000-0000-0000B2000000}"/>
    <cellStyle name="Normal GHG Textfiels Bold 3 6 6" xfId="5576" xr:uid="{00000000-0005-0000-0000-0000B2000000}"/>
    <cellStyle name="Normal GHG Textfiels Bold 3 6 6 2" xfId="15516" xr:uid="{00000000-0005-0000-0000-0000B2000000}"/>
    <cellStyle name="Normal GHG Textfiels Bold 3 6 7" xfId="14318" xr:uid="{00000000-0005-0000-0000-0000B2000000}"/>
    <cellStyle name="Normal GHG Textfiels Bold 3 7" xfId="1471" xr:uid="{00000000-0005-0000-0000-0000B0000000}"/>
    <cellStyle name="Normal GHG Textfiels Bold 3 7 2" xfId="2712" xr:uid="{00000000-0005-0000-0000-0000B0000000}"/>
    <cellStyle name="Normal GHG Textfiels Bold 3 7 2 2" xfId="8282" xr:uid="{00000000-0005-0000-0000-0000B0000000}"/>
    <cellStyle name="Normal GHG Textfiels Bold 3 7 2 2 2" xfId="18827" xr:uid="{00000000-0005-0000-0000-0000B0000000}"/>
    <cellStyle name="Normal GHG Textfiels Bold 3 7 2 3" xfId="15001" xr:uid="{00000000-0005-0000-0000-0000B0000000}"/>
    <cellStyle name="Normal GHG Textfiels Bold 3 7 3" xfId="4129" xr:uid="{00000000-0005-0000-0000-0000B0000000}"/>
    <cellStyle name="Normal GHG Textfiels Bold 3 7 3 2" xfId="9656" xr:uid="{00000000-0005-0000-0000-0000B0000000}"/>
    <cellStyle name="Normal GHG Textfiels Bold 3 7 3 2 2" xfId="20210" xr:uid="{00000000-0005-0000-0000-0000B0000000}"/>
    <cellStyle name="Normal GHG Textfiels Bold 3 7 3 3" xfId="14665" xr:uid="{00000000-0005-0000-0000-0000B0000000}"/>
    <cellStyle name="Normal GHG Textfiels Bold 3 7 4" xfId="7097" xr:uid="{00000000-0005-0000-0000-0000B0000000}"/>
    <cellStyle name="Normal GHG Textfiels Bold 3 7 4 2" xfId="17642" xr:uid="{00000000-0005-0000-0000-0000B0000000}"/>
    <cellStyle name="Normal GHG Textfiels Bold 3 7 5" xfId="5540" xr:uid="{00000000-0005-0000-0000-0000B0000000}"/>
    <cellStyle name="Normal GHG Textfiels Bold 3 7 5 2" xfId="11500" xr:uid="{00000000-0005-0000-0000-0000B0000000}"/>
    <cellStyle name="Normal GHG Textfiels Bold 3 7 6" xfId="10978" xr:uid="{00000000-0005-0000-0000-0000B0000000}"/>
    <cellStyle name="Normal GHG Textfiels Bold 3 8" xfId="1168" xr:uid="{00000000-0005-0000-0000-0000B2000000}"/>
    <cellStyle name="Normal GHG Textfiels Bold 3 8 2" xfId="2411" xr:uid="{00000000-0005-0000-0000-0000B2000000}"/>
    <cellStyle name="Normal GHG Textfiels Bold 3 8 2 2" xfId="7981" xr:uid="{00000000-0005-0000-0000-0000B2000000}"/>
    <cellStyle name="Normal GHG Textfiels Bold 3 8 2 2 2" xfId="18526" xr:uid="{00000000-0005-0000-0000-0000B2000000}"/>
    <cellStyle name="Normal GHG Textfiels Bold 3 8 2 3" xfId="12038" xr:uid="{00000000-0005-0000-0000-0000B2000000}"/>
    <cellStyle name="Normal GHG Textfiels Bold 3 8 3" xfId="3836" xr:uid="{00000000-0005-0000-0000-0000B2000000}"/>
    <cellStyle name="Normal GHG Textfiels Bold 3 8 3 2" xfId="9387" xr:uid="{00000000-0005-0000-0000-0000B2000000}"/>
    <cellStyle name="Normal GHG Textfiels Bold 3 8 3 2 2" xfId="19940" xr:uid="{00000000-0005-0000-0000-0000B2000000}"/>
    <cellStyle name="Normal GHG Textfiels Bold 3 8 3 3" xfId="13488" xr:uid="{00000000-0005-0000-0000-0000B2000000}"/>
    <cellStyle name="Normal GHG Textfiels Bold 3 8 4" xfId="6824" xr:uid="{00000000-0005-0000-0000-0000B2000000}"/>
    <cellStyle name="Normal GHG Textfiels Bold 3 8 4 2" xfId="17369" xr:uid="{00000000-0005-0000-0000-0000B2000000}"/>
    <cellStyle name="Normal GHG Textfiels Bold 3 8 5" xfId="5271" xr:uid="{00000000-0005-0000-0000-0000B2000000}"/>
    <cellStyle name="Normal GHG Textfiels Bold 3 8 5 2" xfId="12431" xr:uid="{00000000-0005-0000-0000-0000B2000000}"/>
    <cellStyle name="Normal GHG Textfiels Bold 3 8 6" xfId="10320" xr:uid="{00000000-0005-0000-0000-0000B2000000}"/>
    <cellStyle name="Normal GHG Textfiels Bold 3 9" xfId="885" xr:uid="{00000000-0005-0000-0000-0000B2000000}"/>
    <cellStyle name="Normal GHG Textfiels Bold 3 9 2" xfId="3579" xr:uid="{00000000-0005-0000-0000-0000B2000000}"/>
    <cellStyle name="Normal GHG Textfiels Bold 3 9 2 2" xfId="9140" xr:uid="{00000000-0005-0000-0000-0000B2000000}"/>
    <cellStyle name="Normal GHG Textfiels Bold 3 9 2 2 2" xfId="19687" xr:uid="{00000000-0005-0000-0000-0000B2000000}"/>
    <cellStyle name="Normal GHG Textfiels Bold 3 9 2 3" xfId="14686" xr:uid="{00000000-0005-0000-0000-0000B2000000}"/>
    <cellStyle name="Normal GHG Textfiels Bold 3 9 3" xfId="6545" xr:uid="{00000000-0005-0000-0000-0000B2000000}"/>
    <cellStyle name="Normal GHG Textfiels Bold 3 9 3 2" xfId="17090" xr:uid="{00000000-0005-0000-0000-0000B2000000}"/>
    <cellStyle name="Normal GHG Textfiels Bold 3 9 4" xfId="5024" xr:uid="{00000000-0005-0000-0000-0000B2000000}"/>
    <cellStyle name="Normal GHG Textfiels Bold 3 9 4 2" xfId="13502" xr:uid="{00000000-0005-0000-0000-0000B2000000}"/>
    <cellStyle name="Normal GHG Textfiels Bold 3 9 5" xfId="10767" xr:uid="{00000000-0005-0000-0000-0000B2000000}"/>
    <cellStyle name="Normal GHG Textfiels Bold 4" xfId="350" xr:uid="{00000000-0005-0000-0000-0000B2000000}"/>
    <cellStyle name="Normal GHG Textfiels Bold 4 10" xfId="10366" xr:uid="{00000000-0005-0000-0000-0000B2000000}"/>
    <cellStyle name="Normal GHG Textfiels Bold 4 2" xfId="1520" xr:uid="{00000000-0005-0000-0000-0000B2000000}"/>
    <cellStyle name="Normal GHG Textfiels Bold 4 2 2" xfId="1857" xr:uid="{00000000-0005-0000-0000-0000B2000000}"/>
    <cellStyle name="Normal GHG Textfiels Bold 4 2 2 2" xfId="3096" xr:uid="{00000000-0005-0000-0000-0000B2000000}"/>
    <cellStyle name="Normal GHG Textfiels Bold 4 2 2 2 2" xfId="8666" xr:uid="{00000000-0005-0000-0000-0000B2000000}"/>
    <cellStyle name="Normal GHG Textfiels Bold 4 2 2 2 2 2" xfId="19211" xr:uid="{00000000-0005-0000-0000-0000B2000000}"/>
    <cellStyle name="Normal GHG Textfiels Bold 4 2 2 2 3" xfId="13632" xr:uid="{00000000-0005-0000-0000-0000B2000000}"/>
    <cellStyle name="Normal GHG Textfiels Bold 4 2 2 3" xfId="4508" xr:uid="{00000000-0005-0000-0000-0000B2000000}"/>
    <cellStyle name="Normal GHG Textfiels Bold 4 2 2 3 2" xfId="10011" xr:uid="{00000000-0005-0000-0000-0000B2000000}"/>
    <cellStyle name="Normal GHG Textfiels Bold 4 2 2 3 2 2" xfId="20566" xr:uid="{00000000-0005-0000-0000-0000B2000000}"/>
    <cellStyle name="Normal GHG Textfiels Bold 4 2 2 3 3" xfId="13311" xr:uid="{00000000-0005-0000-0000-0000B2000000}"/>
    <cellStyle name="Normal GHG Textfiels Bold 4 2 2 4" xfId="7444" xr:uid="{00000000-0005-0000-0000-0000B2000000}"/>
    <cellStyle name="Normal GHG Textfiels Bold 4 2 2 4 2" xfId="17989" xr:uid="{00000000-0005-0000-0000-0000B2000000}"/>
    <cellStyle name="Normal GHG Textfiels Bold 4 2 2 5" xfId="5895" xr:uid="{00000000-0005-0000-0000-0000B2000000}"/>
    <cellStyle name="Normal GHG Textfiels Bold 4 2 2 5 2" xfId="16417" xr:uid="{00000000-0005-0000-0000-0000B2000000}"/>
    <cellStyle name="Normal GHG Textfiels Bold 4 2 2 6" xfId="14781" xr:uid="{00000000-0005-0000-0000-0000B2000000}"/>
    <cellStyle name="Normal GHG Textfiels Bold 4 2 3" xfId="2760" xr:uid="{00000000-0005-0000-0000-0000B2000000}"/>
    <cellStyle name="Normal GHG Textfiels Bold 4 2 3 2" xfId="4174" xr:uid="{00000000-0005-0000-0000-0000B2000000}"/>
    <cellStyle name="Normal GHG Textfiels Bold 4 2 3 2 2" xfId="9696" xr:uid="{00000000-0005-0000-0000-0000B2000000}"/>
    <cellStyle name="Normal GHG Textfiels Bold 4 2 3 2 2 2" xfId="20250" xr:uid="{00000000-0005-0000-0000-0000B2000000}"/>
    <cellStyle name="Normal GHG Textfiels Bold 4 2 3 2 3" xfId="12890" xr:uid="{00000000-0005-0000-0000-0000B2000000}"/>
    <cellStyle name="Normal GHG Textfiels Bold 4 2 3 3" xfId="8330" xr:uid="{00000000-0005-0000-0000-0000B2000000}"/>
    <cellStyle name="Normal GHG Textfiels Bold 4 2 3 3 2" xfId="18875" xr:uid="{00000000-0005-0000-0000-0000B2000000}"/>
    <cellStyle name="Normal GHG Textfiels Bold 4 2 3 4" xfId="5580" xr:uid="{00000000-0005-0000-0000-0000B2000000}"/>
    <cellStyle name="Normal GHG Textfiels Bold 4 2 3 4 2" xfId="15828" xr:uid="{00000000-0005-0000-0000-0000B2000000}"/>
    <cellStyle name="Normal GHG Textfiels Bold 4 2 3 5" xfId="10876" xr:uid="{00000000-0005-0000-0000-0000B2000000}"/>
    <cellStyle name="Normal GHG Textfiels Bold 4 2 4" xfId="3526" xr:uid="{00000000-0005-0000-0000-0000B2000000}"/>
    <cellStyle name="Normal GHG Textfiels Bold 4 2 4 2" xfId="9090" xr:uid="{00000000-0005-0000-0000-0000B2000000}"/>
    <cellStyle name="Normal GHG Textfiels Bold 4 2 4 2 2" xfId="19636" xr:uid="{00000000-0005-0000-0000-0000B2000000}"/>
    <cellStyle name="Normal GHG Textfiels Bold 4 2 4 3" xfId="13292" xr:uid="{00000000-0005-0000-0000-0000B2000000}"/>
    <cellStyle name="Normal GHG Textfiels Bold 4 2 5" xfId="4973" xr:uid="{00000000-0005-0000-0000-0000B2000000}"/>
    <cellStyle name="Normal GHG Textfiels Bold 4 2 5 2" xfId="15837" xr:uid="{00000000-0005-0000-0000-0000B2000000}"/>
    <cellStyle name="Normal GHG Textfiels Bold 4 2 6" xfId="14769" xr:uid="{00000000-0005-0000-0000-0000B2000000}"/>
    <cellStyle name="Normal GHG Textfiels Bold 4 3" xfId="1767" xr:uid="{00000000-0005-0000-0000-0000B2000000}"/>
    <cellStyle name="Normal GHG Textfiels Bold 4 3 2" xfId="3006" xr:uid="{00000000-0005-0000-0000-0000B2000000}"/>
    <cellStyle name="Normal GHG Textfiels Bold 4 3 2 2" xfId="8576" xr:uid="{00000000-0005-0000-0000-0000B2000000}"/>
    <cellStyle name="Normal GHG Textfiels Bold 4 3 2 2 2" xfId="19121" xr:uid="{00000000-0005-0000-0000-0000B2000000}"/>
    <cellStyle name="Normal GHG Textfiels Bold 4 3 2 3" xfId="13884" xr:uid="{00000000-0005-0000-0000-0000B2000000}"/>
    <cellStyle name="Normal GHG Textfiels Bold 4 3 3" xfId="4418" xr:uid="{00000000-0005-0000-0000-0000B2000000}"/>
    <cellStyle name="Normal GHG Textfiels Bold 4 3 3 2" xfId="9929" xr:uid="{00000000-0005-0000-0000-0000B2000000}"/>
    <cellStyle name="Normal GHG Textfiels Bold 4 3 3 2 2" xfId="20485" xr:uid="{00000000-0005-0000-0000-0000B2000000}"/>
    <cellStyle name="Normal GHG Textfiels Bold 4 3 3 3" xfId="15460" xr:uid="{00000000-0005-0000-0000-0000B2000000}"/>
    <cellStyle name="Normal GHG Textfiels Bold 4 3 4" xfId="7370" xr:uid="{00000000-0005-0000-0000-0000B2000000}"/>
    <cellStyle name="Normal GHG Textfiels Bold 4 3 4 2" xfId="17915" xr:uid="{00000000-0005-0000-0000-0000B2000000}"/>
    <cellStyle name="Normal GHG Textfiels Bold 4 3 5" xfId="5813" xr:uid="{00000000-0005-0000-0000-0000B2000000}"/>
    <cellStyle name="Normal GHG Textfiels Bold 4 3 5 2" xfId="16336" xr:uid="{00000000-0005-0000-0000-0000B2000000}"/>
    <cellStyle name="Normal GHG Textfiels Bold 4 3 6" xfId="12741" xr:uid="{00000000-0005-0000-0000-0000B2000000}"/>
    <cellStyle name="Normal GHG Textfiels Bold 4 4" xfId="1196" xr:uid="{00000000-0005-0000-0000-0000B2000000}"/>
    <cellStyle name="Normal GHG Textfiels Bold 4 4 2" xfId="2439" xr:uid="{00000000-0005-0000-0000-0000B2000000}"/>
    <cellStyle name="Normal GHG Textfiels Bold 4 4 2 2" xfId="8009" xr:uid="{00000000-0005-0000-0000-0000B2000000}"/>
    <cellStyle name="Normal GHG Textfiels Bold 4 4 2 2 2" xfId="18554" xr:uid="{00000000-0005-0000-0000-0000B2000000}"/>
    <cellStyle name="Normal GHG Textfiels Bold 4 4 2 3" xfId="15020" xr:uid="{00000000-0005-0000-0000-0000B2000000}"/>
    <cellStyle name="Normal GHG Textfiels Bold 4 4 3" xfId="3864" xr:uid="{00000000-0005-0000-0000-0000B2000000}"/>
    <cellStyle name="Normal GHG Textfiels Bold 4 4 3 2" xfId="9414" xr:uid="{00000000-0005-0000-0000-0000B2000000}"/>
    <cellStyle name="Normal GHG Textfiels Bold 4 4 3 2 2" xfId="19967" xr:uid="{00000000-0005-0000-0000-0000B2000000}"/>
    <cellStyle name="Normal GHG Textfiels Bold 4 4 3 3" xfId="11335" xr:uid="{00000000-0005-0000-0000-0000B2000000}"/>
    <cellStyle name="Normal GHG Textfiels Bold 4 4 4" xfId="6851" xr:uid="{00000000-0005-0000-0000-0000B2000000}"/>
    <cellStyle name="Normal GHG Textfiels Bold 4 4 4 2" xfId="17396" xr:uid="{00000000-0005-0000-0000-0000B2000000}"/>
    <cellStyle name="Normal GHG Textfiels Bold 4 4 5" xfId="5298" xr:uid="{00000000-0005-0000-0000-0000B2000000}"/>
    <cellStyle name="Normal GHG Textfiels Bold 4 4 5 2" xfId="15681" xr:uid="{00000000-0005-0000-0000-0000B2000000}"/>
    <cellStyle name="Normal GHG Textfiels Bold 4 4 6" xfId="10278" xr:uid="{00000000-0005-0000-0000-0000B2000000}"/>
    <cellStyle name="Normal GHG Textfiels Bold 4 5" xfId="890" xr:uid="{00000000-0005-0000-0000-0000B2000000}"/>
    <cellStyle name="Normal GHG Textfiels Bold 4 5 2" xfId="3326" xr:uid="{00000000-0005-0000-0000-0000B2000000}"/>
    <cellStyle name="Normal GHG Textfiels Bold 4 5 2 2" xfId="8896" xr:uid="{00000000-0005-0000-0000-0000B2000000}"/>
    <cellStyle name="Normal GHG Textfiels Bold 4 5 2 2 2" xfId="19441" xr:uid="{00000000-0005-0000-0000-0000B2000000}"/>
    <cellStyle name="Normal GHG Textfiels Bold 4 5 2 3" xfId="11968" xr:uid="{00000000-0005-0000-0000-0000B2000000}"/>
    <cellStyle name="Normal GHG Textfiels Bold 4 5 3" xfId="6550" xr:uid="{00000000-0005-0000-0000-0000B2000000}"/>
    <cellStyle name="Normal GHG Textfiels Bold 4 5 3 2" xfId="17095" xr:uid="{00000000-0005-0000-0000-0000B2000000}"/>
    <cellStyle name="Normal GHG Textfiels Bold 4 5 4" xfId="4762" xr:uid="{00000000-0005-0000-0000-0000B2000000}"/>
    <cellStyle name="Normal GHG Textfiels Bold 4 5 4 2" xfId="15322" xr:uid="{00000000-0005-0000-0000-0000B2000000}"/>
    <cellStyle name="Normal GHG Textfiels Bold 4 5 5" xfId="11431" xr:uid="{00000000-0005-0000-0000-0000B2000000}"/>
    <cellStyle name="Normal GHG Textfiels Bold 4 6" xfId="2134" xr:uid="{00000000-0005-0000-0000-0000B2000000}"/>
    <cellStyle name="Normal GHG Textfiels Bold 4 6 2" xfId="7704" xr:uid="{00000000-0005-0000-0000-0000B2000000}"/>
    <cellStyle name="Normal GHG Textfiels Bold 4 6 2 2" xfId="18249" xr:uid="{00000000-0005-0000-0000-0000B2000000}"/>
    <cellStyle name="Normal GHG Textfiels Bold 4 6 3" xfId="11168" xr:uid="{00000000-0005-0000-0000-0000B2000000}"/>
    <cellStyle name="Normal GHG Textfiels Bold 4 7" xfId="593" xr:uid="{00000000-0005-0000-0000-0000B2000000}"/>
    <cellStyle name="Normal GHG Textfiels Bold 4 7 2" xfId="6290" xr:uid="{00000000-0005-0000-0000-0000B2000000}"/>
    <cellStyle name="Normal GHG Textfiels Bold 4 7 2 2" xfId="16835" xr:uid="{00000000-0005-0000-0000-0000B2000000}"/>
    <cellStyle name="Normal GHG Textfiels Bold 4 7 3" xfId="14614" xr:uid="{00000000-0005-0000-0000-0000B2000000}"/>
    <cellStyle name="Normal GHG Textfiels Bold 4 8" xfId="4880" xr:uid="{00000000-0005-0000-0000-0000B2000000}"/>
    <cellStyle name="Normal GHG Textfiels Bold 4 8 2" xfId="12327" xr:uid="{00000000-0005-0000-0000-0000B2000000}"/>
    <cellStyle name="Normal GHG Textfiels Bold 4 9" xfId="14867" xr:uid="{00000000-0005-0000-0000-0000B2000000}"/>
    <cellStyle name="Normal GHG Textfiels Bold 4 9 2" xfId="15250" xr:uid="{00000000-0005-0000-0000-0000B2000000}"/>
    <cellStyle name="Normal GHG Textfiels Bold 5" xfId="504" xr:uid="{00000000-0005-0000-0000-0000B2000000}"/>
    <cellStyle name="Normal GHG Textfiels Bold 5 2" xfId="1839" xr:uid="{00000000-0005-0000-0000-0000B2000000}"/>
    <cellStyle name="Normal GHG Textfiels Bold 5 2 2" xfId="3078" xr:uid="{00000000-0005-0000-0000-0000B2000000}"/>
    <cellStyle name="Normal GHG Textfiels Bold 5 2 2 2" xfId="8648" xr:uid="{00000000-0005-0000-0000-0000B2000000}"/>
    <cellStyle name="Normal GHG Textfiels Bold 5 2 2 2 2" xfId="19193" xr:uid="{00000000-0005-0000-0000-0000B2000000}"/>
    <cellStyle name="Normal GHG Textfiels Bold 5 2 2 3" xfId="12862" xr:uid="{00000000-0005-0000-0000-0000B2000000}"/>
    <cellStyle name="Normal GHG Textfiels Bold 5 2 3" xfId="4490" xr:uid="{00000000-0005-0000-0000-0000B2000000}"/>
    <cellStyle name="Normal GHG Textfiels Bold 5 2 3 2" xfId="9993" xr:uid="{00000000-0005-0000-0000-0000B2000000}"/>
    <cellStyle name="Normal GHG Textfiels Bold 5 2 3 2 2" xfId="20549" xr:uid="{00000000-0005-0000-0000-0000B2000000}"/>
    <cellStyle name="Normal GHG Textfiels Bold 5 2 3 3" xfId="13222" xr:uid="{00000000-0005-0000-0000-0000B2000000}"/>
    <cellStyle name="Normal GHG Textfiels Bold 5 2 4" xfId="7432" xr:uid="{00000000-0005-0000-0000-0000B2000000}"/>
    <cellStyle name="Normal GHG Textfiels Bold 5 2 4 2" xfId="17977" xr:uid="{00000000-0005-0000-0000-0000B2000000}"/>
    <cellStyle name="Normal GHG Textfiels Bold 5 2 5" xfId="5877" xr:uid="{00000000-0005-0000-0000-0000B2000000}"/>
    <cellStyle name="Normal GHG Textfiels Bold 5 2 5 2" xfId="16400" xr:uid="{00000000-0005-0000-0000-0000B2000000}"/>
    <cellStyle name="Normal GHG Textfiels Bold 5 2 6" xfId="15453" xr:uid="{00000000-0005-0000-0000-0000B2000000}"/>
    <cellStyle name="Normal GHG Textfiels Bold 5 3" xfId="1277" xr:uid="{00000000-0005-0000-0000-0000B0000000}"/>
    <cellStyle name="Normal GHG Textfiels Bold 5 3 2" xfId="2518" xr:uid="{00000000-0005-0000-0000-0000B0000000}"/>
    <cellStyle name="Normal GHG Textfiels Bold 5 3 2 2" xfId="8088" xr:uid="{00000000-0005-0000-0000-0000B0000000}"/>
    <cellStyle name="Normal GHG Textfiels Bold 5 3 2 2 2" xfId="18633" xr:uid="{00000000-0005-0000-0000-0000B0000000}"/>
    <cellStyle name="Normal GHG Textfiels Bold 5 3 2 3" xfId="15401" xr:uid="{00000000-0005-0000-0000-0000B0000000}"/>
    <cellStyle name="Normal GHG Textfiels Bold 5 3 3" xfId="3939" xr:uid="{00000000-0005-0000-0000-0000B0000000}"/>
    <cellStyle name="Normal GHG Textfiels Bold 5 3 3 2" xfId="9482" xr:uid="{00000000-0005-0000-0000-0000B0000000}"/>
    <cellStyle name="Normal GHG Textfiels Bold 5 3 3 2 2" xfId="20035" xr:uid="{00000000-0005-0000-0000-0000B0000000}"/>
    <cellStyle name="Normal GHG Textfiels Bold 5 3 3 3" xfId="14359" xr:uid="{00000000-0005-0000-0000-0000B0000000}"/>
    <cellStyle name="Normal GHG Textfiels Bold 5 3 4" xfId="6923" xr:uid="{00000000-0005-0000-0000-0000B0000000}"/>
    <cellStyle name="Normal GHG Textfiels Bold 5 3 4 2" xfId="17468" xr:uid="{00000000-0005-0000-0000-0000B0000000}"/>
    <cellStyle name="Normal GHG Textfiels Bold 5 3 5" xfId="5366" xr:uid="{00000000-0005-0000-0000-0000B0000000}"/>
    <cellStyle name="Normal GHG Textfiels Bold 5 3 5 2" xfId="13504" xr:uid="{00000000-0005-0000-0000-0000B0000000}"/>
    <cellStyle name="Normal GHG Textfiels Bold 5 3 6" xfId="15314" xr:uid="{00000000-0005-0000-0000-0000B0000000}"/>
    <cellStyle name="Normal GHG Textfiels Bold 5 4" xfId="505" xr:uid="{00000000-0005-0000-0000-0000B2000000}"/>
    <cellStyle name="Normal GHG Textfiels Bold 5 4 2" xfId="3341" xr:uid="{00000000-0005-0000-0000-0000B2000000}"/>
    <cellStyle name="Normal GHG Textfiels Bold 5 4 2 2" xfId="8910" xr:uid="{00000000-0005-0000-0000-0000B2000000}"/>
    <cellStyle name="Normal GHG Textfiels Bold 5 4 2 2 2" xfId="19455" xr:uid="{00000000-0005-0000-0000-0000B2000000}"/>
    <cellStyle name="Normal GHG Textfiels Bold 5 4 2 3" xfId="14788" xr:uid="{00000000-0005-0000-0000-0000B2000000}"/>
    <cellStyle name="Normal GHG Textfiels Bold 5 4 3" xfId="6241" xr:uid="{00000000-0005-0000-0000-0000B2000000}"/>
    <cellStyle name="Normal GHG Textfiels Bold 5 4 3 2" xfId="16788" xr:uid="{00000000-0005-0000-0000-0000B2000000}"/>
    <cellStyle name="Normal GHG Textfiels Bold 5 4 4" xfId="4775" xr:uid="{00000000-0005-0000-0000-0000B2000000}"/>
    <cellStyle name="Normal GHG Textfiels Bold 5 4 4 2" xfId="13057" xr:uid="{00000000-0005-0000-0000-0000B2000000}"/>
    <cellStyle name="Normal GHG Textfiels Bold 5 4 5" xfId="16044" xr:uid="{00000000-0005-0000-0000-0000B2000000}"/>
    <cellStyle name="Normal GHG Textfiels Bold 5 5" xfId="2102" xr:uid="{00000000-0005-0000-0000-0000B2000000}"/>
    <cellStyle name="Normal GHG Textfiels Bold 5 5 2" xfId="7672" xr:uid="{00000000-0005-0000-0000-0000B2000000}"/>
    <cellStyle name="Normal GHG Textfiels Bold 5 5 2 2" xfId="18217" xr:uid="{00000000-0005-0000-0000-0000B2000000}"/>
    <cellStyle name="Normal GHG Textfiels Bold 5 5 3" xfId="15017" xr:uid="{00000000-0005-0000-0000-0000B2000000}"/>
    <cellStyle name="Normal GHG Textfiels Bold 5 6" xfId="3363" xr:uid="{00000000-0005-0000-0000-0000B2000000}"/>
    <cellStyle name="Normal GHG Textfiels Bold 5 6 2" xfId="8931" xr:uid="{00000000-0005-0000-0000-0000B2000000}"/>
    <cellStyle name="Normal GHG Textfiels Bold 5 6 2 2" xfId="19475" xr:uid="{00000000-0005-0000-0000-0000B2000000}"/>
    <cellStyle name="Normal GHG Textfiels Bold 5 6 3" xfId="12095" xr:uid="{00000000-0005-0000-0000-0000B2000000}"/>
    <cellStyle name="Normal GHG Textfiels Bold 5 7" xfId="4796" xr:uid="{00000000-0005-0000-0000-0000B2000000}"/>
    <cellStyle name="Normal GHG Textfiels Bold 5 7 2" xfId="15666" xr:uid="{00000000-0005-0000-0000-0000B2000000}"/>
    <cellStyle name="Normal GHG Textfiels Bold 5 8" xfId="14845" xr:uid="{00000000-0005-0000-0000-0000B2000000}"/>
    <cellStyle name="Normal GHG Textfiels Bold 5 8 2" xfId="13586" xr:uid="{00000000-0005-0000-0000-0000B2000000}"/>
    <cellStyle name="Normal GHG Textfiels Bold 5 9" xfId="10718" xr:uid="{00000000-0005-0000-0000-0000B2000000}"/>
    <cellStyle name="Normal GHG Textfiels Bold 6" xfId="634" xr:uid="{00000000-0005-0000-0000-0000B2000000}"/>
    <cellStyle name="Normal GHG Textfiels Bold 6 2" xfId="1875" xr:uid="{00000000-0005-0000-0000-0000B2000000}"/>
    <cellStyle name="Normal GHG Textfiels Bold 6 2 2" xfId="3114" xr:uid="{00000000-0005-0000-0000-0000B2000000}"/>
    <cellStyle name="Normal GHG Textfiels Bold 6 2 2 2" xfId="8684" xr:uid="{00000000-0005-0000-0000-0000B2000000}"/>
    <cellStyle name="Normal GHG Textfiels Bold 6 2 2 2 2" xfId="19229" xr:uid="{00000000-0005-0000-0000-0000B2000000}"/>
    <cellStyle name="Normal GHG Textfiels Bold 6 2 2 3" xfId="11600" xr:uid="{00000000-0005-0000-0000-0000B2000000}"/>
    <cellStyle name="Normal GHG Textfiels Bold 6 2 3" xfId="4526" xr:uid="{00000000-0005-0000-0000-0000B2000000}"/>
    <cellStyle name="Normal GHG Textfiels Bold 6 2 3 2" xfId="10028" xr:uid="{00000000-0005-0000-0000-0000B2000000}"/>
    <cellStyle name="Normal GHG Textfiels Bold 6 2 3 2 2" xfId="20583" xr:uid="{00000000-0005-0000-0000-0000B2000000}"/>
    <cellStyle name="Normal GHG Textfiels Bold 6 2 3 3" xfId="11654" xr:uid="{00000000-0005-0000-0000-0000B2000000}"/>
    <cellStyle name="Normal GHG Textfiels Bold 6 2 4" xfId="7456" xr:uid="{00000000-0005-0000-0000-0000B2000000}"/>
    <cellStyle name="Normal GHG Textfiels Bold 6 2 4 2" xfId="18001" xr:uid="{00000000-0005-0000-0000-0000B2000000}"/>
    <cellStyle name="Normal GHG Textfiels Bold 6 2 5" xfId="5912" xr:uid="{00000000-0005-0000-0000-0000B2000000}"/>
    <cellStyle name="Normal GHG Textfiels Bold 6 2 5 2" xfId="16434" xr:uid="{00000000-0005-0000-0000-0000B2000000}"/>
    <cellStyle name="Normal GHG Textfiels Bold 6 2 6" xfId="11139" xr:uid="{00000000-0005-0000-0000-0000B2000000}"/>
    <cellStyle name="Normal GHG Textfiels Bold 6 3" xfId="1557" xr:uid="{00000000-0005-0000-0000-0000B2000000}"/>
    <cellStyle name="Normal GHG Textfiels Bold 6 3 2" xfId="2797" xr:uid="{00000000-0005-0000-0000-0000B2000000}"/>
    <cellStyle name="Normal GHG Textfiels Bold 6 3 2 2" xfId="8367" xr:uid="{00000000-0005-0000-0000-0000B2000000}"/>
    <cellStyle name="Normal GHG Textfiels Bold 6 3 2 2 2" xfId="18912" xr:uid="{00000000-0005-0000-0000-0000B2000000}"/>
    <cellStyle name="Normal GHG Textfiels Bold 6 3 2 3" xfId="13596" xr:uid="{00000000-0005-0000-0000-0000B2000000}"/>
    <cellStyle name="Normal GHG Textfiels Bold 6 3 3" xfId="4211" xr:uid="{00000000-0005-0000-0000-0000B2000000}"/>
    <cellStyle name="Normal GHG Textfiels Bold 6 3 3 2" xfId="9732" xr:uid="{00000000-0005-0000-0000-0000B2000000}"/>
    <cellStyle name="Normal GHG Textfiels Bold 6 3 3 2 2" xfId="20286" xr:uid="{00000000-0005-0000-0000-0000B2000000}"/>
    <cellStyle name="Normal GHG Textfiels Bold 6 3 3 3" xfId="15406" xr:uid="{00000000-0005-0000-0000-0000B2000000}"/>
    <cellStyle name="Normal GHG Textfiels Bold 6 3 4" xfId="7167" xr:uid="{00000000-0005-0000-0000-0000B2000000}"/>
    <cellStyle name="Normal GHG Textfiels Bold 6 3 4 2" xfId="17712" xr:uid="{00000000-0005-0000-0000-0000B2000000}"/>
    <cellStyle name="Normal GHG Textfiels Bold 6 3 5" xfId="5616" xr:uid="{00000000-0005-0000-0000-0000B2000000}"/>
    <cellStyle name="Normal GHG Textfiels Bold 6 3 5 2" xfId="14767" xr:uid="{00000000-0005-0000-0000-0000B2000000}"/>
    <cellStyle name="Normal GHG Textfiels Bold 6 3 6" xfId="13747" xr:uid="{00000000-0005-0000-0000-0000B2000000}"/>
    <cellStyle name="Normal GHG Textfiels Bold 6 4" xfId="934" xr:uid="{00000000-0005-0000-0000-0000B2000000}"/>
    <cellStyle name="Normal GHG Textfiels Bold 6 4 2" xfId="6594" xr:uid="{00000000-0005-0000-0000-0000B2000000}"/>
    <cellStyle name="Normal GHG Textfiels Bold 6 4 2 2" xfId="17139" xr:uid="{00000000-0005-0000-0000-0000B2000000}"/>
    <cellStyle name="Normal GHG Textfiels Bold 6 4 3" xfId="14613" xr:uid="{00000000-0005-0000-0000-0000B2000000}"/>
    <cellStyle name="Normal GHG Textfiels Bold 6 5" xfId="2177" xr:uid="{00000000-0005-0000-0000-0000B2000000}"/>
    <cellStyle name="Normal GHG Textfiels Bold 6 5 2" xfId="7747" xr:uid="{00000000-0005-0000-0000-0000B2000000}"/>
    <cellStyle name="Normal GHG Textfiels Bold 6 5 2 2" xfId="18292" xr:uid="{00000000-0005-0000-0000-0000B2000000}"/>
    <cellStyle name="Normal GHG Textfiels Bold 6 5 3" xfId="12521" xr:uid="{00000000-0005-0000-0000-0000B2000000}"/>
    <cellStyle name="Normal GHG Textfiels Bold 6 6" xfId="3602" xr:uid="{00000000-0005-0000-0000-0000B2000000}"/>
    <cellStyle name="Normal GHG Textfiels Bold 6 6 2" xfId="9163" xr:uid="{00000000-0005-0000-0000-0000B2000000}"/>
    <cellStyle name="Normal GHG Textfiels Bold 6 6 2 2" xfId="19710" xr:uid="{00000000-0005-0000-0000-0000B2000000}"/>
    <cellStyle name="Normal GHG Textfiels Bold 6 6 3" xfId="15243" xr:uid="{00000000-0005-0000-0000-0000B2000000}"/>
    <cellStyle name="Normal GHG Textfiels Bold 6 7" xfId="6330" xr:uid="{00000000-0005-0000-0000-0000B2000000}"/>
    <cellStyle name="Normal GHG Textfiels Bold 6 7 2" xfId="15039" xr:uid="{00000000-0005-0000-0000-0000B2000000}"/>
    <cellStyle name="Normal GHG Textfiels Bold 6 7 2 2" xfId="16875" xr:uid="{00000000-0005-0000-0000-0000B2000000}"/>
    <cellStyle name="Normal GHG Textfiels Bold 6 7 3" xfId="10512" xr:uid="{00000000-0005-0000-0000-0000B2000000}"/>
    <cellStyle name="Normal GHG Textfiels Bold 6 8" xfId="5047" xr:uid="{00000000-0005-0000-0000-0000B2000000}"/>
    <cellStyle name="Normal GHG Textfiels Bold 6 8 2" xfId="12873" xr:uid="{00000000-0005-0000-0000-0000B2000000}"/>
    <cellStyle name="Normal GHG Textfiels Bold 6 9" xfId="15066" xr:uid="{00000000-0005-0000-0000-0000B2000000}"/>
    <cellStyle name="Normal GHG Textfiels Bold 7" xfId="453" xr:uid="{00000000-0005-0000-0000-0000B0000000}"/>
    <cellStyle name="Normal GHG Textfiels Bold 7 2" xfId="1270" xr:uid="{00000000-0005-0000-0000-0000B2000000}"/>
    <cellStyle name="Normal GHG Textfiels Bold 7 2 2" xfId="2511" xr:uid="{00000000-0005-0000-0000-0000B2000000}"/>
    <cellStyle name="Normal GHG Textfiels Bold 7 2 2 2" xfId="8081" xr:uid="{00000000-0005-0000-0000-0000B2000000}"/>
    <cellStyle name="Normal GHG Textfiels Bold 7 2 2 2 2" xfId="18626" xr:uid="{00000000-0005-0000-0000-0000B2000000}"/>
    <cellStyle name="Normal GHG Textfiels Bold 7 2 2 3" xfId="10931" xr:uid="{00000000-0005-0000-0000-0000B2000000}"/>
    <cellStyle name="Normal GHG Textfiels Bold 7 2 3" xfId="3932" xr:uid="{00000000-0005-0000-0000-0000B2000000}"/>
    <cellStyle name="Normal GHG Textfiels Bold 7 2 3 2" xfId="9476" xr:uid="{00000000-0005-0000-0000-0000B2000000}"/>
    <cellStyle name="Normal GHG Textfiels Bold 7 2 3 2 2" xfId="20029" xr:uid="{00000000-0005-0000-0000-0000B2000000}"/>
    <cellStyle name="Normal GHG Textfiels Bold 7 2 3 3" xfId="12916" xr:uid="{00000000-0005-0000-0000-0000B2000000}"/>
    <cellStyle name="Normal GHG Textfiels Bold 7 2 4" xfId="6917" xr:uid="{00000000-0005-0000-0000-0000B2000000}"/>
    <cellStyle name="Normal GHG Textfiels Bold 7 2 4 2" xfId="17462" xr:uid="{00000000-0005-0000-0000-0000B2000000}"/>
    <cellStyle name="Normal GHG Textfiels Bold 7 2 5" xfId="5360" xr:uid="{00000000-0005-0000-0000-0000B2000000}"/>
    <cellStyle name="Normal GHG Textfiels Bold 7 2 5 2" xfId="15711" xr:uid="{00000000-0005-0000-0000-0000B2000000}"/>
    <cellStyle name="Normal GHG Textfiels Bold 7 2 6" xfId="13680" xr:uid="{00000000-0005-0000-0000-0000B2000000}"/>
    <cellStyle name="Normal GHG Textfiels Bold 7 3" xfId="1422" xr:uid="{00000000-0005-0000-0000-0000B0000000}"/>
    <cellStyle name="Normal GHG Textfiels Bold 7 3 2" xfId="7057" xr:uid="{00000000-0005-0000-0000-0000B0000000}"/>
    <cellStyle name="Normal GHG Textfiels Bold 7 3 2 2" xfId="17602" xr:uid="{00000000-0005-0000-0000-0000B0000000}"/>
    <cellStyle name="Normal GHG Textfiels Bold 7 3 3" xfId="11689" xr:uid="{00000000-0005-0000-0000-0000B0000000}"/>
    <cellStyle name="Normal GHG Textfiels Bold 7 4" xfId="2663" xr:uid="{00000000-0005-0000-0000-0000B0000000}"/>
    <cellStyle name="Normal GHG Textfiels Bold 7 4 2" xfId="8233" xr:uid="{00000000-0005-0000-0000-0000B0000000}"/>
    <cellStyle name="Normal GHG Textfiels Bold 7 4 2 2" xfId="18778" xr:uid="{00000000-0005-0000-0000-0000B0000000}"/>
    <cellStyle name="Normal GHG Textfiels Bold 7 4 3" xfId="12114" xr:uid="{00000000-0005-0000-0000-0000B0000000}"/>
    <cellStyle name="Normal GHG Textfiels Bold 7 5" xfId="4083" xr:uid="{00000000-0005-0000-0000-0000B0000000}"/>
    <cellStyle name="Normal GHG Textfiels Bold 7 5 2" xfId="9616" xr:uid="{00000000-0005-0000-0000-0000B0000000}"/>
    <cellStyle name="Normal GHG Textfiels Bold 7 5 2 2" xfId="20169" xr:uid="{00000000-0005-0000-0000-0000B0000000}"/>
    <cellStyle name="Normal GHG Textfiels Bold 7 5 3" xfId="11964" xr:uid="{00000000-0005-0000-0000-0000B0000000}"/>
    <cellStyle name="Normal GHG Textfiels Bold 7 6" xfId="6194" xr:uid="{00000000-0005-0000-0000-0000B0000000}"/>
    <cellStyle name="Normal GHG Textfiels Bold 7 6 2" xfId="16740" xr:uid="{00000000-0005-0000-0000-0000B0000000}"/>
    <cellStyle name="Normal GHG Textfiels Bold 7 7" xfId="5500" xr:uid="{00000000-0005-0000-0000-0000B0000000}"/>
    <cellStyle name="Normal GHG Textfiels Bold 7 7 2" xfId="14235" xr:uid="{00000000-0005-0000-0000-0000B0000000}"/>
    <cellStyle name="Normal GHG Textfiels Bold 7 8" xfId="11444" xr:uid="{00000000-0005-0000-0000-0000B0000000}"/>
    <cellStyle name="Normal GHG Textfiels Bold 8" xfId="1217" xr:uid="{00000000-0005-0000-0000-0000B2000000}"/>
    <cellStyle name="Normal GHG Textfiels Bold 8 2" xfId="2459" xr:uid="{00000000-0005-0000-0000-0000B2000000}"/>
    <cellStyle name="Normal GHG Textfiels Bold 8 2 2" xfId="8029" xr:uid="{00000000-0005-0000-0000-0000B2000000}"/>
    <cellStyle name="Normal GHG Textfiels Bold 8 2 2 2" xfId="18574" xr:uid="{00000000-0005-0000-0000-0000B2000000}"/>
    <cellStyle name="Normal GHG Textfiels Bold 8 2 3" xfId="12684" xr:uid="{00000000-0005-0000-0000-0000B2000000}"/>
    <cellStyle name="Normal GHG Textfiels Bold 8 3" xfId="3883" xr:uid="{00000000-0005-0000-0000-0000B2000000}"/>
    <cellStyle name="Normal GHG Textfiels Bold 8 3 2" xfId="9432" xr:uid="{00000000-0005-0000-0000-0000B2000000}"/>
    <cellStyle name="Normal GHG Textfiels Bold 8 3 2 2" xfId="19985" xr:uid="{00000000-0005-0000-0000-0000B2000000}"/>
    <cellStyle name="Normal GHG Textfiels Bold 8 3 3" xfId="14505" xr:uid="{00000000-0005-0000-0000-0000B2000000}"/>
    <cellStyle name="Normal GHG Textfiels Bold 8 4" xfId="6870" xr:uid="{00000000-0005-0000-0000-0000B2000000}"/>
    <cellStyle name="Normal GHG Textfiels Bold 8 4 2" xfId="17415" xr:uid="{00000000-0005-0000-0000-0000B2000000}"/>
    <cellStyle name="Normal GHG Textfiels Bold 8 5" xfId="5316" xr:uid="{00000000-0005-0000-0000-0000B2000000}"/>
    <cellStyle name="Normal GHG Textfiels Bold 8 5 2" xfId="15836" xr:uid="{00000000-0005-0000-0000-0000B2000000}"/>
    <cellStyle name="Normal GHG Textfiels Bold 8 6" xfId="10499" xr:uid="{00000000-0005-0000-0000-0000B2000000}"/>
    <cellStyle name="Normal GHG Textfiels Bold 9" xfId="414" xr:uid="{00000000-0005-0000-0000-0000B0000000}"/>
    <cellStyle name="Normal GHG Textfiels Bold 9 2" xfId="3587" xr:uid="{00000000-0005-0000-0000-0000B0000000}"/>
    <cellStyle name="Normal GHG Textfiels Bold 9 2 2" xfId="9148" xr:uid="{00000000-0005-0000-0000-0000B0000000}"/>
    <cellStyle name="Normal GHG Textfiels Bold 9 2 2 2" xfId="19695" xr:uid="{00000000-0005-0000-0000-0000B0000000}"/>
    <cellStyle name="Normal GHG Textfiels Bold 9 2 3" xfId="13784" xr:uid="{00000000-0005-0000-0000-0000B0000000}"/>
    <cellStyle name="Normal GHG Textfiels Bold 9 3" xfId="6161" xr:uid="{00000000-0005-0000-0000-0000B0000000}"/>
    <cellStyle name="Normal GHG Textfiels Bold 9 3 2" xfId="16706" xr:uid="{00000000-0005-0000-0000-0000B0000000}"/>
    <cellStyle name="Normal GHG Textfiels Bold 9 4" xfId="5032" xr:uid="{00000000-0005-0000-0000-0000B0000000}"/>
    <cellStyle name="Normal GHG Textfiels Bold 9 4 2" xfId="14146" xr:uid="{00000000-0005-0000-0000-0000B0000000}"/>
    <cellStyle name="Normal GHG Textfiels Bold 9 5" xfId="12753" xr:uid="{00000000-0005-0000-0000-0000B0000000}"/>
    <cellStyle name="Normal GHG whole table" xfId="251" xr:uid="{00000000-0005-0000-0000-0000B3000000}"/>
    <cellStyle name="Normal GHG whole table 10" xfId="463" xr:uid="{00000000-0005-0000-0000-0000B1000000}"/>
    <cellStyle name="Normal GHG whole table 10 2" xfId="6202" xr:uid="{00000000-0005-0000-0000-0000B1000000}"/>
    <cellStyle name="Normal GHG whole table 10 2 2" xfId="16748" xr:uid="{00000000-0005-0000-0000-0000B1000000}"/>
    <cellStyle name="Normal GHG whole table 10 3" xfId="13174" xr:uid="{00000000-0005-0000-0000-0000B1000000}"/>
    <cellStyle name="Normal GHG whole table 11" xfId="332" xr:uid="{00000000-0005-0000-0000-0000B3000000}"/>
    <cellStyle name="Normal GHG whole table 11 2" xfId="6142" xr:uid="{00000000-0005-0000-0000-0000B3000000}"/>
    <cellStyle name="Normal GHG whole table 11 2 2" xfId="16680" xr:uid="{00000000-0005-0000-0000-0000B3000000}"/>
    <cellStyle name="Normal GHG whole table 11 3" xfId="13772" xr:uid="{00000000-0005-0000-0000-0000B3000000}"/>
    <cellStyle name="Normal GHG whole table 12" xfId="4743" xr:uid="{00000000-0005-0000-0000-0000B3000000}"/>
    <cellStyle name="Normal GHG whole table 12 2" xfId="16127" xr:uid="{00000000-0005-0000-0000-0000B3000000}"/>
    <cellStyle name="Normal GHG whole table 13" xfId="12625" xr:uid="{00000000-0005-0000-0000-0000B3000000}"/>
    <cellStyle name="Normal GHG whole table 2" xfId="315" xr:uid="{00000000-0005-0000-0000-0000B1000000}"/>
    <cellStyle name="Normal GHG whole table 2 10" xfId="486" xr:uid="{00000000-0005-0000-0000-0000B1000000}"/>
    <cellStyle name="Normal GHG whole table 2 10 2" xfId="6224" xr:uid="{00000000-0005-0000-0000-0000B1000000}"/>
    <cellStyle name="Normal GHG whole table 2 10 2 2" xfId="16770" xr:uid="{00000000-0005-0000-0000-0000B1000000}"/>
    <cellStyle name="Normal GHG whole table 2 10 3" xfId="13650" xr:uid="{00000000-0005-0000-0000-0000B1000000}"/>
    <cellStyle name="Normal GHG whole table 2 11" xfId="3423" xr:uid="{00000000-0005-0000-0000-0000B1000000}"/>
    <cellStyle name="Normal GHG whole table 2 11 2" xfId="8988" xr:uid="{00000000-0005-0000-0000-0000B1000000}"/>
    <cellStyle name="Normal GHG whole table 2 11 2 2" xfId="19534" xr:uid="{00000000-0005-0000-0000-0000B1000000}"/>
    <cellStyle name="Normal GHG whole table 2 12" xfId="4858" xr:uid="{00000000-0005-0000-0000-0000B1000000}"/>
    <cellStyle name="Normal GHG whole table 2 12 2" xfId="12088" xr:uid="{00000000-0005-0000-0000-0000B1000000}"/>
    <cellStyle name="Normal GHG whole table 2 13" xfId="14610" xr:uid="{00000000-0005-0000-0000-0000B1000000}"/>
    <cellStyle name="Normal GHG whole table 2 2" xfId="540" xr:uid="{00000000-0005-0000-0000-0000B1000000}"/>
    <cellStyle name="Normal GHG whole table 2 2 10" xfId="10531" xr:uid="{00000000-0005-0000-0000-0000B1000000}"/>
    <cellStyle name="Normal GHG whole table 2 2 2" xfId="637" xr:uid="{00000000-0005-0000-0000-0000B1000000}"/>
    <cellStyle name="Normal GHG whole table 2 2 2 2" xfId="1879" xr:uid="{00000000-0005-0000-0000-0000B1000000}"/>
    <cellStyle name="Normal GHG whole table 2 2 2 2 2" xfId="3118" xr:uid="{00000000-0005-0000-0000-0000B1000000}"/>
    <cellStyle name="Normal GHG whole table 2 2 2 2 2 2" xfId="8688" xr:uid="{00000000-0005-0000-0000-0000B1000000}"/>
    <cellStyle name="Normal GHG whole table 2 2 2 2 2 2 2" xfId="19233" xr:uid="{00000000-0005-0000-0000-0000B1000000}"/>
    <cellStyle name="Normal GHG whole table 2 2 2 2 2 3" xfId="11779" xr:uid="{00000000-0005-0000-0000-0000B1000000}"/>
    <cellStyle name="Normal GHG whole table 2 2 2 2 3" xfId="4530" xr:uid="{00000000-0005-0000-0000-0000B1000000}"/>
    <cellStyle name="Normal GHG whole table 2 2 2 2 3 2" xfId="10032" xr:uid="{00000000-0005-0000-0000-0000B1000000}"/>
    <cellStyle name="Normal GHG whole table 2 2 2 2 3 2 2" xfId="20587" xr:uid="{00000000-0005-0000-0000-0000B1000000}"/>
    <cellStyle name="Normal GHG whole table 2 2 2 2 3 3" xfId="11898" xr:uid="{00000000-0005-0000-0000-0000B1000000}"/>
    <cellStyle name="Normal GHG whole table 2 2 2 2 4" xfId="7459" xr:uid="{00000000-0005-0000-0000-0000B1000000}"/>
    <cellStyle name="Normal GHG whole table 2 2 2 2 4 2" xfId="18004" xr:uid="{00000000-0005-0000-0000-0000B1000000}"/>
    <cellStyle name="Normal GHG whole table 2 2 2 2 5" xfId="5916" xr:uid="{00000000-0005-0000-0000-0000B1000000}"/>
    <cellStyle name="Normal GHG whole table 2 2 2 2 5 2" xfId="16438" xr:uid="{00000000-0005-0000-0000-0000B1000000}"/>
    <cellStyle name="Normal GHG whole table 2 2 2 2 6" xfId="14153" xr:uid="{00000000-0005-0000-0000-0000B1000000}"/>
    <cellStyle name="Normal GHG whole table 2 2 2 3" xfId="1559" xr:uid="{00000000-0005-0000-0000-0000B1000000}"/>
    <cellStyle name="Normal GHG whole table 2 2 2 3 2" xfId="7169" xr:uid="{00000000-0005-0000-0000-0000B1000000}"/>
    <cellStyle name="Normal GHG whole table 2 2 2 3 2 2" xfId="17714" xr:uid="{00000000-0005-0000-0000-0000B1000000}"/>
    <cellStyle name="Normal GHG whole table 2 2 2 3 3" xfId="15481" xr:uid="{00000000-0005-0000-0000-0000B1000000}"/>
    <cellStyle name="Normal GHG whole table 2 2 2 4" xfId="2799" xr:uid="{00000000-0005-0000-0000-0000B1000000}"/>
    <cellStyle name="Normal GHG whole table 2 2 2 4 2" xfId="8369" xr:uid="{00000000-0005-0000-0000-0000B1000000}"/>
    <cellStyle name="Normal GHG whole table 2 2 2 4 2 2" xfId="18914" xr:uid="{00000000-0005-0000-0000-0000B1000000}"/>
    <cellStyle name="Normal GHG whole table 2 2 2 4 3" xfId="10851" xr:uid="{00000000-0005-0000-0000-0000B1000000}"/>
    <cellStyle name="Normal GHG whole table 2 2 2 5" xfId="4213" xr:uid="{00000000-0005-0000-0000-0000B1000000}"/>
    <cellStyle name="Normal GHG whole table 2 2 2 5 2" xfId="9734" xr:uid="{00000000-0005-0000-0000-0000B1000000}"/>
    <cellStyle name="Normal GHG whole table 2 2 2 5 2 2" xfId="20288" xr:uid="{00000000-0005-0000-0000-0000B1000000}"/>
    <cellStyle name="Normal GHG whole table 2 2 2 5 3" xfId="15370" xr:uid="{00000000-0005-0000-0000-0000B1000000}"/>
    <cellStyle name="Normal GHG whole table 2 2 2 6" xfId="6332" xr:uid="{00000000-0005-0000-0000-0000B1000000}"/>
    <cellStyle name="Normal GHG whole table 2 2 2 6 2" xfId="15041" xr:uid="{00000000-0005-0000-0000-0000B1000000}"/>
    <cellStyle name="Normal GHG whole table 2 2 2 6 2 2" xfId="16877" xr:uid="{00000000-0005-0000-0000-0000B1000000}"/>
    <cellStyle name="Normal GHG whole table 2 2 2 6 3" xfId="12789" xr:uid="{00000000-0005-0000-0000-0000B1000000}"/>
    <cellStyle name="Normal GHG whole table 2 2 2 7" xfId="5618" xr:uid="{00000000-0005-0000-0000-0000B1000000}"/>
    <cellStyle name="Normal GHG whole table 2 2 2 7 2" xfId="12395" xr:uid="{00000000-0005-0000-0000-0000B1000000}"/>
    <cellStyle name="Normal GHG whole table 2 2 2 8" xfId="11973" xr:uid="{00000000-0005-0000-0000-0000B1000000}"/>
    <cellStyle name="Normal GHG whole table 2 2 3" xfId="1476" xr:uid="{00000000-0005-0000-0000-0000B1000000}"/>
    <cellStyle name="Normal GHG whole table 2 2 3 2" xfId="2716" xr:uid="{00000000-0005-0000-0000-0000B1000000}"/>
    <cellStyle name="Normal GHG whole table 2 2 3 2 2" xfId="8286" xr:uid="{00000000-0005-0000-0000-0000B1000000}"/>
    <cellStyle name="Normal GHG whole table 2 2 3 2 2 2" xfId="18831" xr:uid="{00000000-0005-0000-0000-0000B1000000}"/>
    <cellStyle name="Normal GHG whole table 2 2 3 2 3" xfId="15610" xr:uid="{00000000-0005-0000-0000-0000B1000000}"/>
    <cellStyle name="Normal GHG whole table 2 2 3 3" xfId="4132" xr:uid="{00000000-0005-0000-0000-0000B1000000}"/>
    <cellStyle name="Normal GHG whole table 2 2 3 3 2" xfId="9659" xr:uid="{00000000-0005-0000-0000-0000B1000000}"/>
    <cellStyle name="Normal GHG whole table 2 2 3 3 2 2" xfId="20213" xr:uid="{00000000-0005-0000-0000-0000B1000000}"/>
    <cellStyle name="Normal GHG whole table 2 2 3 3 3" xfId="10591" xr:uid="{00000000-0005-0000-0000-0000B1000000}"/>
    <cellStyle name="Normal GHG whole table 2 2 3 4" xfId="7101" xr:uid="{00000000-0005-0000-0000-0000B1000000}"/>
    <cellStyle name="Normal GHG whole table 2 2 3 4 2" xfId="17646" xr:uid="{00000000-0005-0000-0000-0000B1000000}"/>
    <cellStyle name="Normal GHG whole table 2 2 3 5" xfId="5543" xr:uid="{00000000-0005-0000-0000-0000B1000000}"/>
    <cellStyle name="Normal GHG whole table 2 2 3 5 2" xfId="13227" xr:uid="{00000000-0005-0000-0000-0000B1000000}"/>
    <cellStyle name="Normal GHG whole table 2 2 3 6" xfId="15529" xr:uid="{00000000-0005-0000-0000-0000B1000000}"/>
    <cellStyle name="Normal GHG whole table 2 2 4" xfId="1382" xr:uid="{00000000-0005-0000-0000-0000B1000000}"/>
    <cellStyle name="Normal GHG whole table 2 2 4 2" xfId="2623" xr:uid="{00000000-0005-0000-0000-0000B1000000}"/>
    <cellStyle name="Normal GHG whole table 2 2 4 2 2" xfId="8193" xr:uid="{00000000-0005-0000-0000-0000B1000000}"/>
    <cellStyle name="Normal GHG whole table 2 2 4 2 2 2" xfId="18738" xr:uid="{00000000-0005-0000-0000-0000B1000000}"/>
    <cellStyle name="Normal GHG whole table 2 2 4 2 3" xfId="13622" xr:uid="{00000000-0005-0000-0000-0000B1000000}"/>
    <cellStyle name="Normal GHG whole table 2 2 4 3" xfId="4043" xr:uid="{00000000-0005-0000-0000-0000B1000000}"/>
    <cellStyle name="Normal GHG whole table 2 2 4 3 2" xfId="9577" xr:uid="{00000000-0005-0000-0000-0000B1000000}"/>
    <cellStyle name="Normal GHG whole table 2 2 4 3 2 2" xfId="20130" xr:uid="{00000000-0005-0000-0000-0000B1000000}"/>
    <cellStyle name="Normal GHG whole table 2 2 4 3 3" xfId="11704" xr:uid="{00000000-0005-0000-0000-0000B1000000}"/>
    <cellStyle name="Normal GHG whole table 2 2 4 4" xfId="7018" xr:uid="{00000000-0005-0000-0000-0000B1000000}"/>
    <cellStyle name="Normal GHG whole table 2 2 4 4 2" xfId="17563" xr:uid="{00000000-0005-0000-0000-0000B1000000}"/>
    <cellStyle name="Normal GHG whole table 2 2 4 5" xfId="5461" xr:uid="{00000000-0005-0000-0000-0000B1000000}"/>
    <cellStyle name="Normal GHG whole table 2 2 4 5 2" xfId="10859" xr:uid="{00000000-0005-0000-0000-0000B1000000}"/>
    <cellStyle name="Normal GHG whole table 2 2 4 6" xfId="12858" xr:uid="{00000000-0005-0000-0000-0000B1000000}"/>
    <cellStyle name="Normal GHG whole table 2 2 5" xfId="1298" xr:uid="{00000000-0005-0000-0000-0000B1000000}"/>
    <cellStyle name="Normal GHG whole table 2 2 5 2" xfId="2539" xr:uid="{00000000-0005-0000-0000-0000B1000000}"/>
    <cellStyle name="Normal GHG whole table 2 2 5 2 2" xfId="8109" xr:uid="{00000000-0005-0000-0000-0000B1000000}"/>
    <cellStyle name="Normal GHG whole table 2 2 5 2 2 2" xfId="18654" xr:uid="{00000000-0005-0000-0000-0000B1000000}"/>
    <cellStyle name="Normal GHG whole table 2 2 5 2 3" xfId="10825" xr:uid="{00000000-0005-0000-0000-0000B1000000}"/>
    <cellStyle name="Normal GHG whole table 2 2 5 3" xfId="3959" xr:uid="{00000000-0005-0000-0000-0000B1000000}"/>
    <cellStyle name="Normal GHG whole table 2 2 5 3 2" xfId="9499" xr:uid="{00000000-0005-0000-0000-0000B1000000}"/>
    <cellStyle name="Normal GHG whole table 2 2 5 3 2 2" xfId="20052" xr:uid="{00000000-0005-0000-0000-0000B1000000}"/>
    <cellStyle name="Normal GHG whole table 2 2 5 3 3" xfId="11939" xr:uid="{00000000-0005-0000-0000-0000B1000000}"/>
    <cellStyle name="Normal GHG whole table 2 2 5 4" xfId="6941" xr:uid="{00000000-0005-0000-0000-0000B1000000}"/>
    <cellStyle name="Normal GHG whole table 2 2 5 4 2" xfId="17486" xr:uid="{00000000-0005-0000-0000-0000B1000000}"/>
    <cellStyle name="Normal GHG whole table 2 2 5 5" xfId="5383" xr:uid="{00000000-0005-0000-0000-0000B1000000}"/>
    <cellStyle name="Normal GHG whole table 2 2 5 5 2" xfId="12540" xr:uid="{00000000-0005-0000-0000-0000B1000000}"/>
    <cellStyle name="Normal GHG whole table 2 2 5 6" xfId="11269" xr:uid="{00000000-0005-0000-0000-0000B1000000}"/>
    <cellStyle name="Normal GHG whole table 2 2 6" xfId="938" xr:uid="{00000000-0005-0000-0000-0000B1000000}"/>
    <cellStyle name="Normal GHG whole table 2 2 6 2" xfId="3606" xr:uid="{00000000-0005-0000-0000-0000B1000000}"/>
    <cellStyle name="Normal GHG whole table 2 2 6 2 2" xfId="9167" xr:uid="{00000000-0005-0000-0000-0000B1000000}"/>
    <cellStyle name="Normal GHG whole table 2 2 6 2 2 2" xfId="19714" xr:uid="{00000000-0005-0000-0000-0000B1000000}"/>
    <cellStyle name="Normal GHG whole table 2 2 6 2 3" xfId="10600" xr:uid="{00000000-0005-0000-0000-0000B1000000}"/>
    <cellStyle name="Normal GHG whole table 2 2 6 3" xfId="6598" xr:uid="{00000000-0005-0000-0000-0000B1000000}"/>
    <cellStyle name="Normal GHG whole table 2 2 6 3 2" xfId="17143" xr:uid="{00000000-0005-0000-0000-0000B1000000}"/>
    <cellStyle name="Normal GHG whole table 2 2 6 4" xfId="5051" xr:uid="{00000000-0005-0000-0000-0000B1000000}"/>
    <cellStyle name="Normal GHG whole table 2 2 6 4 2" xfId="12986" xr:uid="{00000000-0005-0000-0000-0000B1000000}"/>
    <cellStyle name="Normal GHG whole table 2 2 6 5" xfId="11077" xr:uid="{00000000-0005-0000-0000-0000B1000000}"/>
    <cellStyle name="Normal GHG whole table 2 2 7" xfId="2181" xr:uid="{00000000-0005-0000-0000-0000B1000000}"/>
    <cellStyle name="Normal GHG whole table 2 2 7 2" xfId="7751" xr:uid="{00000000-0005-0000-0000-0000B1000000}"/>
    <cellStyle name="Normal GHG whole table 2 2 7 2 2" xfId="18296" xr:uid="{00000000-0005-0000-0000-0000B1000000}"/>
    <cellStyle name="Normal GHG whole table 2 2 7 3" xfId="15429" xr:uid="{00000000-0005-0000-0000-0000B1000000}"/>
    <cellStyle name="Normal GHG whole table 2 2 8" xfId="3502" xr:uid="{00000000-0005-0000-0000-0000B1000000}"/>
    <cellStyle name="Normal GHG whole table 2 2 8 2" xfId="9066" xr:uid="{00000000-0005-0000-0000-0000B1000000}"/>
    <cellStyle name="Normal GHG whole table 2 2 8 2 2" xfId="19612" xr:uid="{00000000-0005-0000-0000-0000B1000000}"/>
    <cellStyle name="Normal GHG whole table 2 2 8 3" xfId="15480" xr:uid="{00000000-0005-0000-0000-0000B1000000}"/>
    <cellStyle name="Normal GHG whole table 2 2 9" xfId="4949" xr:uid="{00000000-0005-0000-0000-0000B1000000}"/>
    <cellStyle name="Normal GHG whole table 2 2 9 2" xfId="12971" xr:uid="{00000000-0005-0000-0000-0000B1000000}"/>
    <cellStyle name="Normal GHG whole table 2 3" xfId="686" xr:uid="{00000000-0005-0000-0000-0000B1000000}"/>
    <cellStyle name="Normal GHG whole table 2 3 2" xfId="1912" xr:uid="{00000000-0005-0000-0000-0000B1000000}"/>
    <cellStyle name="Normal GHG whole table 2 3 2 2" xfId="3151" xr:uid="{00000000-0005-0000-0000-0000B1000000}"/>
    <cellStyle name="Normal GHG whole table 2 3 2 2 2" xfId="8721" xr:uid="{00000000-0005-0000-0000-0000B1000000}"/>
    <cellStyle name="Normal GHG whole table 2 3 2 2 2 2" xfId="19266" xr:uid="{00000000-0005-0000-0000-0000B1000000}"/>
    <cellStyle name="Normal GHG whole table 2 3 2 2 3" xfId="11170" xr:uid="{00000000-0005-0000-0000-0000B1000000}"/>
    <cellStyle name="Normal GHG whole table 2 3 2 3" xfId="4563" xr:uid="{00000000-0005-0000-0000-0000B1000000}"/>
    <cellStyle name="Normal GHG whole table 2 3 2 3 2" xfId="10063" xr:uid="{00000000-0005-0000-0000-0000B1000000}"/>
    <cellStyle name="Normal GHG whole table 2 3 2 3 2 2" xfId="20618" xr:uid="{00000000-0005-0000-0000-0000B1000000}"/>
    <cellStyle name="Normal GHG whole table 2 3 2 3 3" xfId="10864" xr:uid="{00000000-0005-0000-0000-0000B1000000}"/>
    <cellStyle name="Normal GHG whole table 2 3 2 4" xfId="7490" xr:uid="{00000000-0005-0000-0000-0000B1000000}"/>
    <cellStyle name="Normal GHG whole table 2 3 2 4 2" xfId="18035" xr:uid="{00000000-0005-0000-0000-0000B1000000}"/>
    <cellStyle name="Normal GHG whole table 2 3 2 5" xfId="5947" xr:uid="{00000000-0005-0000-0000-0000B1000000}"/>
    <cellStyle name="Normal GHG whole table 2 3 2 5 2" xfId="16469" xr:uid="{00000000-0005-0000-0000-0000B1000000}"/>
    <cellStyle name="Normal GHG whole table 2 3 2 6" xfId="10708" xr:uid="{00000000-0005-0000-0000-0000B1000000}"/>
    <cellStyle name="Normal GHG whole table 2 3 3" xfId="1360" xr:uid="{00000000-0005-0000-0000-0000B1000000}"/>
    <cellStyle name="Normal GHG whole table 2 3 3 2" xfId="2601" xr:uid="{00000000-0005-0000-0000-0000B1000000}"/>
    <cellStyle name="Normal GHG whole table 2 3 3 2 2" xfId="8171" xr:uid="{00000000-0005-0000-0000-0000B1000000}"/>
    <cellStyle name="Normal GHG whole table 2 3 3 2 2 2" xfId="18716" xr:uid="{00000000-0005-0000-0000-0000B1000000}"/>
    <cellStyle name="Normal GHG whole table 2 3 3 2 3" xfId="13965" xr:uid="{00000000-0005-0000-0000-0000B1000000}"/>
    <cellStyle name="Normal GHG whole table 2 3 3 3" xfId="4021" xr:uid="{00000000-0005-0000-0000-0000B1000000}"/>
    <cellStyle name="Normal GHG whole table 2 3 3 3 2" xfId="9556" xr:uid="{00000000-0005-0000-0000-0000B1000000}"/>
    <cellStyle name="Normal GHG whole table 2 3 3 3 2 2" xfId="20109" xr:uid="{00000000-0005-0000-0000-0000B1000000}"/>
    <cellStyle name="Normal GHG whole table 2 3 3 3 3" xfId="15904" xr:uid="{00000000-0005-0000-0000-0000B1000000}"/>
    <cellStyle name="Normal GHG whole table 2 3 3 4" xfId="6997" xr:uid="{00000000-0005-0000-0000-0000B1000000}"/>
    <cellStyle name="Normal GHG whole table 2 3 3 4 2" xfId="17542" xr:uid="{00000000-0005-0000-0000-0000B1000000}"/>
    <cellStyle name="Normal GHG whole table 2 3 3 5" xfId="5440" xr:uid="{00000000-0005-0000-0000-0000B1000000}"/>
    <cellStyle name="Normal GHG whole table 2 3 3 5 2" xfId="10417" xr:uid="{00000000-0005-0000-0000-0000B1000000}"/>
    <cellStyle name="Normal GHG whole table 2 3 3 6" xfId="11630" xr:uid="{00000000-0005-0000-0000-0000B1000000}"/>
    <cellStyle name="Normal GHG whole table 2 3 4" xfId="986" xr:uid="{00000000-0005-0000-0000-0000B1000000}"/>
    <cellStyle name="Normal GHG whole table 2 3 4 2" xfId="6646" xr:uid="{00000000-0005-0000-0000-0000B1000000}"/>
    <cellStyle name="Normal GHG whole table 2 3 4 2 2" xfId="17191" xr:uid="{00000000-0005-0000-0000-0000B1000000}"/>
    <cellStyle name="Normal GHG whole table 2 3 4 3" xfId="14996" xr:uid="{00000000-0005-0000-0000-0000B1000000}"/>
    <cellStyle name="Normal GHG whole table 2 3 5" xfId="2229" xr:uid="{00000000-0005-0000-0000-0000B1000000}"/>
    <cellStyle name="Normal GHG whole table 2 3 5 2" xfId="7799" xr:uid="{00000000-0005-0000-0000-0000B1000000}"/>
    <cellStyle name="Normal GHG whole table 2 3 5 2 2" xfId="18344" xr:uid="{00000000-0005-0000-0000-0000B1000000}"/>
    <cellStyle name="Normal GHG whole table 2 3 5 3" xfId="14661" xr:uid="{00000000-0005-0000-0000-0000B1000000}"/>
    <cellStyle name="Normal GHG whole table 2 3 6" xfId="3654" xr:uid="{00000000-0005-0000-0000-0000B1000000}"/>
    <cellStyle name="Normal GHG whole table 2 3 6 2" xfId="9214" xr:uid="{00000000-0005-0000-0000-0000B1000000}"/>
    <cellStyle name="Normal GHG whole table 2 3 6 2 2" xfId="19762" xr:uid="{00000000-0005-0000-0000-0000B1000000}"/>
    <cellStyle name="Normal GHG whole table 2 3 6 3" xfId="13345" xr:uid="{00000000-0005-0000-0000-0000B1000000}"/>
    <cellStyle name="Normal GHG whole table 2 3 7" xfId="6380" xr:uid="{00000000-0005-0000-0000-0000B1000000}"/>
    <cellStyle name="Normal GHG whole table 2 3 7 2" xfId="15088" xr:uid="{00000000-0005-0000-0000-0000B1000000}"/>
    <cellStyle name="Normal GHG whole table 2 3 7 2 2" xfId="16925" xr:uid="{00000000-0005-0000-0000-0000B1000000}"/>
    <cellStyle name="Normal GHG whole table 2 3 7 3" xfId="15931" xr:uid="{00000000-0005-0000-0000-0000B1000000}"/>
    <cellStyle name="Normal GHG whole table 2 3 8" xfId="5098" xr:uid="{00000000-0005-0000-0000-0000B1000000}"/>
    <cellStyle name="Normal GHG whole table 2 3 8 2" xfId="11747" xr:uid="{00000000-0005-0000-0000-0000B1000000}"/>
    <cellStyle name="Normal GHG whole table 2 3 9" xfId="10359" xr:uid="{00000000-0005-0000-0000-0000B1000000}"/>
    <cellStyle name="Normal GHG whole table 2 4" xfId="750" xr:uid="{00000000-0005-0000-0000-0000B1000000}"/>
    <cellStyle name="Normal GHG whole table 2 4 2" xfId="1976" xr:uid="{00000000-0005-0000-0000-0000B1000000}"/>
    <cellStyle name="Normal GHG whole table 2 4 2 2" xfId="3215" xr:uid="{00000000-0005-0000-0000-0000B1000000}"/>
    <cellStyle name="Normal GHG whole table 2 4 2 2 2" xfId="8785" xr:uid="{00000000-0005-0000-0000-0000B1000000}"/>
    <cellStyle name="Normal GHG whole table 2 4 2 2 2 2" xfId="19330" xr:uid="{00000000-0005-0000-0000-0000B1000000}"/>
    <cellStyle name="Normal GHG whole table 2 4 2 2 3" xfId="16058" xr:uid="{00000000-0005-0000-0000-0000B1000000}"/>
    <cellStyle name="Normal GHG whole table 2 4 2 3" xfId="4627" xr:uid="{00000000-0005-0000-0000-0000B1000000}"/>
    <cellStyle name="Normal GHG whole table 2 4 2 3 2" xfId="10123" xr:uid="{00000000-0005-0000-0000-0000B1000000}"/>
    <cellStyle name="Normal GHG whole table 2 4 2 3 2 2" xfId="20678" xr:uid="{00000000-0005-0000-0000-0000B1000000}"/>
    <cellStyle name="Normal GHG whole table 2 4 2 3 3" xfId="10784" xr:uid="{00000000-0005-0000-0000-0000B1000000}"/>
    <cellStyle name="Normal GHG whole table 2 4 2 4" xfId="7550" xr:uid="{00000000-0005-0000-0000-0000B1000000}"/>
    <cellStyle name="Normal GHG whole table 2 4 2 4 2" xfId="18095" xr:uid="{00000000-0005-0000-0000-0000B1000000}"/>
    <cellStyle name="Normal GHG whole table 2 4 2 5" xfId="6007" xr:uid="{00000000-0005-0000-0000-0000B1000000}"/>
    <cellStyle name="Normal GHG whole table 2 4 2 5 2" xfId="16529" xr:uid="{00000000-0005-0000-0000-0000B1000000}"/>
    <cellStyle name="Normal GHG whole table 2 4 2 6" xfId="13936" xr:uid="{00000000-0005-0000-0000-0000B1000000}"/>
    <cellStyle name="Normal GHG whole table 2 4 3" xfId="1658" xr:uid="{00000000-0005-0000-0000-0000B1000000}"/>
    <cellStyle name="Normal GHG whole table 2 4 3 2" xfId="2898" xr:uid="{00000000-0005-0000-0000-0000B1000000}"/>
    <cellStyle name="Normal GHG whole table 2 4 3 2 2" xfId="8468" xr:uid="{00000000-0005-0000-0000-0000B1000000}"/>
    <cellStyle name="Normal GHG whole table 2 4 3 2 2 2" xfId="19013" xr:uid="{00000000-0005-0000-0000-0000B1000000}"/>
    <cellStyle name="Normal GHG whole table 2 4 3 2 3" xfId="12590" xr:uid="{00000000-0005-0000-0000-0000B1000000}"/>
    <cellStyle name="Normal GHG whole table 2 4 3 3" xfId="4311" xr:uid="{00000000-0005-0000-0000-0000B1000000}"/>
    <cellStyle name="Normal GHG whole table 2 4 3 3 2" xfId="9826" xr:uid="{00000000-0005-0000-0000-0000B1000000}"/>
    <cellStyle name="Normal GHG whole table 2 4 3 3 2 2" xfId="20382" xr:uid="{00000000-0005-0000-0000-0000B1000000}"/>
    <cellStyle name="Normal GHG whole table 2 4 3 3 3" xfId="16047" xr:uid="{00000000-0005-0000-0000-0000B1000000}"/>
    <cellStyle name="Normal GHG whole table 2 4 3 4" xfId="7266" xr:uid="{00000000-0005-0000-0000-0000B1000000}"/>
    <cellStyle name="Normal GHG whole table 2 4 3 4 2" xfId="17811" xr:uid="{00000000-0005-0000-0000-0000B1000000}"/>
    <cellStyle name="Normal GHG whole table 2 4 3 5" xfId="5710" xr:uid="{00000000-0005-0000-0000-0000B1000000}"/>
    <cellStyle name="Normal GHG whole table 2 4 3 5 2" xfId="16233" xr:uid="{00000000-0005-0000-0000-0000B1000000}"/>
    <cellStyle name="Normal GHG whole table 2 4 3 6" xfId="12366" xr:uid="{00000000-0005-0000-0000-0000B1000000}"/>
    <cellStyle name="Normal GHG whole table 2 4 4" xfId="1050" xr:uid="{00000000-0005-0000-0000-0000B1000000}"/>
    <cellStyle name="Normal GHG whole table 2 4 4 2" xfId="6707" xr:uid="{00000000-0005-0000-0000-0000B1000000}"/>
    <cellStyle name="Normal GHG whole table 2 4 4 2 2" xfId="17252" xr:uid="{00000000-0005-0000-0000-0000B1000000}"/>
    <cellStyle name="Normal GHG whole table 2 4 4 3" xfId="12164" xr:uid="{00000000-0005-0000-0000-0000B1000000}"/>
    <cellStyle name="Normal GHG whole table 2 4 5" xfId="2293" xr:uid="{00000000-0005-0000-0000-0000B1000000}"/>
    <cellStyle name="Normal GHG whole table 2 4 5 2" xfId="7863" xr:uid="{00000000-0005-0000-0000-0000B1000000}"/>
    <cellStyle name="Normal GHG whole table 2 4 5 2 2" xfId="18408" xr:uid="{00000000-0005-0000-0000-0000B1000000}"/>
    <cellStyle name="Normal GHG whole table 2 4 5 3" xfId="15318" xr:uid="{00000000-0005-0000-0000-0000B1000000}"/>
    <cellStyle name="Normal GHG whole table 2 4 6" xfId="3718" xr:uid="{00000000-0005-0000-0000-0000B1000000}"/>
    <cellStyle name="Normal GHG whole table 2 4 6 2" xfId="9274" xr:uid="{00000000-0005-0000-0000-0000B1000000}"/>
    <cellStyle name="Normal GHG whole table 2 4 6 2 2" xfId="19823" xr:uid="{00000000-0005-0000-0000-0000B1000000}"/>
    <cellStyle name="Normal GHG whole table 2 4 6 3" xfId="15705" xr:uid="{00000000-0005-0000-0000-0000B1000000}"/>
    <cellStyle name="Normal GHG whole table 2 4 7" xfId="6414" xr:uid="{00000000-0005-0000-0000-0000B1000000}"/>
    <cellStyle name="Normal GHG whole table 2 4 7 2" xfId="15122" xr:uid="{00000000-0005-0000-0000-0000B1000000}"/>
    <cellStyle name="Normal GHG whole table 2 4 7 2 2" xfId="16959" xr:uid="{00000000-0005-0000-0000-0000B1000000}"/>
    <cellStyle name="Normal GHG whole table 2 4 7 3" xfId="16112" xr:uid="{00000000-0005-0000-0000-0000B1000000}"/>
    <cellStyle name="Normal GHG whole table 2 4 8" xfId="5158" xr:uid="{00000000-0005-0000-0000-0000B1000000}"/>
    <cellStyle name="Normal GHG whole table 2 4 8 2" xfId="13827" xr:uid="{00000000-0005-0000-0000-0000B1000000}"/>
    <cellStyle name="Normal GHG whole table 2 4 9" xfId="10615" xr:uid="{00000000-0005-0000-0000-0000B1000000}"/>
    <cellStyle name="Normal GHG whole table 2 5" xfId="812" xr:uid="{00000000-0005-0000-0000-0000B1000000}"/>
    <cellStyle name="Normal GHG whole table 2 5 2" xfId="2038" xr:uid="{00000000-0005-0000-0000-0000B1000000}"/>
    <cellStyle name="Normal GHG whole table 2 5 2 2" xfId="3277" xr:uid="{00000000-0005-0000-0000-0000B1000000}"/>
    <cellStyle name="Normal GHG whole table 2 5 2 2 2" xfId="8847" xr:uid="{00000000-0005-0000-0000-0000B1000000}"/>
    <cellStyle name="Normal GHG whole table 2 5 2 2 2 2" xfId="19392" xr:uid="{00000000-0005-0000-0000-0000B1000000}"/>
    <cellStyle name="Normal GHG whole table 2 5 2 2 3" xfId="10495" xr:uid="{00000000-0005-0000-0000-0000B1000000}"/>
    <cellStyle name="Normal GHG whole table 2 5 2 3" xfId="4689" xr:uid="{00000000-0005-0000-0000-0000B1000000}"/>
    <cellStyle name="Normal GHG whole table 2 5 2 3 2" xfId="10182" xr:uid="{00000000-0005-0000-0000-0000B1000000}"/>
    <cellStyle name="Normal GHG whole table 2 5 2 3 2 2" xfId="20737" xr:uid="{00000000-0005-0000-0000-0000B1000000}"/>
    <cellStyle name="Normal GHG whole table 2 5 2 3 3" xfId="15766" xr:uid="{00000000-0005-0000-0000-0000B1000000}"/>
    <cellStyle name="Normal GHG whole table 2 5 2 4" xfId="7609" xr:uid="{00000000-0005-0000-0000-0000B1000000}"/>
    <cellStyle name="Normal GHG whole table 2 5 2 4 2" xfId="18154" xr:uid="{00000000-0005-0000-0000-0000B1000000}"/>
    <cellStyle name="Normal GHG whole table 2 5 2 5" xfId="6066" xr:uid="{00000000-0005-0000-0000-0000B1000000}"/>
    <cellStyle name="Normal GHG whole table 2 5 2 5 2" xfId="16588" xr:uid="{00000000-0005-0000-0000-0000B1000000}"/>
    <cellStyle name="Normal GHG whole table 2 5 2 6" xfId="12818" xr:uid="{00000000-0005-0000-0000-0000B1000000}"/>
    <cellStyle name="Normal GHG whole table 2 5 3" xfId="1716" xr:uid="{00000000-0005-0000-0000-0000B1000000}"/>
    <cellStyle name="Normal GHG whole table 2 5 3 2" xfId="2955" xr:uid="{00000000-0005-0000-0000-0000B1000000}"/>
    <cellStyle name="Normal GHG whole table 2 5 3 2 2" xfId="8525" xr:uid="{00000000-0005-0000-0000-0000B1000000}"/>
    <cellStyle name="Normal GHG whole table 2 5 3 2 2 2" xfId="19070" xr:uid="{00000000-0005-0000-0000-0000B1000000}"/>
    <cellStyle name="Normal GHG whole table 2 5 3 2 3" xfId="13371" xr:uid="{00000000-0005-0000-0000-0000B1000000}"/>
    <cellStyle name="Normal GHG whole table 2 5 3 3" xfId="4367" xr:uid="{00000000-0005-0000-0000-0000B1000000}"/>
    <cellStyle name="Normal GHG whole table 2 5 3 3 2" xfId="9879" xr:uid="{00000000-0005-0000-0000-0000B1000000}"/>
    <cellStyle name="Normal GHG whole table 2 5 3 3 2 2" xfId="20435" xr:uid="{00000000-0005-0000-0000-0000B1000000}"/>
    <cellStyle name="Normal GHG whole table 2 5 3 3 3" xfId="10699" xr:uid="{00000000-0005-0000-0000-0000B1000000}"/>
    <cellStyle name="Normal GHG whole table 2 5 3 4" xfId="7320" xr:uid="{00000000-0005-0000-0000-0000B1000000}"/>
    <cellStyle name="Normal GHG whole table 2 5 3 4 2" xfId="17865" xr:uid="{00000000-0005-0000-0000-0000B1000000}"/>
    <cellStyle name="Normal GHG whole table 2 5 3 5" xfId="5763" xr:uid="{00000000-0005-0000-0000-0000B1000000}"/>
    <cellStyle name="Normal GHG whole table 2 5 3 5 2" xfId="16286" xr:uid="{00000000-0005-0000-0000-0000B1000000}"/>
    <cellStyle name="Normal GHG whole table 2 5 3 6" xfId="11470" xr:uid="{00000000-0005-0000-0000-0000B1000000}"/>
    <cellStyle name="Normal GHG whole table 2 5 4" xfId="1112" xr:uid="{00000000-0005-0000-0000-0000B1000000}"/>
    <cellStyle name="Normal GHG whole table 2 5 4 2" xfId="6769" xr:uid="{00000000-0005-0000-0000-0000B1000000}"/>
    <cellStyle name="Normal GHG whole table 2 5 4 2 2" xfId="17314" xr:uid="{00000000-0005-0000-0000-0000B1000000}"/>
    <cellStyle name="Normal GHG whole table 2 5 4 3" xfId="10549" xr:uid="{00000000-0005-0000-0000-0000B1000000}"/>
    <cellStyle name="Normal GHG whole table 2 5 5" xfId="2355" xr:uid="{00000000-0005-0000-0000-0000B1000000}"/>
    <cellStyle name="Normal GHG whole table 2 5 5 2" xfId="7925" xr:uid="{00000000-0005-0000-0000-0000B1000000}"/>
    <cellStyle name="Normal GHG whole table 2 5 5 2 2" xfId="18470" xr:uid="{00000000-0005-0000-0000-0000B1000000}"/>
    <cellStyle name="Normal GHG whole table 2 5 5 3" xfId="15953" xr:uid="{00000000-0005-0000-0000-0000B1000000}"/>
    <cellStyle name="Normal GHG whole table 2 5 6" xfId="3780" xr:uid="{00000000-0005-0000-0000-0000B1000000}"/>
    <cellStyle name="Normal GHG whole table 2 5 6 2" xfId="9333" xr:uid="{00000000-0005-0000-0000-0000B1000000}"/>
    <cellStyle name="Normal GHG whole table 2 5 6 2 2" xfId="19885" xr:uid="{00000000-0005-0000-0000-0000B1000000}"/>
    <cellStyle name="Normal GHG whole table 2 5 6 3" xfId="13612" xr:uid="{00000000-0005-0000-0000-0000B1000000}"/>
    <cellStyle name="Normal GHG whole table 2 5 7" xfId="6473" xr:uid="{00000000-0005-0000-0000-0000B1000000}"/>
    <cellStyle name="Normal GHG whole table 2 5 7 2" xfId="15181" xr:uid="{00000000-0005-0000-0000-0000B1000000}"/>
    <cellStyle name="Normal GHG whole table 2 5 7 2 2" xfId="17018" xr:uid="{00000000-0005-0000-0000-0000B1000000}"/>
    <cellStyle name="Normal GHG whole table 2 5 7 3" xfId="13166" xr:uid="{00000000-0005-0000-0000-0000B1000000}"/>
    <cellStyle name="Normal GHG whole table 2 5 8" xfId="5217" xr:uid="{00000000-0005-0000-0000-0000B1000000}"/>
    <cellStyle name="Normal GHG whole table 2 5 8 2" xfId="14697" xr:uid="{00000000-0005-0000-0000-0000B1000000}"/>
    <cellStyle name="Normal GHG whole table 2 5 9" xfId="15653" xr:uid="{00000000-0005-0000-0000-0000B1000000}"/>
    <cellStyle name="Normal GHG whole table 2 6" xfId="617" xr:uid="{00000000-0005-0000-0000-0000B1000000}"/>
    <cellStyle name="Normal GHG whole table 2 6 2" xfId="1540" xr:uid="{00000000-0005-0000-0000-0000B1000000}"/>
    <cellStyle name="Normal GHG whole table 2 6 2 2" xfId="7150" xr:uid="{00000000-0005-0000-0000-0000B1000000}"/>
    <cellStyle name="Normal GHG whole table 2 6 2 2 2" xfId="17695" xr:uid="{00000000-0005-0000-0000-0000B1000000}"/>
    <cellStyle name="Normal GHG whole table 2 6 2 3" xfId="11415" xr:uid="{00000000-0005-0000-0000-0000B1000000}"/>
    <cellStyle name="Normal GHG whole table 2 6 3" xfId="2780" xr:uid="{00000000-0005-0000-0000-0000B1000000}"/>
    <cellStyle name="Normal GHG whole table 2 6 3 2" xfId="8350" xr:uid="{00000000-0005-0000-0000-0000B1000000}"/>
    <cellStyle name="Normal GHG whole table 2 6 3 2 2" xfId="18895" xr:uid="{00000000-0005-0000-0000-0000B1000000}"/>
    <cellStyle name="Normal GHG whole table 2 6 3 3" xfId="12800" xr:uid="{00000000-0005-0000-0000-0000B1000000}"/>
    <cellStyle name="Normal GHG whole table 2 6 4" xfId="4194" xr:uid="{00000000-0005-0000-0000-0000B1000000}"/>
    <cellStyle name="Normal GHG whole table 2 6 4 2" xfId="9715" xr:uid="{00000000-0005-0000-0000-0000B1000000}"/>
    <cellStyle name="Normal GHG whole table 2 6 4 2 2" xfId="20269" xr:uid="{00000000-0005-0000-0000-0000B1000000}"/>
    <cellStyle name="Normal GHG whole table 2 6 4 3" xfId="13688" xr:uid="{00000000-0005-0000-0000-0000B1000000}"/>
    <cellStyle name="Normal GHG whole table 2 6 5" xfId="6313" xr:uid="{00000000-0005-0000-0000-0000B1000000}"/>
    <cellStyle name="Normal GHG whole table 2 6 5 2" xfId="16858" xr:uid="{00000000-0005-0000-0000-0000B1000000}"/>
    <cellStyle name="Normal GHG whole table 2 6 6" xfId="5599" xr:uid="{00000000-0005-0000-0000-0000B1000000}"/>
    <cellStyle name="Normal GHG whole table 2 6 6 2" xfId="14018" xr:uid="{00000000-0005-0000-0000-0000B1000000}"/>
    <cellStyle name="Normal GHG whole table 2 6 7" xfId="13999" xr:uid="{00000000-0005-0000-0000-0000B1000000}"/>
    <cellStyle name="Normal GHG whole table 2 7" xfId="1211" xr:uid="{00000000-0005-0000-0000-0000B1000000}"/>
    <cellStyle name="Normal GHG whole table 2 7 2" xfId="2453" xr:uid="{00000000-0005-0000-0000-0000B1000000}"/>
    <cellStyle name="Normal GHG whole table 2 7 2 2" xfId="8023" xr:uid="{00000000-0005-0000-0000-0000B1000000}"/>
    <cellStyle name="Normal GHG whole table 2 7 2 2 2" xfId="18568" xr:uid="{00000000-0005-0000-0000-0000B1000000}"/>
    <cellStyle name="Normal GHG whole table 2 7 2 3" xfId="14813" xr:uid="{00000000-0005-0000-0000-0000B1000000}"/>
    <cellStyle name="Normal GHG whole table 2 7 3" xfId="3877" xr:uid="{00000000-0005-0000-0000-0000B1000000}"/>
    <cellStyle name="Normal GHG whole table 2 7 3 2" xfId="9427" xr:uid="{00000000-0005-0000-0000-0000B1000000}"/>
    <cellStyle name="Normal GHG whole table 2 7 3 2 2" xfId="19980" xr:uid="{00000000-0005-0000-0000-0000B1000000}"/>
    <cellStyle name="Normal GHG whole table 2 7 3 3" xfId="11050" xr:uid="{00000000-0005-0000-0000-0000B1000000}"/>
    <cellStyle name="Normal GHG whole table 2 7 4" xfId="6865" xr:uid="{00000000-0005-0000-0000-0000B1000000}"/>
    <cellStyle name="Normal GHG whole table 2 7 4 2" xfId="17410" xr:uid="{00000000-0005-0000-0000-0000B1000000}"/>
    <cellStyle name="Normal GHG whole table 2 7 5" xfId="5311" xr:uid="{00000000-0005-0000-0000-0000B1000000}"/>
    <cellStyle name="Normal GHG whole table 2 7 5 2" xfId="11402" xr:uid="{00000000-0005-0000-0000-0000B1000000}"/>
    <cellStyle name="Normal GHG whole table 2 7 6" xfId="10501" xr:uid="{00000000-0005-0000-0000-0000B1000000}"/>
    <cellStyle name="Normal GHG whole table 2 8" xfId="915" xr:uid="{00000000-0005-0000-0000-0000B1000000}"/>
    <cellStyle name="Normal GHG whole table 2 8 2" xfId="3386" xr:uid="{00000000-0005-0000-0000-0000B1000000}"/>
    <cellStyle name="Normal GHG whole table 2 8 2 2" xfId="8954" xr:uid="{00000000-0005-0000-0000-0000B1000000}"/>
    <cellStyle name="Normal GHG whole table 2 8 2 2 2" xfId="19498" xr:uid="{00000000-0005-0000-0000-0000B1000000}"/>
    <cellStyle name="Normal GHG whole table 2 8 2 3" xfId="16158" xr:uid="{00000000-0005-0000-0000-0000B1000000}"/>
    <cellStyle name="Normal GHG whole table 2 8 3" xfId="6575" xr:uid="{00000000-0005-0000-0000-0000B1000000}"/>
    <cellStyle name="Normal GHG whole table 2 8 3 2" xfId="17120" xr:uid="{00000000-0005-0000-0000-0000B1000000}"/>
    <cellStyle name="Normal GHG whole table 2 8 4" xfId="4819" xr:uid="{00000000-0005-0000-0000-0000B1000000}"/>
    <cellStyle name="Normal GHG whole table 2 8 4 2" xfId="13175" xr:uid="{00000000-0005-0000-0000-0000B1000000}"/>
    <cellStyle name="Normal GHG whole table 2 8 5" xfId="11605" xr:uid="{00000000-0005-0000-0000-0000B1000000}"/>
    <cellStyle name="Normal GHG whole table 2 9" xfId="2158" xr:uid="{00000000-0005-0000-0000-0000B1000000}"/>
    <cellStyle name="Normal GHG whole table 2 9 2" xfId="7728" xr:uid="{00000000-0005-0000-0000-0000B1000000}"/>
    <cellStyle name="Normal GHG whole table 2 9 2 2" xfId="18273" xr:uid="{00000000-0005-0000-0000-0000B1000000}"/>
    <cellStyle name="Normal GHG whole table 2 9 3" xfId="11758" xr:uid="{00000000-0005-0000-0000-0000B1000000}"/>
    <cellStyle name="Normal GHG whole table 3" xfId="371" xr:uid="{00000000-0005-0000-0000-0000B3000000}"/>
    <cellStyle name="Normal GHG whole table 3 10" xfId="2123" xr:uid="{00000000-0005-0000-0000-0000B3000000}"/>
    <cellStyle name="Normal GHG whole table 3 10 2" xfId="7693" xr:uid="{00000000-0005-0000-0000-0000B3000000}"/>
    <cellStyle name="Normal GHG whole table 3 10 2 2" xfId="18238" xr:uid="{00000000-0005-0000-0000-0000B3000000}"/>
    <cellStyle name="Normal GHG whole table 3 10 3" xfId="11516" xr:uid="{00000000-0005-0000-0000-0000B3000000}"/>
    <cellStyle name="Normal GHG whole table 3 11" xfId="448" xr:uid="{00000000-0005-0000-0000-0000B3000000}"/>
    <cellStyle name="Normal GHG whole table 3 11 2" xfId="6191" xr:uid="{00000000-0005-0000-0000-0000B3000000}"/>
    <cellStyle name="Normal GHG whole table 3 11 2 2" xfId="16736" xr:uid="{00000000-0005-0000-0000-0000B3000000}"/>
    <cellStyle name="Normal GHG whole table 3 11 3" xfId="10780" xr:uid="{00000000-0005-0000-0000-0000B3000000}"/>
    <cellStyle name="Normal GHG whole table 3 12" xfId="3458" xr:uid="{00000000-0005-0000-0000-0000B3000000}"/>
    <cellStyle name="Normal GHG whole table 3 12 2" xfId="9022" xr:uid="{00000000-0005-0000-0000-0000B3000000}"/>
    <cellStyle name="Normal GHG whole table 3 12 2 2" xfId="19568" xr:uid="{00000000-0005-0000-0000-0000B3000000}"/>
    <cellStyle name="Normal GHG whole table 3 13" xfId="4901" xr:uid="{00000000-0005-0000-0000-0000B3000000}"/>
    <cellStyle name="Normal GHG whole table 3 13 2" xfId="15258" xr:uid="{00000000-0005-0000-0000-0000B3000000}"/>
    <cellStyle name="Normal GHG whole table 3 14" xfId="10393" xr:uid="{00000000-0005-0000-0000-0000B1000000}"/>
    <cellStyle name="Normal GHG whole table 3 2" xfId="522" xr:uid="{00000000-0005-0000-0000-0000B3000000}"/>
    <cellStyle name="Normal GHG whole table 3 2 2" xfId="668" xr:uid="{00000000-0005-0000-0000-0000B3000000}"/>
    <cellStyle name="Normal GHG whole table 3 2 2 2" xfId="1590" xr:uid="{00000000-0005-0000-0000-0000B3000000}"/>
    <cellStyle name="Normal GHG whole table 3 2 2 2 2" xfId="7200" xr:uid="{00000000-0005-0000-0000-0000B3000000}"/>
    <cellStyle name="Normal GHG whole table 3 2 2 2 2 2" xfId="17745" xr:uid="{00000000-0005-0000-0000-0000B3000000}"/>
    <cellStyle name="Normal GHG whole table 3 2 2 2 3" xfId="12838" xr:uid="{00000000-0005-0000-0000-0000B3000000}"/>
    <cellStyle name="Normal GHG whole table 3 2 2 3" xfId="2830" xr:uid="{00000000-0005-0000-0000-0000B3000000}"/>
    <cellStyle name="Normal GHG whole table 3 2 2 3 2" xfId="8400" xr:uid="{00000000-0005-0000-0000-0000B3000000}"/>
    <cellStyle name="Normal GHG whole table 3 2 2 3 2 2" xfId="18945" xr:uid="{00000000-0005-0000-0000-0000B3000000}"/>
    <cellStyle name="Normal GHG whole table 3 2 2 3 3" xfId="10979" xr:uid="{00000000-0005-0000-0000-0000B3000000}"/>
    <cellStyle name="Normal GHG whole table 3 2 2 4" xfId="4244" xr:uid="{00000000-0005-0000-0000-0000B3000000}"/>
    <cellStyle name="Normal GHG whole table 3 2 2 4 2" xfId="9764" xr:uid="{00000000-0005-0000-0000-0000B3000000}"/>
    <cellStyle name="Normal GHG whole table 3 2 2 4 2 2" xfId="20318" xr:uid="{00000000-0005-0000-0000-0000B3000000}"/>
    <cellStyle name="Normal GHG whole table 3 2 2 4 3" xfId="12375" xr:uid="{00000000-0005-0000-0000-0000B3000000}"/>
    <cellStyle name="Normal GHG whole table 3 2 2 5" xfId="6362" xr:uid="{00000000-0005-0000-0000-0000B3000000}"/>
    <cellStyle name="Normal GHG whole table 3 2 2 5 2" xfId="16907" xr:uid="{00000000-0005-0000-0000-0000B3000000}"/>
    <cellStyle name="Normal GHG whole table 3 2 2 6" xfId="5648" xr:uid="{00000000-0005-0000-0000-0000B3000000}"/>
    <cellStyle name="Normal GHG whole table 3 2 2 6 2" xfId="15290" xr:uid="{00000000-0005-0000-0000-0000B3000000}"/>
    <cellStyle name="Normal GHG whole table 3 2 2 7" xfId="14447" xr:uid="{00000000-0005-0000-0000-0000B3000000}"/>
    <cellStyle name="Normal GHG whole table 3 2 3" xfId="1791" xr:uid="{00000000-0005-0000-0000-0000B3000000}"/>
    <cellStyle name="Normal GHG whole table 3 2 3 2" xfId="3030" xr:uid="{00000000-0005-0000-0000-0000B3000000}"/>
    <cellStyle name="Normal GHG whole table 3 2 3 2 2" xfId="8600" xr:uid="{00000000-0005-0000-0000-0000B3000000}"/>
    <cellStyle name="Normal GHG whole table 3 2 3 2 2 2" xfId="19145" xr:uid="{00000000-0005-0000-0000-0000B3000000}"/>
    <cellStyle name="Normal GHG whole table 3 2 3 2 3" xfId="13340" xr:uid="{00000000-0005-0000-0000-0000B3000000}"/>
    <cellStyle name="Normal GHG whole table 3 2 3 3" xfId="4442" xr:uid="{00000000-0005-0000-0000-0000B3000000}"/>
    <cellStyle name="Normal GHG whole table 3 2 3 3 2" xfId="9951" xr:uid="{00000000-0005-0000-0000-0000B3000000}"/>
    <cellStyle name="Normal GHG whole table 3 2 3 3 2 2" xfId="20507" xr:uid="{00000000-0005-0000-0000-0000B3000000}"/>
    <cellStyle name="Normal GHG whole table 3 2 3 3 3" xfId="16113" xr:uid="{00000000-0005-0000-0000-0000B3000000}"/>
    <cellStyle name="Normal GHG whole table 3 2 3 4" xfId="7392" xr:uid="{00000000-0005-0000-0000-0000B3000000}"/>
    <cellStyle name="Normal GHG whole table 3 2 3 4 2" xfId="17937" xr:uid="{00000000-0005-0000-0000-0000B3000000}"/>
    <cellStyle name="Normal GHG whole table 3 2 3 5" xfId="5835" xr:uid="{00000000-0005-0000-0000-0000B3000000}"/>
    <cellStyle name="Normal GHG whole table 3 2 3 5 2" xfId="16358" xr:uid="{00000000-0005-0000-0000-0000B3000000}"/>
    <cellStyle name="Normal GHG whole table 3 2 3 6" xfId="13838" xr:uid="{00000000-0005-0000-0000-0000B3000000}"/>
    <cellStyle name="Normal GHG whole table 3 2 4" xfId="1342" xr:uid="{00000000-0005-0000-0000-0000B3000000}"/>
    <cellStyle name="Normal GHG whole table 3 2 4 2" xfId="2583" xr:uid="{00000000-0005-0000-0000-0000B3000000}"/>
    <cellStyle name="Normal GHG whole table 3 2 4 2 2" xfId="8153" xr:uid="{00000000-0005-0000-0000-0000B3000000}"/>
    <cellStyle name="Normal GHG whole table 3 2 4 2 2 2" xfId="18698" xr:uid="{00000000-0005-0000-0000-0000B3000000}"/>
    <cellStyle name="Normal GHG whole table 3 2 4 2 3" xfId="15642" xr:uid="{00000000-0005-0000-0000-0000B3000000}"/>
    <cellStyle name="Normal GHG whole table 3 2 4 3" xfId="4003" xr:uid="{00000000-0005-0000-0000-0000B3000000}"/>
    <cellStyle name="Normal GHG whole table 3 2 4 3 2" xfId="9538" xr:uid="{00000000-0005-0000-0000-0000B3000000}"/>
    <cellStyle name="Normal GHG whole table 3 2 4 3 2 2" xfId="20091" xr:uid="{00000000-0005-0000-0000-0000B3000000}"/>
    <cellStyle name="Normal GHG whole table 3 2 4 3 3" xfId="13756" xr:uid="{00000000-0005-0000-0000-0000B3000000}"/>
    <cellStyle name="Normal GHG whole table 3 2 4 4" xfId="6979" xr:uid="{00000000-0005-0000-0000-0000B3000000}"/>
    <cellStyle name="Normal GHG whole table 3 2 4 4 2" xfId="17524" xr:uid="{00000000-0005-0000-0000-0000B3000000}"/>
    <cellStyle name="Normal GHG whole table 3 2 4 5" xfId="5422" xr:uid="{00000000-0005-0000-0000-0000B3000000}"/>
    <cellStyle name="Normal GHG whole table 3 2 4 5 2" xfId="10254" xr:uid="{00000000-0005-0000-0000-0000B3000000}"/>
    <cellStyle name="Normal GHG whole table 3 2 4 6" xfId="12300" xr:uid="{00000000-0005-0000-0000-0000B3000000}"/>
    <cellStyle name="Normal GHG whole table 3 2 5" xfId="969" xr:uid="{00000000-0005-0000-0000-0000B3000000}"/>
    <cellStyle name="Normal GHG whole table 3 2 5 2" xfId="3637" xr:uid="{00000000-0005-0000-0000-0000B3000000}"/>
    <cellStyle name="Normal GHG whole table 3 2 5 2 2" xfId="9197" xr:uid="{00000000-0005-0000-0000-0000B3000000}"/>
    <cellStyle name="Normal GHG whole table 3 2 5 2 2 2" xfId="19745" xr:uid="{00000000-0005-0000-0000-0000B3000000}"/>
    <cellStyle name="Normal GHG whole table 3 2 5 2 3" xfId="15708" xr:uid="{00000000-0005-0000-0000-0000B3000000}"/>
    <cellStyle name="Normal GHG whole table 3 2 5 3" xfId="6629" xr:uid="{00000000-0005-0000-0000-0000B3000000}"/>
    <cellStyle name="Normal GHG whole table 3 2 5 3 2" xfId="17174" xr:uid="{00000000-0005-0000-0000-0000B3000000}"/>
    <cellStyle name="Normal GHG whole table 3 2 5 4" xfId="5081" xr:uid="{00000000-0005-0000-0000-0000B3000000}"/>
    <cellStyle name="Normal GHG whole table 3 2 5 4 2" xfId="13631" xr:uid="{00000000-0005-0000-0000-0000B3000000}"/>
    <cellStyle name="Normal GHG whole table 3 2 5 5" xfId="15889" xr:uid="{00000000-0005-0000-0000-0000B3000000}"/>
    <cellStyle name="Normal GHG whole table 3 2 6" xfId="2212" xr:uid="{00000000-0005-0000-0000-0000B3000000}"/>
    <cellStyle name="Normal GHG whole table 3 2 6 2" xfId="7782" xr:uid="{00000000-0005-0000-0000-0000B3000000}"/>
    <cellStyle name="Normal GHG whole table 3 2 6 2 2" xfId="18327" xr:uid="{00000000-0005-0000-0000-0000B3000000}"/>
    <cellStyle name="Normal GHG whole table 3 2 6 3" xfId="14721" xr:uid="{00000000-0005-0000-0000-0000B3000000}"/>
    <cellStyle name="Normal GHG whole table 3 2 7" xfId="3547" xr:uid="{00000000-0005-0000-0000-0000B3000000}"/>
    <cellStyle name="Normal GHG whole table 3 2 7 2" xfId="9111" xr:uid="{00000000-0005-0000-0000-0000B3000000}"/>
    <cellStyle name="Normal GHG whole table 3 2 7 2 2" xfId="19657" xr:uid="{00000000-0005-0000-0000-0000B3000000}"/>
    <cellStyle name="Normal GHG whole table 3 2 7 3" xfId="13794" xr:uid="{00000000-0005-0000-0000-0000B3000000}"/>
    <cellStyle name="Normal GHG whole table 3 2 8" xfId="4994" xr:uid="{00000000-0005-0000-0000-0000B3000000}"/>
    <cellStyle name="Normal GHG whole table 3 2 8 2" xfId="11675" xr:uid="{00000000-0005-0000-0000-0000B3000000}"/>
    <cellStyle name="Normal GHG whole table 3 2 9" xfId="13280" xr:uid="{00000000-0005-0000-0000-0000B3000000}"/>
    <cellStyle name="Normal GHG whole table 3 3" xfId="717" xr:uid="{00000000-0005-0000-0000-0000B3000000}"/>
    <cellStyle name="Normal GHG whole table 3 3 10" xfId="12102" xr:uid="{00000000-0005-0000-0000-0000B3000000}"/>
    <cellStyle name="Normal GHG whole table 3 3 2" xfId="1628" xr:uid="{00000000-0005-0000-0000-0000B3000000}"/>
    <cellStyle name="Normal GHG whole table 3 3 2 2" xfId="1943" xr:uid="{00000000-0005-0000-0000-0000B3000000}"/>
    <cellStyle name="Normal GHG whole table 3 3 2 2 2" xfId="3182" xr:uid="{00000000-0005-0000-0000-0000B3000000}"/>
    <cellStyle name="Normal GHG whole table 3 3 2 2 2 2" xfId="8752" xr:uid="{00000000-0005-0000-0000-0000B3000000}"/>
    <cellStyle name="Normal GHG whole table 3 3 2 2 2 2 2" xfId="19297" xr:uid="{00000000-0005-0000-0000-0000B3000000}"/>
    <cellStyle name="Normal GHG whole table 3 3 2 2 2 3" xfId="13152" xr:uid="{00000000-0005-0000-0000-0000B3000000}"/>
    <cellStyle name="Normal GHG whole table 3 3 2 2 3" xfId="4594" xr:uid="{00000000-0005-0000-0000-0000B3000000}"/>
    <cellStyle name="Normal GHG whole table 3 3 2 2 3 2" xfId="10093" xr:uid="{00000000-0005-0000-0000-0000B3000000}"/>
    <cellStyle name="Normal GHG whole table 3 3 2 2 3 2 2" xfId="20648" xr:uid="{00000000-0005-0000-0000-0000B3000000}"/>
    <cellStyle name="Normal GHG whole table 3 3 2 2 3 3" xfId="14223" xr:uid="{00000000-0005-0000-0000-0000B3000000}"/>
    <cellStyle name="Normal GHG whole table 3 3 2 2 4" xfId="7520" xr:uid="{00000000-0005-0000-0000-0000B3000000}"/>
    <cellStyle name="Normal GHG whole table 3 3 2 2 4 2" xfId="18065" xr:uid="{00000000-0005-0000-0000-0000B3000000}"/>
    <cellStyle name="Normal GHG whole table 3 3 2 2 5" xfId="5977" xr:uid="{00000000-0005-0000-0000-0000B3000000}"/>
    <cellStyle name="Normal GHG whole table 3 3 2 2 5 2" xfId="16499" xr:uid="{00000000-0005-0000-0000-0000B3000000}"/>
    <cellStyle name="Normal GHG whole table 3 3 2 2 6" xfId="13644" xr:uid="{00000000-0005-0000-0000-0000B3000000}"/>
    <cellStyle name="Normal GHG whole table 3 3 2 3" xfId="2868" xr:uid="{00000000-0005-0000-0000-0000B3000000}"/>
    <cellStyle name="Normal GHG whole table 3 3 2 3 2" xfId="8438" xr:uid="{00000000-0005-0000-0000-0000B3000000}"/>
    <cellStyle name="Normal GHG whole table 3 3 2 3 2 2" xfId="18983" xr:uid="{00000000-0005-0000-0000-0000B3000000}"/>
    <cellStyle name="Normal GHG whole table 3 3 2 3 3" xfId="11940" xr:uid="{00000000-0005-0000-0000-0000B3000000}"/>
    <cellStyle name="Normal GHG whole table 3 3 2 4" xfId="4281" xr:uid="{00000000-0005-0000-0000-0000B3000000}"/>
    <cellStyle name="Normal GHG whole table 3 3 2 4 2" xfId="9799" xr:uid="{00000000-0005-0000-0000-0000B3000000}"/>
    <cellStyle name="Normal GHG whole table 3 3 2 4 2 2" xfId="20353" xr:uid="{00000000-0005-0000-0000-0000B3000000}"/>
    <cellStyle name="Normal GHG whole table 3 3 2 4 3" xfId="14358" xr:uid="{00000000-0005-0000-0000-0000B3000000}"/>
    <cellStyle name="Normal GHG whole table 3 3 2 5" xfId="7236" xr:uid="{00000000-0005-0000-0000-0000B3000000}"/>
    <cellStyle name="Normal GHG whole table 3 3 2 5 2" xfId="17781" xr:uid="{00000000-0005-0000-0000-0000B3000000}"/>
    <cellStyle name="Normal GHG whole table 3 3 2 6" xfId="5683" xr:uid="{00000000-0005-0000-0000-0000B3000000}"/>
    <cellStyle name="Normal GHG whole table 3 3 2 6 2" xfId="10416" xr:uid="{00000000-0005-0000-0000-0000B3000000}"/>
    <cellStyle name="Normal GHG whole table 3 3 2 7" xfId="11977" xr:uid="{00000000-0005-0000-0000-0000B3000000}"/>
    <cellStyle name="Normal GHG whole table 3 3 3" xfId="1809" xr:uid="{00000000-0005-0000-0000-0000B3000000}"/>
    <cellStyle name="Normal GHG whole table 3 3 3 2" xfId="3048" xr:uid="{00000000-0005-0000-0000-0000B3000000}"/>
    <cellStyle name="Normal GHG whole table 3 3 3 2 2" xfId="8618" xr:uid="{00000000-0005-0000-0000-0000B3000000}"/>
    <cellStyle name="Normal GHG whole table 3 3 3 2 2 2" xfId="19163" xr:uid="{00000000-0005-0000-0000-0000B3000000}"/>
    <cellStyle name="Normal GHG whole table 3 3 3 2 3" xfId="10963" xr:uid="{00000000-0005-0000-0000-0000B3000000}"/>
    <cellStyle name="Normal GHG whole table 3 3 3 3" xfId="4460" xr:uid="{00000000-0005-0000-0000-0000B3000000}"/>
    <cellStyle name="Normal GHG whole table 3 3 3 3 2" xfId="9968" xr:uid="{00000000-0005-0000-0000-0000B3000000}"/>
    <cellStyle name="Normal GHG whole table 3 3 3 3 2 2" xfId="20524" xr:uid="{00000000-0005-0000-0000-0000B3000000}"/>
    <cellStyle name="Normal GHG whole table 3 3 3 3 3" xfId="13054" xr:uid="{00000000-0005-0000-0000-0000B3000000}"/>
    <cellStyle name="Normal GHG whole table 3 3 3 4" xfId="7409" xr:uid="{00000000-0005-0000-0000-0000B3000000}"/>
    <cellStyle name="Normal GHG whole table 3 3 3 4 2" xfId="17954" xr:uid="{00000000-0005-0000-0000-0000B3000000}"/>
    <cellStyle name="Normal GHG whole table 3 3 3 5" xfId="5852" xr:uid="{00000000-0005-0000-0000-0000B3000000}"/>
    <cellStyle name="Normal GHG whole table 3 3 3 5 2" xfId="16375" xr:uid="{00000000-0005-0000-0000-0000B3000000}"/>
    <cellStyle name="Normal GHG whole table 3 3 3 6" xfId="12575" xr:uid="{00000000-0005-0000-0000-0000B3000000}"/>
    <cellStyle name="Normal GHG whole table 3 3 4" xfId="1401" xr:uid="{00000000-0005-0000-0000-0000B3000000}"/>
    <cellStyle name="Normal GHG whole table 3 3 4 2" xfId="2642" xr:uid="{00000000-0005-0000-0000-0000B3000000}"/>
    <cellStyle name="Normal GHG whole table 3 3 4 2 2" xfId="8212" xr:uid="{00000000-0005-0000-0000-0000B3000000}"/>
    <cellStyle name="Normal GHG whole table 3 3 4 2 2 2" xfId="18757" xr:uid="{00000000-0005-0000-0000-0000B3000000}"/>
    <cellStyle name="Normal GHG whole table 3 3 4 2 3" xfId="11650" xr:uid="{00000000-0005-0000-0000-0000B3000000}"/>
    <cellStyle name="Normal GHG whole table 3 3 4 3" xfId="4062" xr:uid="{00000000-0005-0000-0000-0000B3000000}"/>
    <cellStyle name="Normal GHG whole table 3 3 4 3 2" xfId="9595" xr:uid="{00000000-0005-0000-0000-0000B3000000}"/>
    <cellStyle name="Normal GHG whole table 3 3 4 3 2 2" xfId="20148" xr:uid="{00000000-0005-0000-0000-0000B3000000}"/>
    <cellStyle name="Normal GHG whole table 3 3 4 3 3" xfId="13373" xr:uid="{00000000-0005-0000-0000-0000B3000000}"/>
    <cellStyle name="Normal GHG whole table 3 3 4 4" xfId="7036" xr:uid="{00000000-0005-0000-0000-0000B3000000}"/>
    <cellStyle name="Normal GHG whole table 3 3 4 4 2" xfId="17581" xr:uid="{00000000-0005-0000-0000-0000B3000000}"/>
    <cellStyle name="Normal GHG whole table 3 3 4 5" xfId="5479" xr:uid="{00000000-0005-0000-0000-0000B3000000}"/>
    <cellStyle name="Normal GHG whole table 3 3 4 5 2" xfId="11657" xr:uid="{00000000-0005-0000-0000-0000B3000000}"/>
    <cellStyle name="Normal GHG whole table 3 3 4 6" xfId="11319" xr:uid="{00000000-0005-0000-0000-0000B3000000}"/>
    <cellStyle name="Normal GHG whole table 3 3 5" xfId="1017" xr:uid="{00000000-0005-0000-0000-0000B3000000}"/>
    <cellStyle name="Normal GHG whole table 3 3 5 2" xfId="6677" xr:uid="{00000000-0005-0000-0000-0000B3000000}"/>
    <cellStyle name="Normal GHG whole table 3 3 5 2 2" xfId="17222" xr:uid="{00000000-0005-0000-0000-0000B3000000}"/>
    <cellStyle name="Normal GHG whole table 3 3 5 3" xfId="13819" xr:uid="{00000000-0005-0000-0000-0000B3000000}"/>
    <cellStyle name="Normal GHG whole table 3 3 6" xfId="2260" xr:uid="{00000000-0005-0000-0000-0000B3000000}"/>
    <cellStyle name="Normal GHG whole table 3 3 6 2" xfId="7830" xr:uid="{00000000-0005-0000-0000-0000B3000000}"/>
    <cellStyle name="Normal GHG whole table 3 3 6 2 2" xfId="18375" xr:uid="{00000000-0005-0000-0000-0000B3000000}"/>
    <cellStyle name="Normal GHG whole table 3 3 6 3" xfId="10493" xr:uid="{00000000-0005-0000-0000-0000B3000000}"/>
    <cellStyle name="Normal GHG whole table 3 3 7" xfId="3685" xr:uid="{00000000-0005-0000-0000-0000B3000000}"/>
    <cellStyle name="Normal GHG whole table 3 3 7 2" xfId="9244" xr:uid="{00000000-0005-0000-0000-0000B3000000}"/>
    <cellStyle name="Normal GHG whole table 3 3 7 2 2" xfId="19793" xr:uid="{00000000-0005-0000-0000-0000B3000000}"/>
    <cellStyle name="Normal GHG whole table 3 3 7 3" xfId="10902" xr:uid="{00000000-0005-0000-0000-0000B3000000}"/>
    <cellStyle name="Normal GHG whole table 3 3 8" xfId="6399" xr:uid="{00000000-0005-0000-0000-0000B3000000}"/>
    <cellStyle name="Normal GHG whole table 3 3 8 2" xfId="15107" xr:uid="{00000000-0005-0000-0000-0000B3000000}"/>
    <cellStyle name="Normal GHG whole table 3 3 8 2 2" xfId="16944" xr:uid="{00000000-0005-0000-0000-0000B3000000}"/>
    <cellStyle name="Normal GHG whole table 3 3 8 3" xfId="10626" xr:uid="{00000000-0005-0000-0000-0000B3000000}"/>
    <cellStyle name="Normal GHG whole table 3 3 9" xfId="5128" xr:uid="{00000000-0005-0000-0000-0000B3000000}"/>
    <cellStyle name="Normal GHG whole table 3 3 9 2" xfId="11112" xr:uid="{00000000-0005-0000-0000-0000B3000000}"/>
    <cellStyle name="Normal GHG whole table 3 4" xfId="781" xr:uid="{00000000-0005-0000-0000-0000B3000000}"/>
    <cellStyle name="Normal GHG whole table 3 4 2" xfId="2007" xr:uid="{00000000-0005-0000-0000-0000B3000000}"/>
    <cellStyle name="Normal GHG whole table 3 4 2 2" xfId="3246" xr:uid="{00000000-0005-0000-0000-0000B3000000}"/>
    <cellStyle name="Normal GHG whole table 3 4 2 2 2" xfId="8816" xr:uid="{00000000-0005-0000-0000-0000B3000000}"/>
    <cellStyle name="Normal GHG whole table 3 4 2 2 2 2" xfId="19361" xr:uid="{00000000-0005-0000-0000-0000B3000000}"/>
    <cellStyle name="Normal GHG whole table 3 4 2 2 3" xfId="14663" xr:uid="{00000000-0005-0000-0000-0000B3000000}"/>
    <cellStyle name="Normal GHG whole table 3 4 2 3" xfId="4658" xr:uid="{00000000-0005-0000-0000-0000B3000000}"/>
    <cellStyle name="Normal GHG whole table 3 4 2 3 2" xfId="10153" xr:uid="{00000000-0005-0000-0000-0000B3000000}"/>
    <cellStyle name="Normal GHG whole table 3 4 2 3 2 2" xfId="20708" xr:uid="{00000000-0005-0000-0000-0000B3000000}"/>
    <cellStyle name="Normal GHG whole table 3 4 2 3 3" xfId="15835" xr:uid="{00000000-0005-0000-0000-0000B3000000}"/>
    <cellStyle name="Normal GHG whole table 3 4 2 4" xfId="7580" xr:uid="{00000000-0005-0000-0000-0000B3000000}"/>
    <cellStyle name="Normal GHG whole table 3 4 2 4 2" xfId="18125" xr:uid="{00000000-0005-0000-0000-0000B3000000}"/>
    <cellStyle name="Normal GHG whole table 3 4 2 5" xfId="6037" xr:uid="{00000000-0005-0000-0000-0000B3000000}"/>
    <cellStyle name="Normal GHG whole table 3 4 2 5 2" xfId="16559" xr:uid="{00000000-0005-0000-0000-0000B3000000}"/>
    <cellStyle name="Normal GHG whole table 3 4 2 6" xfId="15563" xr:uid="{00000000-0005-0000-0000-0000B3000000}"/>
    <cellStyle name="Normal GHG whole table 3 4 3" xfId="1689" xr:uid="{00000000-0005-0000-0000-0000B3000000}"/>
    <cellStyle name="Normal GHG whole table 3 4 3 2" xfId="2929" xr:uid="{00000000-0005-0000-0000-0000B3000000}"/>
    <cellStyle name="Normal GHG whole table 3 4 3 2 2" xfId="8499" xr:uid="{00000000-0005-0000-0000-0000B3000000}"/>
    <cellStyle name="Normal GHG whole table 3 4 3 2 2 2" xfId="19044" xr:uid="{00000000-0005-0000-0000-0000B3000000}"/>
    <cellStyle name="Normal GHG whole table 3 4 3 2 3" xfId="11882" xr:uid="{00000000-0005-0000-0000-0000B3000000}"/>
    <cellStyle name="Normal GHG whole table 3 4 3 3" xfId="4342" xr:uid="{00000000-0005-0000-0000-0000B3000000}"/>
    <cellStyle name="Normal GHG whole table 3 4 3 3 2" xfId="9856" xr:uid="{00000000-0005-0000-0000-0000B3000000}"/>
    <cellStyle name="Normal GHG whole table 3 4 3 3 2 2" xfId="20412" xr:uid="{00000000-0005-0000-0000-0000B3000000}"/>
    <cellStyle name="Normal GHG whole table 3 4 3 3 3" xfId="10988" xr:uid="{00000000-0005-0000-0000-0000B3000000}"/>
    <cellStyle name="Normal GHG whole table 3 4 3 4" xfId="7296" xr:uid="{00000000-0005-0000-0000-0000B3000000}"/>
    <cellStyle name="Normal GHG whole table 3 4 3 4 2" xfId="17841" xr:uid="{00000000-0005-0000-0000-0000B3000000}"/>
    <cellStyle name="Normal GHG whole table 3 4 3 5" xfId="5740" xr:uid="{00000000-0005-0000-0000-0000B3000000}"/>
    <cellStyle name="Normal GHG whole table 3 4 3 5 2" xfId="16263" xr:uid="{00000000-0005-0000-0000-0000B3000000}"/>
    <cellStyle name="Normal GHG whole table 3 4 3 6" xfId="10879" xr:uid="{00000000-0005-0000-0000-0000B3000000}"/>
    <cellStyle name="Normal GHG whole table 3 4 4" xfId="1081" xr:uid="{00000000-0005-0000-0000-0000B3000000}"/>
    <cellStyle name="Normal GHG whole table 3 4 4 2" xfId="6738" xr:uid="{00000000-0005-0000-0000-0000B3000000}"/>
    <cellStyle name="Normal GHG whole table 3 4 4 2 2" xfId="17283" xr:uid="{00000000-0005-0000-0000-0000B3000000}"/>
    <cellStyle name="Normal GHG whole table 3 4 4 3" xfId="12099" xr:uid="{00000000-0005-0000-0000-0000B3000000}"/>
    <cellStyle name="Normal GHG whole table 3 4 5" xfId="2324" xr:uid="{00000000-0005-0000-0000-0000B3000000}"/>
    <cellStyle name="Normal GHG whole table 3 4 5 2" xfId="7894" xr:uid="{00000000-0005-0000-0000-0000B3000000}"/>
    <cellStyle name="Normal GHG whole table 3 4 5 2 2" xfId="18439" xr:uid="{00000000-0005-0000-0000-0000B3000000}"/>
    <cellStyle name="Normal GHG whole table 3 4 5 3" xfId="12423" xr:uid="{00000000-0005-0000-0000-0000B3000000}"/>
    <cellStyle name="Normal GHG whole table 3 4 6" xfId="3749" xr:uid="{00000000-0005-0000-0000-0000B3000000}"/>
    <cellStyle name="Normal GHG whole table 3 4 6 2" xfId="9304" xr:uid="{00000000-0005-0000-0000-0000B3000000}"/>
    <cellStyle name="Normal GHG whole table 3 4 6 2 2" xfId="19854" xr:uid="{00000000-0005-0000-0000-0000B3000000}"/>
    <cellStyle name="Normal GHG whole table 3 4 6 3" xfId="15512" xr:uid="{00000000-0005-0000-0000-0000B3000000}"/>
    <cellStyle name="Normal GHG whole table 3 4 7" xfId="6444" xr:uid="{00000000-0005-0000-0000-0000B3000000}"/>
    <cellStyle name="Normal GHG whole table 3 4 7 2" xfId="15152" xr:uid="{00000000-0005-0000-0000-0000B3000000}"/>
    <cellStyle name="Normal GHG whole table 3 4 7 2 2" xfId="16989" xr:uid="{00000000-0005-0000-0000-0000B3000000}"/>
    <cellStyle name="Normal GHG whole table 3 4 7 3" xfId="12720" xr:uid="{00000000-0005-0000-0000-0000B3000000}"/>
    <cellStyle name="Normal GHG whole table 3 4 8" xfId="5188" xr:uid="{00000000-0005-0000-0000-0000B3000000}"/>
    <cellStyle name="Normal GHG whole table 3 4 8 2" xfId="11834" xr:uid="{00000000-0005-0000-0000-0000B3000000}"/>
    <cellStyle name="Normal GHG whole table 3 4 9" xfId="10570" xr:uid="{00000000-0005-0000-0000-0000B3000000}"/>
    <cellStyle name="Normal GHG whole table 3 5" xfId="843" xr:uid="{00000000-0005-0000-0000-0000B3000000}"/>
    <cellStyle name="Normal GHG whole table 3 5 2" xfId="2069" xr:uid="{00000000-0005-0000-0000-0000B3000000}"/>
    <cellStyle name="Normal GHG whole table 3 5 2 2" xfId="3308" xr:uid="{00000000-0005-0000-0000-0000B3000000}"/>
    <cellStyle name="Normal GHG whole table 3 5 2 2 2" xfId="8878" xr:uid="{00000000-0005-0000-0000-0000B3000000}"/>
    <cellStyle name="Normal GHG whole table 3 5 2 2 2 2" xfId="19423" xr:uid="{00000000-0005-0000-0000-0000B3000000}"/>
    <cellStyle name="Normal GHG whole table 3 5 2 2 3" xfId="14596" xr:uid="{00000000-0005-0000-0000-0000B3000000}"/>
    <cellStyle name="Normal GHG whole table 3 5 2 3" xfId="4720" xr:uid="{00000000-0005-0000-0000-0000B3000000}"/>
    <cellStyle name="Normal GHG whole table 3 5 2 3 2" xfId="10212" xr:uid="{00000000-0005-0000-0000-0000B3000000}"/>
    <cellStyle name="Normal GHG whole table 3 5 2 3 2 2" xfId="20767" xr:uid="{00000000-0005-0000-0000-0000B3000000}"/>
    <cellStyle name="Normal GHG whole table 3 5 2 3 3" xfId="14658" xr:uid="{00000000-0005-0000-0000-0000B3000000}"/>
    <cellStyle name="Normal GHG whole table 3 5 2 4" xfId="7639" xr:uid="{00000000-0005-0000-0000-0000B3000000}"/>
    <cellStyle name="Normal GHG whole table 3 5 2 4 2" xfId="18184" xr:uid="{00000000-0005-0000-0000-0000B3000000}"/>
    <cellStyle name="Normal GHG whole table 3 5 2 5" xfId="6096" xr:uid="{00000000-0005-0000-0000-0000B3000000}"/>
    <cellStyle name="Normal GHG whole table 3 5 2 5 2" xfId="16618" xr:uid="{00000000-0005-0000-0000-0000B3000000}"/>
    <cellStyle name="Normal GHG whole table 3 5 2 6" xfId="13196" xr:uid="{00000000-0005-0000-0000-0000B3000000}"/>
    <cellStyle name="Normal GHG whole table 3 5 3" xfId="1747" xr:uid="{00000000-0005-0000-0000-0000B3000000}"/>
    <cellStyle name="Normal GHG whole table 3 5 3 2" xfId="2986" xr:uid="{00000000-0005-0000-0000-0000B3000000}"/>
    <cellStyle name="Normal GHG whole table 3 5 3 2 2" xfId="8556" xr:uid="{00000000-0005-0000-0000-0000B3000000}"/>
    <cellStyle name="Normal GHG whole table 3 5 3 2 2 2" xfId="19101" xr:uid="{00000000-0005-0000-0000-0000B3000000}"/>
    <cellStyle name="Normal GHG whole table 3 5 3 2 3" xfId="13136" xr:uid="{00000000-0005-0000-0000-0000B3000000}"/>
    <cellStyle name="Normal GHG whole table 3 5 3 3" xfId="4398" xr:uid="{00000000-0005-0000-0000-0000B3000000}"/>
    <cellStyle name="Normal GHG whole table 3 5 3 3 2" xfId="9909" xr:uid="{00000000-0005-0000-0000-0000B3000000}"/>
    <cellStyle name="Normal GHG whole table 3 5 3 3 2 2" xfId="20465" xr:uid="{00000000-0005-0000-0000-0000B3000000}"/>
    <cellStyle name="Normal GHG whole table 3 5 3 3 3" xfId="10460" xr:uid="{00000000-0005-0000-0000-0000B3000000}"/>
    <cellStyle name="Normal GHG whole table 3 5 3 4" xfId="7350" xr:uid="{00000000-0005-0000-0000-0000B3000000}"/>
    <cellStyle name="Normal GHG whole table 3 5 3 4 2" xfId="17895" xr:uid="{00000000-0005-0000-0000-0000B3000000}"/>
    <cellStyle name="Normal GHG whole table 3 5 3 5" xfId="5793" xr:uid="{00000000-0005-0000-0000-0000B3000000}"/>
    <cellStyle name="Normal GHG whole table 3 5 3 5 2" xfId="16316" xr:uid="{00000000-0005-0000-0000-0000B3000000}"/>
    <cellStyle name="Normal GHG whole table 3 5 3 6" xfId="11907" xr:uid="{00000000-0005-0000-0000-0000B3000000}"/>
    <cellStyle name="Normal GHG whole table 3 5 4" xfId="1143" xr:uid="{00000000-0005-0000-0000-0000B3000000}"/>
    <cellStyle name="Normal GHG whole table 3 5 4 2" xfId="6800" xr:uid="{00000000-0005-0000-0000-0000B3000000}"/>
    <cellStyle name="Normal GHG whole table 3 5 4 2 2" xfId="17345" xr:uid="{00000000-0005-0000-0000-0000B3000000}"/>
    <cellStyle name="Normal GHG whole table 3 5 4 3" xfId="10681" xr:uid="{00000000-0005-0000-0000-0000B3000000}"/>
    <cellStyle name="Normal GHG whole table 3 5 5" xfId="2386" xr:uid="{00000000-0005-0000-0000-0000B3000000}"/>
    <cellStyle name="Normal GHG whole table 3 5 5 2" xfId="7956" xr:uid="{00000000-0005-0000-0000-0000B3000000}"/>
    <cellStyle name="Normal GHG whole table 3 5 5 2 2" xfId="18501" xr:uid="{00000000-0005-0000-0000-0000B3000000}"/>
    <cellStyle name="Normal GHG whole table 3 5 5 3" xfId="16042" xr:uid="{00000000-0005-0000-0000-0000B3000000}"/>
    <cellStyle name="Normal GHG whole table 3 5 6" xfId="3811" xr:uid="{00000000-0005-0000-0000-0000B3000000}"/>
    <cellStyle name="Normal GHG whole table 3 5 6 2" xfId="9363" xr:uid="{00000000-0005-0000-0000-0000B3000000}"/>
    <cellStyle name="Normal GHG whole table 3 5 6 2 2" xfId="19916" xr:uid="{00000000-0005-0000-0000-0000B3000000}"/>
    <cellStyle name="Normal GHG whole table 3 5 6 3" xfId="15555" xr:uid="{00000000-0005-0000-0000-0000B3000000}"/>
    <cellStyle name="Normal GHG whole table 3 5 7" xfId="6503" xr:uid="{00000000-0005-0000-0000-0000B3000000}"/>
    <cellStyle name="Normal GHG whole table 3 5 7 2" xfId="15211" xr:uid="{00000000-0005-0000-0000-0000B3000000}"/>
    <cellStyle name="Normal GHG whole table 3 5 7 2 2" xfId="17048" xr:uid="{00000000-0005-0000-0000-0000B3000000}"/>
    <cellStyle name="Normal GHG whole table 3 5 7 3" xfId="10956" xr:uid="{00000000-0005-0000-0000-0000B3000000}"/>
    <cellStyle name="Normal GHG whole table 3 5 8" xfId="5247" xr:uid="{00000000-0005-0000-0000-0000B3000000}"/>
    <cellStyle name="Normal GHG whole table 3 5 8 2" xfId="15374" xr:uid="{00000000-0005-0000-0000-0000B3000000}"/>
    <cellStyle name="Normal GHG whole table 3 5 9" xfId="11681" xr:uid="{00000000-0005-0000-0000-0000B3000000}"/>
    <cellStyle name="Normal GHG whole table 3 6" xfId="585" xr:uid="{00000000-0005-0000-0000-0000B3000000}"/>
    <cellStyle name="Normal GHG whole table 3 6 2" xfId="1512" xr:uid="{00000000-0005-0000-0000-0000B3000000}"/>
    <cellStyle name="Normal GHG whole table 3 6 2 2" xfId="7133" xr:uid="{00000000-0005-0000-0000-0000B3000000}"/>
    <cellStyle name="Normal GHG whole table 3 6 2 2 2" xfId="17678" xr:uid="{00000000-0005-0000-0000-0000B3000000}"/>
    <cellStyle name="Normal GHG whole table 3 6 2 3" xfId="11247" xr:uid="{00000000-0005-0000-0000-0000B3000000}"/>
    <cellStyle name="Normal GHG whole table 3 6 3" xfId="2752" xr:uid="{00000000-0005-0000-0000-0000B3000000}"/>
    <cellStyle name="Normal GHG whole table 3 6 3 2" xfId="8322" xr:uid="{00000000-0005-0000-0000-0000B3000000}"/>
    <cellStyle name="Normal GHG whole table 3 6 3 2 2" xfId="18867" xr:uid="{00000000-0005-0000-0000-0000B3000000}"/>
    <cellStyle name="Normal GHG whole table 3 6 3 3" xfId="13490" xr:uid="{00000000-0005-0000-0000-0000B3000000}"/>
    <cellStyle name="Normal GHG whole table 3 6 4" xfId="4166" xr:uid="{00000000-0005-0000-0000-0000B3000000}"/>
    <cellStyle name="Normal GHG whole table 3 6 4 2" xfId="9689" xr:uid="{00000000-0005-0000-0000-0000B3000000}"/>
    <cellStyle name="Normal GHG whole table 3 6 4 2 2" xfId="20243" xr:uid="{00000000-0005-0000-0000-0000B3000000}"/>
    <cellStyle name="Normal GHG whole table 3 6 4 3" xfId="10801" xr:uid="{00000000-0005-0000-0000-0000B3000000}"/>
    <cellStyle name="Normal GHG whole table 3 6 5" xfId="6283" xr:uid="{00000000-0005-0000-0000-0000B3000000}"/>
    <cellStyle name="Normal GHG whole table 3 6 5 2" xfId="16828" xr:uid="{00000000-0005-0000-0000-0000B3000000}"/>
    <cellStyle name="Normal GHG whole table 3 6 6" xfId="5573" xr:uid="{00000000-0005-0000-0000-0000B3000000}"/>
    <cellStyle name="Normal GHG whole table 3 6 6 2" xfId="15317" xr:uid="{00000000-0005-0000-0000-0000B3000000}"/>
    <cellStyle name="Normal GHG whole table 3 6 7" xfId="11076" xr:uid="{00000000-0005-0000-0000-0000B3000000}"/>
    <cellStyle name="Normal GHG whole table 3 7" xfId="1215" xr:uid="{00000000-0005-0000-0000-0000B1000000}"/>
    <cellStyle name="Normal GHG whole table 3 7 2" xfId="2457" xr:uid="{00000000-0005-0000-0000-0000B1000000}"/>
    <cellStyle name="Normal GHG whole table 3 7 2 2" xfId="8027" xr:uid="{00000000-0005-0000-0000-0000B1000000}"/>
    <cellStyle name="Normal GHG whole table 3 7 2 2 2" xfId="18572" xr:uid="{00000000-0005-0000-0000-0000B1000000}"/>
    <cellStyle name="Normal GHG whole table 3 7 2 3" xfId="13902" xr:uid="{00000000-0005-0000-0000-0000B1000000}"/>
    <cellStyle name="Normal GHG whole table 3 7 3" xfId="3881" xr:uid="{00000000-0005-0000-0000-0000B1000000}"/>
    <cellStyle name="Normal GHG whole table 3 7 3 2" xfId="9430" xr:uid="{00000000-0005-0000-0000-0000B1000000}"/>
    <cellStyle name="Normal GHG whole table 3 7 3 2 2" xfId="19983" xr:uid="{00000000-0005-0000-0000-0000B1000000}"/>
    <cellStyle name="Normal GHG whole table 3 7 3 3" xfId="11572" xr:uid="{00000000-0005-0000-0000-0000B1000000}"/>
    <cellStyle name="Normal GHG whole table 3 7 4" xfId="6868" xr:uid="{00000000-0005-0000-0000-0000B1000000}"/>
    <cellStyle name="Normal GHG whole table 3 7 4 2" xfId="17413" xr:uid="{00000000-0005-0000-0000-0000B1000000}"/>
    <cellStyle name="Normal GHG whole table 3 7 5" xfId="5314" xr:uid="{00000000-0005-0000-0000-0000B1000000}"/>
    <cellStyle name="Normal GHG whole table 3 7 5 2" xfId="12912" xr:uid="{00000000-0005-0000-0000-0000B1000000}"/>
    <cellStyle name="Normal GHG whole table 3 7 6" xfId="10275" xr:uid="{00000000-0005-0000-0000-0000B1000000}"/>
    <cellStyle name="Normal GHG whole table 3 8" xfId="1169" xr:uid="{00000000-0005-0000-0000-0000B3000000}"/>
    <cellStyle name="Normal GHG whole table 3 8 2" xfId="2412" xr:uid="{00000000-0005-0000-0000-0000B3000000}"/>
    <cellStyle name="Normal GHG whole table 3 8 2 2" xfId="7982" xr:uid="{00000000-0005-0000-0000-0000B3000000}"/>
    <cellStyle name="Normal GHG whole table 3 8 2 2 2" xfId="18527" xr:uid="{00000000-0005-0000-0000-0000B3000000}"/>
    <cellStyle name="Normal GHG whole table 3 8 2 3" xfId="10748" xr:uid="{00000000-0005-0000-0000-0000B3000000}"/>
    <cellStyle name="Normal GHG whole table 3 8 3" xfId="3837" xr:uid="{00000000-0005-0000-0000-0000B3000000}"/>
    <cellStyle name="Normal GHG whole table 3 8 3 2" xfId="9388" xr:uid="{00000000-0005-0000-0000-0000B3000000}"/>
    <cellStyle name="Normal GHG whole table 3 8 3 2 2" xfId="19941" xr:uid="{00000000-0005-0000-0000-0000B3000000}"/>
    <cellStyle name="Normal GHG whole table 3 8 3 3" xfId="12329" xr:uid="{00000000-0005-0000-0000-0000B3000000}"/>
    <cellStyle name="Normal GHG whole table 3 8 4" xfId="6825" xr:uid="{00000000-0005-0000-0000-0000B3000000}"/>
    <cellStyle name="Normal GHG whole table 3 8 4 2" xfId="17370" xr:uid="{00000000-0005-0000-0000-0000B3000000}"/>
    <cellStyle name="Normal GHG whole table 3 8 5" xfId="5272" xr:uid="{00000000-0005-0000-0000-0000B3000000}"/>
    <cellStyle name="Normal GHG whole table 3 8 5 2" xfId="10845" xr:uid="{00000000-0005-0000-0000-0000B3000000}"/>
    <cellStyle name="Normal GHG whole table 3 8 6" xfId="10319" xr:uid="{00000000-0005-0000-0000-0000B3000000}"/>
    <cellStyle name="Normal GHG whole table 3 9" xfId="879" xr:uid="{00000000-0005-0000-0000-0000B3000000}"/>
    <cellStyle name="Normal GHG whole table 3 9 2" xfId="3594" xr:uid="{00000000-0005-0000-0000-0000B3000000}"/>
    <cellStyle name="Normal GHG whole table 3 9 2 2" xfId="9155" xr:uid="{00000000-0005-0000-0000-0000B3000000}"/>
    <cellStyle name="Normal GHG whole table 3 9 2 2 2" xfId="19702" xr:uid="{00000000-0005-0000-0000-0000B3000000}"/>
    <cellStyle name="Normal GHG whole table 3 9 2 3" xfId="14547" xr:uid="{00000000-0005-0000-0000-0000B3000000}"/>
    <cellStyle name="Normal GHG whole table 3 9 3" xfId="6539" xr:uid="{00000000-0005-0000-0000-0000B3000000}"/>
    <cellStyle name="Normal GHG whole table 3 9 3 2" xfId="17084" xr:uid="{00000000-0005-0000-0000-0000B3000000}"/>
    <cellStyle name="Normal GHG whole table 3 9 4" xfId="5039" xr:uid="{00000000-0005-0000-0000-0000B3000000}"/>
    <cellStyle name="Normal GHG whole table 3 9 4 2" xfId="10588" xr:uid="{00000000-0005-0000-0000-0000B3000000}"/>
    <cellStyle name="Normal GHG whole table 3 9 5" xfId="13218" xr:uid="{00000000-0005-0000-0000-0000B3000000}"/>
    <cellStyle name="Normal GHG whole table 4" xfId="323" xr:uid="{00000000-0005-0000-0000-0000B3000000}"/>
    <cellStyle name="Normal GHG whole table 4 10" xfId="10372" xr:uid="{00000000-0005-0000-0000-0000B3000000}"/>
    <cellStyle name="Normal GHG whole table 4 2" xfId="1282" xr:uid="{00000000-0005-0000-0000-0000B3000000}"/>
    <cellStyle name="Normal GHG whole table 4 2 2" xfId="1835" xr:uid="{00000000-0005-0000-0000-0000B3000000}"/>
    <cellStyle name="Normal GHG whole table 4 2 2 2" xfId="3074" xr:uid="{00000000-0005-0000-0000-0000B3000000}"/>
    <cellStyle name="Normal GHG whole table 4 2 2 2 2" xfId="8644" xr:uid="{00000000-0005-0000-0000-0000B3000000}"/>
    <cellStyle name="Normal GHG whole table 4 2 2 2 2 2" xfId="19189" xr:uid="{00000000-0005-0000-0000-0000B3000000}"/>
    <cellStyle name="Normal GHG whole table 4 2 2 2 3" xfId="13852" xr:uid="{00000000-0005-0000-0000-0000B3000000}"/>
    <cellStyle name="Normal GHG whole table 4 2 2 3" xfId="4486" xr:uid="{00000000-0005-0000-0000-0000B3000000}"/>
    <cellStyle name="Normal GHG whole table 4 2 2 3 2" xfId="9991" xr:uid="{00000000-0005-0000-0000-0000B3000000}"/>
    <cellStyle name="Normal GHG whole table 4 2 2 3 2 2" xfId="20547" xr:uid="{00000000-0005-0000-0000-0000B3000000}"/>
    <cellStyle name="Normal GHG whole table 4 2 2 3 3" xfId="12660" xr:uid="{00000000-0005-0000-0000-0000B3000000}"/>
    <cellStyle name="Normal GHG whole table 4 2 2 4" xfId="7430" xr:uid="{00000000-0005-0000-0000-0000B3000000}"/>
    <cellStyle name="Normal GHG whole table 4 2 2 4 2" xfId="17975" xr:uid="{00000000-0005-0000-0000-0000B3000000}"/>
    <cellStyle name="Normal GHG whole table 4 2 2 5" xfId="5875" xr:uid="{00000000-0005-0000-0000-0000B3000000}"/>
    <cellStyle name="Normal GHG whole table 4 2 2 5 2" xfId="16398" xr:uid="{00000000-0005-0000-0000-0000B3000000}"/>
    <cellStyle name="Normal GHG whole table 4 2 2 6" xfId="12522" xr:uid="{00000000-0005-0000-0000-0000B3000000}"/>
    <cellStyle name="Normal GHG whole table 4 2 3" xfId="2523" xr:uid="{00000000-0005-0000-0000-0000B3000000}"/>
    <cellStyle name="Normal GHG whole table 4 2 3 2" xfId="3944" xr:uid="{00000000-0005-0000-0000-0000B3000000}"/>
    <cellStyle name="Normal GHG whole table 4 2 3 2 2" xfId="9485" xr:uid="{00000000-0005-0000-0000-0000B3000000}"/>
    <cellStyle name="Normal GHG whole table 4 2 3 2 2 2" xfId="20038" xr:uid="{00000000-0005-0000-0000-0000B3000000}"/>
    <cellStyle name="Normal GHG whole table 4 2 3 2 3" xfId="16177" xr:uid="{00000000-0005-0000-0000-0000B3000000}"/>
    <cellStyle name="Normal GHG whole table 4 2 3 3" xfId="8093" xr:uid="{00000000-0005-0000-0000-0000B3000000}"/>
    <cellStyle name="Normal GHG whole table 4 2 3 3 2" xfId="18638" xr:uid="{00000000-0005-0000-0000-0000B3000000}"/>
    <cellStyle name="Normal GHG whole table 4 2 3 4" xfId="5369" xr:uid="{00000000-0005-0000-0000-0000B3000000}"/>
    <cellStyle name="Normal GHG whole table 4 2 3 4 2" xfId="13802" xr:uid="{00000000-0005-0000-0000-0000B3000000}"/>
    <cellStyle name="Normal GHG whole table 4 2 3 5" xfId="14316" xr:uid="{00000000-0005-0000-0000-0000B3000000}"/>
    <cellStyle name="Normal GHG whole table 4 2 4" xfId="3509" xr:uid="{00000000-0005-0000-0000-0000B3000000}"/>
    <cellStyle name="Normal GHG whole table 4 2 4 2" xfId="9073" xr:uid="{00000000-0005-0000-0000-0000B3000000}"/>
    <cellStyle name="Normal GHG whole table 4 2 4 2 2" xfId="19619" xr:uid="{00000000-0005-0000-0000-0000B3000000}"/>
    <cellStyle name="Normal GHG whole table 4 2 4 3" xfId="11918" xr:uid="{00000000-0005-0000-0000-0000B3000000}"/>
    <cellStyle name="Normal GHG whole table 4 2 5" xfId="4956" xr:uid="{00000000-0005-0000-0000-0000B3000000}"/>
    <cellStyle name="Normal GHG whole table 4 2 5 2" xfId="14392" xr:uid="{00000000-0005-0000-0000-0000B3000000}"/>
    <cellStyle name="Normal GHG whole table 4 2 6" xfId="12828" xr:uid="{00000000-0005-0000-0000-0000B3000000}"/>
    <cellStyle name="Normal GHG whole table 4 3" xfId="1426" xr:uid="{00000000-0005-0000-0000-0000B3000000}"/>
    <cellStyle name="Normal GHG whole table 4 3 2" xfId="2667" xr:uid="{00000000-0005-0000-0000-0000B3000000}"/>
    <cellStyle name="Normal GHG whole table 4 3 2 2" xfId="8237" xr:uid="{00000000-0005-0000-0000-0000B3000000}"/>
    <cellStyle name="Normal GHG whole table 4 3 2 2 2" xfId="18782" xr:uid="{00000000-0005-0000-0000-0000B3000000}"/>
    <cellStyle name="Normal GHG whole table 4 3 2 3" xfId="12415" xr:uid="{00000000-0005-0000-0000-0000B3000000}"/>
    <cellStyle name="Normal GHG whole table 4 3 3" xfId="4087" xr:uid="{00000000-0005-0000-0000-0000B3000000}"/>
    <cellStyle name="Normal GHG whole table 4 3 3 2" xfId="9620" xr:uid="{00000000-0005-0000-0000-0000B3000000}"/>
    <cellStyle name="Normal GHG whole table 4 3 3 2 2" xfId="20173" xr:uid="{00000000-0005-0000-0000-0000B3000000}"/>
    <cellStyle name="Normal GHG whole table 4 3 3 3" xfId="12257" xr:uid="{00000000-0005-0000-0000-0000B3000000}"/>
    <cellStyle name="Normal GHG whole table 4 3 4" xfId="7061" xr:uid="{00000000-0005-0000-0000-0000B3000000}"/>
    <cellStyle name="Normal GHG whole table 4 3 4 2" xfId="17606" xr:uid="{00000000-0005-0000-0000-0000B3000000}"/>
    <cellStyle name="Normal GHG whole table 4 3 5" xfId="5504" xr:uid="{00000000-0005-0000-0000-0000B3000000}"/>
    <cellStyle name="Normal GHG whole table 4 3 5 2" xfId="13369" xr:uid="{00000000-0005-0000-0000-0000B3000000}"/>
    <cellStyle name="Normal GHG whole table 4 3 6" xfId="11921" xr:uid="{00000000-0005-0000-0000-0000B3000000}"/>
    <cellStyle name="Normal GHG whole table 4 4" xfId="1269" xr:uid="{00000000-0005-0000-0000-0000B3000000}"/>
    <cellStyle name="Normal GHG whole table 4 4 2" xfId="2510" xr:uid="{00000000-0005-0000-0000-0000B3000000}"/>
    <cellStyle name="Normal GHG whole table 4 4 2 2" xfId="8080" xr:uid="{00000000-0005-0000-0000-0000B3000000}"/>
    <cellStyle name="Normal GHG whole table 4 4 2 2 2" xfId="18625" xr:uid="{00000000-0005-0000-0000-0000B3000000}"/>
    <cellStyle name="Normal GHG whole table 4 4 2 3" xfId="16183" xr:uid="{00000000-0005-0000-0000-0000B3000000}"/>
    <cellStyle name="Normal GHG whole table 4 4 3" xfId="3931" xr:uid="{00000000-0005-0000-0000-0000B3000000}"/>
    <cellStyle name="Normal GHG whole table 4 4 3 2" xfId="9475" xr:uid="{00000000-0005-0000-0000-0000B3000000}"/>
    <cellStyle name="Normal GHG whole table 4 4 3 2 2" xfId="20028" xr:uid="{00000000-0005-0000-0000-0000B3000000}"/>
    <cellStyle name="Normal GHG whole table 4 4 3 3" xfId="14132" xr:uid="{00000000-0005-0000-0000-0000B3000000}"/>
    <cellStyle name="Normal GHG whole table 4 4 4" xfId="6916" xr:uid="{00000000-0005-0000-0000-0000B3000000}"/>
    <cellStyle name="Normal GHG whole table 4 4 4 2" xfId="17461" xr:uid="{00000000-0005-0000-0000-0000B3000000}"/>
    <cellStyle name="Normal GHG whole table 4 4 5" xfId="5359" xr:uid="{00000000-0005-0000-0000-0000B3000000}"/>
    <cellStyle name="Normal GHG whole table 4 4 5 2" xfId="11482" xr:uid="{00000000-0005-0000-0000-0000B3000000}"/>
    <cellStyle name="Normal GHG whole table 4 4 6" xfId="11836" xr:uid="{00000000-0005-0000-0000-0000B3000000}"/>
    <cellStyle name="Normal GHG whole table 4 5" xfId="454" xr:uid="{00000000-0005-0000-0000-0000B3000000}"/>
    <cellStyle name="Normal GHG whole table 4 5 2" xfId="3337" xr:uid="{00000000-0005-0000-0000-0000B3000000}"/>
    <cellStyle name="Normal GHG whole table 4 5 2 2" xfId="8906" xr:uid="{00000000-0005-0000-0000-0000B3000000}"/>
    <cellStyle name="Normal GHG whole table 4 5 2 2 2" xfId="19451" xr:uid="{00000000-0005-0000-0000-0000B3000000}"/>
    <cellStyle name="Normal GHG whole table 4 5 2 3" xfId="14486" xr:uid="{00000000-0005-0000-0000-0000B3000000}"/>
    <cellStyle name="Normal GHG whole table 4 5 3" xfId="6195" xr:uid="{00000000-0005-0000-0000-0000B3000000}"/>
    <cellStyle name="Normal GHG whole table 4 5 3 2" xfId="16741" xr:uid="{00000000-0005-0000-0000-0000B3000000}"/>
    <cellStyle name="Normal GHG whole table 4 5 4" xfId="4771" xr:uid="{00000000-0005-0000-0000-0000B3000000}"/>
    <cellStyle name="Normal GHG whole table 4 5 4 2" xfId="12773" xr:uid="{00000000-0005-0000-0000-0000B3000000}"/>
    <cellStyle name="Normal GHG whole table 4 5 5" xfId="15575" xr:uid="{00000000-0005-0000-0000-0000B3000000}"/>
    <cellStyle name="Normal GHG whole table 4 6" xfId="2096" xr:uid="{00000000-0005-0000-0000-0000B3000000}"/>
    <cellStyle name="Normal GHG whole table 4 6 2" xfId="7666" xr:uid="{00000000-0005-0000-0000-0000B3000000}"/>
    <cellStyle name="Normal GHG whole table 4 6 2 2" xfId="18211" xr:uid="{00000000-0005-0000-0000-0000B3000000}"/>
    <cellStyle name="Normal GHG whole table 4 6 3" xfId="12763" xr:uid="{00000000-0005-0000-0000-0000B3000000}"/>
    <cellStyle name="Normal GHG whole table 4 7" xfId="428" xr:uid="{00000000-0005-0000-0000-0000B3000000}"/>
    <cellStyle name="Normal GHG whole table 4 7 2" xfId="6174" xr:uid="{00000000-0005-0000-0000-0000B3000000}"/>
    <cellStyle name="Normal GHG whole table 4 7 2 2" xfId="16719" xr:uid="{00000000-0005-0000-0000-0000B3000000}"/>
    <cellStyle name="Normal GHG whole table 4 7 3" xfId="11563" xr:uid="{00000000-0005-0000-0000-0000B3000000}"/>
    <cellStyle name="Normal GHG whole table 4 8" xfId="4865" xr:uid="{00000000-0005-0000-0000-0000B3000000}"/>
    <cellStyle name="Normal GHG whole table 4 8 2" xfId="11464" xr:uid="{00000000-0005-0000-0000-0000B3000000}"/>
    <cellStyle name="Normal GHG whole table 4 9" xfId="14861" xr:uid="{00000000-0005-0000-0000-0000B3000000}"/>
    <cellStyle name="Normal GHG whole table 4 9 2" xfId="12629" xr:uid="{00000000-0005-0000-0000-0000B3000000}"/>
    <cellStyle name="Normal GHG whole table 5" xfId="440" xr:uid="{00000000-0005-0000-0000-0000B3000000}"/>
    <cellStyle name="Normal GHG whole table 5 2" xfId="1847" xr:uid="{00000000-0005-0000-0000-0000B3000000}"/>
    <cellStyle name="Normal GHG whole table 5 2 2" xfId="3086" xr:uid="{00000000-0005-0000-0000-0000B3000000}"/>
    <cellStyle name="Normal GHG whole table 5 2 2 2" xfId="8656" xr:uid="{00000000-0005-0000-0000-0000B3000000}"/>
    <cellStyle name="Normal GHG whole table 5 2 2 2 2" xfId="19201" xr:uid="{00000000-0005-0000-0000-0000B3000000}"/>
    <cellStyle name="Normal GHG whole table 5 2 2 3" xfId="13198" xr:uid="{00000000-0005-0000-0000-0000B3000000}"/>
    <cellStyle name="Normal GHG whole table 5 2 3" xfId="4498" xr:uid="{00000000-0005-0000-0000-0000B3000000}"/>
    <cellStyle name="Normal GHG whole table 5 2 3 2" xfId="10001" xr:uid="{00000000-0005-0000-0000-0000B3000000}"/>
    <cellStyle name="Normal GHG whole table 5 2 3 2 2" xfId="20557" xr:uid="{00000000-0005-0000-0000-0000B3000000}"/>
    <cellStyle name="Normal GHG whole table 5 2 3 3" xfId="12600" xr:uid="{00000000-0005-0000-0000-0000B3000000}"/>
    <cellStyle name="Normal GHG whole table 5 2 4" xfId="7437" xr:uid="{00000000-0005-0000-0000-0000B3000000}"/>
    <cellStyle name="Normal GHG whole table 5 2 4 2" xfId="17982" xr:uid="{00000000-0005-0000-0000-0000B3000000}"/>
    <cellStyle name="Normal GHG whole table 5 2 5" xfId="5885" xr:uid="{00000000-0005-0000-0000-0000B3000000}"/>
    <cellStyle name="Normal GHG whole table 5 2 5 2" xfId="16408" xr:uid="{00000000-0005-0000-0000-0000B3000000}"/>
    <cellStyle name="Normal GHG whole table 5 2 6" xfId="11072" xr:uid="{00000000-0005-0000-0000-0000B3000000}"/>
    <cellStyle name="Normal GHG whole table 5 3" xfId="1230" xr:uid="{00000000-0005-0000-0000-0000B1000000}"/>
    <cellStyle name="Normal GHG whole table 5 3 2" xfId="2472" xr:uid="{00000000-0005-0000-0000-0000B1000000}"/>
    <cellStyle name="Normal GHG whole table 5 3 2 2" xfId="8042" xr:uid="{00000000-0005-0000-0000-0000B1000000}"/>
    <cellStyle name="Normal GHG whole table 5 3 2 2 2" xfId="18587" xr:uid="{00000000-0005-0000-0000-0000B1000000}"/>
    <cellStyle name="Normal GHG whole table 5 3 2 3" xfId="12624" xr:uid="{00000000-0005-0000-0000-0000B1000000}"/>
    <cellStyle name="Normal GHG whole table 5 3 3" xfId="3896" xr:uid="{00000000-0005-0000-0000-0000B1000000}"/>
    <cellStyle name="Normal GHG whole table 5 3 3 2" xfId="9443" xr:uid="{00000000-0005-0000-0000-0000B1000000}"/>
    <cellStyle name="Normal GHG whole table 5 3 3 2 2" xfId="19996" xr:uid="{00000000-0005-0000-0000-0000B1000000}"/>
    <cellStyle name="Normal GHG whole table 5 3 3 3" xfId="14453" xr:uid="{00000000-0005-0000-0000-0000B1000000}"/>
    <cellStyle name="Normal GHG whole table 5 3 4" xfId="6880" xr:uid="{00000000-0005-0000-0000-0000B1000000}"/>
    <cellStyle name="Normal GHG whole table 5 3 4 2" xfId="17425" xr:uid="{00000000-0005-0000-0000-0000B1000000}"/>
    <cellStyle name="Normal GHG whole table 5 3 5" xfId="5327" xr:uid="{00000000-0005-0000-0000-0000B1000000}"/>
    <cellStyle name="Normal GHG whole table 5 3 5 2" xfId="10921" xr:uid="{00000000-0005-0000-0000-0000B1000000}"/>
    <cellStyle name="Normal GHG whole table 5 3 6" xfId="10388" xr:uid="{00000000-0005-0000-0000-0000B1000000}"/>
    <cellStyle name="Normal GHG whole table 5 4" xfId="872" xr:uid="{00000000-0005-0000-0000-0000B3000000}"/>
    <cellStyle name="Normal GHG whole table 5 4 2" xfId="3340" xr:uid="{00000000-0005-0000-0000-0000B3000000}"/>
    <cellStyle name="Normal GHG whole table 5 4 2 2" xfId="8909" xr:uid="{00000000-0005-0000-0000-0000B3000000}"/>
    <cellStyle name="Normal GHG whole table 5 4 2 2 2" xfId="19454" xr:uid="{00000000-0005-0000-0000-0000B3000000}"/>
    <cellStyle name="Normal GHG whole table 5 4 2 3" xfId="16064" xr:uid="{00000000-0005-0000-0000-0000B3000000}"/>
    <cellStyle name="Normal GHG whole table 5 4 3" xfId="6532" xr:uid="{00000000-0005-0000-0000-0000B3000000}"/>
    <cellStyle name="Normal GHG whole table 5 4 3 2" xfId="17077" xr:uid="{00000000-0005-0000-0000-0000B3000000}"/>
    <cellStyle name="Normal GHG whole table 5 4 4" xfId="4774" xr:uid="{00000000-0005-0000-0000-0000B3000000}"/>
    <cellStyle name="Normal GHG whole table 5 4 4 2" xfId="14268" xr:uid="{00000000-0005-0000-0000-0000B3000000}"/>
    <cellStyle name="Normal GHG whole table 5 4 5" xfId="10827" xr:uid="{00000000-0005-0000-0000-0000B3000000}"/>
    <cellStyle name="Normal GHG whole table 5 5" xfId="2116" xr:uid="{00000000-0005-0000-0000-0000B3000000}"/>
    <cellStyle name="Normal GHG whole table 5 5 2" xfId="7686" xr:uid="{00000000-0005-0000-0000-0000B3000000}"/>
    <cellStyle name="Normal GHG whole table 5 5 2 2" xfId="18231" xr:uid="{00000000-0005-0000-0000-0000B3000000}"/>
    <cellStyle name="Normal GHG whole table 5 5 3" xfId="14810" xr:uid="{00000000-0005-0000-0000-0000B3000000}"/>
    <cellStyle name="Normal GHG whole table 5 6" xfId="3362" xr:uid="{00000000-0005-0000-0000-0000B3000000}"/>
    <cellStyle name="Normal GHG whole table 5 6 2" xfId="8930" xr:uid="{00000000-0005-0000-0000-0000B3000000}"/>
    <cellStyle name="Normal GHG whole table 5 6 2 2" xfId="19474" xr:uid="{00000000-0005-0000-0000-0000B3000000}"/>
    <cellStyle name="Normal GHG whole table 5 6 3" xfId="12669" xr:uid="{00000000-0005-0000-0000-0000B3000000}"/>
    <cellStyle name="Normal GHG whole table 5 7" xfId="4795" xr:uid="{00000000-0005-0000-0000-0000B3000000}"/>
    <cellStyle name="Normal GHG whole table 5 7 2" xfId="11434" xr:uid="{00000000-0005-0000-0000-0000B3000000}"/>
    <cellStyle name="Normal GHG whole table 5 8" xfId="14844" xr:uid="{00000000-0005-0000-0000-0000B3000000}"/>
    <cellStyle name="Normal GHG whole table 5 8 2" xfId="14799" xr:uid="{00000000-0005-0000-0000-0000B3000000}"/>
    <cellStyle name="Normal GHG whole table 5 9" xfId="12557" xr:uid="{00000000-0005-0000-0000-0000B3000000}"/>
    <cellStyle name="Normal GHG whole table 6" xfId="595" xr:uid="{00000000-0005-0000-0000-0000B3000000}"/>
    <cellStyle name="Normal GHG whole table 6 2" xfId="1859" xr:uid="{00000000-0005-0000-0000-0000B3000000}"/>
    <cellStyle name="Normal GHG whole table 6 2 2" xfId="3098" xr:uid="{00000000-0005-0000-0000-0000B3000000}"/>
    <cellStyle name="Normal GHG whole table 6 2 2 2" xfId="8668" xr:uid="{00000000-0005-0000-0000-0000B3000000}"/>
    <cellStyle name="Normal GHG whole table 6 2 2 2 2" xfId="19213" xr:uid="{00000000-0005-0000-0000-0000B3000000}"/>
    <cellStyle name="Normal GHG whole table 6 2 2 3" xfId="15804" xr:uid="{00000000-0005-0000-0000-0000B3000000}"/>
    <cellStyle name="Normal GHG whole table 6 2 3" xfId="4510" xr:uid="{00000000-0005-0000-0000-0000B3000000}"/>
    <cellStyle name="Normal GHG whole table 6 2 3 2" xfId="10013" xr:uid="{00000000-0005-0000-0000-0000B3000000}"/>
    <cellStyle name="Normal GHG whole table 6 2 3 2 2" xfId="20568" xr:uid="{00000000-0005-0000-0000-0000B3000000}"/>
    <cellStyle name="Normal GHG whole table 6 2 3 3" xfId="15947" xr:uid="{00000000-0005-0000-0000-0000B3000000}"/>
    <cellStyle name="Normal GHG whole table 6 2 4" xfId="7446" xr:uid="{00000000-0005-0000-0000-0000B3000000}"/>
    <cellStyle name="Normal GHG whole table 6 2 4 2" xfId="17991" xr:uid="{00000000-0005-0000-0000-0000B3000000}"/>
    <cellStyle name="Normal GHG whole table 6 2 5" xfId="5897" xr:uid="{00000000-0005-0000-0000-0000B3000000}"/>
    <cellStyle name="Normal GHG whole table 6 2 5 2" xfId="16419" xr:uid="{00000000-0005-0000-0000-0000B3000000}"/>
    <cellStyle name="Normal GHG whole table 6 2 6" xfId="12409" xr:uid="{00000000-0005-0000-0000-0000B3000000}"/>
    <cellStyle name="Normal GHG whole table 6 3" xfId="1522" xr:uid="{00000000-0005-0000-0000-0000B3000000}"/>
    <cellStyle name="Normal GHG whole table 6 3 2" xfId="2762" xr:uid="{00000000-0005-0000-0000-0000B3000000}"/>
    <cellStyle name="Normal GHG whole table 6 3 2 2" xfId="8332" xr:uid="{00000000-0005-0000-0000-0000B3000000}"/>
    <cellStyle name="Normal GHG whole table 6 3 2 2 2" xfId="18877" xr:uid="{00000000-0005-0000-0000-0000B3000000}"/>
    <cellStyle name="Normal GHG whole table 6 3 2 3" xfId="14163" xr:uid="{00000000-0005-0000-0000-0000B3000000}"/>
    <cellStyle name="Normal GHG whole table 6 3 3" xfId="4176" xr:uid="{00000000-0005-0000-0000-0000B3000000}"/>
    <cellStyle name="Normal GHG whole table 6 3 3 2" xfId="9698" xr:uid="{00000000-0005-0000-0000-0000B3000000}"/>
    <cellStyle name="Normal GHG whole table 6 3 3 2 2" xfId="20252" xr:uid="{00000000-0005-0000-0000-0000B3000000}"/>
    <cellStyle name="Normal GHG whole table 6 3 3 3" xfId="15977" xr:uid="{00000000-0005-0000-0000-0000B3000000}"/>
    <cellStyle name="Normal GHG whole table 6 3 4" xfId="7135" xr:uid="{00000000-0005-0000-0000-0000B3000000}"/>
    <cellStyle name="Normal GHG whole table 6 3 4 2" xfId="17680" xr:uid="{00000000-0005-0000-0000-0000B3000000}"/>
    <cellStyle name="Normal GHG whole table 6 3 5" xfId="5582" xr:uid="{00000000-0005-0000-0000-0000B3000000}"/>
    <cellStyle name="Normal GHG whole table 6 3 5 2" xfId="13325" xr:uid="{00000000-0005-0000-0000-0000B3000000}"/>
    <cellStyle name="Normal GHG whole table 6 3 6" xfId="12397" xr:uid="{00000000-0005-0000-0000-0000B3000000}"/>
    <cellStyle name="Normal GHG whole table 6 4" xfId="892" xr:uid="{00000000-0005-0000-0000-0000B3000000}"/>
    <cellStyle name="Normal GHG whole table 6 4 2" xfId="6552" xr:uid="{00000000-0005-0000-0000-0000B3000000}"/>
    <cellStyle name="Normal GHG whole table 6 4 2 2" xfId="17097" xr:uid="{00000000-0005-0000-0000-0000B3000000}"/>
    <cellStyle name="Normal GHG whole table 6 4 3" xfId="14372" xr:uid="{00000000-0005-0000-0000-0000B3000000}"/>
    <cellStyle name="Normal GHG whole table 6 5" xfId="2136" xr:uid="{00000000-0005-0000-0000-0000B3000000}"/>
    <cellStyle name="Normal GHG whole table 6 5 2" xfId="7706" xr:uid="{00000000-0005-0000-0000-0000B3000000}"/>
    <cellStyle name="Normal GHG whole table 6 5 2 2" xfId="18251" xr:uid="{00000000-0005-0000-0000-0000B3000000}"/>
    <cellStyle name="Normal GHG whole table 6 5 3" xfId="11456" xr:uid="{00000000-0005-0000-0000-0000B3000000}"/>
    <cellStyle name="Normal GHG whole table 6 6" xfId="3595" xr:uid="{00000000-0005-0000-0000-0000B3000000}"/>
    <cellStyle name="Normal GHG whole table 6 6 2" xfId="9156" xr:uid="{00000000-0005-0000-0000-0000B3000000}"/>
    <cellStyle name="Normal GHG whole table 6 6 2 2" xfId="19703" xr:uid="{00000000-0005-0000-0000-0000B3000000}"/>
    <cellStyle name="Normal GHG whole table 6 6 3" xfId="12243" xr:uid="{00000000-0005-0000-0000-0000B3000000}"/>
    <cellStyle name="Normal GHG whole table 6 7" xfId="6292" xr:uid="{00000000-0005-0000-0000-0000B3000000}"/>
    <cellStyle name="Normal GHG whole table 6 7 2" xfId="15008" xr:uid="{00000000-0005-0000-0000-0000B3000000}"/>
    <cellStyle name="Normal GHG whole table 6 7 2 2" xfId="16837" xr:uid="{00000000-0005-0000-0000-0000B3000000}"/>
    <cellStyle name="Normal GHG whole table 6 7 3" xfId="13334" xr:uid="{00000000-0005-0000-0000-0000B3000000}"/>
    <cellStyle name="Normal GHG whole table 6 8" xfId="5040" xr:uid="{00000000-0005-0000-0000-0000B3000000}"/>
    <cellStyle name="Normal GHG whole table 6 8 2" xfId="10991" xr:uid="{00000000-0005-0000-0000-0000B3000000}"/>
    <cellStyle name="Normal GHG whole table 6 9" xfId="14120" xr:uid="{00000000-0005-0000-0000-0000B3000000}"/>
    <cellStyle name="Normal GHG whole table 7" xfId="510" xr:uid="{00000000-0005-0000-0000-0000B1000000}"/>
    <cellStyle name="Normal GHG whole table 7 2" xfId="1827" xr:uid="{00000000-0005-0000-0000-0000B3000000}"/>
    <cellStyle name="Normal GHG whole table 7 2 2" xfId="3066" xr:uid="{00000000-0005-0000-0000-0000B3000000}"/>
    <cellStyle name="Normal GHG whole table 7 2 2 2" xfId="8636" xr:uid="{00000000-0005-0000-0000-0000B3000000}"/>
    <cellStyle name="Normal GHG whole table 7 2 2 2 2" xfId="19181" xr:uid="{00000000-0005-0000-0000-0000B3000000}"/>
    <cellStyle name="Normal GHG whole table 7 2 2 3" xfId="16041" xr:uid="{00000000-0005-0000-0000-0000B3000000}"/>
    <cellStyle name="Normal GHG whole table 7 2 3" xfId="4478" xr:uid="{00000000-0005-0000-0000-0000B3000000}"/>
    <cellStyle name="Normal GHG whole table 7 2 3 2" xfId="9984" xr:uid="{00000000-0005-0000-0000-0000B3000000}"/>
    <cellStyle name="Normal GHG whole table 7 2 3 2 2" xfId="20540" xr:uid="{00000000-0005-0000-0000-0000B3000000}"/>
    <cellStyle name="Normal GHG whole table 7 2 3 3" xfId="12116" xr:uid="{00000000-0005-0000-0000-0000B3000000}"/>
    <cellStyle name="Normal GHG whole table 7 2 4" xfId="7425" xr:uid="{00000000-0005-0000-0000-0000B3000000}"/>
    <cellStyle name="Normal GHG whole table 7 2 4 2" xfId="17970" xr:uid="{00000000-0005-0000-0000-0000B3000000}"/>
    <cellStyle name="Normal GHG whole table 7 2 5" xfId="5868" xr:uid="{00000000-0005-0000-0000-0000B3000000}"/>
    <cellStyle name="Normal GHG whole table 7 2 5 2" xfId="16391" xr:uid="{00000000-0005-0000-0000-0000B3000000}"/>
    <cellStyle name="Normal GHG whole table 7 2 6" xfId="13432" xr:uid="{00000000-0005-0000-0000-0000B3000000}"/>
    <cellStyle name="Normal GHG whole table 7 3" xfId="1462" xr:uid="{00000000-0005-0000-0000-0000B1000000}"/>
    <cellStyle name="Normal GHG whole table 7 3 2" xfId="7091" xr:uid="{00000000-0005-0000-0000-0000B1000000}"/>
    <cellStyle name="Normal GHG whole table 7 3 2 2" xfId="17636" xr:uid="{00000000-0005-0000-0000-0000B1000000}"/>
    <cellStyle name="Normal GHG whole table 7 3 3" xfId="15966" xr:uid="{00000000-0005-0000-0000-0000B1000000}"/>
    <cellStyle name="Normal GHG whole table 7 4" xfId="2703" xr:uid="{00000000-0005-0000-0000-0000B1000000}"/>
    <cellStyle name="Normal GHG whole table 7 4 2" xfId="8273" xr:uid="{00000000-0005-0000-0000-0000B1000000}"/>
    <cellStyle name="Normal GHG whole table 7 4 2 2" xfId="18818" xr:uid="{00000000-0005-0000-0000-0000B1000000}"/>
    <cellStyle name="Normal GHG whole table 7 4 3" xfId="10642" xr:uid="{00000000-0005-0000-0000-0000B1000000}"/>
    <cellStyle name="Normal GHG whole table 7 5" xfId="4120" xr:uid="{00000000-0005-0000-0000-0000B1000000}"/>
    <cellStyle name="Normal GHG whole table 7 5 2" xfId="9649" xr:uid="{00000000-0005-0000-0000-0000B1000000}"/>
    <cellStyle name="Normal GHG whole table 7 5 2 2" xfId="20203" xr:uid="{00000000-0005-0000-0000-0000B1000000}"/>
    <cellStyle name="Normal GHG whole table 7 5 3" xfId="15662" xr:uid="{00000000-0005-0000-0000-0000B1000000}"/>
    <cellStyle name="Normal GHG whole table 7 6" xfId="6245" xr:uid="{00000000-0005-0000-0000-0000B1000000}"/>
    <cellStyle name="Normal GHG whole table 7 6 2" xfId="16792" xr:uid="{00000000-0005-0000-0000-0000B1000000}"/>
    <cellStyle name="Normal GHG whole table 7 7" xfId="5533" xr:uid="{00000000-0005-0000-0000-0000B1000000}"/>
    <cellStyle name="Normal GHG whole table 7 7 2" xfId="14794" xr:uid="{00000000-0005-0000-0000-0000B1000000}"/>
    <cellStyle name="Normal GHG whole table 7 8" xfId="11186" xr:uid="{00000000-0005-0000-0000-0000B1000000}"/>
    <cellStyle name="Normal GHG whole table 8" xfId="1249" xr:uid="{00000000-0005-0000-0000-0000B3000000}"/>
    <cellStyle name="Normal GHG whole table 8 2" xfId="2491" xr:uid="{00000000-0005-0000-0000-0000B3000000}"/>
    <cellStyle name="Normal GHG whole table 8 2 2" xfId="8061" xr:uid="{00000000-0005-0000-0000-0000B3000000}"/>
    <cellStyle name="Normal GHG whole table 8 2 2 2" xfId="18606" xr:uid="{00000000-0005-0000-0000-0000B3000000}"/>
    <cellStyle name="Normal GHG whole table 8 2 3" xfId="11412" xr:uid="{00000000-0005-0000-0000-0000B3000000}"/>
    <cellStyle name="Normal GHG whole table 8 3" xfId="3914" xr:uid="{00000000-0005-0000-0000-0000B3000000}"/>
    <cellStyle name="Normal GHG whole table 8 3 2" xfId="9459" xr:uid="{00000000-0005-0000-0000-0000B3000000}"/>
    <cellStyle name="Normal GHG whole table 8 3 2 2" xfId="20012" xr:uid="{00000000-0005-0000-0000-0000B3000000}"/>
    <cellStyle name="Normal GHG whole table 8 3 3" xfId="13351" xr:uid="{00000000-0005-0000-0000-0000B3000000}"/>
    <cellStyle name="Normal GHG whole table 8 4" xfId="6898" xr:uid="{00000000-0005-0000-0000-0000B3000000}"/>
    <cellStyle name="Normal GHG whole table 8 4 2" xfId="17443" xr:uid="{00000000-0005-0000-0000-0000B3000000}"/>
    <cellStyle name="Normal GHG whole table 8 5" xfId="5343" xr:uid="{00000000-0005-0000-0000-0000B3000000}"/>
    <cellStyle name="Normal GHG whole table 8 5 2" xfId="13925" xr:uid="{00000000-0005-0000-0000-0000B3000000}"/>
    <cellStyle name="Normal GHG whole table 8 6" xfId="12465" xr:uid="{00000000-0005-0000-0000-0000B3000000}"/>
    <cellStyle name="Normal GHG whole table 9" xfId="455" xr:uid="{00000000-0005-0000-0000-0000B1000000}"/>
    <cellStyle name="Normal GHG whole table 9 2" xfId="3345" xr:uid="{00000000-0005-0000-0000-0000B1000000}"/>
    <cellStyle name="Normal GHG whole table 9 2 2" xfId="8914" xr:uid="{00000000-0005-0000-0000-0000B1000000}"/>
    <cellStyle name="Normal GHG whole table 9 2 2 2" xfId="19459" xr:uid="{00000000-0005-0000-0000-0000B1000000}"/>
    <cellStyle name="Normal GHG whole table 9 2 3" xfId="13876" xr:uid="{00000000-0005-0000-0000-0000B1000000}"/>
    <cellStyle name="Normal GHG whole table 9 3" xfId="6196" xr:uid="{00000000-0005-0000-0000-0000B1000000}"/>
    <cellStyle name="Normal GHG whole table 9 3 2" xfId="16742" xr:uid="{00000000-0005-0000-0000-0000B1000000}"/>
    <cellStyle name="Normal GHG whole table 9 4" xfId="4779" xr:uid="{00000000-0005-0000-0000-0000B1000000}"/>
    <cellStyle name="Normal GHG whole table 9 4 2" xfId="13139" xr:uid="{00000000-0005-0000-0000-0000B1000000}"/>
    <cellStyle name="Normal GHG whole table 9 5" xfId="14179" xr:uid="{00000000-0005-0000-0000-0000B1000000}"/>
    <cellStyle name="Normal GHG-Shade" xfId="252" xr:uid="{00000000-0005-0000-0000-0000B4000000}"/>
    <cellStyle name="Normál_Munka1" xfId="253" xr:uid="{00000000-0005-0000-0000-0000B5000000}"/>
    <cellStyle name="Normal_Sheet1" xfId="5" xr:uid="{00000000-0005-0000-0000-00006A000000}"/>
    <cellStyle name="Note" xfId="183" builtinId="10" customBuiltin="1"/>
    <cellStyle name="Note 2" xfId="38" xr:uid="{00000000-0005-0000-0000-00006B000000}"/>
    <cellStyle name="Odd" xfId="10232" xr:uid="{00000000-0005-0000-0000-000004000000}"/>
    <cellStyle name="Odd 2" xfId="10236" xr:uid="{500278C1-C8F4-40FB-A7F1-E28DB3F8CFB9}"/>
    <cellStyle name="Odd 3" xfId="4739" xr:uid="{00000000-0005-0000-0000-000004000000}"/>
    <cellStyle name="Odd 3 2" xfId="14827" xr:uid="{00000000-0005-0000-0000-000004000000}"/>
    <cellStyle name="Output" xfId="178" builtinId="21" customBuiltin="1"/>
    <cellStyle name="Pattern" xfId="254" xr:uid="{00000000-0005-0000-0000-0000BA000000}"/>
    <cellStyle name="Pattern 10" xfId="894" xr:uid="{00000000-0005-0000-0000-0000B8000000}"/>
    <cellStyle name="Pattern 10 2" xfId="6554" xr:uid="{00000000-0005-0000-0000-0000B8000000}"/>
    <cellStyle name="Pattern 10 2 2" xfId="17099" xr:uid="{00000000-0005-0000-0000-0000B8000000}"/>
    <cellStyle name="Pattern 10 3" xfId="12001" xr:uid="{00000000-0005-0000-0000-0000B8000000}"/>
    <cellStyle name="Pattern 11" xfId="393" xr:uid="{00000000-0005-0000-0000-0000BA000000}"/>
    <cellStyle name="Pattern 11 2" xfId="6146" xr:uid="{00000000-0005-0000-0000-0000BA000000}"/>
    <cellStyle name="Pattern 11 2 2" xfId="16689" xr:uid="{00000000-0005-0000-0000-0000BA000000}"/>
    <cellStyle name="Pattern 11 3" xfId="12239" xr:uid="{00000000-0005-0000-0000-0000BA000000}"/>
    <cellStyle name="Pattern 12" xfId="4744" xr:uid="{00000000-0005-0000-0000-0000BA000000}"/>
    <cellStyle name="Pattern 12 2" xfId="14607" xr:uid="{00000000-0005-0000-0000-0000BA000000}"/>
    <cellStyle name="Pattern 13" xfId="14273" xr:uid="{00000000-0005-0000-0000-0000BA000000}"/>
    <cellStyle name="Pattern 2" xfId="324" xr:uid="{00000000-0005-0000-0000-0000B8000000}"/>
    <cellStyle name="Pattern 2 10" xfId="493" xr:uid="{00000000-0005-0000-0000-0000B8000000}"/>
    <cellStyle name="Pattern 2 10 2" xfId="6231" xr:uid="{00000000-0005-0000-0000-0000B8000000}"/>
    <cellStyle name="Pattern 2 10 2 2" xfId="16777" xr:uid="{00000000-0005-0000-0000-0000B8000000}"/>
    <cellStyle name="Pattern 2 10 3" xfId="14301" xr:uid="{00000000-0005-0000-0000-0000B8000000}"/>
    <cellStyle name="Pattern 2 11" xfId="3430" xr:uid="{00000000-0005-0000-0000-0000B8000000}"/>
    <cellStyle name="Pattern 2 11 2" xfId="8995" xr:uid="{00000000-0005-0000-0000-0000B8000000}"/>
    <cellStyle name="Pattern 2 11 2 2" xfId="19541" xr:uid="{00000000-0005-0000-0000-0000B8000000}"/>
    <cellStyle name="Pattern 2 12" xfId="4866" xr:uid="{00000000-0005-0000-0000-0000B8000000}"/>
    <cellStyle name="Pattern 2 12 2" xfId="15352" xr:uid="{00000000-0005-0000-0000-0000B8000000}"/>
    <cellStyle name="Pattern 2 13" xfId="13397" xr:uid="{00000000-0005-0000-0000-0000B8000000}"/>
    <cellStyle name="Pattern 2 2" xfId="547" xr:uid="{00000000-0005-0000-0000-0000B8000000}"/>
    <cellStyle name="Pattern 2 2 10" xfId="11589" xr:uid="{00000000-0005-0000-0000-0000B8000000}"/>
    <cellStyle name="Pattern 2 2 2" xfId="644" xr:uid="{00000000-0005-0000-0000-0000B8000000}"/>
    <cellStyle name="Pattern 2 2 2 2" xfId="1885" xr:uid="{00000000-0005-0000-0000-0000B8000000}"/>
    <cellStyle name="Pattern 2 2 2 2 2" xfId="3124" xr:uid="{00000000-0005-0000-0000-0000B8000000}"/>
    <cellStyle name="Pattern 2 2 2 2 2 2" xfId="8694" xr:uid="{00000000-0005-0000-0000-0000B8000000}"/>
    <cellStyle name="Pattern 2 2 2 2 2 2 2" xfId="19239" xr:uid="{00000000-0005-0000-0000-0000B8000000}"/>
    <cellStyle name="Pattern 2 2 2 2 2 3" xfId="13962" xr:uid="{00000000-0005-0000-0000-0000B8000000}"/>
    <cellStyle name="Pattern 2 2 2 2 3" xfId="4536" xr:uid="{00000000-0005-0000-0000-0000B8000000}"/>
    <cellStyle name="Pattern 2 2 2 2 3 2" xfId="10038" xr:uid="{00000000-0005-0000-0000-0000B8000000}"/>
    <cellStyle name="Pattern 2 2 2 2 3 2 2" xfId="20593" xr:uid="{00000000-0005-0000-0000-0000B8000000}"/>
    <cellStyle name="Pattern 2 2 2 2 3 3" xfId="13904" xr:uid="{00000000-0005-0000-0000-0000B8000000}"/>
    <cellStyle name="Pattern 2 2 2 2 4" xfId="7465" xr:uid="{00000000-0005-0000-0000-0000B8000000}"/>
    <cellStyle name="Pattern 2 2 2 2 4 2" xfId="18010" xr:uid="{00000000-0005-0000-0000-0000B8000000}"/>
    <cellStyle name="Pattern 2 2 2 2 5" xfId="5922" xr:uid="{00000000-0005-0000-0000-0000B8000000}"/>
    <cellStyle name="Pattern 2 2 2 2 5 2" xfId="16444" xr:uid="{00000000-0005-0000-0000-0000B8000000}"/>
    <cellStyle name="Pattern 2 2 2 2 6" xfId="11633" xr:uid="{00000000-0005-0000-0000-0000B8000000}"/>
    <cellStyle name="Pattern 2 2 2 3" xfId="1566" xr:uid="{00000000-0005-0000-0000-0000B8000000}"/>
    <cellStyle name="Pattern 2 2 2 3 2" xfId="7176" xr:uid="{00000000-0005-0000-0000-0000B8000000}"/>
    <cellStyle name="Pattern 2 2 2 3 2 2" xfId="17721" xr:uid="{00000000-0005-0000-0000-0000B8000000}"/>
    <cellStyle name="Pattern 2 2 2 3 3" xfId="12158" xr:uid="{00000000-0005-0000-0000-0000B8000000}"/>
    <cellStyle name="Pattern 2 2 2 4" xfId="2806" xr:uid="{00000000-0005-0000-0000-0000B8000000}"/>
    <cellStyle name="Pattern 2 2 2 4 2" xfId="8376" xr:uid="{00000000-0005-0000-0000-0000B8000000}"/>
    <cellStyle name="Pattern 2 2 2 4 2 2" xfId="18921" xr:uid="{00000000-0005-0000-0000-0000B8000000}"/>
    <cellStyle name="Pattern 2 2 2 4 3" xfId="13242" xr:uid="{00000000-0005-0000-0000-0000B8000000}"/>
    <cellStyle name="Pattern 2 2 2 5" xfId="4220" xr:uid="{00000000-0005-0000-0000-0000B8000000}"/>
    <cellStyle name="Pattern 2 2 2 5 2" xfId="9741" xr:uid="{00000000-0005-0000-0000-0000B8000000}"/>
    <cellStyle name="Pattern 2 2 2 5 2 2" xfId="20295" xr:uid="{00000000-0005-0000-0000-0000B8000000}"/>
    <cellStyle name="Pattern 2 2 2 5 3" xfId="11866" xr:uid="{00000000-0005-0000-0000-0000B8000000}"/>
    <cellStyle name="Pattern 2 2 2 6" xfId="6339" xr:uid="{00000000-0005-0000-0000-0000B8000000}"/>
    <cellStyle name="Pattern 2 2 2 6 2" xfId="15048" xr:uid="{00000000-0005-0000-0000-0000B8000000}"/>
    <cellStyle name="Pattern 2 2 2 6 2 2" xfId="16884" xr:uid="{00000000-0005-0000-0000-0000B8000000}"/>
    <cellStyle name="Pattern 2 2 2 6 3" xfId="13956" xr:uid="{00000000-0005-0000-0000-0000B8000000}"/>
    <cellStyle name="Pattern 2 2 2 7" xfId="5625" xr:uid="{00000000-0005-0000-0000-0000B8000000}"/>
    <cellStyle name="Pattern 2 2 2 7 2" xfId="14413" xr:uid="{00000000-0005-0000-0000-0000B8000000}"/>
    <cellStyle name="Pattern 2 2 2 8" xfId="12516" xr:uid="{00000000-0005-0000-0000-0000B8000000}"/>
    <cellStyle name="Pattern 2 2 3" xfId="1483" xr:uid="{00000000-0005-0000-0000-0000B8000000}"/>
    <cellStyle name="Pattern 2 2 3 2" xfId="2723" xr:uid="{00000000-0005-0000-0000-0000B8000000}"/>
    <cellStyle name="Pattern 2 2 3 2 2" xfId="8293" xr:uid="{00000000-0005-0000-0000-0000B8000000}"/>
    <cellStyle name="Pattern 2 2 3 2 2 2" xfId="18838" xr:uid="{00000000-0005-0000-0000-0000B8000000}"/>
    <cellStyle name="Pattern 2 2 3 2 3" xfId="12692" xr:uid="{00000000-0005-0000-0000-0000B8000000}"/>
    <cellStyle name="Pattern 2 2 3 3" xfId="4139" xr:uid="{00000000-0005-0000-0000-0000B8000000}"/>
    <cellStyle name="Pattern 2 2 3 3 2" xfId="9666" xr:uid="{00000000-0005-0000-0000-0000B8000000}"/>
    <cellStyle name="Pattern 2 2 3 3 2 2" xfId="20220" xr:uid="{00000000-0005-0000-0000-0000B8000000}"/>
    <cellStyle name="Pattern 2 2 3 3 3" xfId="13736" xr:uid="{00000000-0005-0000-0000-0000B8000000}"/>
    <cellStyle name="Pattern 2 2 3 4" xfId="7108" xr:uid="{00000000-0005-0000-0000-0000B8000000}"/>
    <cellStyle name="Pattern 2 2 3 4 2" xfId="17653" xr:uid="{00000000-0005-0000-0000-0000B8000000}"/>
    <cellStyle name="Pattern 2 2 3 5" xfId="5550" xr:uid="{00000000-0005-0000-0000-0000B8000000}"/>
    <cellStyle name="Pattern 2 2 3 5 2" xfId="13821" xr:uid="{00000000-0005-0000-0000-0000B8000000}"/>
    <cellStyle name="Pattern 2 2 3 6" xfId="12194" xr:uid="{00000000-0005-0000-0000-0000B8000000}"/>
    <cellStyle name="Pattern 2 2 4" xfId="1795" xr:uid="{00000000-0005-0000-0000-0000B8000000}"/>
    <cellStyle name="Pattern 2 2 4 2" xfId="3034" xr:uid="{00000000-0005-0000-0000-0000B8000000}"/>
    <cellStyle name="Pattern 2 2 4 2 2" xfId="8604" xr:uid="{00000000-0005-0000-0000-0000B8000000}"/>
    <cellStyle name="Pattern 2 2 4 2 2 2" xfId="19149" xr:uid="{00000000-0005-0000-0000-0000B8000000}"/>
    <cellStyle name="Pattern 2 2 4 2 3" xfId="13172" xr:uid="{00000000-0005-0000-0000-0000B8000000}"/>
    <cellStyle name="Pattern 2 2 4 3" xfId="4446" xr:uid="{00000000-0005-0000-0000-0000B8000000}"/>
    <cellStyle name="Pattern 2 2 4 3 2" xfId="9954" xr:uid="{00000000-0005-0000-0000-0000B8000000}"/>
    <cellStyle name="Pattern 2 2 4 3 2 2" xfId="20510" xr:uid="{00000000-0005-0000-0000-0000B8000000}"/>
    <cellStyle name="Pattern 2 2 4 3 3" xfId="10503" xr:uid="{00000000-0005-0000-0000-0000B8000000}"/>
    <cellStyle name="Pattern 2 2 4 4" xfId="7395" xr:uid="{00000000-0005-0000-0000-0000B8000000}"/>
    <cellStyle name="Pattern 2 2 4 4 2" xfId="17940" xr:uid="{00000000-0005-0000-0000-0000B8000000}"/>
    <cellStyle name="Pattern 2 2 4 5" xfId="5838" xr:uid="{00000000-0005-0000-0000-0000B8000000}"/>
    <cellStyle name="Pattern 2 2 4 5 2" xfId="16361" xr:uid="{00000000-0005-0000-0000-0000B8000000}"/>
    <cellStyle name="Pattern 2 2 4 6" xfId="15590" xr:uid="{00000000-0005-0000-0000-0000B8000000}"/>
    <cellStyle name="Pattern 2 2 5" xfId="1305" xr:uid="{00000000-0005-0000-0000-0000B8000000}"/>
    <cellStyle name="Pattern 2 2 5 2" xfId="2546" xr:uid="{00000000-0005-0000-0000-0000B8000000}"/>
    <cellStyle name="Pattern 2 2 5 2 2" xfId="8116" xr:uid="{00000000-0005-0000-0000-0000B8000000}"/>
    <cellStyle name="Pattern 2 2 5 2 2 2" xfId="18661" xr:uid="{00000000-0005-0000-0000-0000B8000000}"/>
    <cellStyle name="Pattern 2 2 5 2 3" xfId="13216" xr:uid="{00000000-0005-0000-0000-0000B8000000}"/>
    <cellStyle name="Pattern 2 2 5 3" xfId="3966" xr:uid="{00000000-0005-0000-0000-0000B8000000}"/>
    <cellStyle name="Pattern 2 2 5 3 2" xfId="9506" xr:uid="{00000000-0005-0000-0000-0000B8000000}"/>
    <cellStyle name="Pattern 2 2 5 3 2 2" xfId="20059" xr:uid="{00000000-0005-0000-0000-0000B8000000}"/>
    <cellStyle name="Pattern 2 2 5 3 3" xfId="14476" xr:uid="{00000000-0005-0000-0000-0000B8000000}"/>
    <cellStyle name="Pattern 2 2 5 4" xfId="6948" xr:uid="{00000000-0005-0000-0000-0000B8000000}"/>
    <cellStyle name="Pattern 2 2 5 4 2" xfId="17493" xr:uid="{00000000-0005-0000-0000-0000B8000000}"/>
    <cellStyle name="Pattern 2 2 5 5" xfId="5390" xr:uid="{00000000-0005-0000-0000-0000B8000000}"/>
    <cellStyle name="Pattern 2 2 5 5 2" xfId="11714" xr:uid="{00000000-0005-0000-0000-0000B8000000}"/>
    <cellStyle name="Pattern 2 2 5 6" xfId="16067" xr:uid="{00000000-0005-0000-0000-0000B8000000}"/>
    <cellStyle name="Pattern 2 2 6" xfId="945" xr:uid="{00000000-0005-0000-0000-0000B8000000}"/>
    <cellStyle name="Pattern 2 2 6 2" xfId="3613" xr:uid="{00000000-0005-0000-0000-0000B8000000}"/>
    <cellStyle name="Pattern 2 2 6 2 2" xfId="9174" xr:uid="{00000000-0005-0000-0000-0000B8000000}"/>
    <cellStyle name="Pattern 2 2 6 2 2 2" xfId="19721" xr:uid="{00000000-0005-0000-0000-0000B8000000}"/>
    <cellStyle name="Pattern 2 2 6 2 3" xfId="12992" xr:uid="{00000000-0005-0000-0000-0000B8000000}"/>
    <cellStyle name="Pattern 2 2 6 3" xfId="6605" xr:uid="{00000000-0005-0000-0000-0000B8000000}"/>
    <cellStyle name="Pattern 2 2 6 3 2" xfId="17150" xr:uid="{00000000-0005-0000-0000-0000B8000000}"/>
    <cellStyle name="Pattern 2 2 6 4" xfId="5058" xr:uid="{00000000-0005-0000-0000-0000B8000000}"/>
    <cellStyle name="Pattern 2 2 6 4 2" xfId="11085" xr:uid="{00000000-0005-0000-0000-0000B8000000}"/>
    <cellStyle name="Pattern 2 2 6 5" xfId="12840" xr:uid="{00000000-0005-0000-0000-0000B8000000}"/>
    <cellStyle name="Pattern 2 2 7" xfId="2188" xr:uid="{00000000-0005-0000-0000-0000B8000000}"/>
    <cellStyle name="Pattern 2 2 7 2" xfId="7758" xr:uid="{00000000-0005-0000-0000-0000B8000000}"/>
    <cellStyle name="Pattern 2 2 7 2 2" xfId="18303" xr:uid="{00000000-0005-0000-0000-0000B8000000}"/>
    <cellStyle name="Pattern 2 2 7 3" xfId="11941" xr:uid="{00000000-0005-0000-0000-0000B8000000}"/>
    <cellStyle name="Pattern 2 2 8" xfId="3510" xr:uid="{00000000-0005-0000-0000-0000B8000000}"/>
    <cellStyle name="Pattern 2 2 8 2" xfId="9074" xr:uid="{00000000-0005-0000-0000-0000B8000000}"/>
    <cellStyle name="Pattern 2 2 8 2 2" xfId="19620" xr:uid="{00000000-0005-0000-0000-0000B8000000}"/>
    <cellStyle name="Pattern 2 2 8 3" xfId="11784" xr:uid="{00000000-0005-0000-0000-0000B8000000}"/>
    <cellStyle name="Pattern 2 2 9" xfId="4957" xr:uid="{00000000-0005-0000-0000-0000B8000000}"/>
    <cellStyle name="Pattern 2 2 9 2" xfId="13180" xr:uid="{00000000-0005-0000-0000-0000B8000000}"/>
    <cellStyle name="Pattern 2 3" xfId="693" xr:uid="{00000000-0005-0000-0000-0000B8000000}"/>
    <cellStyle name="Pattern 2 3 2" xfId="1919" xr:uid="{00000000-0005-0000-0000-0000B8000000}"/>
    <cellStyle name="Pattern 2 3 2 2" xfId="3158" xr:uid="{00000000-0005-0000-0000-0000B8000000}"/>
    <cellStyle name="Pattern 2 3 2 2 2" xfId="8728" xr:uid="{00000000-0005-0000-0000-0000B8000000}"/>
    <cellStyle name="Pattern 2 3 2 2 2 2" xfId="19273" xr:uid="{00000000-0005-0000-0000-0000B8000000}"/>
    <cellStyle name="Pattern 2 3 2 2 3" xfId="15970" xr:uid="{00000000-0005-0000-0000-0000B8000000}"/>
    <cellStyle name="Pattern 2 3 2 3" xfId="4570" xr:uid="{00000000-0005-0000-0000-0000B8000000}"/>
    <cellStyle name="Pattern 2 3 2 3 2" xfId="10070" xr:uid="{00000000-0005-0000-0000-0000B8000000}"/>
    <cellStyle name="Pattern 2 3 2 3 2 2" xfId="20625" xr:uid="{00000000-0005-0000-0000-0000B8000000}"/>
    <cellStyle name="Pattern 2 3 2 3 3" xfId="12780" xr:uid="{00000000-0005-0000-0000-0000B8000000}"/>
    <cellStyle name="Pattern 2 3 2 4" xfId="7497" xr:uid="{00000000-0005-0000-0000-0000B8000000}"/>
    <cellStyle name="Pattern 2 3 2 4 2" xfId="18042" xr:uid="{00000000-0005-0000-0000-0000B8000000}"/>
    <cellStyle name="Pattern 2 3 2 5" xfId="5954" xr:uid="{00000000-0005-0000-0000-0000B8000000}"/>
    <cellStyle name="Pattern 2 3 2 5 2" xfId="16476" xr:uid="{00000000-0005-0000-0000-0000B8000000}"/>
    <cellStyle name="Pattern 2 3 2 6" xfId="10396" xr:uid="{00000000-0005-0000-0000-0000B8000000}"/>
    <cellStyle name="Pattern 2 3 3" xfId="1367" xr:uid="{00000000-0005-0000-0000-0000B8000000}"/>
    <cellStyle name="Pattern 2 3 3 2" xfId="2608" xr:uid="{00000000-0005-0000-0000-0000B8000000}"/>
    <cellStyle name="Pattern 2 3 3 2 2" xfId="8178" xr:uid="{00000000-0005-0000-0000-0000B8000000}"/>
    <cellStyle name="Pattern 2 3 3 2 2 2" xfId="18723" xr:uid="{00000000-0005-0000-0000-0000B8000000}"/>
    <cellStyle name="Pattern 2 3 3 2 3" xfId="12447" xr:uid="{00000000-0005-0000-0000-0000B8000000}"/>
    <cellStyle name="Pattern 2 3 3 3" xfId="4028" xr:uid="{00000000-0005-0000-0000-0000B8000000}"/>
    <cellStyle name="Pattern 2 3 3 3 2" xfId="9563" xr:uid="{00000000-0005-0000-0000-0000B8000000}"/>
    <cellStyle name="Pattern 2 3 3 3 2 2" xfId="20116" xr:uid="{00000000-0005-0000-0000-0000B8000000}"/>
    <cellStyle name="Pattern 2 3 3 3 3" xfId="10944" xr:uid="{00000000-0005-0000-0000-0000B8000000}"/>
    <cellStyle name="Pattern 2 3 3 4" xfId="7004" xr:uid="{00000000-0005-0000-0000-0000B8000000}"/>
    <cellStyle name="Pattern 2 3 3 4 2" xfId="17549" xr:uid="{00000000-0005-0000-0000-0000B8000000}"/>
    <cellStyle name="Pattern 2 3 3 5" xfId="5447" xr:uid="{00000000-0005-0000-0000-0000B8000000}"/>
    <cellStyle name="Pattern 2 3 3 5 2" xfId="13056" xr:uid="{00000000-0005-0000-0000-0000B8000000}"/>
    <cellStyle name="Pattern 2 3 3 6" xfId="14109" xr:uid="{00000000-0005-0000-0000-0000B8000000}"/>
    <cellStyle name="Pattern 2 3 4" xfId="993" xr:uid="{00000000-0005-0000-0000-0000B8000000}"/>
    <cellStyle name="Pattern 2 3 4 2" xfId="6653" xr:uid="{00000000-0005-0000-0000-0000B8000000}"/>
    <cellStyle name="Pattern 2 3 4 2 2" xfId="17198" xr:uid="{00000000-0005-0000-0000-0000B8000000}"/>
    <cellStyle name="Pattern 2 3 4 3" xfId="12722" xr:uid="{00000000-0005-0000-0000-0000B8000000}"/>
    <cellStyle name="Pattern 2 3 5" xfId="2236" xr:uid="{00000000-0005-0000-0000-0000B8000000}"/>
    <cellStyle name="Pattern 2 3 5 2" xfId="7806" xr:uid="{00000000-0005-0000-0000-0000B8000000}"/>
    <cellStyle name="Pattern 2 3 5 2 2" xfId="18351" xr:uid="{00000000-0005-0000-0000-0000B8000000}"/>
    <cellStyle name="Pattern 2 3 5 3" xfId="13758" xr:uid="{00000000-0005-0000-0000-0000B8000000}"/>
    <cellStyle name="Pattern 2 3 6" xfId="3661" xr:uid="{00000000-0005-0000-0000-0000B8000000}"/>
    <cellStyle name="Pattern 2 3 6 2" xfId="9221" xr:uid="{00000000-0005-0000-0000-0000B8000000}"/>
    <cellStyle name="Pattern 2 3 6 2 2" xfId="19769" xr:uid="{00000000-0005-0000-0000-0000B8000000}"/>
    <cellStyle name="Pattern 2 3 6 3" xfId="13469" xr:uid="{00000000-0005-0000-0000-0000B8000000}"/>
    <cellStyle name="Pattern 2 3 7" xfId="6387" xr:uid="{00000000-0005-0000-0000-0000B8000000}"/>
    <cellStyle name="Pattern 2 3 7 2" xfId="15095" xr:uid="{00000000-0005-0000-0000-0000B8000000}"/>
    <cellStyle name="Pattern 2 3 7 2 2" xfId="16932" xr:uid="{00000000-0005-0000-0000-0000B8000000}"/>
    <cellStyle name="Pattern 2 3 7 3" xfId="15296" xr:uid="{00000000-0005-0000-0000-0000B8000000}"/>
    <cellStyle name="Pattern 2 3 8" xfId="5105" xr:uid="{00000000-0005-0000-0000-0000B8000000}"/>
    <cellStyle name="Pattern 2 3 8 2" xfId="15323" xr:uid="{00000000-0005-0000-0000-0000B8000000}"/>
    <cellStyle name="Pattern 2 3 9" xfId="13071" xr:uid="{00000000-0005-0000-0000-0000B8000000}"/>
    <cellStyle name="Pattern 2 4" xfId="757" xr:uid="{00000000-0005-0000-0000-0000B8000000}"/>
    <cellStyle name="Pattern 2 4 2" xfId="1983" xr:uid="{00000000-0005-0000-0000-0000B8000000}"/>
    <cellStyle name="Pattern 2 4 2 2" xfId="3222" xr:uid="{00000000-0005-0000-0000-0000B8000000}"/>
    <cellStyle name="Pattern 2 4 2 2 2" xfId="8792" xr:uid="{00000000-0005-0000-0000-0000B8000000}"/>
    <cellStyle name="Pattern 2 4 2 2 2 2" xfId="19337" xr:uid="{00000000-0005-0000-0000-0000B8000000}"/>
    <cellStyle name="Pattern 2 4 2 2 3" xfId="12653" xr:uid="{00000000-0005-0000-0000-0000B8000000}"/>
    <cellStyle name="Pattern 2 4 2 3" xfId="4634" xr:uid="{00000000-0005-0000-0000-0000B8000000}"/>
    <cellStyle name="Pattern 2 4 2 3 2" xfId="10130" xr:uid="{00000000-0005-0000-0000-0000B8000000}"/>
    <cellStyle name="Pattern 2 4 2 3 2 2" xfId="20685" xr:uid="{00000000-0005-0000-0000-0000B8000000}"/>
    <cellStyle name="Pattern 2 4 2 3 3" xfId="12969" xr:uid="{00000000-0005-0000-0000-0000B8000000}"/>
    <cellStyle name="Pattern 2 4 2 4" xfId="7557" xr:uid="{00000000-0005-0000-0000-0000B8000000}"/>
    <cellStyle name="Pattern 2 4 2 4 2" xfId="18102" xr:uid="{00000000-0005-0000-0000-0000B8000000}"/>
    <cellStyle name="Pattern 2 4 2 5" xfId="6014" xr:uid="{00000000-0005-0000-0000-0000B8000000}"/>
    <cellStyle name="Pattern 2 4 2 5 2" xfId="16536" xr:uid="{00000000-0005-0000-0000-0000B8000000}"/>
    <cellStyle name="Pattern 2 4 2 6" xfId="12113" xr:uid="{00000000-0005-0000-0000-0000B8000000}"/>
    <cellStyle name="Pattern 2 4 3" xfId="1665" xr:uid="{00000000-0005-0000-0000-0000B8000000}"/>
    <cellStyle name="Pattern 2 4 3 2" xfId="2905" xr:uid="{00000000-0005-0000-0000-0000B8000000}"/>
    <cellStyle name="Pattern 2 4 3 2 2" xfId="8475" xr:uid="{00000000-0005-0000-0000-0000B8000000}"/>
    <cellStyle name="Pattern 2 4 3 2 2 2" xfId="19020" xr:uid="{00000000-0005-0000-0000-0000B8000000}"/>
    <cellStyle name="Pattern 2 4 3 2 3" xfId="14225" xr:uid="{00000000-0005-0000-0000-0000B8000000}"/>
    <cellStyle name="Pattern 2 4 3 3" xfId="4318" xr:uid="{00000000-0005-0000-0000-0000B8000000}"/>
    <cellStyle name="Pattern 2 4 3 3 2" xfId="9833" xr:uid="{00000000-0005-0000-0000-0000B8000000}"/>
    <cellStyle name="Pattern 2 4 3 3 2 2" xfId="20389" xr:uid="{00000000-0005-0000-0000-0000B8000000}"/>
    <cellStyle name="Pattern 2 4 3 3 3" xfId="12642" xr:uid="{00000000-0005-0000-0000-0000B8000000}"/>
    <cellStyle name="Pattern 2 4 3 4" xfId="7273" xr:uid="{00000000-0005-0000-0000-0000B8000000}"/>
    <cellStyle name="Pattern 2 4 3 4 2" xfId="17818" xr:uid="{00000000-0005-0000-0000-0000B8000000}"/>
    <cellStyle name="Pattern 2 4 3 5" xfId="5717" xr:uid="{00000000-0005-0000-0000-0000B8000000}"/>
    <cellStyle name="Pattern 2 4 3 5 2" xfId="16240" xr:uid="{00000000-0005-0000-0000-0000B8000000}"/>
    <cellStyle name="Pattern 2 4 3 6" xfId="15574" xr:uid="{00000000-0005-0000-0000-0000B8000000}"/>
    <cellStyle name="Pattern 2 4 4" xfId="1057" xr:uid="{00000000-0005-0000-0000-0000B8000000}"/>
    <cellStyle name="Pattern 2 4 4 2" xfId="6714" xr:uid="{00000000-0005-0000-0000-0000B8000000}"/>
    <cellStyle name="Pattern 2 4 4 2 2" xfId="17259" xr:uid="{00000000-0005-0000-0000-0000B8000000}"/>
    <cellStyle name="Pattern 2 4 4 3" xfId="16162" xr:uid="{00000000-0005-0000-0000-0000B8000000}"/>
    <cellStyle name="Pattern 2 4 5" xfId="2300" xr:uid="{00000000-0005-0000-0000-0000B8000000}"/>
    <cellStyle name="Pattern 2 4 5 2" xfId="7870" xr:uid="{00000000-0005-0000-0000-0000B8000000}"/>
    <cellStyle name="Pattern 2 4 5 2 2" xfId="18415" xr:uid="{00000000-0005-0000-0000-0000B8000000}"/>
    <cellStyle name="Pattern 2 4 5 3" xfId="15617" xr:uid="{00000000-0005-0000-0000-0000B8000000}"/>
    <cellStyle name="Pattern 2 4 6" xfId="3725" xr:uid="{00000000-0005-0000-0000-0000B8000000}"/>
    <cellStyle name="Pattern 2 4 6 2" xfId="9281" xr:uid="{00000000-0005-0000-0000-0000B8000000}"/>
    <cellStyle name="Pattern 2 4 6 2 2" xfId="19830" xr:uid="{00000000-0005-0000-0000-0000B8000000}"/>
    <cellStyle name="Pattern 2 4 6 3" xfId="12339" xr:uid="{00000000-0005-0000-0000-0000B8000000}"/>
    <cellStyle name="Pattern 2 4 7" xfId="6421" xr:uid="{00000000-0005-0000-0000-0000B8000000}"/>
    <cellStyle name="Pattern 2 4 7 2" xfId="15129" xr:uid="{00000000-0005-0000-0000-0000B8000000}"/>
    <cellStyle name="Pattern 2 4 7 2 2" xfId="16966" xr:uid="{00000000-0005-0000-0000-0000B8000000}"/>
    <cellStyle name="Pattern 2 4 7 3" xfId="11389" xr:uid="{00000000-0005-0000-0000-0000B8000000}"/>
    <cellStyle name="Pattern 2 4 8" xfId="5165" xr:uid="{00000000-0005-0000-0000-0000B8000000}"/>
    <cellStyle name="Pattern 2 4 8 2" xfId="14557" xr:uid="{00000000-0005-0000-0000-0000B8000000}"/>
    <cellStyle name="Pattern 2 4 9" xfId="14091" xr:uid="{00000000-0005-0000-0000-0000B8000000}"/>
    <cellStyle name="Pattern 2 5" xfId="819" xr:uid="{00000000-0005-0000-0000-0000B8000000}"/>
    <cellStyle name="Pattern 2 5 2" xfId="2045" xr:uid="{00000000-0005-0000-0000-0000B8000000}"/>
    <cellStyle name="Pattern 2 5 2 2" xfId="3284" xr:uid="{00000000-0005-0000-0000-0000B8000000}"/>
    <cellStyle name="Pattern 2 5 2 2 2" xfId="8854" xr:uid="{00000000-0005-0000-0000-0000B8000000}"/>
    <cellStyle name="Pattern 2 5 2 2 2 2" xfId="19399" xr:uid="{00000000-0005-0000-0000-0000B8000000}"/>
    <cellStyle name="Pattern 2 5 2 2 3" xfId="13988" xr:uid="{00000000-0005-0000-0000-0000B8000000}"/>
    <cellStyle name="Pattern 2 5 2 3" xfId="4696" xr:uid="{00000000-0005-0000-0000-0000B8000000}"/>
    <cellStyle name="Pattern 2 5 2 3 2" xfId="10189" xr:uid="{00000000-0005-0000-0000-0000B8000000}"/>
    <cellStyle name="Pattern 2 5 2 3 2 2" xfId="20744" xr:uid="{00000000-0005-0000-0000-0000B8000000}"/>
    <cellStyle name="Pattern 2 5 2 3 3" xfId="12405" xr:uid="{00000000-0005-0000-0000-0000B8000000}"/>
    <cellStyle name="Pattern 2 5 2 4" xfId="7616" xr:uid="{00000000-0005-0000-0000-0000B8000000}"/>
    <cellStyle name="Pattern 2 5 2 4 2" xfId="18161" xr:uid="{00000000-0005-0000-0000-0000B8000000}"/>
    <cellStyle name="Pattern 2 5 2 5" xfId="6073" xr:uid="{00000000-0005-0000-0000-0000B8000000}"/>
    <cellStyle name="Pattern 2 5 2 5 2" xfId="16595" xr:uid="{00000000-0005-0000-0000-0000B8000000}"/>
    <cellStyle name="Pattern 2 5 2 6" xfId="15507" xr:uid="{00000000-0005-0000-0000-0000B8000000}"/>
    <cellStyle name="Pattern 2 5 3" xfId="1723" xr:uid="{00000000-0005-0000-0000-0000B8000000}"/>
    <cellStyle name="Pattern 2 5 3 2" xfId="2962" xr:uid="{00000000-0005-0000-0000-0000B8000000}"/>
    <cellStyle name="Pattern 2 5 3 2 2" xfId="8532" xr:uid="{00000000-0005-0000-0000-0000B8000000}"/>
    <cellStyle name="Pattern 2 5 3 2 2 2" xfId="19077" xr:uid="{00000000-0005-0000-0000-0000B8000000}"/>
    <cellStyle name="Pattern 2 5 3 2 3" xfId="15607" xr:uid="{00000000-0005-0000-0000-0000B8000000}"/>
    <cellStyle name="Pattern 2 5 3 3" xfId="4374" xr:uid="{00000000-0005-0000-0000-0000B8000000}"/>
    <cellStyle name="Pattern 2 5 3 3 2" xfId="9886" xr:uid="{00000000-0005-0000-0000-0000B8000000}"/>
    <cellStyle name="Pattern 2 5 3 3 2 2" xfId="20442" xr:uid="{00000000-0005-0000-0000-0000B8000000}"/>
    <cellStyle name="Pattern 2 5 3 3 3" xfId="10489" xr:uid="{00000000-0005-0000-0000-0000B8000000}"/>
    <cellStyle name="Pattern 2 5 3 4" xfId="7327" xr:uid="{00000000-0005-0000-0000-0000B8000000}"/>
    <cellStyle name="Pattern 2 5 3 4 2" xfId="17872" xr:uid="{00000000-0005-0000-0000-0000B8000000}"/>
    <cellStyle name="Pattern 2 5 3 5" xfId="5770" xr:uid="{00000000-0005-0000-0000-0000B8000000}"/>
    <cellStyle name="Pattern 2 5 3 5 2" xfId="16293" xr:uid="{00000000-0005-0000-0000-0000B8000000}"/>
    <cellStyle name="Pattern 2 5 3 6" xfId="12981" xr:uid="{00000000-0005-0000-0000-0000B8000000}"/>
    <cellStyle name="Pattern 2 5 4" xfId="1119" xr:uid="{00000000-0005-0000-0000-0000B8000000}"/>
    <cellStyle name="Pattern 2 5 4 2" xfId="6776" xr:uid="{00000000-0005-0000-0000-0000B8000000}"/>
    <cellStyle name="Pattern 2 5 4 2 2" xfId="17321" xr:uid="{00000000-0005-0000-0000-0000B8000000}"/>
    <cellStyle name="Pattern 2 5 4 3" xfId="14088" xr:uid="{00000000-0005-0000-0000-0000B8000000}"/>
    <cellStyle name="Pattern 2 5 5" xfId="2362" xr:uid="{00000000-0005-0000-0000-0000B8000000}"/>
    <cellStyle name="Pattern 2 5 5 2" xfId="7932" xr:uid="{00000000-0005-0000-0000-0000B8000000}"/>
    <cellStyle name="Pattern 2 5 5 2 2" xfId="18477" xr:uid="{00000000-0005-0000-0000-0000B8000000}"/>
    <cellStyle name="Pattern 2 5 5 3" xfId="11013" xr:uid="{00000000-0005-0000-0000-0000B8000000}"/>
    <cellStyle name="Pattern 2 5 6" xfId="3787" xr:uid="{00000000-0005-0000-0000-0000B8000000}"/>
    <cellStyle name="Pattern 2 5 6 2" xfId="9340" xr:uid="{00000000-0005-0000-0000-0000B8000000}"/>
    <cellStyle name="Pattern 2 5 6 2 2" xfId="19892" xr:uid="{00000000-0005-0000-0000-0000B8000000}"/>
    <cellStyle name="Pattern 2 5 6 3" xfId="13393" xr:uid="{00000000-0005-0000-0000-0000B8000000}"/>
    <cellStyle name="Pattern 2 5 7" xfId="6480" xr:uid="{00000000-0005-0000-0000-0000B8000000}"/>
    <cellStyle name="Pattern 2 5 7 2" xfId="15188" xr:uid="{00000000-0005-0000-0000-0000B8000000}"/>
    <cellStyle name="Pattern 2 5 7 2 2" xfId="17025" xr:uid="{00000000-0005-0000-0000-0000B8000000}"/>
    <cellStyle name="Pattern 2 5 7 3" xfId="14671" xr:uid="{00000000-0005-0000-0000-0000B8000000}"/>
    <cellStyle name="Pattern 2 5 8" xfId="5224" xr:uid="{00000000-0005-0000-0000-0000B8000000}"/>
    <cellStyle name="Pattern 2 5 8 2" xfId="13676" xr:uid="{00000000-0005-0000-0000-0000B8000000}"/>
    <cellStyle name="Pattern 2 5 9" xfId="12228" xr:uid="{00000000-0005-0000-0000-0000B8000000}"/>
    <cellStyle name="Pattern 2 6" xfId="624" xr:uid="{00000000-0005-0000-0000-0000B8000000}"/>
    <cellStyle name="Pattern 2 6 2" xfId="1547" xr:uid="{00000000-0005-0000-0000-0000B8000000}"/>
    <cellStyle name="Pattern 2 6 2 2" xfId="7157" xr:uid="{00000000-0005-0000-0000-0000B8000000}"/>
    <cellStyle name="Pattern 2 6 2 2 2" xfId="17702" xr:uid="{00000000-0005-0000-0000-0000B8000000}"/>
    <cellStyle name="Pattern 2 6 2 3" xfId="13329" xr:uid="{00000000-0005-0000-0000-0000B8000000}"/>
    <cellStyle name="Pattern 2 6 3" xfId="2787" xr:uid="{00000000-0005-0000-0000-0000B8000000}"/>
    <cellStyle name="Pattern 2 6 3 2" xfId="8357" xr:uid="{00000000-0005-0000-0000-0000B8000000}"/>
    <cellStyle name="Pattern 2 6 3 2 2" xfId="18902" xr:uid="{00000000-0005-0000-0000-0000B8000000}"/>
    <cellStyle name="Pattern 2 6 3 3" xfId="13959" xr:uid="{00000000-0005-0000-0000-0000B8000000}"/>
    <cellStyle name="Pattern 2 6 4" xfId="4201" xr:uid="{00000000-0005-0000-0000-0000B8000000}"/>
    <cellStyle name="Pattern 2 6 4 2" xfId="9722" xr:uid="{00000000-0005-0000-0000-0000B8000000}"/>
    <cellStyle name="Pattern 2 6 4 2 2" xfId="20276" xr:uid="{00000000-0005-0000-0000-0000B8000000}"/>
    <cellStyle name="Pattern 2 6 4 3" xfId="12230" xr:uid="{00000000-0005-0000-0000-0000B8000000}"/>
    <cellStyle name="Pattern 2 6 5" xfId="6320" xr:uid="{00000000-0005-0000-0000-0000B8000000}"/>
    <cellStyle name="Pattern 2 6 5 2" xfId="16865" xr:uid="{00000000-0005-0000-0000-0000B8000000}"/>
    <cellStyle name="Pattern 2 6 6" xfId="5606" xr:uid="{00000000-0005-0000-0000-0000B8000000}"/>
    <cellStyle name="Pattern 2 6 6 2" xfId="11058" xr:uid="{00000000-0005-0000-0000-0000B8000000}"/>
    <cellStyle name="Pattern 2 6 7" xfId="13697" xr:uid="{00000000-0005-0000-0000-0000B8000000}"/>
    <cellStyle name="Pattern 2 7" xfId="1238" xr:uid="{00000000-0005-0000-0000-0000B8000000}"/>
    <cellStyle name="Pattern 2 7 2" xfId="2480" xr:uid="{00000000-0005-0000-0000-0000B8000000}"/>
    <cellStyle name="Pattern 2 7 2 2" xfId="8050" xr:uid="{00000000-0005-0000-0000-0000B8000000}"/>
    <cellStyle name="Pattern 2 7 2 2 2" xfId="18595" xr:uid="{00000000-0005-0000-0000-0000B8000000}"/>
    <cellStyle name="Pattern 2 7 2 3" xfId="13481" xr:uid="{00000000-0005-0000-0000-0000B8000000}"/>
    <cellStyle name="Pattern 2 7 3" xfId="3904" xr:uid="{00000000-0005-0000-0000-0000B8000000}"/>
    <cellStyle name="Pattern 2 7 3 2" xfId="9451" xr:uid="{00000000-0005-0000-0000-0000B8000000}"/>
    <cellStyle name="Pattern 2 7 3 2 2" xfId="20004" xr:uid="{00000000-0005-0000-0000-0000B8000000}"/>
    <cellStyle name="Pattern 2 7 3 3" xfId="13834" xr:uid="{00000000-0005-0000-0000-0000B8000000}"/>
    <cellStyle name="Pattern 2 7 4" xfId="6888" xr:uid="{00000000-0005-0000-0000-0000B8000000}"/>
    <cellStyle name="Pattern 2 7 4 2" xfId="17433" xr:uid="{00000000-0005-0000-0000-0000B8000000}"/>
    <cellStyle name="Pattern 2 7 5" xfId="5335" xr:uid="{00000000-0005-0000-0000-0000B8000000}"/>
    <cellStyle name="Pattern 2 7 5 2" xfId="14210" xr:uid="{00000000-0005-0000-0000-0000B8000000}"/>
    <cellStyle name="Pattern 2 7 6" xfId="10274" xr:uid="{00000000-0005-0000-0000-0000B8000000}"/>
    <cellStyle name="Pattern 2 8" xfId="922" xr:uid="{00000000-0005-0000-0000-0000B8000000}"/>
    <cellStyle name="Pattern 2 8 2" xfId="3574" xr:uid="{00000000-0005-0000-0000-0000B8000000}"/>
    <cellStyle name="Pattern 2 8 2 2" xfId="9135" xr:uid="{00000000-0005-0000-0000-0000B8000000}"/>
    <cellStyle name="Pattern 2 8 2 2 2" xfId="19682" xr:uid="{00000000-0005-0000-0000-0000B8000000}"/>
    <cellStyle name="Pattern 2 8 2 3" xfId="12191" xr:uid="{00000000-0005-0000-0000-0000B8000000}"/>
    <cellStyle name="Pattern 2 8 3" xfId="6582" xr:uid="{00000000-0005-0000-0000-0000B8000000}"/>
    <cellStyle name="Pattern 2 8 3 2" xfId="17127" xr:uid="{00000000-0005-0000-0000-0000B8000000}"/>
    <cellStyle name="Pattern 2 8 4" xfId="5019" xr:uid="{00000000-0005-0000-0000-0000B8000000}"/>
    <cellStyle name="Pattern 2 8 4 2" xfId="14420" xr:uid="{00000000-0005-0000-0000-0000B8000000}"/>
    <cellStyle name="Pattern 2 8 5" xfId="13316" xr:uid="{00000000-0005-0000-0000-0000B8000000}"/>
    <cellStyle name="Pattern 2 9" xfId="2165" xr:uid="{00000000-0005-0000-0000-0000B8000000}"/>
    <cellStyle name="Pattern 2 9 2" xfId="7735" xr:uid="{00000000-0005-0000-0000-0000B8000000}"/>
    <cellStyle name="Pattern 2 9 2 2" xfId="18280" xr:uid="{00000000-0005-0000-0000-0000B8000000}"/>
    <cellStyle name="Pattern 2 9 3" xfId="13150" xr:uid="{00000000-0005-0000-0000-0000B8000000}"/>
    <cellStyle name="Pattern 3" xfId="366" xr:uid="{00000000-0005-0000-0000-0000BA000000}"/>
    <cellStyle name="Pattern 3 10" xfId="2117" xr:uid="{00000000-0005-0000-0000-0000BA000000}"/>
    <cellStyle name="Pattern 3 10 2" xfId="7687" xr:uid="{00000000-0005-0000-0000-0000BA000000}"/>
    <cellStyle name="Pattern 3 10 2 2" xfId="18232" xr:uid="{00000000-0005-0000-0000-0000BA000000}"/>
    <cellStyle name="Pattern 3 10 3" xfId="13597" xr:uid="{00000000-0005-0000-0000-0000BA000000}"/>
    <cellStyle name="Pattern 3 11" xfId="445" xr:uid="{00000000-0005-0000-0000-0000BA000000}"/>
    <cellStyle name="Pattern 3 11 2" xfId="6188" xr:uid="{00000000-0005-0000-0000-0000BA000000}"/>
    <cellStyle name="Pattern 3 11 2 2" xfId="16733" xr:uid="{00000000-0005-0000-0000-0000BA000000}"/>
    <cellStyle name="Pattern 3 11 3" xfId="12070" xr:uid="{00000000-0005-0000-0000-0000BA000000}"/>
    <cellStyle name="Pattern 3 12" xfId="3453" xr:uid="{00000000-0005-0000-0000-0000BA000000}"/>
    <cellStyle name="Pattern 3 12 2" xfId="9017" xr:uid="{00000000-0005-0000-0000-0000BA000000}"/>
    <cellStyle name="Pattern 3 12 2 2" xfId="19563" xr:uid="{00000000-0005-0000-0000-0000BA000000}"/>
    <cellStyle name="Pattern 3 13" xfId="4896" xr:uid="{00000000-0005-0000-0000-0000BA000000}"/>
    <cellStyle name="Pattern 3 13 2" xfId="14600" xr:uid="{00000000-0005-0000-0000-0000BA000000}"/>
    <cellStyle name="Pattern 3 14" xfId="10338" xr:uid="{00000000-0005-0000-0000-0000B8000000}"/>
    <cellStyle name="Pattern 3 2" xfId="518" xr:uid="{00000000-0005-0000-0000-0000BA000000}"/>
    <cellStyle name="Pattern 3 2 2" xfId="663" xr:uid="{00000000-0005-0000-0000-0000BA000000}"/>
    <cellStyle name="Pattern 3 2 2 2" xfId="1585" xr:uid="{00000000-0005-0000-0000-0000BA000000}"/>
    <cellStyle name="Pattern 3 2 2 2 2" xfId="7195" xr:uid="{00000000-0005-0000-0000-0000BA000000}"/>
    <cellStyle name="Pattern 3 2 2 2 2 2" xfId="17740" xr:uid="{00000000-0005-0000-0000-0000BA000000}"/>
    <cellStyle name="Pattern 3 2 2 2 3" xfId="11582" xr:uid="{00000000-0005-0000-0000-0000BA000000}"/>
    <cellStyle name="Pattern 3 2 2 3" xfId="2825" xr:uid="{00000000-0005-0000-0000-0000BA000000}"/>
    <cellStyle name="Pattern 3 2 2 3 2" xfId="8395" xr:uid="{00000000-0005-0000-0000-0000BA000000}"/>
    <cellStyle name="Pattern 3 2 2 3 2 2" xfId="18940" xr:uid="{00000000-0005-0000-0000-0000BA000000}"/>
    <cellStyle name="Pattern 3 2 2 3 3" xfId="15687" xr:uid="{00000000-0005-0000-0000-0000BA000000}"/>
    <cellStyle name="Pattern 3 2 2 4" xfId="4239" xr:uid="{00000000-0005-0000-0000-0000BA000000}"/>
    <cellStyle name="Pattern 3 2 2 4 2" xfId="9759" xr:uid="{00000000-0005-0000-0000-0000BA000000}"/>
    <cellStyle name="Pattern 3 2 2 4 2 2" xfId="20313" xr:uid="{00000000-0005-0000-0000-0000BA000000}"/>
    <cellStyle name="Pattern 3 2 2 4 3" xfId="13239" xr:uid="{00000000-0005-0000-0000-0000BA000000}"/>
    <cellStyle name="Pattern 3 2 2 5" xfId="6357" xr:uid="{00000000-0005-0000-0000-0000BA000000}"/>
    <cellStyle name="Pattern 3 2 2 5 2" xfId="16902" xr:uid="{00000000-0005-0000-0000-0000BA000000}"/>
    <cellStyle name="Pattern 3 2 2 6" xfId="5643" xr:uid="{00000000-0005-0000-0000-0000BA000000}"/>
    <cellStyle name="Pattern 3 2 2 6 2" xfId="13435" xr:uid="{00000000-0005-0000-0000-0000BA000000}"/>
    <cellStyle name="Pattern 3 2 2 7" xfId="13890" xr:uid="{00000000-0005-0000-0000-0000BA000000}"/>
    <cellStyle name="Pattern 3 2 3" xfId="1789" xr:uid="{00000000-0005-0000-0000-0000BA000000}"/>
    <cellStyle name="Pattern 3 2 3 2" xfId="3028" xr:uid="{00000000-0005-0000-0000-0000BA000000}"/>
    <cellStyle name="Pattern 3 2 3 2 2" xfId="8598" xr:uid="{00000000-0005-0000-0000-0000BA000000}"/>
    <cellStyle name="Pattern 3 2 3 2 2 2" xfId="19143" xr:uid="{00000000-0005-0000-0000-0000BA000000}"/>
    <cellStyle name="Pattern 3 2 3 2 3" xfId="15844" xr:uid="{00000000-0005-0000-0000-0000BA000000}"/>
    <cellStyle name="Pattern 3 2 3 3" xfId="4440" xr:uid="{00000000-0005-0000-0000-0000BA000000}"/>
    <cellStyle name="Pattern 3 2 3 3 2" xfId="9949" xr:uid="{00000000-0005-0000-0000-0000BA000000}"/>
    <cellStyle name="Pattern 3 2 3 3 2 2" xfId="20505" xr:uid="{00000000-0005-0000-0000-0000BA000000}"/>
    <cellStyle name="Pattern 3 2 3 3 3" xfId="11856" xr:uid="{00000000-0005-0000-0000-0000BA000000}"/>
    <cellStyle name="Pattern 3 2 3 4" xfId="7390" xr:uid="{00000000-0005-0000-0000-0000BA000000}"/>
    <cellStyle name="Pattern 3 2 3 4 2" xfId="17935" xr:uid="{00000000-0005-0000-0000-0000BA000000}"/>
    <cellStyle name="Pattern 3 2 3 5" xfId="5833" xr:uid="{00000000-0005-0000-0000-0000BA000000}"/>
    <cellStyle name="Pattern 3 2 3 5 2" xfId="16356" xr:uid="{00000000-0005-0000-0000-0000BA000000}"/>
    <cellStyle name="Pattern 3 2 3 6" xfId="12380" xr:uid="{00000000-0005-0000-0000-0000BA000000}"/>
    <cellStyle name="Pattern 3 2 4" xfId="1338" xr:uid="{00000000-0005-0000-0000-0000BA000000}"/>
    <cellStyle name="Pattern 3 2 4 2" xfId="2579" xr:uid="{00000000-0005-0000-0000-0000BA000000}"/>
    <cellStyle name="Pattern 3 2 4 2 2" xfId="8149" xr:uid="{00000000-0005-0000-0000-0000BA000000}"/>
    <cellStyle name="Pattern 3 2 4 2 2 2" xfId="18694" xr:uid="{00000000-0005-0000-0000-0000BA000000}"/>
    <cellStyle name="Pattern 3 2 4 2 3" xfId="15825" xr:uid="{00000000-0005-0000-0000-0000BA000000}"/>
    <cellStyle name="Pattern 3 2 4 3" xfId="3999" xr:uid="{00000000-0005-0000-0000-0000BA000000}"/>
    <cellStyle name="Pattern 3 2 4 3 2" xfId="9535" xr:uid="{00000000-0005-0000-0000-0000BA000000}"/>
    <cellStyle name="Pattern 3 2 4 3 2 2" xfId="20088" xr:uid="{00000000-0005-0000-0000-0000BA000000}"/>
    <cellStyle name="Pattern 3 2 4 3 3" xfId="10590" xr:uid="{00000000-0005-0000-0000-0000BA000000}"/>
    <cellStyle name="Pattern 3 2 4 4" xfId="6976" xr:uid="{00000000-0005-0000-0000-0000BA000000}"/>
    <cellStyle name="Pattern 3 2 4 4 2" xfId="17521" xr:uid="{00000000-0005-0000-0000-0000BA000000}"/>
    <cellStyle name="Pattern 3 2 4 5" xfId="5419" xr:uid="{00000000-0005-0000-0000-0000BA000000}"/>
    <cellStyle name="Pattern 3 2 4 5 2" xfId="10250" xr:uid="{00000000-0005-0000-0000-0000BA000000}"/>
    <cellStyle name="Pattern 3 2 4 6" xfId="13167" xr:uid="{00000000-0005-0000-0000-0000BA000000}"/>
    <cellStyle name="Pattern 3 2 5" xfId="964" xr:uid="{00000000-0005-0000-0000-0000BA000000}"/>
    <cellStyle name="Pattern 3 2 5 2" xfId="3632" xr:uid="{00000000-0005-0000-0000-0000BA000000}"/>
    <cellStyle name="Pattern 3 2 5 2 2" xfId="9192" xr:uid="{00000000-0005-0000-0000-0000BA000000}"/>
    <cellStyle name="Pattern 3 2 5 2 2 2" xfId="19740" xr:uid="{00000000-0005-0000-0000-0000BA000000}"/>
    <cellStyle name="Pattern 3 2 5 2 3" xfId="10815" xr:uid="{00000000-0005-0000-0000-0000BA000000}"/>
    <cellStyle name="Pattern 3 2 5 3" xfId="6624" xr:uid="{00000000-0005-0000-0000-0000BA000000}"/>
    <cellStyle name="Pattern 3 2 5 3 2" xfId="17169" xr:uid="{00000000-0005-0000-0000-0000BA000000}"/>
    <cellStyle name="Pattern 3 2 5 4" xfId="5076" xr:uid="{00000000-0005-0000-0000-0000BA000000}"/>
    <cellStyle name="Pattern 3 2 5 4 2" xfId="15444" xr:uid="{00000000-0005-0000-0000-0000BA000000}"/>
    <cellStyle name="Pattern 3 2 5 5" xfId="12156" xr:uid="{00000000-0005-0000-0000-0000BA000000}"/>
    <cellStyle name="Pattern 3 2 6" xfId="2207" xr:uid="{00000000-0005-0000-0000-0000BA000000}"/>
    <cellStyle name="Pattern 3 2 6 2" xfId="7777" xr:uid="{00000000-0005-0000-0000-0000BA000000}"/>
    <cellStyle name="Pattern 3 2 6 2 2" xfId="18322" xr:uid="{00000000-0005-0000-0000-0000BA000000}"/>
    <cellStyle name="Pattern 3 2 6 3" xfId="15715" xr:uid="{00000000-0005-0000-0000-0000BA000000}"/>
    <cellStyle name="Pattern 3 2 7" xfId="3542" xr:uid="{00000000-0005-0000-0000-0000BA000000}"/>
    <cellStyle name="Pattern 3 2 7 2" xfId="9106" xr:uid="{00000000-0005-0000-0000-0000BA000000}"/>
    <cellStyle name="Pattern 3 2 7 2 2" xfId="19652" xr:uid="{00000000-0005-0000-0000-0000BA000000}"/>
    <cellStyle name="Pattern 3 2 7 3" xfId="14709" xr:uid="{00000000-0005-0000-0000-0000BA000000}"/>
    <cellStyle name="Pattern 3 2 8" xfId="4989" xr:uid="{00000000-0005-0000-0000-0000BA000000}"/>
    <cellStyle name="Pattern 3 2 8 2" xfId="13730" xr:uid="{00000000-0005-0000-0000-0000BA000000}"/>
    <cellStyle name="Pattern 3 2 9" xfId="10355" xr:uid="{00000000-0005-0000-0000-0000BA000000}"/>
    <cellStyle name="Pattern 3 3" xfId="712" xr:uid="{00000000-0005-0000-0000-0000BA000000}"/>
    <cellStyle name="Pattern 3 3 10" xfId="15764" xr:uid="{00000000-0005-0000-0000-0000BA000000}"/>
    <cellStyle name="Pattern 3 3 2" xfId="1623" xr:uid="{00000000-0005-0000-0000-0000BA000000}"/>
    <cellStyle name="Pattern 3 3 2 2" xfId="1938" xr:uid="{00000000-0005-0000-0000-0000BA000000}"/>
    <cellStyle name="Pattern 3 3 2 2 2" xfId="3177" xr:uid="{00000000-0005-0000-0000-0000BA000000}"/>
    <cellStyle name="Pattern 3 3 2 2 2 2" xfId="8747" xr:uid="{00000000-0005-0000-0000-0000BA000000}"/>
    <cellStyle name="Pattern 3 3 2 2 2 2 2" xfId="19292" xr:uid="{00000000-0005-0000-0000-0000BA000000}"/>
    <cellStyle name="Pattern 3 3 2 2 2 3" xfId="14569" xr:uid="{00000000-0005-0000-0000-0000BA000000}"/>
    <cellStyle name="Pattern 3 3 2 2 3" xfId="4589" xr:uid="{00000000-0005-0000-0000-0000BA000000}"/>
    <cellStyle name="Pattern 3 3 2 2 3 2" xfId="10088" xr:uid="{00000000-0005-0000-0000-0000BA000000}"/>
    <cellStyle name="Pattern 3 3 2 2 3 2 2" xfId="20643" xr:uid="{00000000-0005-0000-0000-0000BA000000}"/>
    <cellStyle name="Pattern 3 3 2 2 3 3" xfId="15373" xr:uid="{00000000-0005-0000-0000-0000BA000000}"/>
    <cellStyle name="Pattern 3 3 2 2 4" xfId="7515" xr:uid="{00000000-0005-0000-0000-0000BA000000}"/>
    <cellStyle name="Pattern 3 3 2 2 4 2" xfId="18060" xr:uid="{00000000-0005-0000-0000-0000BA000000}"/>
    <cellStyle name="Pattern 3 3 2 2 5" xfId="5972" xr:uid="{00000000-0005-0000-0000-0000BA000000}"/>
    <cellStyle name="Pattern 3 3 2 2 5 2" xfId="16494" xr:uid="{00000000-0005-0000-0000-0000BA000000}"/>
    <cellStyle name="Pattern 3 3 2 2 6" xfId="13380" xr:uid="{00000000-0005-0000-0000-0000BA000000}"/>
    <cellStyle name="Pattern 3 3 2 3" xfId="2863" xr:uid="{00000000-0005-0000-0000-0000BA000000}"/>
    <cellStyle name="Pattern 3 3 2 3 2" xfId="8433" xr:uid="{00000000-0005-0000-0000-0000BA000000}"/>
    <cellStyle name="Pattern 3 3 2 3 2 2" xfId="18978" xr:uid="{00000000-0005-0000-0000-0000BA000000}"/>
    <cellStyle name="Pattern 3 3 2 3 3" xfId="12775" xr:uid="{00000000-0005-0000-0000-0000BA000000}"/>
    <cellStyle name="Pattern 3 3 2 4" xfId="4276" xr:uid="{00000000-0005-0000-0000-0000BA000000}"/>
    <cellStyle name="Pattern 3 3 2 4 2" xfId="9794" xr:uid="{00000000-0005-0000-0000-0000BA000000}"/>
    <cellStyle name="Pattern 3 3 2 4 2 2" xfId="20348" xr:uid="{00000000-0005-0000-0000-0000BA000000}"/>
    <cellStyle name="Pattern 3 3 2 4 3" xfId="15839" xr:uid="{00000000-0005-0000-0000-0000BA000000}"/>
    <cellStyle name="Pattern 3 3 2 5" xfId="7231" xr:uid="{00000000-0005-0000-0000-0000BA000000}"/>
    <cellStyle name="Pattern 3 3 2 5 2" xfId="17776" xr:uid="{00000000-0005-0000-0000-0000BA000000}"/>
    <cellStyle name="Pattern 3 3 2 6" xfId="5678" xr:uid="{00000000-0005-0000-0000-0000BA000000}"/>
    <cellStyle name="Pattern 3 3 2 6 2" xfId="10463" xr:uid="{00000000-0005-0000-0000-0000BA000000}"/>
    <cellStyle name="Pattern 3 3 2 7" xfId="12785" xr:uid="{00000000-0005-0000-0000-0000BA000000}"/>
    <cellStyle name="Pattern 3 3 3" xfId="1199" xr:uid="{00000000-0005-0000-0000-0000BA000000}"/>
    <cellStyle name="Pattern 3 3 3 2" xfId="2442" xr:uid="{00000000-0005-0000-0000-0000BA000000}"/>
    <cellStyle name="Pattern 3 3 3 2 2" xfId="8012" xr:uid="{00000000-0005-0000-0000-0000BA000000}"/>
    <cellStyle name="Pattern 3 3 3 2 2 2" xfId="18557" xr:uid="{00000000-0005-0000-0000-0000BA000000}"/>
    <cellStyle name="Pattern 3 3 3 2 3" xfId="11926" xr:uid="{00000000-0005-0000-0000-0000BA000000}"/>
    <cellStyle name="Pattern 3 3 3 3" xfId="3866" xr:uid="{00000000-0005-0000-0000-0000BA000000}"/>
    <cellStyle name="Pattern 3 3 3 3 2" xfId="9416" xr:uid="{00000000-0005-0000-0000-0000BA000000}"/>
    <cellStyle name="Pattern 3 3 3 3 2 2" xfId="19969" xr:uid="{00000000-0005-0000-0000-0000BA000000}"/>
    <cellStyle name="Pattern 3 3 3 3 3" xfId="13980" xr:uid="{00000000-0005-0000-0000-0000BA000000}"/>
    <cellStyle name="Pattern 3 3 3 4" xfId="6854" xr:uid="{00000000-0005-0000-0000-0000BA000000}"/>
    <cellStyle name="Pattern 3 3 3 4 2" xfId="17399" xr:uid="{00000000-0005-0000-0000-0000BA000000}"/>
    <cellStyle name="Pattern 3 3 3 5" xfId="5300" xr:uid="{00000000-0005-0000-0000-0000BA000000}"/>
    <cellStyle name="Pattern 3 3 3 5 2" xfId="13179" xr:uid="{00000000-0005-0000-0000-0000BA000000}"/>
    <cellStyle name="Pattern 3 3 3 6" xfId="10291" xr:uid="{00000000-0005-0000-0000-0000BA000000}"/>
    <cellStyle name="Pattern 3 3 4" xfId="1396" xr:uid="{00000000-0005-0000-0000-0000BA000000}"/>
    <cellStyle name="Pattern 3 3 4 2" xfId="2637" xr:uid="{00000000-0005-0000-0000-0000BA000000}"/>
    <cellStyle name="Pattern 3 3 4 2 2" xfId="8207" xr:uid="{00000000-0005-0000-0000-0000BA000000}"/>
    <cellStyle name="Pattern 3 3 4 2 2 2" xfId="18752" xr:uid="{00000000-0005-0000-0000-0000BA000000}"/>
    <cellStyle name="Pattern 3 3 4 2 3" xfId="13766" xr:uid="{00000000-0005-0000-0000-0000BA000000}"/>
    <cellStyle name="Pattern 3 3 4 3" xfId="4057" xr:uid="{00000000-0005-0000-0000-0000BA000000}"/>
    <cellStyle name="Pattern 3 3 4 3 2" xfId="9590" xr:uid="{00000000-0005-0000-0000-0000BA000000}"/>
    <cellStyle name="Pattern 3 3 4 3 2 2" xfId="20143" xr:uid="{00000000-0005-0000-0000-0000BA000000}"/>
    <cellStyle name="Pattern 3 3 4 3 3" xfId="12991" xr:uid="{00000000-0005-0000-0000-0000BA000000}"/>
    <cellStyle name="Pattern 3 3 4 4" xfId="7031" xr:uid="{00000000-0005-0000-0000-0000BA000000}"/>
    <cellStyle name="Pattern 3 3 4 4 2" xfId="17576" xr:uid="{00000000-0005-0000-0000-0000BA000000}"/>
    <cellStyle name="Pattern 3 3 4 5" xfId="5474" xr:uid="{00000000-0005-0000-0000-0000BA000000}"/>
    <cellStyle name="Pattern 3 3 4 5 2" xfId="13666" xr:uid="{00000000-0005-0000-0000-0000BA000000}"/>
    <cellStyle name="Pattern 3 3 4 6" xfId="10743" xr:uid="{00000000-0005-0000-0000-0000BA000000}"/>
    <cellStyle name="Pattern 3 3 5" xfId="1012" xr:uid="{00000000-0005-0000-0000-0000BA000000}"/>
    <cellStyle name="Pattern 3 3 5 2" xfId="6672" xr:uid="{00000000-0005-0000-0000-0000BA000000}"/>
    <cellStyle name="Pattern 3 3 5 2 2" xfId="17217" xr:uid="{00000000-0005-0000-0000-0000BA000000}"/>
    <cellStyle name="Pattern 3 3 5 3" xfId="16009" xr:uid="{00000000-0005-0000-0000-0000BA000000}"/>
    <cellStyle name="Pattern 3 3 6" xfId="2255" xr:uid="{00000000-0005-0000-0000-0000BA000000}"/>
    <cellStyle name="Pattern 3 3 6 2" xfId="7825" xr:uid="{00000000-0005-0000-0000-0000BA000000}"/>
    <cellStyle name="Pattern 3 3 6 2 2" xfId="18370" xr:uid="{00000000-0005-0000-0000-0000BA000000}"/>
    <cellStyle name="Pattern 3 3 6 3" xfId="10633" xr:uid="{00000000-0005-0000-0000-0000BA000000}"/>
    <cellStyle name="Pattern 3 3 7" xfId="3680" xr:uid="{00000000-0005-0000-0000-0000BA000000}"/>
    <cellStyle name="Pattern 3 3 7 2" xfId="9239" xr:uid="{00000000-0005-0000-0000-0000BA000000}"/>
    <cellStyle name="Pattern 3 3 7 2 2" xfId="19788" xr:uid="{00000000-0005-0000-0000-0000BA000000}"/>
    <cellStyle name="Pattern 3 3 7 3" xfId="13141" xr:uid="{00000000-0005-0000-0000-0000BA000000}"/>
    <cellStyle name="Pattern 3 3 8" xfId="6397" xr:uid="{00000000-0005-0000-0000-0000BA000000}"/>
    <cellStyle name="Pattern 3 3 8 2" xfId="15105" xr:uid="{00000000-0005-0000-0000-0000BA000000}"/>
    <cellStyle name="Pattern 3 3 8 2 2" xfId="16942" xr:uid="{00000000-0005-0000-0000-0000BA000000}"/>
    <cellStyle name="Pattern 3 3 8 3" xfId="15899" xr:uid="{00000000-0005-0000-0000-0000BA000000}"/>
    <cellStyle name="Pattern 3 3 9" xfId="5123" xr:uid="{00000000-0005-0000-0000-0000BA000000}"/>
    <cellStyle name="Pattern 3 3 9 2" xfId="11980" xr:uid="{00000000-0005-0000-0000-0000BA000000}"/>
    <cellStyle name="Pattern 3 4" xfId="776" xr:uid="{00000000-0005-0000-0000-0000BA000000}"/>
    <cellStyle name="Pattern 3 4 2" xfId="2002" xr:uid="{00000000-0005-0000-0000-0000BA000000}"/>
    <cellStyle name="Pattern 3 4 2 2" xfId="3241" xr:uid="{00000000-0005-0000-0000-0000BA000000}"/>
    <cellStyle name="Pattern 3 4 2 2 2" xfId="8811" xr:uid="{00000000-0005-0000-0000-0000BA000000}"/>
    <cellStyle name="Pattern 3 4 2 2 2 2" xfId="19356" xr:uid="{00000000-0005-0000-0000-0000BA000000}"/>
    <cellStyle name="Pattern 3 4 2 2 3" xfId="15513" xr:uid="{00000000-0005-0000-0000-0000BA000000}"/>
    <cellStyle name="Pattern 3 4 2 3" xfId="4653" xr:uid="{00000000-0005-0000-0000-0000BA000000}"/>
    <cellStyle name="Pattern 3 4 2 3 2" xfId="10148" xr:uid="{00000000-0005-0000-0000-0000BA000000}"/>
    <cellStyle name="Pattern 3 4 2 3 2 2" xfId="20703" xr:uid="{00000000-0005-0000-0000-0000BA000000}"/>
    <cellStyle name="Pattern 3 4 2 3 3" xfId="11401" xr:uid="{00000000-0005-0000-0000-0000BA000000}"/>
    <cellStyle name="Pattern 3 4 2 4" xfId="7575" xr:uid="{00000000-0005-0000-0000-0000BA000000}"/>
    <cellStyle name="Pattern 3 4 2 4 2" xfId="18120" xr:uid="{00000000-0005-0000-0000-0000BA000000}"/>
    <cellStyle name="Pattern 3 4 2 5" xfId="6032" xr:uid="{00000000-0005-0000-0000-0000BA000000}"/>
    <cellStyle name="Pattern 3 4 2 5 2" xfId="16554" xr:uid="{00000000-0005-0000-0000-0000BA000000}"/>
    <cellStyle name="Pattern 3 4 2 6" xfId="11144" xr:uid="{00000000-0005-0000-0000-0000BA000000}"/>
    <cellStyle name="Pattern 3 4 3" xfId="1684" xr:uid="{00000000-0005-0000-0000-0000BA000000}"/>
    <cellStyle name="Pattern 3 4 3 2" xfId="2924" xr:uid="{00000000-0005-0000-0000-0000BA000000}"/>
    <cellStyle name="Pattern 3 4 3 2 2" xfId="8494" xr:uid="{00000000-0005-0000-0000-0000BA000000}"/>
    <cellStyle name="Pattern 3 4 3 2 2 2" xfId="19039" xr:uid="{00000000-0005-0000-0000-0000BA000000}"/>
    <cellStyle name="Pattern 3 4 3 2 3" xfId="13318" xr:uid="{00000000-0005-0000-0000-0000BA000000}"/>
    <cellStyle name="Pattern 3 4 3 3" xfId="4337" xr:uid="{00000000-0005-0000-0000-0000BA000000}"/>
    <cellStyle name="Pattern 3 4 3 3 2" xfId="9851" xr:uid="{00000000-0005-0000-0000-0000BA000000}"/>
    <cellStyle name="Pattern 3 4 3 3 2 2" xfId="20407" xr:uid="{00000000-0005-0000-0000-0000BA000000}"/>
    <cellStyle name="Pattern 3 4 3 3 3" xfId="15929" xr:uid="{00000000-0005-0000-0000-0000BA000000}"/>
    <cellStyle name="Pattern 3 4 3 4" xfId="7291" xr:uid="{00000000-0005-0000-0000-0000BA000000}"/>
    <cellStyle name="Pattern 3 4 3 4 2" xfId="17836" xr:uid="{00000000-0005-0000-0000-0000BA000000}"/>
    <cellStyle name="Pattern 3 4 3 5" xfId="5735" xr:uid="{00000000-0005-0000-0000-0000BA000000}"/>
    <cellStyle name="Pattern 3 4 3 5 2" xfId="16258" xr:uid="{00000000-0005-0000-0000-0000BA000000}"/>
    <cellStyle name="Pattern 3 4 3 6" xfId="10504" xr:uid="{00000000-0005-0000-0000-0000BA000000}"/>
    <cellStyle name="Pattern 3 4 4" xfId="1076" xr:uid="{00000000-0005-0000-0000-0000BA000000}"/>
    <cellStyle name="Pattern 3 4 4 2" xfId="6733" xr:uid="{00000000-0005-0000-0000-0000BA000000}"/>
    <cellStyle name="Pattern 3 4 4 2 2" xfId="17278" xr:uid="{00000000-0005-0000-0000-0000BA000000}"/>
    <cellStyle name="Pattern 3 4 4 3" xfId="12702" xr:uid="{00000000-0005-0000-0000-0000BA000000}"/>
    <cellStyle name="Pattern 3 4 5" xfId="2319" xr:uid="{00000000-0005-0000-0000-0000BA000000}"/>
    <cellStyle name="Pattern 3 4 5 2" xfId="7889" xr:uid="{00000000-0005-0000-0000-0000BA000000}"/>
    <cellStyle name="Pattern 3 4 5 2 2" xfId="18434" xr:uid="{00000000-0005-0000-0000-0000BA000000}"/>
    <cellStyle name="Pattern 3 4 5 3" xfId="13282" xr:uid="{00000000-0005-0000-0000-0000BA000000}"/>
    <cellStyle name="Pattern 3 4 6" xfId="3744" xr:uid="{00000000-0005-0000-0000-0000BA000000}"/>
    <cellStyle name="Pattern 3 4 6 2" xfId="9299" xr:uid="{00000000-0005-0000-0000-0000BA000000}"/>
    <cellStyle name="Pattern 3 4 6 2 2" xfId="19849" xr:uid="{00000000-0005-0000-0000-0000BA000000}"/>
    <cellStyle name="Pattern 3 4 6 3" xfId="11369" xr:uid="{00000000-0005-0000-0000-0000BA000000}"/>
    <cellStyle name="Pattern 3 4 7" xfId="6439" xr:uid="{00000000-0005-0000-0000-0000BA000000}"/>
    <cellStyle name="Pattern 3 4 7 2" xfId="15147" xr:uid="{00000000-0005-0000-0000-0000BA000000}"/>
    <cellStyle name="Pattern 3 4 7 2 2" xfId="16984" xr:uid="{00000000-0005-0000-0000-0000BA000000}"/>
    <cellStyle name="Pattern 3 4 7 3" xfId="13422" xr:uid="{00000000-0005-0000-0000-0000BA000000}"/>
    <cellStyle name="Pattern 3 4 8" xfId="5183" xr:uid="{00000000-0005-0000-0000-0000BA000000}"/>
    <cellStyle name="Pattern 3 4 8 2" xfId="13193" xr:uid="{00000000-0005-0000-0000-0000BA000000}"/>
    <cellStyle name="Pattern 3 4 9" xfId="10703" xr:uid="{00000000-0005-0000-0000-0000BA000000}"/>
    <cellStyle name="Pattern 3 5" xfId="838" xr:uid="{00000000-0005-0000-0000-0000BA000000}"/>
    <cellStyle name="Pattern 3 5 2" xfId="2064" xr:uid="{00000000-0005-0000-0000-0000BA000000}"/>
    <cellStyle name="Pattern 3 5 2 2" xfId="3303" xr:uid="{00000000-0005-0000-0000-0000BA000000}"/>
    <cellStyle name="Pattern 3 5 2 2 2" xfId="8873" xr:uid="{00000000-0005-0000-0000-0000BA000000}"/>
    <cellStyle name="Pattern 3 5 2 2 2 2" xfId="19418" xr:uid="{00000000-0005-0000-0000-0000BA000000}"/>
    <cellStyle name="Pattern 3 5 2 2 3" xfId="14019" xr:uid="{00000000-0005-0000-0000-0000BA000000}"/>
    <cellStyle name="Pattern 3 5 2 3" xfId="4715" xr:uid="{00000000-0005-0000-0000-0000BA000000}"/>
    <cellStyle name="Pattern 3 5 2 3 2" xfId="10207" xr:uid="{00000000-0005-0000-0000-0000BA000000}"/>
    <cellStyle name="Pattern 3 5 2 3 2 2" xfId="20762" xr:uid="{00000000-0005-0000-0000-0000BA000000}"/>
    <cellStyle name="Pattern 3 5 2 3 3" xfId="15545" xr:uid="{00000000-0005-0000-0000-0000BA000000}"/>
    <cellStyle name="Pattern 3 5 2 4" xfId="7634" xr:uid="{00000000-0005-0000-0000-0000BA000000}"/>
    <cellStyle name="Pattern 3 5 2 4 2" xfId="18179" xr:uid="{00000000-0005-0000-0000-0000BA000000}"/>
    <cellStyle name="Pattern 3 5 2 5" xfId="6091" xr:uid="{00000000-0005-0000-0000-0000BA000000}"/>
    <cellStyle name="Pattern 3 5 2 5 2" xfId="16613" xr:uid="{00000000-0005-0000-0000-0000BA000000}"/>
    <cellStyle name="Pattern 3 5 2 6" xfId="14014" xr:uid="{00000000-0005-0000-0000-0000BA000000}"/>
    <cellStyle name="Pattern 3 5 3" xfId="1742" xr:uid="{00000000-0005-0000-0000-0000BA000000}"/>
    <cellStyle name="Pattern 3 5 3 2" xfId="2981" xr:uid="{00000000-0005-0000-0000-0000BA000000}"/>
    <cellStyle name="Pattern 3 5 3 2 2" xfId="8551" xr:uid="{00000000-0005-0000-0000-0000BA000000}"/>
    <cellStyle name="Pattern 3 5 3 2 2 2" xfId="19096" xr:uid="{00000000-0005-0000-0000-0000BA000000}"/>
    <cellStyle name="Pattern 3 5 3 2 3" xfId="14369" xr:uid="{00000000-0005-0000-0000-0000BA000000}"/>
    <cellStyle name="Pattern 3 5 3 3" xfId="4393" xr:uid="{00000000-0005-0000-0000-0000BA000000}"/>
    <cellStyle name="Pattern 3 5 3 3 2" xfId="9904" xr:uid="{00000000-0005-0000-0000-0000BA000000}"/>
    <cellStyle name="Pattern 3 5 3 3 2 2" xfId="20460" xr:uid="{00000000-0005-0000-0000-0000BA000000}"/>
    <cellStyle name="Pattern 3 5 3 3 3" xfId="10451" xr:uid="{00000000-0005-0000-0000-0000BA000000}"/>
    <cellStyle name="Pattern 3 5 3 4" xfId="7345" xr:uid="{00000000-0005-0000-0000-0000BA000000}"/>
    <cellStyle name="Pattern 3 5 3 4 2" xfId="17890" xr:uid="{00000000-0005-0000-0000-0000BA000000}"/>
    <cellStyle name="Pattern 3 5 3 5" xfId="5788" xr:uid="{00000000-0005-0000-0000-0000BA000000}"/>
    <cellStyle name="Pattern 3 5 3 5 2" xfId="16311" xr:uid="{00000000-0005-0000-0000-0000BA000000}"/>
    <cellStyle name="Pattern 3 5 3 6" xfId="12141" xr:uid="{00000000-0005-0000-0000-0000BA000000}"/>
    <cellStyle name="Pattern 3 5 4" xfId="1138" xr:uid="{00000000-0005-0000-0000-0000BA000000}"/>
    <cellStyle name="Pattern 3 5 4 2" xfId="6795" xr:uid="{00000000-0005-0000-0000-0000BA000000}"/>
    <cellStyle name="Pattern 3 5 4 2 2" xfId="17340" xr:uid="{00000000-0005-0000-0000-0000BA000000}"/>
    <cellStyle name="Pattern 3 5 4 3" xfId="10700" xr:uid="{00000000-0005-0000-0000-0000BA000000}"/>
    <cellStyle name="Pattern 3 5 5" xfId="2381" xr:uid="{00000000-0005-0000-0000-0000BA000000}"/>
    <cellStyle name="Pattern 3 5 5 2" xfId="7951" xr:uid="{00000000-0005-0000-0000-0000BA000000}"/>
    <cellStyle name="Pattern 3 5 5 2 2" xfId="18496" xr:uid="{00000000-0005-0000-0000-0000BA000000}"/>
    <cellStyle name="Pattern 3 5 5 3" xfId="11531" xr:uid="{00000000-0005-0000-0000-0000BA000000}"/>
    <cellStyle name="Pattern 3 5 6" xfId="3806" xr:uid="{00000000-0005-0000-0000-0000BA000000}"/>
    <cellStyle name="Pattern 3 5 6 2" xfId="9358" xr:uid="{00000000-0005-0000-0000-0000BA000000}"/>
    <cellStyle name="Pattern 3 5 6 2 2" xfId="19911" xr:uid="{00000000-0005-0000-0000-0000BA000000}"/>
    <cellStyle name="Pattern 3 5 6 3" xfId="11384" xr:uid="{00000000-0005-0000-0000-0000BA000000}"/>
    <cellStyle name="Pattern 3 5 7" xfId="6498" xr:uid="{00000000-0005-0000-0000-0000BA000000}"/>
    <cellStyle name="Pattern 3 5 7 2" xfId="15206" xr:uid="{00000000-0005-0000-0000-0000BA000000}"/>
    <cellStyle name="Pattern 3 5 7 2 2" xfId="17043" xr:uid="{00000000-0005-0000-0000-0000BA000000}"/>
    <cellStyle name="Pattern 3 5 7 3" xfId="11857" xr:uid="{00000000-0005-0000-0000-0000BA000000}"/>
    <cellStyle name="Pattern 3 5 8" xfId="5242" xr:uid="{00000000-0005-0000-0000-0000BA000000}"/>
    <cellStyle name="Pattern 3 5 8 2" xfId="11642" xr:uid="{00000000-0005-0000-0000-0000BA000000}"/>
    <cellStyle name="Pattern 3 5 9" xfId="13617" xr:uid="{00000000-0005-0000-0000-0000BA000000}"/>
    <cellStyle name="Pattern 3 6" xfId="520" xr:uid="{00000000-0005-0000-0000-0000BA000000}"/>
    <cellStyle name="Pattern 3 6 2" xfId="1466" xr:uid="{00000000-0005-0000-0000-0000BA000000}"/>
    <cellStyle name="Pattern 3 6 2 2" xfId="7093" xr:uid="{00000000-0005-0000-0000-0000BA000000}"/>
    <cellStyle name="Pattern 3 6 2 2 2" xfId="17638" xr:uid="{00000000-0005-0000-0000-0000BA000000}"/>
    <cellStyle name="Pattern 3 6 2 3" xfId="15686" xr:uid="{00000000-0005-0000-0000-0000BA000000}"/>
    <cellStyle name="Pattern 3 6 3" xfId="2707" xr:uid="{00000000-0005-0000-0000-0000BA000000}"/>
    <cellStyle name="Pattern 3 6 3 2" xfId="8277" xr:uid="{00000000-0005-0000-0000-0000BA000000}"/>
    <cellStyle name="Pattern 3 6 3 2 2" xfId="18822" xr:uid="{00000000-0005-0000-0000-0000BA000000}"/>
    <cellStyle name="Pattern 3 6 3 3" xfId="10437" xr:uid="{00000000-0005-0000-0000-0000BA000000}"/>
    <cellStyle name="Pattern 3 6 4" xfId="4124" xr:uid="{00000000-0005-0000-0000-0000BA000000}"/>
    <cellStyle name="Pattern 3 6 4 2" xfId="9652" xr:uid="{00000000-0005-0000-0000-0000BA000000}"/>
    <cellStyle name="Pattern 3 6 4 2 2" xfId="20206" xr:uid="{00000000-0005-0000-0000-0000BA000000}"/>
    <cellStyle name="Pattern 3 6 4 3" xfId="15407" xr:uid="{00000000-0005-0000-0000-0000BA000000}"/>
    <cellStyle name="Pattern 3 6 5" xfId="6252" xr:uid="{00000000-0005-0000-0000-0000BA000000}"/>
    <cellStyle name="Pattern 3 6 5 2" xfId="16799" xr:uid="{00000000-0005-0000-0000-0000BA000000}"/>
    <cellStyle name="Pattern 3 6 6" xfId="5536" xr:uid="{00000000-0005-0000-0000-0000BA000000}"/>
    <cellStyle name="Pattern 3 6 6 2" xfId="10836" xr:uid="{00000000-0005-0000-0000-0000BA000000}"/>
    <cellStyle name="Pattern 3 6 7" xfId="12337" xr:uid="{00000000-0005-0000-0000-0000BA000000}"/>
    <cellStyle name="Pattern 3 7" xfId="1194" xr:uid="{00000000-0005-0000-0000-0000B8000000}"/>
    <cellStyle name="Pattern 3 7 2" xfId="2437" xr:uid="{00000000-0005-0000-0000-0000B8000000}"/>
    <cellStyle name="Pattern 3 7 2 2" xfId="8007" xr:uid="{00000000-0005-0000-0000-0000B8000000}"/>
    <cellStyle name="Pattern 3 7 2 2 2" xfId="18552" xr:uid="{00000000-0005-0000-0000-0000B8000000}"/>
    <cellStyle name="Pattern 3 7 2 3" xfId="12944" xr:uid="{00000000-0005-0000-0000-0000B8000000}"/>
    <cellStyle name="Pattern 3 7 3" xfId="3862" xr:uid="{00000000-0005-0000-0000-0000B8000000}"/>
    <cellStyle name="Pattern 3 7 3 2" xfId="9412" xr:uid="{00000000-0005-0000-0000-0000B8000000}"/>
    <cellStyle name="Pattern 3 7 3 2 2" xfId="19965" xr:uid="{00000000-0005-0000-0000-0000B8000000}"/>
    <cellStyle name="Pattern 3 7 3 3" xfId="15261" xr:uid="{00000000-0005-0000-0000-0000B8000000}"/>
    <cellStyle name="Pattern 3 7 4" xfId="6849" xr:uid="{00000000-0005-0000-0000-0000B8000000}"/>
    <cellStyle name="Pattern 3 7 4 2" xfId="17394" xr:uid="{00000000-0005-0000-0000-0000B8000000}"/>
    <cellStyle name="Pattern 3 7 5" xfId="5296" xr:uid="{00000000-0005-0000-0000-0000B8000000}"/>
    <cellStyle name="Pattern 3 7 5 2" xfId="13347" xr:uid="{00000000-0005-0000-0000-0000B8000000}"/>
    <cellStyle name="Pattern 3 7 6" xfId="10294" xr:uid="{00000000-0005-0000-0000-0000B8000000}"/>
    <cellStyle name="Pattern 3 8" xfId="1170" xr:uid="{00000000-0005-0000-0000-0000BA000000}"/>
    <cellStyle name="Pattern 3 8 2" xfId="2413" xr:uid="{00000000-0005-0000-0000-0000BA000000}"/>
    <cellStyle name="Pattern 3 8 2 2" xfId="7983" xr:uid="{00000000-0005-0000-0000-0000BA000000}"/>
    <cellStyle name="Pattern 3 8 2 2 2" xfId="18528" xr:uid="{00000000-0005-0000-0000-0000BA000000}"/>
    <cellStyle name="Pattern 3 8 2 3" xfId="10954" xr:uid="{00000000-0005-0000-0000-0000BA000000}"/>
    <cellStyle name="Pattern 3 8 3" xfId="3838" xr:uid="{00000000-0005-0000-0000-0000BA000000}"/>
    <cellStyle name="Pattern 3 8 3 2" xfId="9389" xr:uid="{00000000-0005-0000-0000-0000BA000000}"/>
    <cellStyle name="Pattern 3 8 3 2 2" xfId="19942" xr:uid="{00000000-0005-0000-0000-0000BA000000}"/>
    <cellStyle name="Pattern 3 8 3 3" xfId="10742" xr:uid="{00000000-0005-0000-0000-0000BA000000}"/>
    <cellStyle name="Pattern 3 8 4" xfId="6826" xr:uid="{00000000-0005-0000-0000-0000BA000000}"/>
    <cellStyle name="Pattern 3 8 4 2" xfId="17371" xr:uid="{00000000-0005-0000-0000-0000BA000000}"/>
    <cellStyle name="Pattern 3 8 5" xfId="5273" xr:uid="{00000000-0005-0000-0000-0000BA000000}"/>
    <cellStyle name="Pattern 3 8 5 2" xfId="13892" xr:uid="{00000000-0005-0000-0000-0000BA000000}"/>
    <cellStyle name="Pattern 3 8 6" xfId="10318" xr:uid="{00000000-0005-0000-0000-0000BA000000}"/>
    <cellStyle name="Pattern 3 9" xfId="873" xr:uid="{00000000-0005-0000-0000-0000BA000000}"/>
    <cellStyle name="Pattern 3 9 2" xfId="3398" xr:uid="{00000000-0005-0000-0000-0000BA000000}"/>
    <cellStyle name="Pattern 3 9 2 2" xfId="8966" xr:uid="{00000000-0005-0000-0000-0000BA000000}"/>
    <cellStyle name="Pattern 3 9 2 2 2" xfId="19510" xr:uid="{00000000-0005-0000-0000-0000BA000000}"/>
    <cellStyle name="Pattern 3 9 2 3" xfId="14222" xr:uid="{00000000-0005-0000-0000-0000BA000000}"/>
    <cellStyle name="Pattern 3 9 3" xfId="6533" xr:uid="{00000000-0005-0000-0000-0000BA000000}"/>
    <cellStyle name="Pattern 3 9 3 2" xfId="17078" xr:uid="{00000000-0005-0000-0000-0000BA000000}"/>
    <cellStyle name="Pattern 3 9 4" xfId="4831" xr:uid="{00000000-0005-0000-0000-0000BA000000}"/>
    <cellStyle name="Pattern 3 9 4 2" xfId="11016" xr:uid="{00000000-0005-0000-0000-0000BA000000}"/>
    <cellStyle name="Pattern 3 9 5" xfId="13873" xr:uid="{00000000-0005-0000-0000-0000BA000000}"/>
    <cellStyle name="Pattern 4" xfId="334" xr:uid="{00000000-0005-0000-0000-0000BA000000}"/>
    <cellStyle name="Pattern 4 10" xfId="10353" xr:uid="{00000000-0005-0000-0000-0000BA000000}"/>
    <cellStyle name="Pattern 4 2" xfId="1521" xr:uid="{00000000-0005-0000-0000-0000BA000000}"/>
    <cellStyle name="Pattern 4 2 2" xfId="1858" xr:uid="{00000000-0005-0000-0000-0000BA000000}"/>
    <cellStyle name="Pattern 4 2 2 2" xfId="3097" xr:uid="{00000000-0005-0000-0000-0000BA000000}"/>
    <cellStyle name="Pattern 4 2 2 2 2" xfId="8667" xr:uid="{00000000-0005-0000-0000-0000BA000000}"/>
    <cellStyle name="Pattern 4 2 2 2 2 2" xfId="19212" xr:uid="{00000000-0005-0000-0000-0000BA000000}"/>
    <cellStyle name="Pattern 4 2 2 2 3" xfId="11294" xr:uid="{00000000-0005-0000-0000-0000BA000000}"/>
    <cellStyle name="Pattern 4 2 2 3" xfId="4509" xr:uid="{00000000-0005-0000-0000-0000BA000000}"/>
    <cellStyle name="Pattern 4 2 2 3 2" xfId="10012" xr:uid="{00000000-0005-0000-0000-0000BA000000}"/>
    <cellStyle name="Pattern 4 2 2 3 2 2" xfId="20567" xr:uid="{00000000-0005-0000-0000-0000BA000000}"/>
    <cellStyle name="Pattern 4 2 2 3 3" xfId="12152" xr:uid="{00000000-0005-0000-0000-0000BA000000}"/>
    <cellStyle name="Pattern 4 2 2 4" xfId="7445" xr:uid="{00000000-0005-0000-0000-0000BA000000}"/>
    <cellStyle name="Pattern 4 2 2 4 2" xfId="17990" xr:uid="{00000000-0005-0000-0000-0000BA000000}"/>
    <cellStyle name="Pattern 4 2 2 5" xfId="5896" xr:uid="{00000000-0005-0000-0000-0000BA000000}"/>
    <cellStyle name="Pattern 4 2 2 5 2" xfId="16418" xr:uid="{00000000-0005-0000-0000-0000BA000000}"/>
    <cellStyle name="Pattern 4 2 2 6" xfId="13568" xr:uid="{00000000-0005-0000-0000-0000BA000000}"/>
    <cellStyle name="Pattern 4 2 3" xfId="2761" xr:uid="{00000000-0005-0000-0000-0000BA000000}"/>
    <cellStyle name="Pattern 4 2 3 2" xfId="4175" xr:uid="{00000000-0005-0000-0000-0000BA000000}"/>
    <cellStyle name="Pattern 4 2 3 2 2" xfId="9697" xr:uid="{00000000-0005-0000-0000-0000BA000000}"/>
    <cellStyle name="Pattern 4 2 3 2 2 2" xfId="20251" xr:uid="{00000000-0005-0000-0000-0000BA000000}"/>
    <cellStyle name="Pattern 4 2 3 2 3" xfId="11729" xr:uid="{00000000-0005-0000-0000-0000BA000000}"/>
    <cellStyle name="Pattern 4 2 3 3" xfId="8331" xr:uid="{00000000-0005-0000-0000-0000BA000000}"/>
    <cellStyle name="Pattern 4 2 3 3 2" xfId="18876" xr:uid="{00000000-0005-0000-0000-0000BA000000}"/>
    <cellStyle name="Pattern 4 2 3 4" xfId="5581" xr:uid="{00000000-0005-0000-0000-0000BA000000}"/>
    <cellStyle name="Pattern 4 2 3 4 2" xfId="14537" xr:uid="{00000000-0005-0000-0000-0000BA000000}"/>
    <cellStyle name="Pattern 4 2 3 5" xfId="15559" xr:uid="{00000000-0005-0000-0000-0000BA000000}"/>
    <cellStyle name="Pattern 4 2 4" xfId="3516" xr:uid="{00000000-0005-0000-0000-0000BA000000}"/>
    <cellStyle name="Pattern 4 2 4 2" xfId="9080" xr:uid="{00000000-0005-0000-0000-0000BA000000}"/>
    <cellStyle name="Pattern 4 2 4 2 2" xfId="19626" xr:uid="{00000000-0005-0000-0000-0000BA000000}"/>
    <cellStyle name="Pattern 4 2 4 3" xfId="11282" xr:uid="{00000000-0005-0000-0000-0000BA000000}"/>
    <cellStyle name="Pattern 4 2 5" xfId="4963" xr:uid="{00000000-0005-0000-0000-0000BA000000}"/>
    <cellStyle name="Pattern 4 2 5 2" xfId="10725" xr:uid="{00000000-0005-0000-0000-0000BA000000}"/>
    <cellStyle name="Pattern 4 2 6" xfId="13556" xr:uid="{00000000-0005-0000-0000-0000BA000000}"/>
    <cellStyle name="Pattern 4 3" xfId="1771" xr:uid="{00000000-0005-0000-0000-0000BA000000}"/>
    <cellStyle name="Pattern 4 3 2" xfId="3010" xr:uid="{00000000-0005-0000-0000-0000BA000000}"/>
    <cellStyle name="Pattern 4 3 2 2" xfId="8580" xr:uid="{00000000-0005-0000-0000-0000BA000000}"/>
    <cellStyle name="Pattern 4 3 2 2 2" xfId="19125" xr:uid="{00000000-0005-0000-0000-0000BA000000}"/>
    <cellStyle name="Pattern 4 3 2 3" xfId="15731" xr:uid="{00000000-0005-0000-0000-0000BA000000}"/>
    <cellStyle name="Pattern 4 3 3" xfId="4422" xr:uid="{00000000-0005-0000-0000-0000BA000000}"/>
    <cellStyle name="Pattern 4 3 3 2" xfId="9932" xr:uid="{00000000-0005-0000-0000-0000BA000000}"/>
    <cellStyle name="Pattern 4 3 3 2 2" xfId="20488" xr:uid="{00000000-0005-0000-0000-0000BA000000}"/>
    <cellStyle name="Pattern 4 3 3 3" xfId="15613" xr:uid="{00000000-0005-0000-0000-0000BA000000}"/>
    <cellStyle name="Pattern 4 3 4" xfId="7373" xr:uid="{00000000-0005-0000-0000-0000BA000000}"/>
    <cellStyle name="Pattern 4 3 4 2" xfId="17918" xr:uid="{00000000-0005-0000-0000-0000BA000000}"/>
    <cellStyle name="Pattern 4 3 5" xfId="5816" xr:uid="{00000000-0005-0000-0000-0000BA000000}"/>
    <cellStyle name="Pattern 4 3 5 2" xfId="16339" xr:uid="{00000000-0005-0000-0000-0000BA000000}"/>
    <cellStyle name="Pattern 4 3 6" xfId="13298" xr:uid="{00000000-0005-0000-0000-0000BA000000}"/>
    <cellStyle name="Pattern 4 4" xfId="1186" xr:uid="{00000000-0005-0000-0000-0000BA000000}"/>
    <cellStyle name="Pattern 4 4 2" xfId="2429" xr:uid="{00000000-0005-0000-0000-0000BA000000}"/>
    <cellStyle name="Pattern 4 4 2 2" xfId="7999" xr:uid="{00000000-0005-0000-0000-0000BA000000}"/>
    <cellStyle name="Pattern 4 4 2 2 2" xfId="18544" xr:uid="{00000000-0005-0000-0000-0000BA000000}"/>
    <cellStyle name="Pattern 4 4 2 3" xfId="13651" xr:uid="{00000000-0005-0000-0000-0000BA000000}"/>
    <cellStyle name="Pattern 4 4 3" xfId="3854" xr:uid="{00000000-0005-0000-0000-0000BA000000}"/>
    <cellStyle name="Pattern 4 4 3 2" xfId="9404" xr:uid="{00000000-0005-0000-0000-0000BA000000}"/>
    <cellStyle name="Pattern 4 4 3 2 2" xfId="19957" xr:uid="{00000000-0005-0000-0000-0000BA000000}"/>
    <cellStyle name="Pattern 4 4 3 3" xfId="14280" xr:uid="{00000000-0005-0000-0000-0000BA000000}"/>
    <cellStyle name="Pattern 4 4 4" xfId="6841" xr:uid="{00000000-0005-0000-0000-0000BA000000}"/>
    <cellStyle name="Pattern 4 4 4 2" xfId="17386" xr:uid="{00000000-0005-0000-0000-0000BA000000}"/>
    <cellStyle name="Pattern 4 4 5" xfId="5288" xr:uid="{00000000-0005-0000-0000-0000BA000000}"/>
    <cellStyle name="Pattern 4 4 5 2" xfId="12614" xr:uid="{00000000-0005-0000-0000-0000BA000000}"/>
    <cellStyle name="Pattern 4 4 6" xfId="10302" xr:uid="{00000000-0005-0000-0000-0000BA000000}"/>
    <cellStyle name="Pattern 4 5" xfId="891" xr:uid="{00000000-0005-0000-0000-0000BA000000}"/>
    <cellStyle name="Pattern 4 5 2" xfId="3586" xr:uid="{00000000-0005-0000-0000-0000BA000000}"/>
    <cellStyle name="Pattern 4 5 2 2" xfId="9147" xr:uid="{00000000-0005-0000-0000-0000BA000000}"/>
    <cellStyle name="Pattern 4 5 2 2 2" xfId="19694" xr:uid="{00000000-0005-0000-0000-0000BA000000}"/>
    <cellStyle name="Pattern 4 5 2 3" xfId="15328" xr:uid="{00000000-0005-0000-0000-0000BA000000}"/>
    <cellStyle name="Pattern 4 5 3" xfId="6551" xr:uid="{00000000-0005-0000-0000-0000BA000000}"/>
    <cellStyle name="Pattern 4 5 3 2" xfId="17096" xr:uid="{00000000-0005-0000-0000-0000BA000000}"/>
    <cellStyle name="Pattern 4 5 4" xfId="5031" xr:uid="{00000000-0005-0000-0000-0000BA000000}"/>
    <cellStyle name="Pattern 4 5 4 2" xfId="15542" xr:uid="{00000000-0005-0000-0000-0000BA000000}"/>
    <cellStyle name="Pattern 4 5 5" xfId="15663" xr:uid="{00000000-0005-0000-0000-0000BA000000}"/>
    <cellStyle name="Pattern 4 6" xfId="2135" xr:uid="{00000000-0005-0000-0000-0000BA000000}"/>
    <cellStyle name="Pattern 4 6 2" xfId="7705" xr:uid="{00000000-0005-0000-0000-0000BA000000}"/>
    <cellStyle name="Pattern 4 6 2 2" xfId="18250" xr:uid="{00000000-0005-0000-0000-0000BA000000}"/>
    <cellStyle name="Pattern 4 6 3" xfId="12621" xr:uid="{00000000-0005-0000-0000-0000BA000000}"/>
    <cellStyle name="Pattern 4 7" xfId="594" xr:uid="{00000000-0005-0000-0000-0000BA000000}"/>
    <cellStyle name="Pattern 4 7 2" xfId="6291" xr:uid="{00000000-0005-0000-0000-0000BA000000}"/>
    <cellStyle name="Pattern 4 7 2 2" xfId="16836" xr:uid="{00000000-0005-0000-0000-0000BA000000}"/>
    <cellStyle name="Pattern 4 7 3" xfId="13401" xr:uid="{00000000-0005-0000-0000-0000BA000000}"/>
    <cellStyle name="Pattern 4 8" xfId="4871" xr:uid="{00000000-0005-0000-0000-0000BA000000}"/>
    <cellStyle name="Pattern 4 8 2" xfId="12889" xr:uid="{00000000-0005-0000-0000-0000BA000000}"/>
    <cellStyle name="Pattern 4 9" xfId="14863" xr:uid="{00000000-0005-0000-0000-0000BA000000}"/>
    <cellStyle name="Pattern 4 9 2" xfId="12888" xr:uid="{00000000-0005-0000-0000-0000BA000000}"/>
    <cellStyle name="Pattern 5" xfId="735" xr:uid="{00000000-0005-0000-0000-0000BA000000}"/>
    <cellStyle name="Pattern 5 2" xfId="1961" xr:uid="{00000000-0005-0000-0000-0000BA000000}"/>
    <cellStyle name="Pattern 5 2 2" xfId="3200" xr:uid="{00000000-0005-0000-0000-0000BA000000}"/>
    <cellStyle name="Pattern 5 2 2 2" xfId="8770" xr:uid="{00000000-0005-0000-0000-0000BA000000}"/>
    <cellStyle name="Pattern 5 2 2 2 2" xfId="19315" xr:uid="{00000000-0005-0000-0000-0000BA000000}"/>
    <cellStyle name="Pattern 5 2 2 3" xfId="12829" xr:uid="{00000000-0005-0000-0000-0000BA000000}"/>
    <cellStyle name="Pattern 5 2 3" xfId="4612" xr:uid="{00000000-0005-0000-0000-0000BA000000}"/>
    <cellStyle name="Pattern 5 2 3 2" xfId="10109" xr:uid="{00000000-0005-0000-0000-0000BA000000}"/>
    <cellStyle name="Pattern 5 2 3 2 2" xfId="20664" xr:uid="{00000000-0005-0000-0000-0000BA000000}"/>
    <cellStyle name="Pattern 5 2 3 3" xfId="13589" xr:uid="{00000000-0005-0000-0000-0000BA000000}"/>
    <cellStyle name="Pattern 5 2 4" xfId="7536" xr:uid="{00000000-0005-0000-0000-0000BA000000}"/>
    <cellStyle name="Pattern 5 2 4 2" xfId="18081" xr:uid="{00000000-0005-0000-0000-0000BA000000}"/>
    <cellStyle name="Pattern 5 2 5" xfId="5993" xr:uid="{00000000-0005-0000-0000-0000BA000000}"/>
    <cellStyle name="Pattern 5 2 5 2" xfId="16515" xr:uid="{00000000-0005-0000-0000-0000BA000000}"/>
    <cellStyle name="Pattern 5 2 6" xfId="12772" xr:uid="{00000000-0005-0000-0000-0000BA000000}"/>
    <cellStyle name="Pattern 5 3" xfId="1184" xr:uid="{00000000-0005-0000-0000-0000B8000000}"/>
    <cellStyle name="Pattern 5 3 2" xfId="2427" xr:uid="{00000000-0005-0000-0000-0000B8000000}"/>
    <cellStyle name="Pattern 5 3 2 2" xfId="7997" xr:uid="{00000000-0005-0000-0000-0000B8000000}"/>
    <cellStyle name="Pattern 5 3 2 2 2" xfId="18542" xr:uid="{00000000-0005-0000-0000-0000B8000000}"/>
    <cellStyle name="Pattern 5 3 2 3" xfId="10573" xr:uid="{00000000-0005-0000-0000-0000B8000000}"/>
    <cellStyle name="Pattern 5 3 3" xfId="3852" xr:uid="{00000000-0005-0000-0000-0000B8000000}"/>
    <cellStyle name="Pattern 5 3 3 2" xfId="9402" xr:uid="{00000000-0005-0000-0000-0000B8000000}"/>
    <cellStyle name="Pattern 5 3 3 2 2" xfId="19955" xr:uid="{00000000-0005-0000-0000-0000B8000000}"/>
    <cellStyle name="Pattern 5 3 3 3" xfId="13704" xr:uid="{00000000-0005-0000-0000-0000B8000000}"/>
    <cellStyle name="Pattern 5 3 4" xfId="6839" xr:uid="{00000000-0005-0000-0000-0000B8000000}"/>
    <cellStyle name="Pattern 5 3 4 2" xfId="17384" xr:uid="{00000000-0005-0000-0000-0000B8000000}"/>
    <cellStyle name="Pattern 5 3 5" xfId="5286" xr:uid="{00000000-0005-0000-0000-0000B8000000}"/>
    <cellStyle name="Pattern 5 3 5 2" xfId="13830" xr:uid="{00000000-0005-0000-0000-0000B8000000}"/>
    <cellStyle name="Pattern 5 3 6" xfId="10304" xr:uid="{00000000-0005-0000-0000-0000B8000000}"/>
    <cellStyle name="Pattern 5 4" xfId="1035" xr:uid="{00000000-0005-0000-0000-0000BA000000}"/>
    <cellStyle name="Pattern 5 4 2" xfId="3703" xr:uid="{00000000-0005-0000-0000-0000BA000000}"/>
    <cellStyle name="Pattern 5 4 2 2" xfId="9260" xr:uid="{00000000-0005-0000-0000-0000BA000000}"/>
    <cellStyle name="Pattern 5 4 2 2 2" xfId="19809" xr:uid="{00000000-0005-0000-0000-0000BA000000}"/>
    <cellStyle name="Pattern 5 4 2 3" xfId="11628" xr:uid="{00000000-0005-0000-0000-0000BA000000}"/>
    <cellStyle name="Pattern 5 4 3" xfId="6693" xr:uid="{00000000-0005-0000-0000-0000BA000000}"/>
    <cellStyle name="Pattern 5 4 3 2" xfId="17238" xr:uid="{00000000-0005-0000-0000-0000BA000000}"/>
    <cellStyle name="Pattern 5 4 4" xfId="5144" xr:uid="{00000000-0005-0000-0000-0000BA000000}"/>
    <cellStyle name="Pattern 5 4 4 2" xfId="12671" xr:uid="{00000000-0005-0000-0000-0000BA000000}"/>
    <cellStyle name="Pattern 5 4 5" xfId="12301" xr:uid="{00000000-0005-0000-0000-0000BA000000}"/>
    <cellStyle name="Pattern 5 5" xfId="2278" xr:uid="{00000000-0005-0000-0000-0000BA000000}"/>
    <cellStyle name="Pattern 5 5 2" xfId="7848" xr:uid="{00000000-0005-0000-0000-0000BA000000}"/>
    <cellStyle name="Pattern 5 5 2 2" xfId="18393" xr:uid="{00000000-0005-0000-0000-0000BA000000}"/>
    <cellStyle name="Pattern 5 5 3" xfId="12494" xr:uid="{00000000-0005-0000-0000-0000BA000000}"/>
    <cellStyle name="Pattern 5 6" xfId="3366" xr:uid="{00000000-0005-0000-0000-0000BA000000}"/>
    <cellStyle name="Pattern 5 6 2" xfId="8934" xr:uid="{00000000-0005-0000-0000-0000BA000000}"/>
    <cellStyle name="Pattern 5 6 2 2" xfId="19478" xr:uid="{00000000-0005-0000-0000-0000BA000000}"/>
    <cellStyle name="Pattern 5 6 3" xfId="12700" xr:uid="{00000000-0005-0000-0000-0000BA000000}"/>
    <cellStyle name="Pattern 5 7" xfId="4799" xr:uid="{00000000-0005-0000-0000-0000BA000000}"/>
    <cellStyle name="Pattern 5 7 2" xfId="12004" xr:uid="{00000000-0005-0000-0000-0000BA000000}"/>
    <cellStyle name="Pattern 5 8" xfId="14847" xr:uid="{00000000-0005-0000-0000-0000BA000000}"/>
    <cellStyle name="Pattern 5 8 2" xfId="13887" xr:uid="{00000000-0005-0000-0000-0000BA000000}"/>
    <cellStyle name="Pattern 5 9" xfId="13503" xr:uid="{00000000-0005-0000-0000-0000BA000000}"/>
    <cellStyle name="Pattern 6" xfId="458" xr:uid="{00000000-0005-0000-0000-0000BA000000}"/>
    <cellStyle name="Pattern 6 2" xfId="1838" xr:uid="{00000000-0005-0000-0000-0000BA000000}"/>
    <cellStyle name="Pattern 6 2 2" xfId="3077" xr:uid="{00000000-0005-0000-0000-0000BA000000}"/>
    <cellStyle name="Pattern 6 2 2 2" xfId="8647" xr:uid="{00000000-0005-0000-0000-0000BA000000}"/>
    <cellStyle name="Pattern 6 2 2 2 2" xfId="19192" xr:uid="{00000000-0005-0000-0000-0000BA000000}"/>
    <cellStyle name="Pattern 6 2 2 3" xfId="14080" xr:uid="{00000000-0005-0000-0000-0000BA000000}"/>
    <cellStyle name="Pattern 6 2 3" xfId="4489" xr:uid="{00000000-0005-0000-0000-0000BA000000}"/>
    <cellStyle name="Pattern 6 2 3 2" xfId="9992" xr:uid="{00000000-0005-0000-0000-0000BA000000}"/>
    <cellStyle name="Pattern 6 2 3 2 2" xfId="20548" xr:uid="{00000000-0005-0000-0000-0000BA000000}"/>
    <cellStyle name="Pattern 6 2 3 3" xfId="14435" xr:uid="{00000000-0005-0000-0000-0000BA000000}"/>
    <cellStyle name="Pattern 6 2 4" xfId="7431" xr:uid="{00000000-0005-0000-0000-0000BA000000}"/>
    <cellStyle name="Pattern 6 2 4 2" xfId="17976" xr:uid="{00000000-0005-0000-0000-0000BA000000}"/>
    <cellStyle name="Pattern 6 2 5" xfId="5876" xr:uid="{00000000-0005-0000-0000-0000BA000000}"/>
    <cellStyle name="Pattern 6 2 5 2" xfId="16399" xr:uid="{00000000-0005-0000-0000-0000BA000000}"/>
    <cellStyle name="Pattern 6 2 6" xfId="11357" xr:uid="{00000000-0005-0000-0000-0000BA000000}"/>
    <cellStyle name="Pattern 6 3" xfId="1425" xr:uid="{00000000-0005-0000-0000-0000BA000000}"/>
    <cellStyle name="Pattern 6 3 2" xfId="2666" xr:uid="{00000000-0005-0000-0000-0000BA000000}"/>
    <cellStyle name="Pattern 6 3 2 2" xfId="8236" xr:uid="{00000000-0005-0000-0000-0000BA000000}"/>
    <cellStyle name="Pattern 6 3 2 2 2" xfId="18781" xr:uid="{00000000-0005-0000-0000-0000BA000000}"/>
    <cellStyle name="Pattern 6 3 2 3" xfId="13574" xr:uid="{00000000-0005-0000-0000-0000BA000000}"/>
    <cellStyle name="Pattern 6 3 3" xfId="4086" xr:uid="{00000000-0005-0000-0000-0000BA000000}"/>
    <cellStyle name="Pattern 6 3 3 2" xfId="9619" xr:uid="{00000000-0005-0000-0000-0000BA000000}"/>
    <cellStyle name="Pattern 6 3 3 2 2" xfId="20172" xr:uid="{00000000-0005-0000-0000-0000BA000000}"/>
    <cellStyle name="Pattern 6 3 3 3" xfId="13416" xr:uid="{00000000-0005-0000-0000-0000BA000000}"/>
    <cellStyle name="Pattern 6 3 4" xfId="7060" xr:uid="{00000000-0005-0000-0000-0000BA000000}"/>
    <cellStyle name="Pattern 6 3 4 2" xfId="17605" xr:uid="{00000000-0005-0000-0000-0000BA000000}"/>
    <cellStyle name="Pattern 6 3 5" xfId="5503" xr:uid="{00000000-0005-0000-0000-0000BA000000}"/>
    <cellStyle name="Pattern 6 3 5 2" xfId="14582" xr:uid="{00000000-0005-0000-0000-0000BA000000}"/>
    <cellStyle name="Pattern 6 3 6" xfId="13081" xr:uid="{00000000-0005-0000-0000-0000BA000000}"/>
    <cellStyle name="Pattern 6 4" xfId="429" xr:uid="{00000000-0005-0000-0000-0000BA000000}"/>
    <cellStyle name="Pattern 6 4 2" xfId="6175" xr:uid="{00000000-0005-0000-0000-0000BA000000}"/>
    <cellStyle name="Pattern 6 4 2 2" xfId="16720" xr:uid="{00000000-0005-0000-0000-0000BA000000}"/>
    <cellStyle name="Pattern 6 4 3" xfId="15787" xr:uid="{00000000-0005-0000-0000-0000BA000000}"/>
    <cellStyle name="Pattern 6 5" xfId="2100" xr:uid="{00000000-0005-0000-0000-0000BA000000}"/>
    <cellStyle name="Pattern 6 5 2" xfId="7670" xr:uid="{00000000-0005-0000-0000-0000BA000000}"/>
    <cellStyle name="Pattern 6 5 2 2" xfId="18215" xr:uid="{00000000-0005-0000-0000-0000BA000000}"/>
    <cellStyle name="Pattern 6 5 3" xfId="12814" xr:uid="{00000000-0005-0000-0000-0000BA000000}"/>
    <cellStyle name="Pattern 6 6" xfId="3336" xr:uid="{00000000-0005-0000-0000-0000BA000000}"/>
    <cellStyle name="Pattern 6 6 2" xfId="8905" xr:uid="{00000000-0005-0000-0000-0000BA000000}"/>
    <cellStyle name="Pattern 6 6 2 2" xfId="19450" xr:uid="{00000000-0005-0000-0000-0000BA000000}"/>
    <cellStyle name="Pattern 6 6 3" xfId="15846" xr:uid="{00000000-0005-0000-0000-0000BA000000}"/>
    <cellStyle name="Pattern 6 7" xfId="6199" xr:uid="{00000000-0005-0000-0000-0000BA000000}"/>
    <cellStyle name="Pattern 6 7 2" xfId="14982" xr:uid="{00000000-0005-0000-0000-0000BA000000}"/>
    <cellStyle name="Pattern 6 7 2 2" xfId="16745" xr:uid="{00000000-0005-0000-0000-0000BA000000}"/>
    <cellStyle name="Pattern 6 7 3" xfId="15777" xr:uid="{00000000-0005-0000-0000-0000BA000000}"/>
    <cellStyle name="Pattern 6 8" xfId="4770" xr:uid="{00000000-0005-0000-0000-0000BA000000}"/>
    <cellStyle name="Pattern 6 8 2" xfId="13993" xr:uid="{00000000-0005-0000-0000-0000BA000000}"/>
    <cellStyle name="Pattern 6 9" xfId="12009" xr:uid="{00000000-0005-0000-0000-0000BA000000}"/>
    <cellStyle name="Pattern 7" xfId="469" xr:uid="{00000000-0005-0000-0000-0000B8000000}"/>
    <cellStyle name="Pattern 7 2" xfId="1871" xr:uid="{00000000-0005-0000-0000-0000BA000000}"/>
    <cellStyle name="Pattern 7 2 2" xfId="3110" xr:uid="{00000000-0005-0000-0000-0000BA000000}"/>
    <cellStyle name="Pattern 7 2 2 2" xfId="8680" xr:uid="{00000000-0005-0000-0000-0000BA000000}"/>
    <cellStyle name="Pattern 7 2 2 2 2" xfId="19225" xr:uid="{00000000-0005-0000-0000-0000BA000000}"/>
    <cellStyle name="Pattern 7 2 2 3" xfId="11340" xr:uid="{00000000-0005-0000-0000-0000BA000000}"/>
    <cellStyle name="Pattern 7 2 3" xfId="4522" xr:uid="{00000000-0005-0000-0000-0000BA000000}"/>
    <cellStyle name="Pattern 7 2 3 2" xfId="10024" xr:uid="{00000000-0005-0000-0000-0000BA000000}"/>
    <cellStyle name="Pattern 7 2 3 2 2" xfId="20579" xr:uid="{00000000-0005-0000-0000-0000BA000000}"/>
    <cellStyle name="Pattern 7 2 3 3" xfId="10900" xr:uid="{00000000-0005-0000-0000-0000BA000000}"/>
    <cellStyle name="Pattern 7 2 4" xfId="7453" xr:uid="{00000000-0005-0000-0000-0000BA000000}"/>
    <cellStyle name="Pattern 7 2 4 2" xfId="17998" xr:uid="{00000000-0005-0000-0000-0000BA000000}"/>
    <cellStyle name="Pattern 7 2 5" xfId="5908" xr:uid="{00000000-0005-0000-0000-0000BA000000}"/>
    <cellStyle name="Pattern 7 2 5 2" xfId="16430" xr:uid="{00000000-0005-0000-0000-0000BA000000}"/>
    <cellStyle name="Pattern 7 2 6" xfId="13509" xr:uid="{00000000-0005-0000-0000-0000BA000000}"/>
    <cellStyle name="Pattern 7 3" xfId="1439" xr:uid="{00000000-0005-0000-0000-0000B8000000}"/>
    <cellStyle name="Pattern 7 3 2" xfId="7071" xr:uid="{00000000-0005-0000-0000-0000B8000000}"/>
    <cellStyle name="Pattern 7 3 2 2" xfId="17616" xr:uid="{00000000-0005-0000-0000-0000B8000000}"/>
    <cellStyle name="Pattern 7 3 3" xfId="12436" xr:uid="{00000000-0005-0000-0000-0000B8000000}"/>
    <cellStyle name="Pattern 7 4" xfId="2680" xr:uid="{00000000-0005-0000-0000-0000B8000000}"/>
    <cellStyle name="Pattern 7 4 2" xfId="8250" xr:uid="{00000000-0005-0000-0000-0000B8000000}"/>
    <cellStyle name="Pattern 7 4 2 2" xfId="18795" xr:uid="{00000000-0005-0000-0000-0000B8000000}"/>
    <cellStyle name="Pattern 7 4 3" xfId="12356" xr:uid="{00000000-0005-0000-0000-0000B8000000}"/>
    <cellStyle name="Pattern 7 5" xfId="4100" xr:uid="{00000000-0005-0000-0000-0000B8000000}"/>
    <cellStyle name="Pattern 7 5 2" xfId="9631" xr:uid="{00000000-0005-0000-0000-0000B8000000}"/>
    <cellStyle name="Pattern 7 5 2 2" xfId="20184" xr:uid="{00000000-0005-0000-0000-0000B8000000}"/>
    <cellStyle name="Pattern 7 5 3" xfId="12412" xr:uid="{00000000-0005-0000-0000-0000B8000000}"/>
    <cellStyle name="Pattern 7 6" xfId="6208" xr:uid="{00000000-0005-0000-0000-0000B8000000}"/>
    <cellStyle name="Pattern 7 6 2" xfId="16754" xr:uid="{00000000-0005-0000-0000-0000B8000000}"/>
    <cellStyle name="Pattern 7 7" xfId="5515" xr:uid="{00000000-0005-0000-0000-0000B8000000}"/>
    <cellStyle name="Pattern 7 7 2" xfId="15609" xr:uid="{00000000-0005-0000-0000-0000B8000000}"/>
    <cellStyle name="Pattern 7 8" xfId="15518" xr:uid="{00000000-0005-0000-0000-0000B8000000}"/>
    <cellStyle name="Pattern 8" xfId="1446" xr:uid="{00000000-0005-0000-0000-0000BA000000}"/>
    <cellStyle name="Pattern 8 2" xfId="2687" xr:uid="{00000000-0005-0000-0000-0000BA000000}"/>
    <cellStyle name="Pattern 8 2 2" xfId="8257" xr:uid="{00000000-0005-0000-0000-0000BA000000}"/>
    <cellStyle name="Pattern 8 2 2 2" xfId="18802" xr:uid="{00000000-0005-0000-0000-0000BA000000}"/>
    <cellStyle name="Pattern 8 2 3" xfId="15564" xr:uid="{00000000-0005-0000-0000-0000BA000000}"/>
    <cellStyle name="Pattern 8 3" xfId="4107" xr:uid="{00000000-0005-0000-0000-0000BA000000}"/>
    <cellStyle name="Pattern 8 3 2" xfId="9637" xr:uid="{00000000-0005-0000-0000-0000BA000000}"/>
    <cellStyle name="Pattern 8 3 2 2" xfId="20190" xr:uid="{00000000-0005-0000-0000-0000BA000000}"/>
    <cellStyle name="Pattern 8 3 3" xfId="14430" xr:uid="{00000000-0005-0000-0000-0000BA000000}"/>
    <cellStyle name="Pattern 8 4" xfId="7077" xr:uid="{00000000-0005-0000-0000-0000BA000000}"/>
    <cellStyle name="Pattern 8 4 2" xfId="17622" xr:uid="{00000000-0005-0000-0000-0000BA000000}"/>
    <cellStyle name="Pattern 8 5" xfId="5521" xr:uid="{00000000-0005-0000-0000-0000BA000000}"/>
    <cellStyle name="Pattern 8 5 2" xfId="13062" xr:uid="{00000000-0005-0000-0000-0000BA000000}"/>
    <cellStyle name="Pattern 8 6" xfId="14454" xr:uid="{00000000-0005-0000-0000-0000BA000000}"/>
    <cellStyle name="Pattern 9" xfId="578" xr:uid="{00000000-0005-0000-0000-0000B8000000}"/>
    <cellStyle name="Pattern 9 2" xfId="3583" xr:uid="{00000000-0005-0000-0000-0000B8000000}"/>
    <cellStyle name="Pattern 9 2 2" xfId="9144" xr:uid="{00000000-0005-0000-0000-0000B8000000}"/>
    <cellStyle name="Pattern 9 2 2 2" xfId="19691" xr:uid="{00000000-0005-0000-0000-0000B8000000}"/>
    <cellStyle name="Pattern 9 2 3" xfId="10726" xr:uid="{00000000-0005-0000-0000-0000B8000000}"/>
    <cellStyle name="Pattern 9 3" xfId="6277" xr:uid="{00000000-0005-0000-0000-0000B8000000}"/>
    <cellStyle name="Pattern 9 3 2" xfId="16822" xr:uid="{00000000-0005-0000-0000-0000B8000000}"/>
    <cellStyle name="Pattern 9 4" xfId="5028" xr:uid="{00000000-0005-0000-0000-0000B8000000}"/>
    <cellStyle name="Pattern 9 4 2" xfId="11132" xr:uid="{00000000-0005-0000-0000-0000B8000000}"/>
    <cellStyle name="Pattern 9 5" xfId="11823" xr:uid="{00000000-0005-0000-0000-0000B8000000}"/>
    <cellStyle name="Percent" xfId="52" builtinId="5"/>
    <cellStyle name="Percent 2" xfId="39" xr:uid="{00000000-0005-0000-0000-00006D000000}"/>
    <cellStyle name="Percent 2 2" xfId="40" xr:uid="{00000000-0005-0000-0000-00006E000000}"/>
    <cellStyle name="Percent 2 3" xfId="10239" xr:uid="{00000000-0005-0000-0000-000030000000}"/>
    <cellStyle name="Percent 3" xfId="41" xr:uid="{00000000-0005-0000-0000-00006F000000}"/>
    <cellStyle name="Percent 4" xfId="42" xr:uid="{00000000-0005-0000-0000-000070000000}"/>
    <cellStyle name="Percent 5" xfId="164" xr:uid="{00000000-0005-0000-0000-000071000000}"/>
    <cellStyle name="Percent 5 2" xfId="170" xr:uid="{00000000-0005-0000-0000-000072000000}"/>
    <cellStyle name="Percent 6" xfId="172" xr:uid="{00000000-0005-0000-0000-000073000000}"/>
    <cellStyle name="Procent 2" xfId="43" xr:uid="{00000000-0005-0000-0000-000074000000}"/>
    <cellStyle name="Standaard 10" xfId="100" xr:uid="{00000000-0005-0000-0000-000075000000}"/>
    <cellStyle name="Standaard 11" xfId="101" xr:uid="{00000000-0005-0000-0000-000076000000}"/>
    <cellStyle name="Standaard 12" xfId="102" xr:uid="{00000000-0005-0000-0000-000077000000}"/>
    <cellStyle name="Standaard 12 2" xfId="103" xr:uid="{00000000-0005-0000-0000-000078000000}"/>
    <cellStyle name="Standaard 13" xfId="104" xr:uid="{00000000-0005-0000-0000-000079000000}"/>
    <cellStyle name="Standaard 13 2" xfId="105" xr:uid="{00000000-0005-0000-0000-00007A000000}"/>
    <cellStyle name="Standaard 14" xfId="106" xr:uid="{00000000-0005-0000-0000-00007B000000}"/>
    <cellStyle name="Standaard 14 2" xfId="107" xr:uid="{00000000-0005-0000-0000-00007C000000}"/>
    <cellStyle name="Standaard 15" xfId="108" xr:uid="{00000000-0005-0000-0000-00007D000000}"/>
    <cellStyle name="Standaard 15 2" xfId="109" xr:uid="{00000000-0005-0000-0000-00007E000000}"/>
    <cellStyle name="Standaard 16" xfId="110" xr:uid="{00000000-0005-0000-0000-00007F000000}"/>
    <cellStyle name="Standaard 16 2" xfId="111" xr:uid="{00000000-0005-0000-0000-000080000000}"/>
    <cellStyle name="Standaard 17" xfId="112" xr:uid="{00000000-0005-0000-0000-000081000000}"/>
    <cellStyle name="Standaard 17 2" xfId="113" xr:uid="{00000000-0005-0000-0000-000082000000}"/>
    <cellStyle name="Standaard 18" xfId="114" xr:uid="{00000000-0005-0000-0000-000083000000}"/>
    <cellStyle name="Standaard 18 2" xfId="115" xr:uid="{00000000-0005-0000-0000-000084000000}"/>
    <cellStyle name="Standaard 19" xfId="116" xr:uid="{00000000-0005-0000-0000-000085000000}"/>
    <cellStyle name="Standaard 19 2" xfId="117" xr:uid="{00000000-0005-0000-0000-000086000000}"/>
    <cellStyle name="Standaard 2" xfId="118" xr:uid="{00000000-0005-0000-0000-000087000000}"/>
    <cellStyle name="Standaard 2 2" xfId="119" xr:uid="{00000000-0005-0000-0000-000088000000}"/>
    <cellStyle name="Standaard 2 2 2" xfId="257" xr:uid="{00000000-0005-0000-0000-0000D8000000}"/>
    <cellStyle name="Standaard 2 2 3" xfId="256" xr:uid="{00000000-0005-0000-0000-0000D9000000}"/>
    <cellStyle name="Standaard 2 3" xfId="120" xr:uid="{00000000-0005-0000-0000-000089000000}"/>
    <cellStyle name="Standaard 2 4" xfId="121" xr:uid="{00000000-0005-0000-0000-00008A000000}"/>
    <cellStyle name="Standaard 2 5" xfId="255" xr:uid="{00000000-0005-0000-0000-0000DC000000}"/>
    <cellStyle name="Standaard 20" xfId="122" xr:uid="{00000000-0005-0000-0000-00008B000000}"/>
    <cellStyle name="Standaard 20 2" xfId="123" xr:uid="{00000000-0005-0000-0000-00008C000000}"/>
    <cellStyle name="Standaard 21" xfId="124" xr:uid="{00000000-0005-0000-0000-00008D000000}"/>
    <cellStyle name="Standaard 21 2" xfId="125" xr:uid="{00000000-0005-0000-0000-00008E000000}"/>
    <cellStyle name="Standaard 22" xfId="126" xr:uid="{00000000-0005-0000-0000-00008F000000}"/>
    <cellStyle name="Standaard 22 2" xfId="127" xr:uid="{00000000-0005-0000-0000-000090000000}"/>
    <cellStyle name="Standaard 23" xfId="128" xr:uid="{00000000-0005-0000-0000-000091000000}"/>
    <cellStyle name="Standaard 23 2" xfId="129" xr:uid="{00000000-0005-0000-0000-000092000000}"/>
    <cellStyle name="Standaard 24" xfId="130" xr:uid="{00000000-0005-0000-0000-000093000000}"/>
    <cellStyle name="Standaard 24 2" xfId="131" xr:uid="{00000000-0005-0000-0000-000094000000}"/>
    <cellStyle name="Standaard 24 2 2" xfId="132" xr:uid="{00000000-0005-0000-0000-000095000000}"/>
    <cellStyle name="Standaard 24 3" xfId="133" xr:uid="{00000000-0005-0000-0000-000096000000}"/>
    <cellStyle name="Standaard 25" xfId="134" xr:uid="{00000000-0005-0000-0000-000097000000}"/>
    <cellStyle name="Standaard 25 2" xfId="135" xr:uid="{00000000-0005-0000-0000-000098000000}"/>
    <cellStyle name="Standaard 26" xfId="136" xr:uid="{00000000-0005-0000-0000-000099000000}"/>
    <cellStyle name="Standaard 26 2" xfId="137" xr:uid="{00000000-0005-0000-0000-00009A000000}"/>
    <cellStyle name="Standaard 3" xfId="138" xr:uid="{00000000-0005-0000-0000-00009B000000}"/>
    <cellStyle name="Standaard 3 2" xfId="259" xr:uid="{00000000-0005-0000-0000-0000EE000000}"/>
    <cellStyle name="Standaard 3 3" xfId="260" xr:uid="{00000000-0005-0000-0000-0000EF000000}"/>
    <cellStyle name="Standaard 3 4" xfId="258" xr:uid="{00000000-0005-0000-0000-0000F0000000}"/>
    <cellStyle name="Standaard 4" xfId="139" xr:uid="{00000000-0005-0000-0000-00009C000000}"/>
    <cellStyle name="Standaard 4 2" xfId="140" xr:uid="{00000000-0005-0000-0000-00009D000000}"/>
    <cellStyle name="Standaard 4 3" xfId="261" xr:uid="{00000000-0005-0000-0000-0000F3000000}"/>
    <cellStyle name="Standaard 5" xfId="141" xr:uid="{00000000-0005-0000-0000-00009E000000}"/>
    <cellStyle name="Standaard 6" xfId="142" xr:uid="{00000000-0005-0000-0000-00009F000000}"/>
    <cellStyle name="Standaard 7" xfId="143" xr:uid="{00000000-0005-0000-0000-0000A0000000}"/>
    <cellStyle name="Standaard 7 2" xfId="144" xr:uid="{00000000-0005-0000-0000-0000A1000000}"/>
    <cellStyle name="Standaard 8" xfId="145" xr:uid="{00000000-0005-0000-0000-0000A2000000}"/>
    <cellStyle name="Standaard 8 2" xfId="146" xr:uid="{00000000-0005-0000-0000-0000A3000000}"/>
    <cellStyle name="Standaard 9" xfId="147" xr:uid="{00000000-0005-0000-0000-0000A4000000}"/>
    <cellStyle name="Standard 2" xfId="262" xr:uid="{00000000-0005-0000-0000-0000FB000000}"/>
    <cellStyle name="Standard 3" xfId="263" xr:uid="{00000000-0005-0000-0000-0000FC000000}"/>
    <cellStyle name="Standard 3 2" xfId="264" xr:uid="{00000000-0005-0000-0000-0000FD000000}"/>
    <cellStyle name="Standard_Aggregate CO2 balance" xfId="44" xr:uid="{00000000-0005-0000-0000-0000A5000000}"/>
    <cellStyle name="Tabeltitel" xfId="45" xr:uid="{00000000-0005-0000-0000-0000A6000000}"/>
    <cellStyle name="Tabeltitel 2" xfId="279" xr:uid="{00000000-0005-0000-0000-000000010000}"/>
    <cellStyle name="Tabeltitel 2 2" xfId="348" xr:uid="{00000000-0005-0000-0000-000000010000}"/>
    <cellStyle name="Tabeltitel 2 2 2" xfId="398" xr:uid="{00000000-0005-0000-0000-000000010000}"/>
    <cellStyle name="Tabeltitel 2 2 2 2" xfId="581" xr:uid="{00000000-0005-0000-0000-000000010000}"/>
    <cellStyle name="Tabeltitel 2 2 2 2 2" xfId="734" xr:uid="{00000000-0005-0000-0000-000000010000}"/>
    <cellStyle name="Tabeltitel 2 2 2 2 2 2" xfId="1960" xr:uid="{00000000-0005-0000-0000-000000010000}"/>
    <cellStyle name="Tabeltitel 2 2 2 2 2 2 2" xfId="3199" xr:uid="{00000000-0005-0000-0000-000000010000}"/>
    <cellStyle name="Tabeltitel 2 2 2 2 2 2 2 2" xfId="8769" xr:uid="{00000000-0005-0000-0000-000000010000}"/>
    <cellStyle name="Tabeltitel 2 2 2 2 2 2 2 2 2" xfId="19314" xr:uid="{00000000-0005-0000-0000-000000010000}"/>
    <cellStyle name="Tabeltitel 2 2 2 2 2 2 2 3" xfId="14048" xr:uid="{00000000-0005-0000-0000-000000010000}"/>
    <cellStyle name="Tabeltitel 2 2 2 2 2 2 3" xfId="4611" xr:uid="{00000000-0005-0000-0000-000000010000}"/>
    <cellStyle name="Tabeltitel 2 2 2 2 2 2 3 2" xfId="14802" xr:uid="{00000000-0005-0000-0000-000000010000}"/>
    <cellStyle name="Tabeltitel 2 2 2 2 2 2 4" xfId="13992" xr:uid="{00000000-0005-0000-0000-000000010000}"/>
    <cellStyle name="Tabeltitel 2 2 2 2 2 3" xfId="1645" xr:uid="{00000000-0005-0000-0000-000000010000}"/>
    <cellStyle name="Tabeltitel 2 2 2 2 2 3 2" xfId="7253" xr:uid="{00000000-0005-0000-0000-000000010000}"/>
    <cellStyle name="Tabeltitel 2 2 2 2 2 3 2 2" xfId="17798" xr:uid="{00000000-0005-0000-0000-000000010000}"/>
    <cellStyle name="Tabeltitel 2 2 2 2 2 3 3" xfId="12425" xr:uid="{00000000-0005-0000-0000-000000010000}"/>
    <cellStyle name="Tabeltitel 2 2 2 2 2 4" xfId="2885" xr:uid="{00000000-0005-0000-0000-000000010000}"/>
    <cellStyle name="Tabeltitel 2 2 2 2 2 4 2" xfId="8455" xr:uid="{00000000-0005-0000-0000-000000010000}"/>
    <cellStyle name="Tabeltitel 2 2 2 2 2 4 2 2" xfId="19000" xr:uid="{00000000-0005-0000-0000-000000010000}"/>
    <cellStyle name="Tabeltitel 2 2 2 2 2 4 3" xfId="12650" xr:uid="{00000000-0005-0000-0000-000000010000}"/>
    <cellStyle name="Tabeltitel 2 2 2 2 2 5" xfId="4298" xr:uid="{00000000-0005-0000-0000-000000010000}"/>
    <cellStyle name="Tabeltitel 2 2 2 2 2 5 2" xfId="16194" xr:uid="{00000000-0005-0000-0000-000000010000}"/>
    <cellStyle name="Tabeltitel 2 2 2 2 2 5 2 2" xfId="20370" xr:uid="{00000000-0005-0000-0000-000000010000}"/>
    <cellStyle name="Tabeltitel 2 2 2 2 2 5 3" xfId="11248" xr:uid="{00000000-0005-0000-0000-000000010000}"/>
    <cellStyle name="Tabeltitel 2 2 2 2 2 6" xfId="14402" xr:uid="{00000000-0005-0000-0000-000000010000}"/>
    <cellStyle name="Tabeltitel 2 2 2 2 2 6 2" xfId="15025" xr:uid="{00000000-0005-0000-0000-000000010000}"/>
    <cellStyle name="Tabeltitel 2 2 2 2 2 7" xfId="14716" xr:uid="{00000000-0005-0000-0000-000000010000}"/>
    <cellStyle name="Tabeltitel 2 2 2 2 3" xfId="1826" xr:uid="{00000000-0005-0000-0000-000000010000}"/>
    <cellStyle name="Tabeltitel 2 2 2 2 3 2" xfId="3065" xr:uid="{00000000-0005-0000-0000-000000010000}"/>
    <cellStyle name="Tabeltitel 2 2 2 2 3 2 2" xfId="8635" xr:uid="{00000000-0005-0000-0000-000000010000}"/>
    <cellStyle name="Tabeltitel 2 2 2 2 3 2 2 2" xfId="19180" xr:uid="{00000000-0005-0000-0000-000000010000}"/>
    <cellStyle name="Tabeltitel 2 2 2 2 3 2 3" xfId="11735" xr:uid="{00000000-0005-0000-0000-000000010000}"/>
    <cellStyle name="Tabeltitel 2 2 2 2 3 3" xfId="4477" xr:uid="{00000000-0005-0000-0000-000000010000}"/>
    <cellStyle name="Tabeltitel 2 2 2 2 3 3 2" xfId="13276" xr:uid="{00000000-0005-0000-0000-000000010000}"/>
    <cellStyle name="Tabeltitel 2 2 2 2 3 4" xfId="14645" xr:uid="{00000000-0005-0000-0000-000000010000}"/>
    <cellStyle name="Tabeltitel 2 2 2 2 4" xfId="1510" xr:uid="{00000000-0005-0000-0000-000000010000}"/>
    <cellStyle name="Tabeltitel 2 2 2 2 4 2" xfId="2750" xr:uid="{00000000-0005-0000-0000-000000010000}"/>
    <cellStyle name="Tabeltitel 2 2 2 2 4 2 2" xfId="8320" xr:uid="{00000000-0005-0000-0000-000000010000}"/>
    <cellStyle name="Tabeltitel 2 2 2 2 4 2 2 2" xfId="18865" xr:uid="{00000000-0005-0000-0000-000000010000}"/>
    <cellStyle name="Tabeltitel 2 2 2 2 4 2 3" xfId="15980" xr:uid="{00000000-0005-0000-0000-000000010000}"/>
    <cellStyle name="Tabeltitel 2 2 2 2 4 3" xfId="4164" xr:uid="{00000000-0005-0000-0000-000000010000}"/>
    <cellStyle name="Tabeltitel 2 2 2 2 4 3 2" xfId="13546" xr:uid="{00000000-0005-0000-0000-000000010000}"/>
    <cellStyle name="Tabeltitel 2 2 2 2 4 4" xfId="11060" xr:uid="{00000000-0005-0000-0000-000000010000}"/>
    <cellStyle name="Tabeltitel 2 2 2 2 5" xfId="1034" xr:uid="{00000000-0005-0000-0000-000000010000}"/>
    <cellStyle name="Tabeltitel 2 2 2 2 5 2" xfId="3702" xr:uid="{00000000-0005-0000-0000-000000010000}"/>
    <cellStyle name="Tabeltitel 2 2 2 2 5 2 2" xfId="15409" xr:uid="{00000000-0005-0000-0000-000000010000}"/>
    <cellStyle name="Tabeltitel 2 2 2 2 5 3" xfId="13460" xr:uid="{00000000-0005-0000-0000-000000010000}"/>
    <cellStyle name="Tabeltitel 2 2 2 2 6" xfId="2277" xr:uid="{00000000-0005-0000-0000-000000010000}"/>
    <cellStyle name="Tabeltitel 2 2 2 2 6 2" xfId="7847" xr:uid="{00000000-0005-0000-0000-000000010000}"/>
    <cellStyle name="Tabeltitel 2 2 2 2 6 2 2" xfId="18392" xr:uid="{00000000-0005-0000-0000-000000010000}"/>
    <cellStyle name="Tabeltitel 2 2 2 2 6 3" xfId="10919" xr:uid="{00000000-0005-0000-0000-000000010000}"/>
    <cellStyle name="Tabeltitel 2 2 2 2 7" xfId="3569" xr:uid="{00000000-0005-0000-0000-000000010000}"/>
    <cellStyle name="Tabeltitel 2 2 2 2 7 2" xfId="12972" xr:uid="{00000000-0005-0000-0000-000000010000}"/>
    <cellStyle name="Tabeltitel 2 2 2 2 8" xfId="15400" xr:uid="{00000000-0005-0000-0000-000000010000}"/>
    <cellStyle name="Tabeltitel 2 2 2 3" xfId="798" xr:uid="{00000000-0005-0000-0000-000000010000}"/>
    <cellStyle name="Tabeltitel 2 2 2 3 2" xfId="2024" xr:uid="{00000000-0005-0000-0000-000000010000}"/>
    <cellStyle name="Tabeltitel 2 2 2 3 2 2" xfId="3263" xr:uid="{00000000-0005-0000-0000-000000010000}"/>
    <cellStyle name="Tabeltitel 2 2 2 3 2 2 2" xfId="8833" xr:uid="{00000000-0005-0000-0000-000000010000}"/>
    <cellStyle name="Tabeltitel 2 2 2 3 2 2 2 2" xfId="19378" xr:uid="{00000000-0005-0000-0000-000000010000}"/>
    <cellStyle name="Tabeltitel 2 2 2 3 2 2 3" xfId="15641" xr:uid="{00000000-0005-0000-0000-000000010000}"/>
    <cellStyle name="Tabeltitel 2 2 2 3 2 3" xfId="4675" xr:uid="{00000000-0005-0000-0000-000000010000}"/>
    <cellStyle name="Tabeltitel 2 2 2 3 2 3 2" xfId="11353" xr:uid="{00000000-0005-0000-0000-000000010000}"/>
    <cellStyle name="Tabeltitel 2 2 2 3 2 4" xfId="16156" xr:uid="{00000000-0005-0000-0000-000000010000}"/>
    <cellStyle name="Tabeltitel 2 2 2 3 3" xfId="1706" xr:uid="{00000000-0005-0000-0000-000000010000}"/>
    <cellStyle name="Tabeltitel 2 2 2 3 3 2" xfId="2946" xr:uid="{00000000-0005-0000-0000-000000010000}"/>
    <cellStyle name="Tabeltitel 2 2 2 3 3 2 2" xfId="8516" xr:uid="{00000000-0005-0000-0000-000000010000}"/>
    <cellStyle name="Tabeltitel 2 2 2 3 3 2 2 2" xfId="19061" xr:uid="{00000000-0005-0000-0000-000000010000}"/>
    <cellStyle name="Tabeltitel 2 2 2 3 3 2 3" xfId="11309" xr:uid="{00000000-0005-0000-0000-000000010000}"/>
    <cellStyle name="Tabeltitel 2 2 2 3 3 3" xfId="4359" xr:uid="{00000000-0005-0000-0000-000000010000}"/>
    <cellStyle name="Tabeltitel 2 2 2 3 3 3 2" xfId="14323" xr:uid="{00000000-0005-0000-0000-000000010000}"/>
    <cellStyle name="Tabeltitel 2 2 2 3 3 4" xfId="11734" xr:uid="{00000000-0005-0000-0000-000000010000}"/>
    <cellStyle name="Tabeltitel 2 2 2 3 4" xfId="1098" xr:uid="{00000000-0005-0000-0000-000000010000}"/>
    <cellStyle name="Tabeltitel 2 2 2 3 4 2" xfId="6755" xr:uid="{00000000-0005-0000-0000-000000010000}"/>
    <cellStyle name="Tabeltitel 2 2 2 3 4 2 2" xfId="17300" xr:uid="{00000000-0005-0000-0000-000000010000}"/>
    <cellStyle name="Tabeltitel 2 2 2 3 4 3" xfId="12341" xr:uid="{00000000-0005-0000-0000-000000010000}"/>
    <cellStyle name="Tabeltitel 2 2 2 3 5" xfId="2341" xr:uid="{00000000-0005-0000-0000-000000010000}"/>
    <cellStyle name="Tabeltitel 2 2 2 3 5 2" xfId="7911" xr:uid="{00000000-0005-0000-0000-000000010000}"/>
    <cellStyle name="Tabeltitel 2 2 2 3 5 2 2" xfId="18456" xr:uid="{00000000-0005-0000-0000-000000010000}"/>
    <cellStyle name="Tabeltitel 2 2 2 3 5 3" xfId="15344" xr:uid="{00000000-0005-0000-0000-000000010000}"/>
    <cellStyle name="Tabeltitel 2 2 2 3 6" xfId="3766" xr:uid="{00000000-0005-0000-0000-000000010000}"/>
    <cellStyle name="Tabeltitel 2 2 2 3 6 2" xfId="16189" xr:uid="{00000000-0005-0000-0000-000000010000}"/>
    <cellStyle name="Tabeltitel 2 2 2 3 6 2 2" xfId="19871" xr:uid="{00000000-0005-0000-0000-000000010000}"/>
    <cellStyle name="Tabeltitel 2 2 2 3 6 3" xfId="10623" xr:uid="{00000000-0005-0000-0000-000000010000}"/>
    <cellStyle name="Tabeltitel 2 2 2 3 7" xfId="13903" xr:uid="{00000000-0005-0000-0000-000000010000}"/>
    <cellStyle name="Tabeltitel 2 2 2 3 7 2" xfId="13223" xr:uid="{00000000-0005-0000-0000-000000010000}"/>
    <cellStyle name="Tabeltitel 2 2 2 3 8" xfId="11662" xr:uid="{00000000-0005-0000-0000-000000010000}"/>
    <cellStyle name="Tabeltitel 2 2 2 4" xfId="1492" xr:uid="{00000000-0005-0000-0000-000000010000}"/>
    <cellStyle name="Tabeltitel 2 2 2 4 2" xfId="2732" xr:uid="{00000000-0005-0000-0000-000000010000}"/>
    <cellStyle name="Tabeltitel 2 2 2 4 2 2" xfId="8302" xr:uid="{00000000-0005-0000-0000-000000010000}"/>
    <cellStyle name="Tabeltitel 2 2 2 4 2 2 2" xfId="18847" xr:uid="{00000000-0005-0000-0000-000000010000}"/>
    <cellStyle name="Tabeltitel 2 2 2 4 2 3" xfId="12390" xr:uid="{00000000-0005-0000-0000-000000010000}"/>
    <cellStyle name="Tabeltitel 2 2 2 4 3" xfId="4148" xr:uid="{00000000-0005-0000-0000-000000010000}"/>
    <cellStyle name="Tabeltitel 2 2 2 4 3 2" xfId="11640" xr:uid="{00000000-0005-0000-0000-000000010000}"/>
    <cellStyle name="Tabeltitel 2 2 2 4 4" xfId="11120" xr:uid="{00000000-0005-0000-0000-000000010000}"/>
    <cellStyle name="Tabeltitel 2 2 2 5" xfId="1787" xr:uid="{00000000-0005-0000-0000-000000010000}"/>
    <cellStyle name="Tabeltitel 2 2 2 5 2" xfId="3026" xr:uid="{00000000-0005-0000-0000-000000010000}"/>
    <cellStyle name="Tabeltitel 2 2 2 5 2 2" xfId="8596" xr:uid="{00000000-0005-0000-0000-000000010000}"/>
    <cellStyle name="Tabeltitel 2 2 2 5 2 2 2" xfId="19141" xr:uid="{00000000-0005-0000-0000-000000010000}"/>
    <cellStyle name="Tabeltitel 2 2 2 5 2 3" xfId="12961" xr:uid="{00000000-0005-0000-0000-000000010000}"/>
    <cellStyle name="Tabeltitel 2 2 2 5 3" xfId="4438" xr:uid="{00000000-0005-0000-0000-000000010000}"/>
    <cellStyle name="Tabeltitel 2 2 2 5 3 2" xfId="14230" xr:uid="{00000000-0005-0000-0000-000000010000}"/>
    <cellStyle name="Tabeltitel 2 2 2 5 4" xfId="14752" xr:uid="{00000000-0005-0000-0000-000000010000}"/>
    <cellStyle name="Tabeltitel 2 2 2 6" xfId="1314" xr:uid="{00000000-0005-0000-0000-000000010000}"/>
    <cellStyle name="Tabeltitel 2 2 2 6 2" xfId="2555" xr:uid="{00000000-0005-0000-0000-000000010000}"/>
    <cellStyle name="Tabeltitel 2 2 2 6 2 2" xfId="8125" xr:uid="{00000000-0005-0000-0000-000000010000}"/>
    <cellStyle name="Tabeltitel 2 2 2 6 2 2 2" xfId="18670" xr:uid="{00000000-0005-0000-0000-000000010000}"/>
    <cellStyle name="Tabeltitel 2 2 2 6 2 3" xfId="12594" xr:uid="{00000000-0005-0000-0000-000000010000}"/>
    <cellStyle name="Tabeltitel 2 2 2 6 3" xfId="3975" xr:uid="{00000000-0005-0000-0000-000000010000}"/>
    <cellStyle name="Tabeltitel 2 2 2 6 3 2" xfId="11196" xr:uid="{00000000-0005-0000-0000-000000010000}"/>
    <cellStyle name="Tabeltitel 2 2 2 6 4" xfId="15726" xr:uid="{00000000-0005-0000-0000-000000010000}"/>
    <cellStyle name="Tabeltitel 2 2 2 7" xfId="556" xr:uid="{00000000-0005-0000-0000-000000010000}"/>
    <cellStyle name="Tabeltitel 2 2 2 7 2" xfId="6257" xr:uid="{00000000-0005-0000-0000-000000010000}"/>
    <cellStyle name="Tabeltitel 2 2 3" xfId="560" xr:uid="{00000000-0005-0000-0000-000000010000}"/>
    <cellStyle name="Tabeltitel 2 2 3 2" xfId="653" xr:uid="{00000000-0005-0000-0000-000000010000}"/>
    <cellStyle name="Tabeltitel 2 2 3 2 2" xfId="1575" xr:uid="{00000000-0005-0000-0000-000000010000}"/>
    <cellStyle name="Tabeltitel 2 2 3 2 2 2" xfId="7185" xr:uid="{00000000-0005-0000-0000-000000010000}"/>
    <cellStyle name="Tabeltitel 2 2 3 2 2 2 2" xfId="17730" xr:uid="{00000000-0005-0000-0000-000000010000}"/>
    <cellStyle name="Tabeltitel 2 2 3 2 2 3" xfId="10697" xr:uid="{00000000-0005-0000-0000-000000010000}"/>
    <cellStyle name="Tabeltitel 2 2 3 2 3" xfId="2815" xr:uid="{00000000-0005-0000-0000-000000010000}"/>
    <cellStyle name="Tabeltitel 2 2 3 2 3 2" xfId="8385" xr:uid="{00000000-0005-0000-0000-000000010000}"/>
    <cellStyle name="Tabeltitel 2 2 3 2 3 2 2" xfId="18930" xr:uid="{00000000-0005-0000-0000-000000010000}"/>
    <cellStyle name="Tabeltitel 2 2 3 2 3 3" xfId="12620" xr:uid="{00000000-0005-0000-0000-000000010000}"/>
    <cellStyle name="Tabeltitel 2 2 3 2 4" xfId="4229" xr:uid="{00000000-0005-0000-0000-000000010000}"/>
    <cellStyle name="Tabeltitel 2 2 3 2 4 2" xfId="14806" xr:uid="{00000000-0005-0000-0000-000000010000}"/>
    <cellStyle name="Tabeltitel 2 2 3 2 5" xfId="11566" xr:uid="{00000000-0005-0000-0000-000000010000}"/>
    <cellStyle name="Tabeltitel 2 2 3 3" xfId="1891" xr:uid="{00000000-0005-0000-0000-000000010000}"/>
    <cellStyle name="Tabeltitel 2 2 3 3 2" xfId="3130" xr:uid="{00000000-0005-0000-0000-000000010000}"/>
    <cellStyle name="Tabeltitel 2 2 3 3 2 2" xfId="8700" xr:uid="{00000000-0005-0000-0000-000000010000}"/>
    <cellStyle name="Tabeltitel 2 2 3 3 2 2 2" xfId="19245" xr:uid="{00000000-0005-0000-0000-000000010000}"/>
    <cellStyle name="Tabeltitel 2 2 3 3 2 3" xfId="13299" xr:uid="{00000000-0005-0000-0000-000000010000}"/>
    <cellStyle name="Tabeltitel 2 2 3 3 3" xfId="4542" xr:uid="{00000000-0005-0000-0000-000000010000}"/>
    <cellStyle name="Tabeltitel 2 2 3 3 3 2" xfId="13247" xr:uid="{00000000-0005-0000-0000-000000010000}"/>
    <cellStyle name="Tabeltitel 2 2 3 3 4" xfId="10998" xr:uid="{00000000-0005-0000-0000-000000010000}"/>
    <cellStyle name="Tabeltitel 2 2 3 4" xfId="1495" xr:uid="{00000000-0005-0000-0000-000000010000}"/>
    <cellStyle name="Tabeltitel 2 2 3 4 2" xfId="2735" xr:uid="{00000000-0005-0000-0000-000000010000}"/>
    <cellStyle name="Tabeltitel 2 2 3 4 2 2" xfId="8305" xr:uid="{00000000-0005-0000-0000-000000010000}"/>
    <cellStyle name="Tabeltitel 2 2 3 4 2 2 2" xfId="18850" xr:uid="{00000000-0005-0000-0000-000000010000}"/>
    <cellStyle name="Tabeltitel 2 2 3 4 2 3" xfId="12634" xr:uid="{00000000-0005-0000-0000-000000010000}"/>
    <cellStyle name="Tabeltitel 2 2 3 4 3" xfId="4151" xr:uid="{00000000-0005-0000-0000-000000010000}"/>
    <cellStyle name="Tabeltitel 2 2 3 4 3 2" xfId="13310" xr:uid="{00000000-0005-0000-0000-000000010000}"/>
    <cellStyle name="Tabeltitel 2 2 3 4 4" xfId="10926" xr:uid="{00000000-0005-0000-0000-000000010000}"/>
    <cellStyle name="Tabeltitel 2 2 3 5" xfId="954" xr:uid="{00000000-0005-0000-0000-000000010000}"/>
    <cellStyle name="Tabeltitel 2 2 3 5 2" xfId="6614" xr:uid="{00000000-0005-0000-0000-000000010000}"/>
    <cellStyle name="Tabeltitel 2 2 3 5 2 2" xfId="17159" xr:uid="{00000000-0005-0000-0000-000000010000}"/>
    <cellStyle name="Tabeltitel 2 2 3 5 3" xfId="15268" xr:uid="{00000000-0005-0000-0000-000000010000}"/>
    <cellStyle name="Tabeltitel 2 2 3 6" xfId="2197" xr:uid="{00000000-0005-0000-0000-000000010000}"/>
    <cellStyle name="Tabeltitel 2 2 3 6 2" xfId="7767" xr:uid="{00000000-0005-0000-0000-000000010000}"/>
    <cellStyle name="Tabeltitel 2 2 3 6 2 2" xfId="18312" xr:uid="{00000000-0005-0000-0000-000000010000}"/>
    <cellStyle name="Tabeltitel 2 2 3 6 3" xfId="12107" xr:uid="{00000000-0005-0000-0000-000000010000}"/>
    <cellStyle name="Tabeltitel 2 2 3 7" xfId="3622" xr:uid="{00000000-0005-0000-0000-000000010000}"/>
    <cellStyle name="Tabeltitel 2 2 3 7 2" xfId="16185" xr:uid="{00000000-0005-0000-0000-000000010000}"/>
    <cellStyle name="Tabeltitel 2 2 3 7 2 2" xfId="19730" xr:uid="{00000000-0005-0000-0000-000000010000}"/>
    <cellStyle name="Tabeltitel 2 2 3 7 3" xfId="10696" xr:uid="{00000000-0005-0000-0000-000000010000}"/>
    <cellStyle name="Tabeltitel 2 2 3 8" xfId="13762" xr:uid="{00000000-0005-0000-0000-000000010000}"/>
    <cellStyle name="Tabeltitel 2 2 3 8 2" xfId="12703" xr:uid="{00000000-0005-0000-0000-000000010000}"/>
    <cellStyle name="Tabeltitel 2 2 3 9" xfId="12421" xr:uid="{00000000-0005-0000-0000-000000010000}"/>
    <cellStyle name="Tabeltitel 2 2 4" xfId="702" xr:uid="{00000000-0005-0000-0000-000000010000}"/>
    <cellStyle name="Tabeltitel 2 2 4 2" xfId="1928" xr:uid="{00000000-0005-0000-0000-000000010000}"/>
    <cellStyle name="Tabeltitel 2 2 4 2 2" xfId="3167" xr:uid="{00000000-0005-0000-0000-000000010000}"/>
    <cellStyle name="Tabeltitel 2 2 4 2 2 2" xfId="8737" xr:uid="{00000000-0005-0000-0000-000000010000}"/>
    <cellStyle name="Tabeltitel 2 2 4 2 2 2 2" xfId="19282" xr:uid="{00000000-0005-0000-0000-000000010000}"/>
    <cellStyle name="Tabeltitel 2 2 4 2 2 3" xfId="10982" xr:uid="{00000000-0005-0000-0000-000000010000}"/>
    <cellStyle name="Tabeltitel 2 2 4 2 3" xfId="4579" xr:uid="{00000000-0005-0000-0000-000000010000}"/>
    <cellStyle name="Tabeltitel 2 2 4 2 3 2" xfId="12901" xr:uid="{00000000-0005-0000-0000-000000010000}"/>
    <cellStyle name="Tabeltitel 2 2 4 2 4" xfId="12446" xr:uid="{00000000-0005-0000-0000-000000010000}"/>
    <cellStyle name="Tabeltitel 2 2 4 3" xfId="1613" xr:uid="{00000000-0005-0000-0000-000000010000}"/>
    <cellStyle name="Tabeltitel 2 2 4 3 2" xfId="2853" xr:uid="{00000000-0005-0000-0000-000000010000}"/>
    <cellStyle name="Tabeltitel 2 2 4 3 2 2" xfId="8423" xr:uid="{00000000-0005-0000-0000-000000010000}"/>
    <cellStyle name="Tabeltitel 2 2 4 3 2 2 2" xfId="18968" xr:uid="{00000000-0005-0000-0000-000000010000}"/>
    <cellStyle name="Tabeltitel 2 2 4 3 2 3" xfId="16179" xr:uid="{00000000-0005-0000-0000-000000010000}"/>
    <cellStyle name="Tabeltitel 2 2 4 3 3" xfId="4266" xr:uid="{00000000-0005-0000-0000-000000010000}"/>
    <cellStyle name="Tabeltitel 2 2 4 3 3 2" xfId="10727" xr:uid="{00000000-0005-0000-0000-000000010000}"/>
    <cellStyle name="Tabeltitel 2 2 4 3 4" xfId="12561" xr:uid="{00000000-0005-0000-0000-000000010000}"/>
    <cellStyle name="Tabeltitel 2 2 4 4" xfId="1002" xr:uid="{00000000-0005-0000-0000-000000010000}"/>
    <cellStyle name="Tabeltitel 2 2 4 4 2" xfId="6662" xr:uid="{00000000-0005-0000-0000-000000010000}"/>
    <cellStyle name="Tabeltitel 2 2 4 4 2 2" xfId="17207" xr:uid="{00000000-0005-0000-0000-000000010000}"/>
    <cellStyle name="Tabeltitel 2 2 4 4 3" xfId="12420" xr:uid="{00000000-0005-0000-0000-000000010000}"/>
    <cellStyle name="Tabeltitel 2 2 4 5" xfId="2245" xr:uid="{00000000-0005-0000-0000-000000010000}"/>
    <cellStyle name="Tabeltitel 2 2 4 5 2" xfId="7815" xr:uid="{00000000-0005-0000-0000-000000010000}"/>
    <cellStyle name="Tabeltitel 2 2 4 5 2 2" xfId="18360" xr:uid="{00000000-0005-0000-0000-000000010000}"/>
    <cellStyle name="Tabeltitel 2 2 4 5 3" xfId="12160" xr:uid="{00000000-0005-0000-0000-000000010000}"/>
    <cellStyle name="Tabeltitel 2 2 4 6" xfId="3670" xr:uid="{00000000-0005-0000-0000-000000010000}"/>
    <cellStyle name="Tabeltitel 2 2 4 6 2" xfId="16186" xr:uid="{00000000-0005-0000-0000-000000010000}"/>
    <cellStyle name="Tabeltitel 2 2 4 6 2 2" xfId="19778" xr:uid="{00000000-0005-0000-0000-000000010000}"/>
    <cellStyle name="Tabeltitel 2 2 4 6 3" xfId="15522" xr:uid="{00000000-0005-0000-0000-000000010000}"/>
    <cellStyle name="Tabeltitel 2 2 4 7" xfId="13810" xr:uid="{00000000-0005-0000-0000-000000010000}"/>
    <cellStyle name="Tabeltitel 2 2 4 7 2" xfId="13330" xr:uid="{00000000-0005-0000-0000-000000010000}"/>
    <cellStyle name="Tabeltitel 2 2 4 8" xfId="13924" xr:uid="{00000000-0005-0000-0000-000000010000}"/>
    <cellStyle name="Tabeltitel 2 2 5" xfId="766" xr:uid="{00000000-0005-0000-0000-000000010000}"/>
    <cellStyle name="Tabeltitel 2 2 5 2" xfId="1992" xr:uid="{00000000-0005-0000-0000-000000010000}"/>
    <cellStyle name="Tabeltitel 2 2 5 2 2" xfId="3231" xr:uid="{00000000-0005-0000-0000-000000010000}"/>
    <cellStyle name="Tabeltitel 2 2 5 2 2 2" xfId="8801" xr:uid="{00000000-0005-0000-0000-000000010000}"/>
    <cellStyle name="Tabeltitel 2 2 5 2 2 2 2" xfId="19346" xr:uid="{00000000-0005-0000-0000-000000010000}"/>
    <cellStyle name="Tabeltitel 2 2 5 2 2 3" xfId="12351" xr:uid="{00000000-0005-0000-0000-000000010000}"/>
    <cellStyle name="Tabeltitel 2 2 5 2 3" xfId="4643" xr:uid="{00000000-0005-0000-0000-000000010000}"/>
    <cellStyle name="Tabeltitel 2 2 5 2 3 2" xfId="15960" xr:uid="{00000000-0005-0000-0000-000000010000}"/>
    <cellStyle name="Tabeltitel 2 2 5 2 4" xfId="11492" xr:uid="{00000000-0005-0000-0000-000000010000}"/>
    <cellStyle name="Tabeltitel 2 2 5 3" xfId="1674" xr:uid="{00000000-0005-0000-0000-000000010000}"/>
    <cellStyle name="Tabeltitel 2 2 5 3 2" xfId="2914" xr:uid="{00000000-0005-0000-0000-000000010000}"/>
    <cellStyle name="Tabeltitel 2 2 5 3 2 2" xfId="8484" xr:uid="{00000000-0005-0000-0000-000000010000}"/>
    <cellStyle name="Tabeltitel 2 2 5 3 2 2 2" xfId="19029" xr:uid="{00000000-0005-0000-0000-000000010000}"/>
    <cellStyle name="Tabeltitel 2 2 5 3 2 3" xfId="12543" xr:uid="{00000000-0005-0000-0000-000000010000}"/>
    <cellStyle name="Tabeltitel 2 2 5 3 3" xfId="4327" xr:uid="{00000000-0005-0000-0000-000000010000}"/>
    <cellStyle name="Tabeltitel 2 2 5 3 3 2" xfId="12340" xr:uid="{00000000-0005-0000-0000-000000010000}"/>
    <cellStyle name="Tabeltitel 2 2 5 3 4" xfId="14384" xr:uid="{00000000-0005-0000-0000-000000010000}"/>
    <cellStyle name="Tabeltitel 2 2 5 4" xfId="1066" xr:uid="{00000000-0005-0000-0000-000000010000}"/>
    <cellStyle name="Tabeltitel 2 2 5 4 2" xfId="6723" xr:uid="{00000000-0005-0000-0000-000000010000}"/>
    <cellStyle name="Tabeltitel 2 2 5 4 2 2" xfId="17268" xr:uid="{00000000-0005-0000-0000-000000010000}"/>
    <cellStyle name="Tabeltitel 2 2 5 4 3" xfId="14124" xr:uid="{00000000-0005-0000-0000-000000010000}"/>
    <cellStyle name="Tabeltitel 2 2 5 5" xfId="2309" xr:uid="{00000000-0005-0000-0000-000000010000}"/>
    <cellStyle name="Tabeltitel 2 2 5 5 2" xfId="7879" xr:uid="{00000000-0005-0000-0000-000000010000}"/>
    <cellStyle name="Tabeltitel 2 2 5 5 2 2" xfId="18424" xr:uid="{00000000-0005-0000-0000-000000010000}"/>
    <cellStyle name="Tabeltitel 2 2 5 5 3" xfId="14637" xr:uid="{00000000-0005-0000-0000-000000010000}"/>
    <cellStyle name="Tabeltitel 2 2 5 6" xfId="3734" xr:uid="{00000000-0005-0000-0000-000000010000}"/>
    <cellStyle name="Tabeltitel 2 2 5 6 2" xfId="16187" xr:uid="{00000000-0005-0000-0000-000000010000}"/>
    <cellStyle name="Tabeltitel 2 2 5 6 2 2" xfId="19839" xr:uid="{00000000-0005-0000-0000-000000010000}"/>
    <cellStyle name="Tabeltitel 2 2 5 6 3" xfId="11765" xr:uid="{00000000-0005-0000-0000-000000010000}"/>
    <cellStyle name="Tabeltitel 2 2 5 7" xfId="13871" xr:uid="{00000000-0005-0000-0000-000000010000}"/>
    <cellStyle name="Tabeltitel 2 2 5 7 2" xfId="15649" xr:uid="{00000000-0005-0000-0000-000000010000}"/>
    <cellStyle name="Tabeltitel 2 2 5 8" xfId="13038" xr:uid="{00000000-0005-0000-0000-000000010000}"/>
    <cellStyle name="Tabeltitel 2 2 6" xfId="828" xr:uid="{00000000-0005-0000-0000-000000010000}"/>
    <cellStyle name="Tabeltitel 2 2 6 2" xfId="2054" xr:uid="{00000000-0005-0000-0000-000000010000}"/>
    <cellStyle name="Tabeltitel 2 2 6 2 2" xfId="3293" xr:uid="{00000000-0005-0000-0000-000000010000}"/>
    <cellStyle name="Tabeltitel 2 2 6 2 2 2" xfId="8863" xr:uid="{00000000-0005-0000-0000-000000010000}"/>
    <cellStyle name="Tabeltitel 2 2 6 2 2 2 2" xfId="19408" xr:uid="{00000000-0005-0000-0000-000000010000}"/>
    <cellStyle name="Tabeltitel 2 2 6 2 2 3" xfId="16132" xr:uid="{00000000-0005-0000-0000-000000010000}"/>
    <cellStyle name="Tabeltitel 2 2 6 2 3" xfId="4705" xr:uid="{00000000-0005-0000-0000-000000010000}"/>
    <cellStyle name="Tabeltitel 2 2 6 2 3 2" xfId="12049" xr:uid="{00000000-0005-0000-0000-000000010000}"/>
    <cellStyle name="Tabeltitel 2 2 6 2 4" xfId="11181" xr:uid="{00000000-0005-0000-0000-000000010000}"/>
    <cellStyle name="Tabeltitel 2 2 6 3" xfId="1732" xr:uid="{00000000-0005-0000-0000-000000010000}"/>
    <cellStyle name="Tabeltitel 2 2 6 3 2" xfId="2971" xr:uid="{00000000-0005-0000-0000-000000010000}"/>
    <cellStyle name="Tabeltitel 2 2 6 3 2 2" xfId="8541" xr:uid="{00000000-0005-0000-0000-000000010000}"/>
    <cellStyle name="Tabeltitel 2 2 6 3 2 2 2" xfId="19086" xr:uid="{00000000-0005-0000-0000-000000010000}"/>
    <cellStyle name="Tabeltitel 2 2 6 3 2 3" xfId="10651" xr:uid="{00000000-0005-0000-0000-000000010000}"/>
    <cellStyle name="Tabeltitel 2 2 6 3 3" xfId="4383" xr:uid="{00000000-0005-0000-0000-000000010000}"/>
    <cellStyle name="Tabeltitel 2 2 6 3 3 2" xfId="10400" xr:uid="{00000000-0005-0000-0000-000000010000}"/>
    <cellStyle name="Tabeltitel 2 2 6 3 4" xfId="12036" xr:uid="{00000000-0005-0000-0000-000000010000}"/>
    <cellStyle name="Tabeltitel 2 2 6 4" xfId="1128" xr:uid="{00000000-0005-0000-0000-000000010000}"/>
    <cellStyle name="Tabeltitel 2 2 6 4 2" xfId="6785" xr:uid="{00000000-0005-0000-0000-000000010000}"/>
    <cellStyle name="Tabeltitel 2 2 6 4 2 2" xfId="17330" xr:uid="{00000000-0005-0000-0000-000000010000}"/>
    <cellStyle name="Tabeltitel 2 2 6 4 3" xfId="13035" xr:uid="{00000000-0005-0000-0000-000000010000}"/>
    <cellStyle name="Tabeltitel 2 2 6 5" xfId="2371" xr:uid="{00000000-0005-0000-0000-000000010000}"/>
    <cellStyle name="Tabeltitel 2 2 6 5 2" xfId="7941" xr:uid="{00000000-0005-0000-0000-000000010000}"/>
    <cellStyle name="Tabeltitel 2 2 6 5 2 2" xfId="18486" xr:uid="{00000000-0005-0000-0000-000000010000}"/>
    <cellStyle name="Tabeltitel 2 2 6 5 3" xfId="13047" xr:uid="{00000000-0005-0000-0000-000000010000}"/>
    <cellStyle name="Tabeltitel 2 2 6 6" xfId="3796" xr:uid="{00000000-0005-0000-0000-000000010000}"/>
    <cellStyle name="Tabeltitel 2 2 6 6 2" xfId="16190" xr:uid="{00000000-0005-0000-0000-000000010000}"/>
    <cellStyle name="Tabeltitel 2 2 6 6 2 2" xfId="19901" xr:uid="{00000000-0005-0000-0000-000000010000}"/>
    <cellStyle name="Tabeltitel 2 2 6 6 3" xfId="12996" xr:uid="{00000000-0005-0000-0000-000000010000}"/>
    <cellStyle name="Tabeltitel 2 2 6 7" xfId="13933" xr:uid="{00000000-0005-0000-0000-000000010000}"/>
    <cellStyle name="Tabeltitel 2 2 6 7 2" xfId="14973" xr:uid="{00000000-0005-0000-0000-000000010000}"/>
    <cellStyle name="Tabeltitel 2 2 6 8" xfId="12808" xr:uid="{00000000-0005-0000-0000-000000010000}"/>
    <cellStyle name="Tabeltitel 2 2 7" xfId="1316" xr:uid="{00000000-0005-0000-0000-000000010000}"/>
    <cellStyle name="Tabeltitel 2 2 7 2" xfId="2557" xr:uid="{00000000-0005-0000-0000-000000010000}"/>
    <cellStyle name="Tabeltitel 2 2 7 2 2" xfId="8127" xr:uid="{00000000-0005-0000-0000-000000010000}"/>
    <cellStyle name="Tabeltitel 2 2 7 2 2 2" xfId="18672" xr:uid="{00000000-0005-0000-0000-000000010000}"/>
    <cellStyle name="Tabeltitel 2 2 7 2 3" xfId="15551" xr:uid="{00000000-0005-0000-0000-000000010000}"/>
    <cellStyle name="Tabeltitel 2 2 7 3" xfId="3977" xr:uid="{00000000-0005-0000-0000-000000010000}"/>
    <cellStyle name="Tabeltitel 2 2 7 3 2" xfId="11484" xr:uid="{00000000-0005-0000-0000-000000010000}"/>
    <cellStyle name="Tabeltitel 2 2 7 4" xfId="13224" xr:uid="{00000000-0005-0000-0000-000000010000}"/>
    <cellStyle name="Tabeltitel 2 2 8" xfId="1273" xr:uid="{00000000-0005-0000-0000-000000010000}"/>
    <cellStyle name="Tabeltitel 2 2 8 2" xfId="2514" xr:uid="{00000000-0005-0000-0000-000000010000}"/>
    <cellStyle name="Tabeltitel 2 2 8 2 2" xfId="8084" xr:uid="{00000000-0005-0000-0000-000000010000}"/>
    <cellStyle name="Tabeltitel 2 2 8 2 2 2" xfId="18629" xr:uid="{00000000-0005-0000-0000-000000010000}"/>
    <cellStyle name="Tabeltitel 2 2 8 2 3" xfId="12524" xr:uid="{00000000-0005-0000-0000-000000010000}"/>
    <cellStyle name="Tabeltitel 2 2 8 3" xfId="3935" xr:uid="{00000000-0005-0000-0000-000000010000}"/>
    <cellStyle name="Tabeltitel 2 2 8 3 2" xfId="14549" xr:uid="{00000000-0005-0000-0000-000000010000}"/>
    <cellStyle name="Tabeltitel 2 2 8 4" xfId="13399" xr:uid="{00000000-0005-0000-0000-000000010000}"/>
    <cellStyle name="Tabeltitel 2 2 9" xfId="13675" xr:uid="{00000000-0005-0000-0000-000000010000}"/>
    <cellStyle name="Tabeltitel 2 2 9 2" xfId="13486" xr:uid="{00000000-0005-0000-0000-000000010000}"/>
    <cellStyle name="Tabeltitel 2 3" xfId="328" xr:uid="{00000000-0005-0000-0000-000000010000}"/>
    <cellStyle name="Tabeltitel 2 3 10" xfId="13443" xr:uid="{00000000-0005-0000-0000-000000010000}"/>
    <cellStyle name="Tabeltitel 2 3 2" xfId="748" xr:uid="{00000000-0005-0000-0000-000000010000}"/>
    <cellStyle name="Tabeltitel 2 3 2 2" xfId="1974" xr:uid="{00000000-0005-0000-0000-000000010000}"/>
    <cellStyle name="Tabeltitel 2 3 2 2 2" xfId="3213" xr:uid="{00000000-0005-0000-0000-000000010000}"/>
    <cellStyle name="Tabeltitel 2 3 2 2 2 2" xfId="8783" xr:uid="{00000000-0005-0000-0000-000000010000}"/>
    <cellStyle name="Tabeltitel 2 3 2 2 2 2 2" xfId="19328" xr:uid="{00000000-0005-0000-0000-000000010000}"/>
    <cellStyle name="Tabeltitel 2 3 2 2 2 3" xfId="13269" xr:uid="{00000000-0005-0000-0000-000000010000}"/>
    <cellStyle name="Tabeltitel 2 3 2 2 3" xfId="4625" xr:uid="{00000000-0005-0000-0000-000000010000}"/>
    <cellStyle name="Tabeltitel 2 3 2 2 3 2" xfId="13530" xr:uid="{00000000-0005-0000-0000-000000010000}"/>
    <cellStyle name="Tabeltitel 2 3 2 2 4" xfId="12259" xr:uid="{00000000-0005-0000-0000-000000010000}"/>
    <cellStyle name="Tabeltitel 2 3 2 3" xfId="1656" xr:uid="{00000000-0005-0000-0000-000000010000}"/>
    <cellStyle name="Tabeltitel 2 3 2 3 2" xfId="7264" xr:uid="{00000000-0005-0000-0000-000000010000}"/>
    <cellStyle name="Tabeltitel 2 3 2 3 2 2" xfId="17809" xr:uid="{00000000-0005-0000-0000-000000010000}"/>
    <cellStyle name="Tabeltitel 2 3 2 3 3" xfId="14738" xr:uid="{00000000-0005-0000-0000-000000010000}"/>
    <cellStyle name="Tabeltitel 2 3 2 4" xfId="2896" xr:uid="{00000000-0005-0000-0000-000000010000}"/>
    <cellStyle name="Tabeltitel 2 3 2 4 2" xfId="8466" xr:uid="{00000000-0005-0000-0000-000000010000}"/>
    <cellStyle name="Tabeltitel 2 3 2 4 2 2" xfId="19011" xr:uid="{00000000-0005-0000-0000-000000010000}"/>
    <cellStyle name="Tabeltitel 2 3 2 4 3" xfId="13805" xr:uid="{00000000-0005-0000-0000-000000010000}"/>
    <cellStyle name="Tabeltitel 2 3 2 5" xfId="4309" xr:uid="{00000000-0005-0000-0000-000000010000}"/>
    <cellStyle name="Tabeltitel 2 3 2 5 2" xfId="13258" xr:uid="{00000000-0005-0000-0000-000000010000}"/>
    <cellStyle name="Tabeltitel 2 3 2 6" xfId="12641" xr:uid="{00000000-0005-0000-0000-000000010000}"/>
    <cellStyle name="Tabeltitel 2 3 3" xfId="1463" xr:uid="{00000000-0005-0000-0000-000000010000}"/>
    <cellStyle name="Tabeltitel 2 3 3 2" xfId="2704" xr:uid="{00000000-0005-0000-0000-000000010000}"/>
    <cellStyle name="Tabeltitel 2 3 3 2 2" xfId="8274" xr:uid="{00000000-0005-0000-0000-000000010000}"/>
    <cellStyle name="Tabeltitel 2 3 3 2 2 2" xfId="18819" xr:uid="{00000000-0005-0000-0000-000000010000}"/>
    <cellStyle name="Tabeltitel 2 3 3 2 3" xfId="16157" xr:uid="{00000000-0005-0000-0000-000000010000}"/>
    <cellStyle name="Tabeltitel 2 3 3 3" xfId="4121" xr:uid="{00000000-0005-0000-0000-000000010000}"/>
    <cellStyle name="Tabeltitel 2 3 3 3 2" xfId="14371" xr:uid="{00000000-0005-0000-0000-000000010000}"/>
    <cellStyle name="Tabeltitel 2 3 3 4" xfId="14689" xr:uid="{00000000-0005-0000-0000-000000010000}"/>
    <cellStyle name="Tabeltitel 2 3 4" xfId="1768" xr:uid="{00000000-0005-0000-0000-000000010000}"/>
    <cellStyle name="Tabeltitel 2 3 4 2" xfId="3007" xr:uid="{00000000-0005-0000-0000-000000010000}"/>
    <cellStyle name="Tabeltitel 2 3 4 2 2" xfId="8577" xr:uid="{00000000-0005-0000-0000-000000010000}"/>
    <cellStyle name="Tabeltitel 2 3 4 2 2 2" xfId="19122" xr:uid="{00000000-0005-0000-0000-000000010000}"/>
    <cellStyle name="Tabeltitel 2 3 4 2 3" xfId="11214" xr:uid="{00000000-0005-0000-0000-000000010000}"/>
    <cellStyle name="Tabeltitel 2 3 4 3" xfId="4419" xr:uid="{00000000-0005-0000-0000-000000010000}"/>
    <cellStyle name="Tabeltitel 2 3 4 3 2" xfId="14063" xr:uid="{00000000-0005-0000-0000-000000010000}"/>
    <cellStyle name="Tabeltitel 2 3 4 4" xfId="11576" xr:uid="{00000000-0005-0000-0000-000000010000}"/>
    <cellStyle name="Tabeltitel 2 3 5" xfId="1281" xr:uid="{00000000-0005-0000-0000-000000010000}"/>
    <cellStyle name="Tabeltitel 2 3 5 2" xfId="2522" xr:uid="{00000000-0005-0000-0000-000000010000}"/>
    <cellStyle name="Tabeltitel 2 3 5 2 2" xfId="8092" xr:uid="{00000000-0005-0000-0000-000000010000}"/>
    <cellStyle name="Tabeltitel 2 3 5 2 2 2" xfId="18637" xr:uid="{00000000-0005-0000-0000-000000010000}"/>
    <cellStyle name="Tabeltitel 2 3 5 2 3" xfId="15037" xr:uid="{00000000-0005-0000-0000-000000010000}"/>
    <cellStyle name="Tabeltitel 2 3 5 3" xfId="3943" xr:uid="{00000000-0005-0000-0000-000000010000}"/>
    <cellStyle name="Tabeltitel 2 3 5 3 2" xfId="10664" xr:uid="{00000000-0005-0000-0000-000000010000}"/>
    <cellStyle name="Tabeltitel 2 3 5 4" xfId="14047" xr:uid="{00000000-0005-0000-0000-000000010000}"/>
    <cellStyle name="Tabeltitel 2 3 6" xfId="1048" xr:uid="{00000000-0005-0000-0000-000000010000}"/>
    <cellStyle name="Tabeltitel 2 3 6 2" xfId="3716" xr:uid="{00000000-0005-0000-0000-000000010000}"/>
    <cellStyle name="Tabeltitel 2 3 6 2 2" xfId="11668" xr:uid="{00000000-0005-0000-0000-000000010000}"/>
    <cellStyle name="Tabeltitel 2 3 6 3" xfId="14535" xr:uid="{00000000-0005-0000-0000-000000010000}"/>
    <cellStyle name="Tabeltitel 2 3 7" xfId="2291" xr:uid="{00000000-0005-0000-0000-000000010000}"/>
    <cellStyle name="Tabeltitel 2 3 7 2" xfId="7861" xr:uid="{00000000-0005-0000-0000-000000010000}"/>
    <cellStyle name="Tabeltitel 2 3 7 2 2" xfId="18406" xr:uid="{00000000-0005-0000-0000-000000010000}"/>
    <cellStyle name="Tabeltitel 2 3 7 3" xfId="10656" xr:uid="{00000000-0005-0000-0000-000000010000}"/>
    <cellStyle name="Tabeltitel 2 3 8" xfId="513" xr:uid="{00000000-0005-0000-0000-000000010000}"/>
    <cellStyle name="Tabeltitel 2 3 8 2" xfId="6248" xr:uid="{00000000-0005-0000-0000-000000010000}"/>
    <cellStyle name="Tabeltitel 2 3 8 2 2" xfId="16795" xr:uid="{00000000-0005-0000-0000-000000010000}"/>
    <cellStyle name="Tabeltitel 2 3 8 3" xfId="15703" xr:uid="{00000000-0005-0000-0000-000000010000}"/>
    <cellStyle name="Tabeltitel 2 3 9" xfId="3433" xr:uid="{00000000-0005-0000-0000-000000010000}"/>
    <cellStyle name="Tabeltitel 2 3 9 2" xfId="15502" xr:uid="{00000000-0005-0000-0000-000000010000}"/>
    <cellStyle name="Tabeltitel 2 4" xfId="433" xr:uid="{00000000-0005-0000-0000-000000010000}"/>
    <cellStyle name="Tabeltitel 2 4 2" xfId="1246" xr:uid="{00000000-0005-0000-0000-000000010000}"/>
    <cellStyle name="Tabeltitel 2 4 2 2" xfId="2488" xr:uid="{00000000-0005-0000-0000-000000010000}"/>
    <cellStyle name="Tabeltitel 2 4 2 2 2" xfId="8058" xr:uid="{00000000-0005-0000-0000-000000010000}"/>
    <cellStyle name="Tabeltitel 2 4 2 2 2 2" xfId="18603" xr:uid="{00000000-0005-0000-0000-000000010000}"/>
    <cellStyle name="Tabeltitel 2 4 2 2 3" xfId="12577" xr:uid="{00000000-0005-0000-0000-000000010000}"/>
    <cellStyle name="Tabeltitel 2 4 2 3" xfId="3912" xr:uid="{00000000-0005-0000-0000-000000010000}"/>
    <cellStyle name="Tabeltitel 2 4 2 3 2" xfId="15855" xr:uid="{00000000-0005-0000-0000-000000010000}"/>
    <cellStyle name="Tabeltitel 2 4 2 4" xfId="13630" xr:uid="{00000000-0005-0000-0000-000000010000}"/>
    <cellStyle name="Tabeltitel 2 4 3" xfId="1334" xr:uid="{00000000-0005-0000-0000-000000010000}"/>
    <cellStyle name="Tabeltitel 2 4 3 2" xfId="2575" xr:uid="{00000000-0005-0000-0000-000000010000}"/>
    <cellStyle name="Tabeltitel 2 4 3 2 2" xfId="8145" xr:uid="{00000000-0005-0000-0000-000000010000}"/>
    <cellStyle name="Tabeltitel 2 4 3 2 2 2" xfId="18690" xr:uid="{00000000-0005-0000-0000-000000010000}"/>
    <cellStyle name="Tabeltitel 2 4 3 2 3" xfId="15495" xr:uid="{00000000-0005-0000-0000-000000010000}"/>
    <cellStyle name="Tabeltitel 2 4 3 3" xfId="3995" xr:uid="{00000000-0005-0000-0000-000000010000}"/>
    <cellStyle name="Tabeltitel 2 4 3 3 2" xfId="15936" xr:uid="{00000000-0005-0000-0000-000000010000}"/>
    <cellStyle name="Tabeltitel 2 4 3 4" xfId="13309" xr:uid="{00000000-0005-0000-0000-000000010000}"/>
    <cellStyle name="Tabeltitel 2 4 4" xfId="1295" xr:uid="{00000000-0005-0000-0000-000000010000}"/>
    <cellStyle name="Tabeltitel 2 4 4 2" xfId="6938" xr:uid="{00000000-0005-0000-0000-000000010000}"/>
    <cellStyle name="Tabeltitel 2 4 4 2 2" xfId="17483" xr:uid="{00000000-0005-0000-0000-000000010000}"/>
    <cellStyle name="Tabeltitel 2 4 4 3" xfId="12264" xr:uid="{00000000-0005-0000-0000-000000010000}"/>
    <cellStyle name="Tabeltitel 2 4 5" xfId="2536" xr:uid="{00000000-0005-0000-0000-000000010000}"/>
    <cellStyle name="Tabeltitel 2 4 5 2" xfId="8106" xr:uid="{00000000-0005-0000-0000-000000010000}"/>
    <cellStyle name="Tabeltitel 2 4 5 2 2" xfId="18651" xr:uid="{00000000-0005-0000-0000-000000010000}"/>
    <cellStyle name="Tabeltitel 2 4 5 3" xfId="14783" xr:uid="{00000000-0005-0000-0000-000000010000}"/>
    <cellStyle name="Tabeltitel 2 4 6" xfId="3957" xr:uid="{00000000-0005-0000-0000-000000010000}"/>
    <cellStyle name="Tabeltitel 2 4 6 2" xfId="14311" xr:uid="{00000000-0005-0000-0000-000000010000}"/>
    <cellStyle name="Tabeltitel 2 4 7" xfId="16074" xr:uid="{00000000-0005-0000-0000-000000010000}"/>
    <cellStyle name="Tabeltitel 2 5" xfId="1224" xr:uid="{00000000-0005-0000-0000-000000010000}"/>
    <cellStyle name="Tabeltitel 2 5 2" xfId="2466" xr:uid="{00000000-0005-0000-0000-000000010000}"/>
    <cellStyle name="Tabeltitel 2 5 2 2" xfId="8036" xr:uid="{00000000-0005-0000-0000-000000010000}"/>
    <cellStyle name="Tabeltitel 2 5 2 2 2" xfId="18581" xr:uid="{00000000-0005-0000-0000-000000010000}"/>
    <cellStyle name="Tabeltitel 2 5 2 3" xfId="14754" xr:uid="{00000000-0005-0000-0000-000000010000}"/>
    <cellStyle name="Tabeltitel 2 5 3" xfId="3890" xr:uid="{00000000-0005-0000-0000-000000010000}"/>
    <cellStyle name="Tabeltitel 2 5 3 2" xfId="10849" xr:uid="{00000000-0005-0000-0000-000000010000}"/>
    <cellStyle name="Tabeltitel 2 5 4" xfId="12092" xr:uid="{00000000-0005-0000-0000-000000010000}"/>
    <cellStyle name="Tabeltitel 2 6" xfId="1183" xr:uid="{00000000-0005-0000-0000-000000010000}"/>
    <cellStyle name="Tabeltitel 2 6 2" xfId="2426" xr:uid="{00000000-0005-0000-0000-000000010000}"/>
    <cellStyle name="Tabeltitel 2 6 2 2" xfId="7996" xr:uid="{00000000-0005-0000-0000-000000010000}"/>
    <cellStyle name="Tabeltitel 2 6 2 2 2" xfId="18541" xr:uid="{00000000-0005-0000-0000-000000010000}"/>
    <cellStyle name="Tabeltitel 2 6 2 3" xfId="11855" xr:uid="{00000000-0005-0000-0000-000000010000}"/>
    <cellStyle name="Tabeltitel 2 6 3" xfId="3851" xr:uid="{00000000-0005-0000-0000-000000010000}"/>
    <cellStyle name="Tabeltitel 2 6 3 2" xfId="11787" xr:uid="{00000000-0005-0000-0000-000000010000}"/>
    <cellStyle name="Tabeltitel 2 6 4" xfId="10305" xr:uid="{00000000-0005-0000-0000-000000010000}"/>
    <cellStyle name="Tabeltitel 2 7" xfId="13601" xr:uid="{00000000-0005-0000-0000-000000010000}"/>
    <cellStyle name="Tabeltitel 2 7 2" xfId="14264" xr:uid="{00000000-0005-0000-0000-000000010000}"/>
    <cellStyle name="Tabeltitel 3" xfId="214" xr:uid="{00000000-0005-0000-0000-0000FF000000}"/>
    <cellStyle name="Tabeltitel 3 10" xfId="10908" xr:uid="{00000000-0005-0000-0000-0000FF000000}"/>
    <cellStyle name="Tabeltitel 3 10 2" xfId="12014" xr:uid="{00000000-0005-0000-0000-0000FF000000}"/>
    <cellStyle name="Tabeltitel 3 2" xfId="373" xr:uid="{00000000-0005-0000-0000-0000FF000000}"/>
    <cellStyle name="Tabeltitel 3 2 2" xfId="573" xr:uid="{00000000-0005-0000-0000-0000FF000000}"/>
    <cellStyle name="Tabeltitel 3 2 2 2" xfId="719" xr:uid="{00000000-0005-0000-0000-0000FF000000}"/>
    <cellStyle name="Tabeltitel 3 2 2 2 2" xfId="1945" xr:uid="{00000000-0005-0000-0000-0000FF000000}"/>
    <cellStyle name="Tabeltitel 3 2 2 2 2 2" xfId="3184" xr:uid="{00000000-0005-0000-0000-0000FF000000}"/>
    <cellStyle name="Tabeltitel 3 2 2 2 2 2 2" xfId="8754" xr:uid="{00000000-0005-0000-0000-0000FF000000}"/>
    <cellStyle name="Tabeltitel 3 2 2 2 2 2 2 2" xfId="19299" xr:uid="{00000000-0005-0000-0000-0000FF000000}"/>
    <cellStyle name="Tabeltitel 3 2 2 2 2 2 3" xfId="15923" xr:uid="{00000000-0005-0000-0000-0000FF000000}"/>
    <cellStyle name="Tabeltitel 3 2 2 2 2 3" xfId="4596" xr:uid="{00000000-0005-0000-0000-0000FF000000}"/>
    <cellStyle name="Tabeltitel 3 2 2 2 2 3 2" xfId="11848" xr:uid="{00000000-0005-0000-0000-0000FF000000}"/>
    <cellStyle name="Tabeltitel 3 2 2 2 2 4" xfId="15598" xr:uid="{00000000-0005-0000-0000-0000FF000000}"/>
    <cellStyle name="Tabeltitel 3 2 2 2 3" xfId="1630" xr:uid="{00000000-0005-0000-0000-0000FF000000}"/>
    <cellStyle name="Tabeltitel 3 2 2 2 3 2" xfId="7238" xr:uid="{00000000-0005-0000-0000-0000FF000000}"/>
    <cellStyle name="Tabeltitel 3 2 2 2 3 2 2" xfId="17783" xr:uid="{00000000-0005-0000-0000-0000FF000000}"/>
    <cellStyle name="Tabeltitel 3 2 2 2 3 3" xfId="14639" xr:uid="{00000000-0005-0000-0000-0000FF000000}"/>
    <cellStyle name="Tabeltitel 3 2 2 2 4" xfId="2870" xr:uid="{00000000-0005-0000-0000-0000FF000000}"/>
    <cellStyle name="Tabeltitel 3 2 2 2 4 2" xfId="8440" xr:uid="{00000000-0005-0000-0000-0000FF000000}"/>
    <cellStyle name="Tabeltitel 3 2 2 2 4 2 2" xfId="18985" xr:uid="{00000000-0005-0000-0000-0000FF000000}"/>
    <cellStyle name="Tabeltitel 3 2 2 2 4 3" xfId="13928" xr:uid="{00000000-0005-0000-0000-0000FF000000}"/>
    <cellStyle name="Tabeltitel 3 2 2 2 5" xfId="4283" xr:uid="{00000000-0005-0000-0000-0000FF000000}"/>
    <cellStyle name="Tabeltitel 3 2 2 2 5 2" xfId="16193" xr:uid="{00000000-0005-0000-0000-0000FF000000}"/>
    <cellStyle name="Tabeltitel 3 2 2 2 5 2 2" xfId="20355" xr:uid="{00000000-0005-0000-0000-0000FF000000}"/>
    <cellStyle name="Tabeltitel 3 2 2 2 5 3" xfId="10552" xr:uid="{00000000-0005-0000-0000-0000FF000000}"/>
    <cellStyle name="Tabeltitel 3 2 2 2 6" xfId="14387" xr:uid="{00000000-0005-0000-0000-0000FF000000}"/>
    <cellStyle name="Tabeltitel 3 2 2 2 6 2" xfId="11986" xr:uid="{00000000-0005-0000-0000-0000FF000000}"/>
    <cellStyle name="Tabeltitel 3 2 2 2 7" xfId="16051" xr:uid="{00000000-0005-0000-0000-0000FF000000}"/>
    <cellStyle name="Tabeltitel 3 2 2 3" xfId="1811" xr:uid="{00000000-0005-0000-0000-0000FF000000}"/>
    <cellStyle name="Tabeltitel 3 2 2 3 2" xfId="3050" xr:uid="{00000000-0005-0000-0000-0000FF000000}"/>
    <cellStyle name="Tabeltitel 3 2 2 3 2 2" xfId="8620" xr:uid="{00000000-0005-0000-0000-0000FF000000}"/>
    <cellStyle name="Tabeltitel 3 2 2 3 2 2 2" xfId="19165" xr:uid="{00000000-0005-0000-0000-0000FF000000}"/>
    <cellStyle name="Tabeltitel 3 2 2 3 2 3" xfId="14272" xr:uid="{00000000-0005-0000-0000-0000FF000000}"/>
    <cellStyle name="Tabeltitel 3 2 2 3 3" xfId="4462" xr:uid="{00000000-0005-0000-0000-0000FF000000}"/>
    <cellStyle name="Tabeltitel 3 2 2 3 3 2" xfId="15062" xr:uid="{00000000-0005-0000-0000-0000FF000000}"/>
    <cellStyle name="Tabeltitel 3 2 2 3 4" xfId="13790" xr:uid="{00000000-0005-0000-0000-0000FF000000}"/>
    <cellStyle name="Tabeltitel 3 2 2 4" xfId="1505" xr:uid="{00000000-0005-0000-0000-0000FF000000}"/>
    <cellStyle name="Tabeltitel 3 2 2 4 2" xfId="2745" xr:uid="{00000000-0005-0000-0000-0000FF000000}"/>
    <cellStyle name="Tabeltitel 3 2 2 4 2 2" xfId="8315" xr:uid="{00000000-0005-0000-0000-0000FF000000}"/>
    <cellStyle name="Tabeltitel 3 2 2 4 2 2 2" xfId="18860" xr:uid="{00000000-0005-0000-0000-0000FF000000}"/>
    <cellStyle name="Tabeltitel 3 2 2 4 2 3" xfId="12841" xr:uid="{00000000-0005-0000-0000-0000FF000000}"/>
    <cellStyle name="Tabeltitel 3 2 2 4 3" xfId="4159" xr:uid="{00000000-0005-0000-0000-0000FF000000}"/>
    <cellStyle name="Tabeltitel 3 2 2 4 3 2" xfId="14464" xr:uid="{00000000-0005-0000-0000-0000FF000000}"/>
    <cellStyle name="Tabeltitel 3 2 2 4 4" xfId="11669" xr:uid="{00000000-0005-0000-0000-0000FF000000}"/>
    <cellStyle name="Tabeltitel 3 2 2 5" xfId="1019" xr:uid="{00000000-0005-0000-0000-0000FF000000}"/>
    <cellStyle name="Tabeltitel 3 2 2 5 2" xfId="3687" xr:uid="{00000000-0005-0000-0000-0000FF000000}"/>
    <cellStyle name="Tabeltitel 3 2 2 5 2 2" xfId="10939" xr:uid="{00000000-0005-0000-0000-0000FF000000}"/>
    <cellStyle name="Tabeltitel 3 2 2 5 3" xfId="12603" xr:uid="{00000000-0005-0000-0000-0000FF000000}"/>
    <cellStyle name="Tabeltitel 3 2 2 6" xfId="2262" xr:uid="{00000000-0005-0000-0000-0000FF000000}"/>
    <cellStyle name="Tabeltitel 3 2 2 6 2" xfId="7832" xr:uid="{00000000-0005-0000-0000-0000FF000000}"/>
    <cellStyle name="Tabeltitel 3 2 2 6 2 2" xfId="18377" xr:uid="{00000000-0005-0000-0000-0000FF000000}"/>
    <cellStyle name="Tabeltitel 3 2 2 6 3" xfId="13969" xr:uid="{00000000-0005-0000-0000-0000FF000000}"/>
    <cellStyle name="Tabeltitel 3 2 2 7" xfId="3549" xr:uid="{00000000-0005-0000-0000-0000FF000000}"/>
    <cellStyle name="Tabeltitel 3 2 2 7 2" xfId="10787" xr:uid="{00000000-0005-0000-0000-0000FF000000}"/>
    <cellStyle name="Tabeltitel 3 2 2 8" xfId="13005" xr:uid="{00000000-0005-0000-0000-0000FF000000}"/>
    <cellStyle name="Tabeltitel 3 2 3" xfId="783" xr:uid="{00000000-0005-0000-0000-0000FF000000}"/>
    <cellStyle name="Tabeltitel 3 2 3 2" xfId="2009" xr:uid="{00000000-0005-0000-0000-0000FF000000}"/>
    <cellStyle name="Tabeltitel 3 2 3 2 2" xfId="3248" xr:uid="{00000000-0005-0000-0000-0000FF000000}"/>
    <cellStyle name="Tabeltitel 3 2 3 2 2 2" xfId="8818" xr:uid="{00000000-0005-0000-0000-0000FF000000}"/>
    <cellStyle name="Tabeltitel 3 2 3 2 2 2 2" xfId="19363" xr:uid="{00000000-0005-0000-0000-0000FF000000}"/>
    <cellStyle name="Tabeltitel 3 2 3 2 2 3" xfId="12291" xr:uid="{00000000-0005-0000-0000-0000FF000000}"/>
    <cellStyle name="Tabeltitel 3 2 3 2 3" xfId="4660" xr:uid="{00000000-0005-0000-0000-0000FF000000}"/>
    <cellStyle name="Tabeltitel 3 2 3 2 3 2" xfId="13331" xr:uid="{00000000-0005-0000-0000-0000FF000000}"/>
    <cellStyle name="Tabeltitel 3 2 3 2 4" xfId="12951" xr:uid="{00000000-0005-0000-0000-0000FF000000}"/>
    <cellStyle name="Tabeltitel 3 2 3 3" xfId="1691" xr:uid="{00000000-0005-0000-0000-0000FF000000}"/>
    <cellStyle name="Tabeltitel 3 2 3 3 2" xfId="2931" xr:uid="{00000000-0005-0000-0000-0000FF000000}"/>
    <cellStyle name="Tabeltitel 3 2 3 3 2 2" xfId="8501" xr:uid="{00000000-0005-0000-0000-0000FF000000}"/>
    <cellStyle name="Tabeltitel 3 2 3 3 2 2 2" xfId="19046" xr:uid="{00000000-0005-0000-0000-0000FF000000}"/>
    <cellStyle name="Tabeltitel 3 2 3 3 2 3" xfId="11090" xr:uid="{00000000-0005-0000-0000-0000FF000000}"/>
    <cellStyle name="Tabeltitel 3 2 3 3 3" xfId="4344" xr:uid="{00000000-0005-0000-0000-0000FF000000}"/>
    <cellStyle name="Tabeltitel 3 2 3 3 3 2" xfId="15294" xr:uid="{00000000-0005-0000-0000-0000FF000000}"/>
    <cellStyle name="Tabeltitel 3 2 3 3 4" xfId="14005" xr:uid="{00000000-0005-0000-0000-0000FF000000}"/>
    <cellStyle name="Tabeltitel 3 2 3 4" xfId="1083" xr:uid="{00000000-0005-0000-0000-0000FF000000}"/>
    <cellStyle name="Tabeltitel 3 2 3 4 2" xfId="6740" xr:uid="{00000000-0005-0000-0000-0000FF000000}"/>
    <cellStyle name="Tabeltitel 3 2 3 4 2 2" xfId="17285" xr:uid="{00000000-0005-0000-0000-0000FF000000}"/>
    <cellStyle name="Tabeltitel 3 2 3 4 3" xfId="14772" xr:uid="{00000000-0005-0000-0000-0000FF000000}"/>
    <cellStyle name="Tabeltitel 3 2 3 5" xfId="2326" xr:uid="{00000000-0005-0000-0000-0000FF000000}"/>
    <cellStyle name="Tabeltitel 3 2 3 5 2" xfId="7896" xr:uid="{00000000-0005-0000-0000-0000FF000000}"/>
    <cellStyle name="Tabeltitel 3 2 3 5 2 2" xfId="18441" xr:uid="{00000000-0005-0000-0000-0000FF000000}"/>
    <cellStyle name="Tabeltitel 3 2 3 5 3" xfId="13883" xr:uid="{00000000-0005-0000-0000-0000FF000000}"/>
    <cellStyle name="Tabeltitel 3 2 3 6" xfId="3751" xr:uid="{00000000-0005-0000-0000-0000FF000000}"/>
    <cellStyle name="Tabeltitel 3 2 3 6 2" xfId="16188" xr:uid="{00000000-0005-0000-0000-0000FF000000}"/>
    <cellStyle name="Tabeltitel 3 2 3 6 2 2" xfId="19856" xr:uid="{00000000-0005-0000-0000-0000FF000000}"/>
    <cellStyle name="Tabeltitel 3 2 3 6 3" xfId="12899" xr:uid="{00000000-0005-0000-0000-0000FF000000}"/>
    <cellStyle name="Tabeltitel 3 2 3 7" xfId="13888" xr:uid="{00000000-0005-0000-0000-0000FF000000}"/>
    <cellStyle name="Tabeltitel 3 2 3 7 2" xfId="15779" xr:uid="{00000000-0005-0000-0000-0000FF000000}"/>
    <cellStyle name="Tabeltitel 3 2 3 8" xfId="10476" xr:uid="{00000000-0005-0000-0000-0000FF000000}"/>
    <cellStyle name="Tabeltitel 3 2 4" xfId="1468" xr:uid="{00000000-0005-0000-0000-0000FF000000}"/>
    <cellStyle name="Tabeltitel 3 2 4 2" xfId="2709" xr:uid="{00000000-0005-0000-0000-0000FF000000}"/>
    <cellStyle name="Tabeltitel 3 2 4 2 2" xfId="8279" xr:uid="{00000000-0005-0000-0000-0000FF000000}"/>
    <cellStyle name="Tabeltitel 3 2 4 2 2 2" xfId="18824" xr:uid="{00000000-0005-0000-0000-0000FF000000}"/>
    <cellStyle name="Tabeltitel 3 2 4 2 3" xfId="14957" xr:uid="{00000000-0005-0000-0000-0000FF000000}"/>
    <cellStyle name="Tabeltitel 3 2 4 3" xfId="4126" xr:uid="{00000000-0005-0000-0000-0000FF000000}"/>
    <cellStyle name="Tabeltitel 3 2 4 3 2" xfId="12790" xr:uid="{00000000-0005-0000-0000-0000FF000000}"/>
    <cellStyle name="Tabeltitel 3 2 4 4" xfId="13184" xr:uid="{00000000-0005-0000-0000-0000FF000000}"/>
    <cellStyle name="Tabeltitel 3 2 5" xfId="1443" xr:uid="{00000000-0005-0000-0000-0000FF000000}"/>
    <cellStyle name="Tabeltitel 3 2 5 2" xfId="2684" xr:uid="{00000000-0005-0000-0000-0000FF000000}"/>
    <cellStyle name="Tabeltitel 3 2 5 2 2" xfId="8254" xr:uid="{00000000-0005-0000-0000-0000FF000000}"/>
    <cellStyle name="Tabeltitel 3 2 5 2 2 2" xfId="18799" xr:uid="{00000000-0005-0000-0000-0000FF000000}"/>
    <cellStyle name="Tabeltitel 3 2 5 2 3" xfId="15339" xr:uid="{00000000-0005-0000-0000-0000FF000000}"/>
    <cellStyle name="Tabeltitel 3 2 5 3" xfId="4104" xr:uid="{00000000-0005-0000-0000-0000FF000000}"/>
    <cellStyle name="Tabeltitel 3 2 5 3 2" xfId="12655" xr:uid="{00000000-0005-0000-0000-0000FF000000}"/>
    <cellStyle name="Tabeltitel 3 2 5 4" xfId="12679" xr:uid="{00000000-0005-0000-0000-0000FF000000}"/>
    <cellStyle name="Tabeltitel 3 2 6" xfId="1250" xr:uid="{00000000-0005-0000-0000-0000FF000000}"/>
    <cellStyle name="Tabeltitel 3 2 6 2" xfId="2492" xr:uid="{00000000-0005-0000-0000-0000FF000000}"/>
    <cellStyle name="Tabeltitel 3 2 6 2 2" xfId="8062" xr:uid="{00000000-0005-0000-0000-0000FF000000}"/>
    <cellStyle name="Tabeltitel 3 2 6 2 2 2" xfId="18607" xr:uid="{00000000-0005-0000-0000-0000FF000000}"/>
    <cellStyle name="Tabeltitel 3 2 6 2 3" xfId="15534" xr:uid="{00000000-0005-0000-0000-0000FF000000}"/>
    <cellStyle name="Tabeltitel 3 2 6 3" xfId="3915" xr:uid="{00000000-0005-0000-0000-0000FF000000}"/>
    <cellStyle name="Tabeltitel 3 2 6 3 2" xfId="12193" xr:uid="{00000000-0005-0000-0000-0000FF000000}"/>
    <cellStyle name="Tabeltitel 3 2 6 4" xfId="11300" xr:uid="{00000000-0005-0000-0000-0000FF000000}"/>
    <cellStyle name="Tabeltitel 3 2 7" xfId="523" xr:uid="{00000000-0005-0000-0000-0000FF000000}"/>
    <cellStyle name="Tabeltitel 3 2 7 2" xfId="6254" xr:uid="{00000000-0005-0000-0000-0000FF000000}"/>
    <cellStyle name="Tabeltitel 3 3" xfId="462" xr:uid="{00000000-0005-0000-0000-0000FF000000}"/>
    <cellStyle name="Tabeltitel 3 3 2" xfId="598" xr:uid="{00000000-0005-0000-0000-0000FF000000}"/>
    <cellStyle name="Tabeltitel 3 3 2 2" xfId="1861" xr:uid="{00000000-0005-0000-0000-0000FF000000}"/>
    <cellStyle name="Tabeltitel 3 3 2 2 2" xfId="3100" xr:uid="{00000000-0005-0000-0000-0000FF000000}"/>
    <cellStyle name="Tabeltitel 3 3 2 2 2 2" xfId="8670" xr:uid="{00000000-0005-0000-0000-0000FF000000}"/>
    <cellStyle name="Tabeltitel 3 3 2 2 2 2 2" xfId="19215" xr:uid="{00000000-0005-0000-0000-0000FF000000}"/>
    <cellStyle name="Tabeltitel 3 3 2 2 2 3" xfId="13302" xr:uid="{00000000-0005-0000-0000-0000FF000000}"/>
    <cellStyle name="Tabeltitel 3 3 2 2 3" xfId="4512" xr:uid="{00000000-0005-0000-0000-0000FF000000}"/>
    <cellStyle name="Tabeltitel 3 3 2 2 3 2" xfId="13457" xr:uid="{00000000-0005-0000-0000-0000FF000000}"/>
    <cellStyle name="Tabeltitel 3 3 2 2 4" xfId="13868" xr:uid="{00000000-0005-0000-0000-0000FF000000}"/>
    <cellStyle name="Tabeltitel 3 3 2 3" xfId="1524" xr:uid="{00000000-0005-0000-0000-0000FF000000}"/>
    <cellStyle name="Tabeltitel 3 3 2 3 2" xfId="7136" xr:uid="{00000000-0005-0000-0000-0000FF000000}"/>
    <cellStyle name="Tabeltitel 3 3 2 3 2 2" xfId="17681" xr:uid="{00000000-0005-0000-0000-0000FF000000}"/>
    <cellStyle name="Tabeltitel 3 3 2 3 3" xfId="13856" xr:uid="{00000000-0005-0000-0000-0000FF000000}"/>
    <cellStyle name="Tabeltitel 3 3 2 4" xfId="2764" xr:uid="{00000000-0005-0000-0000-0000FF000000}"/>
    <cellStyle name="Tabeltitel 3 3 2 4 2" xfId="8334" xr:uid="{00000000-0005-0000-0000-0000FF000000}"/>
    <cellStyle name="Tabeltitel 3 3 2 4 2 2" xfId="18879" xr:uid="{00000000-0005-0000-0000-0000FF000000}"/>
    <cellStyle name="Tabeltitel 3 3 2 4 3" xfId="11786" xr:uid="{00000000-0005-0000-0000-0000FF000000}"/>
    <cellStyle name="Tabeltitel 3 3 2 5" xfId="4178" xr:uid="{00000000-0005-0000-0000-0000FF000000}"/>
    <cellStyle name="Tabeltitel 3 3 2 5 2" xfId="13487" xr:uid="{00000000-0005-0000-0000-0000FF000000}"/>
    <cellStyle name="Tabeltitel 3 3 2 6" xfId="12455" xr:uid="{00000000-0005-0000-0000-0000FF000000}"/>
    <cellStyle name="Tabeltitel 3 3 3" xfId="1792" xr:uid="{00000000-0005-0000-0000-0000FF000000}"/>
    <cellStyle name="Tabeltitel 3 3 3 2" xfId="3031" xr:uid="{00000000-0005-0000-0000-0000FF000000}"/>
    <cellStyle name="Tabeltitel 3 3 3 2 2" xfId="8601" xr:uid="{00000000-0005-0000-0000-0000FF000000}"/>
    <cellStyle name="Tabeltitel 3 3 3 2 2 2" xfId="19146" xr:uid="{00000000-0005-0000-0000-0000FF000000}"/>
    <cellStyle name="Tabeltitel 3 3 3 2 3" xfId="12182" xr:uid="{00000000-0005-0000-0000-0000FF000000}"/>
    <cellStyle name="Tabeltitel 3 3 3 3" xfId="4443" xr:uid="{00000000-0005-0000-0000-0000FF000000}"/>
    <cellStyle name="Tabeltitel 3 3 3 3 2" xfId="14583" xr:uid="{00000000-0005-0000-0000-0000FF000000}"/>
    <cellStyle name="Tabeltitel 3 3 3 4" xfId="11169" xr:uid="{00000000-0005-0000-0000-0000FF000000}"/>
    <cellStyle name="Tabeltitel 3 3 4" xfId="1429" xr:uid="{00000000-0005-0000-0000-0000FF000000}"/>
    <cellStyle name="Tabeltitel 3 3 4 2" xfId="2670" xr:uid="{00000000-0005-0000-0000-0000FF000000}"/>
    <cellStyle name="Tabeltitel 3 3 4 2 2" xfId="8240" xr:uid="{00000000-0005-0000-0000-0000FF000000}"/>
    <cellStyle name="Tabeltitel 3 3 4 2 2 2" xfId="18785" xr:uid="{00000000-0005-0000-0000-0000FF000000}"/>
    <cellStyle name="Tabeltitel 3 3 4 2 3" xfId="11205" xr:uid="{00000000-0005-0000-0000-0000FF000000}"/>
    <cellStyle name="Tabeltitel 3 3 4 3" xfId="4090" xr:uid="{00000000-0005-0000-0000-0000FF000000}"/>
    <cellStyle name="Tabeltitel 3 3 4 3 2" xfId="11262" xr:uid="{00000000-0005-0000-0000-0000FF000000}"/>
    <cellStyle name="Tabeltitel 3 3 4 4" xfId="11285" xr:uid="{00000000-0005-0000-0000-0000FF000000}"/>
    <cellStyle name="Tabeltitel 3 3 5" xfId="895" xr:uid="{00000000-0005-0000-0000-0000FF000000}"/>
    <cellStyle name="Tabeltitel 3 3 5 2" xfId="6555" xr:uid="{00000000-0005-0000-0000-0000FF000000}"/>
    <cellStyle name="Tabeltitel 3 3 5 2 2" xfId="17100" xr:uid="{00000000-0005-0000-0000-0000FF000000}"/>
    <cellStyle name="Tabeltitel 3 3 5 3" xfId="15498" xr:uid="{00000000-0005-0000-0000-0000FF000000}"/>
    <cellStyle name="Tabeltitel 3 3 6" xfId="2138" xr:uid="{00000000-0005-0000-0000-0000FF000000}"/>
    <cellStyle name="Tabeltitel 3 3 6 2" xfId="7708" xr:uid="{00000000-0005-0000-0000-0000FF000000}"/>
    <cellStyle name="Tabeltitel 3 3 6 2 2" xfId="18253" xr:uid="{00000000-0005-0000-0000-0000FF000000}"/>
    <cellStyle name="Tabeltitel 3 3 6 3" xfId="14193" xr:uid="{00000000-0005-0000-0000-0000FF000000}"/>
    <cellStyle name="Tabeltitel 3 3 7" xfId="3335" xr:uid="{00000000-0005-0000-0000-0000FF000000}"/>
    <cellStyle name="Tabeltitel 3 3 7 2" xfId="16133" xr:uid="{00000000-0005-0000-0000-0000FF000000}"/>
    <cellStyle name="Tabeltitel 3 3 7 2 2" xfId="19449" xr:uid="{00000000-0005-0000-0000-0000FF000000}"/>
    <cellStyle name="Tabeltitel 3 3 7 3" xfId="14385" xr:uid="{00000000-0005-0000-0000-0000FF000000}"/>
    <cellStyle name="Tabeltitel 3 3 8" xfId="13615" xr:uid="{00000000-0005-0000-0000-0000FF000000}"/>
    <cellStyle name="Tabeltitel 3 3 8 2" xfId="11553" xr:uid="{00000000-0005-0000-0000-0000FF000000}"/>
    <cellStyle name="Tabeltitel 3 3 9" xfId="10289" xr:uid="{00000000-0005-0000-0000-0000FF000000}"/>
    <cellStyle name="Tabeltitel 3 4" xfId="586" xr:uid="{00000000-0005-0000-0000-0000FF000000}"/>
    <cellStyle name="Tabeltitel 3 4 2" xfId="1851" xr:uid="{00000000-0005-0000-0000-0000FF000000}"/>
    <cellStyle name="Tabeltitel 3 4 2 2" xfId="3090" xr:uid="{00000000-0005-0000-0000-0000FF000000}"/>
    <cellStyle name="Tabeltitel 3 4 2 2 2" xfId="8660" xr:uid="{00000000-0005-0000-0000-0000FF000000}"/>
    <cellStyle name="Tabeltitel 3 4 2 2 2 2" xfId="19205" xr:uid="{00000000-0005-0000-0000-0000FF000000}"/>
    <cellStyle name="Tabeltitel 3 4 2 2 3" xfId="12334" xr:uid="{00000000-0005-0000-0000-0000FF000000}"/>
    <cellStyle name="Tabeltitel 3 4 2 3" xfId="4502" xr:uid="{00000000-0005-0000-0000-0000FF000000}"/>
    <cellStyle name="Tabeltitel 3 4 2 3 2" xfId="15667" xr:uid="{00000000-0005-0000-0000-0000FF000000}"/>
    <cellStyle name="Tabeltitel 3 4 2 4" xfId="11546" xr:uid="{00000000-0005-0000-0000-0000FF000000}"/>
    <cellStyle name="Tabeltitel 3 4 3" xfId="1513" xr:uid="{00000000-0005-0000-0000-0000FF000000}"/>
    <cellStyle name="Tabeltitel 3 4 3 2" xfId="2753" xr:uid="{00000000-0005-0000-0000-0000FF000000}"/>
    <cellStyle name="Tabeltitel 3 4 3 2 2" xfId="8323" xr:uid="{00000000-0005-0000-0000-0000FF000000}"/>
    <cellStyle name="Tabeltitel 3 4 3 2 2 2" xfId="18868" xr:uid="{00000000-0005-0000-0000-0000FF000000}"/>
    <cellStyle name="Tabeltitel 3 4 3 2 3" xfId="12331" xr:uid="{00000000-0005-0000-0000-0000FF000000}"/>
    <cellStyle name="Tabeltitel 3 4 3 3" xfId="4167" xr:uid="{00000000-0005-0000-0000-0000FF000000}"/>
    <cellStyle name="Tabeltitel 3 4 3 3 2" xfId="11177" xr:uid="{00000000-0005-0000-0000-0000FF000000}"/>
    <cellStyle name="Tabeltitel 3 4 3 4" xfId="12699" xr:uid="{00000000-0005-0000-0000-0000FF000000}"/>
    <cellStyle name="Tabeltitel 3 4 4" xfId="881" xr:uid="{00000000-0005-0000-0000-0000FF000000}"/>
    <cellStyle name="Tabeltitel 3 4 4 2" xfId="6541" xr:uid="{00000000-0005-0000-0000-0000FF000000}"/>
    <cellStyle name="Tabeltitel 3 4 4 2 2" xfId="17086" xr:uid="{00000000-0005-0000-0000-0000FF000000}"/>
    <cellStyle name="Tabeltitel 3 4 4 3" xfId="16003" xr:uid="{00000000-0005-0000-0000-0000FF000000}"/>
    <cellStyle name="Tabeltitel 3 4 5" xfId="2125" xr:uid="{00000000-0005-0000-0000-0000FF000000}"/>
    <cellStyle name="Tabeltitel 3 4 5 2" xfId="7695" xr:uid="{00000000-0005-0000-0000-0000FF000000}"/>
    <cellStyle name="Tabeltitel 3 4 5 2 2" xfId="18240" xr:uid="{00000000-0005-0000-0000-0000FF000000}"/>
    <cellStyle name="Tabeltitel 3 4 5 3" xfId="14456" xr:uid="{00000000-0005-0000-0000-0000FF000000}"/>
    <cellStyle name="Tabeltitel 3 4 6" xfId="3570" xr:uid="{00000000-0005-0000-0000-0000FF000000}"/>
    <cellStyle name="Tabeltitel 3 4 6 2" xfId="16184" xr:uid="{00000000-0005-0000-0000-0000FF000000}"/>
    <cellStyle name="Tabeltitel 3 4 6 2 2" xfId="19678" xr:uid="{00000000-0005-0000-0000-0000FF000000}"/>
    <cellStyle name="Tabeltitel 3 4 6 3" xfId="12528" xr:uid="{00000000-0005-0000-0000-0000FF000000}"/>
    <cellStyle name="Tabeltitel 3 4 7" xfId="13710" xr:uid="{00000000-0005-0000-0000-0000FF000000}"/>
    <cellStyle name="Tabeltitel 3 4 7 2" xfId="11811" xr:uid="{00000000-0005-0000-0000-0000FF000000}"/>
    <cellStyle name="Tabeltitel 3 4 8" xfId="11392" xr:uid="{00000000-0005-0000-0000-0000FF000000}"/>
    <cellStyle name="Tabeltitel 3 5" xfId="443" xr:uid="{00000000-0005-0000-0000-0000FF000000}"/>
    <cellStyle name="Tabeltitel 3 5 2" xfId="1836" xr:uid="{00000000-0005-0000-0000-0000FF000000}"/>
    <cellStyle name="Tabeltitel 3 5 2 2" xfId="3075" xr:uid="{00000000-0005-0000-0000-0000FF000000}"/>
    <cellStyle name="Tabeltitel 3 5 2 2 2" xfId="8645" xr:uid="{00000000-0005-0000-0000-0000FF000000}"/>
    <cellStyle name="Tabeltitel 3 5 2 2 2 2" xfId="19190" xr:uid="{00000000-0005-0000-0000-0000FF000000}"/>
    <cellStyle name="Tabeltitel 3 5 2 2 3" xfId="11471" xr:uid="{00000000-0005-0000-0000-0000FF000000}"/>
    <cellStyle name="Tabeltitel 3 5 2 3" xfId="4487" xr:uid="{00000000-0005-0000-0000-0000FF000000}"/>
    <cellStyle name="Tabeltitel 3 5 2 3 2" xfId="11495" xr:uid="{00000000-0005-0000-0000-0000FF000000}"/>
    <cellStyle name="Tabeltitel 3 5 2 4" xfId="15283" xr:uid="{00000000-0005-0000-0000-0000FF000000}"/>
    <cellStyle name="Tabeltitel 3 5 3" xfId="1278" xr:uid="{00000000-0005-0000-0000-0000FF000000}"/>
    <cellStyle name="Tabeltitel 3 5 3 2" xfId="2519" xr:uid="{00000000-0005-0000-0000-0000FF000000}"/>
    <cellStyle name="Tabeltitel 3 5 3 2 2" xfId="8089" xr:uid="{00000000-0005-0000-0000-0000FF000000}"/>
    <cellStyle name="Tabeltitel 3 5 3 2 2 2" xfId="18634" xr:uid="{00000000-0005-0000-0000-0000FF000000}"/>
    <cellStyle name="Tabeltitel 3 5 3 2 3" xfId="14002" xr:uid="{00000000-0005-0000-0000-0000FF000000}"/>
    <cellStyle name="Tabeltitel 3 5 3 3" xfId="3940" xr:uid="{00000000-0005-0000-0000-0000FF000000}"/>
    <cellStyle name="Tabeltitel 3 5 3 3 2" xfId="13147" xr:uid="{00000000-0005-0000-0000-0000FF000000}"/>
    <cellStyle name="Tabeltitel 3 5 3 4" xfId="13770" xr:uid="{00000000-0005-0000-0000-0000FF000000}"/>
    <cellStyle name="Tabeltitel 3 5 4" xfId="416" xr:uid="{00000000-0005-0000-0000-0000FF000000}"/>
    <cellStyle name="Tabeltitel 3 5 4 2" xfId="6163" xr:uid="{00000000-0005-0000-0000-0000FF000000}"/>
    <cellStyle name="Tabeltitel 3 5 4 2 2" xfId="16708" xr:uid="{00000000-0005-0000-0000-0000FF000000}"/>
    <cellStyle name="Tabeltitel 3 5 4 3" xfId="15413" xr:uid="{00000000-0005-0000-0000-0000FF000000}"/>
    <cellStyle name="Tabeltitel 3 5 5" xfId="2097" xr:uid="{00000000-0005-0000-0000-0000FF000000}"/>
    <cellStyle name="Tabeltitel 3 5 5 2" xfId="7667" xr:uid="{00000000-0005-0000-0000-0000FF000000}"/>
    <cellStyle name="Tabeltitel 3 5 5 2 2" xfId="18212" xr:uid="{00000000-0005-0000-0000-0000FF000000}"/>
    <cellStyle name="Tabeltitel 3 5 5 3" xfId="11598" xr:uid="{00000000-0005-0000-0000-0000FF000000}"/>
    <cellStyle name="Tabeltitel 3 5 6" xfId="3402" xr:uid="{00000000-0005-0000-0000-0000FF000000}"/>
    <cellStyle name="Tabeltitel 3 5 6 2" xfId="16135" xr:uid="{00000000-0005-0000-0000-0000FF000000}"/>
    <cellStyle name="Tabeltitel 3 5 6 2 2" xfId="19514" xr:uid="{00000000-0005-0000-0000-0000FF000000}"/>
    <cellStyle name="Tabeltitel 3 5 6 3" xfId="14444" xr:uid="{00000000-0005-0000-0000-0000FF000000}"/>
    <cellStyle name="Tabeltitel 3 5 7" xfId="13663" xr:uid="{00000000-0005-0000-0000-0000FF000000}"/>
    <cellStyle name="Tabeltitel 3 5 7 2" xfId="14228" xr:uid="{00000000-0005-0000-0000-0000FF000000}"/>
    <cellStyle name="Tabeltitel 3 5 8" xfId="13461" xr:uid="{00000000-0005-0000-0000-0000FF000000}"/>
    <cellStyle name="Tabeltitel 3 6" xfId="450" xr:uid="{00000000-0005-0000-0000-0000FF000000}"/>
    <cellStyle name="Tabeltitel 3 6 2" xfId="1837" xr:uid="{00000000-0005-0000-0000-0000FF000000}"/>
    <cellStyle name="Tabeltitel 3 6 2 2" xfId="3076" xr:uid="{00000000-0005-0000-0000-0000FF000000}"/>
    <cellStyle name="Tabeltitel 3 6 2 2 2" xfId="8646" xr:uid="{00000000-0005-0000-0000-0000FF000000}"/>
    <cellStyle name="Tabeltitel 3 6 2 2 2 2" xfId="19191" xr:uid="{00000000-0005-0000-0000-0000FF000000}"/>
    <cellStyle name="Tabeltitel 3 6 2 2 3" xfId="15475" xr:uid="{00000000-0005-0000-0000-0000FF000000}"/>
    <cellStyle name="Tabeltitel 3 6 2 3" xfId="4488" xr:uid="{00000000-0005-0000-0000-0000FF000000}"/>
    <cellStyle name="Tabeltitel 3 6 2 3 2" xfId="15724" xr:uid="{00000000-0005-0000-0000-0000FF000000}"/>
    <cellStyle name="Tabeltitel 3 6 2 4" xfId="13645" xr:uid="{00000000-0005-0000-0000-0000FF000000}"/>
    <cellStyle name="Tabeltitel 3 6 3" xfId="1340" xr:uid="{00000000-0005-0000-0000-0000FF000000}"/>
    <cellStyle name="Tabeltitel 3 6 3 2" xfId="2581" xr:uid="{00000000-0005-0000-0000-0000FF000000}"/>
    <cellStyle name="Tabeltitel 3 6 3 2 2" xfId="8151" xr:uid="{00000000-0005-0000-0000-0000FF000000}"/>
    <cellStyle name="Tabeltitel 3 6 3 2 2 2" xfId="18696" xr:uid="{00000000-0005-0000-0000-0000FF000000}"/>
    <cellStyle name="Tabeltitel 3 6 3 2 3" xfId="13322" xr:uid="{00000000-0005-0000-0000-0000FF000000}"/>
    <cellStyle name="Tabeltitel 3 6 3 3" xfId="4001" xr:uid="{00000000-0005-0000-0000-0000FF000000}"/>
    <cellStyle name="Tabeltitel 3 6 3 3 2" xfId="12542" xr:uid="{00000000-0005-0000-0000-0000FF000000}"/>
    <cellStyle name="Tabeltitel 3 6 3 4" xfId="14672" xr:uid="{00000000-0005-0000-0000-0000FF000000}"/>
    <cellStyle name="Tabeltitel 3 6 4" xfId="525" xr:uid="{00000000-0005-0000-0000-0000FF000000}"/>
    <cellStyle name="Tabeltitel 3 6 4 2" xfId="6256" xr:uid="{00000000-0005-0000-0000-0000FF000000}"/>
    <cellStyle name="Tabeltitel 3 6 4 2 2" xfId="16802" xr:uid="{00000000-0005-0000-0000-0000FF000000}"/>
    <cellStyle name="Tabeltitel 3 6 4 3" xfId="11414" xr:uid="{00000000-0005-0000-0000-0000FF000000}"/>
    <cellStyle name="Tabeltitel 3 6 5" xfId="2098" xr:uid="{00000000-0005-0000-0000-0000FF000000}"/>
    <cellStyle name="Tabeltitel 3 6 5 2" xfId="7668" xr:uid="{00000000-0005-0000-0000-0000FF000000}"/>
    <cellStyle name="Tabeltitel 3 6 5 2 2" xfId="18213" xr:uid="{00000000-0005-0000-0000-0000FF000000}"/>
    <cellStyle name="Tabeltitel 3 6 5 3" xfId="15428" xr:uid="{00000000-0005-0000-0000-0000FF000000}"/>
    <cellStyle name="Tabeltitel 3 6 6" xfId="3410" xr:uid="{00000000-0005-0000-0000-0000FF000000}"/>
    <cellStyle name="Tabeltitel 3 6 6 2" xfId="16136" xr:uid="{00000000-0005-0000-0000-0000FF000000}"/>
    <cellStyle name="Tabeltitel 3 6 6 2 2" xfId="19522" xr:uid="{00000000-0005-0000-0000-0000FF000000}"/>
    <cellStyle name="Tabeltitel 3 6 6 3" xfId="11156" xr:uid="{00000000-0005-0000-0000-0000FF000000}"/>
    <cellStyle name="Tabeltitel 3 6 7" xfId="13671" xr:uid="{00000000-0005-0000-0000-0000FF000000}"/>
    <cellStyle name="Tabeltitel 3 6 7 2" xfId="13907" xr:uid="{00000000-0005-0000-0000-0000FF000000}"/>
    <cellStyle name="Tabeltitel 3 6 8" xfId="12302" xr:uid="{00000000-0005-0000-0000-0000FF000000}"/>
    <cellStyle name="Tabeltitel 3 7" xfId="1889" xr:uid="{00000000-0005-0000-0000-0000FF000000}"/>
    <cellStyle name="Tabeltitel 3 7 2" xfId="3128" xr:uid="{00000000-0005-0000-0000-0000FF000000}"/>
    <cellStyle name="Tabeltitel 3 7 2 2" xfId="8698" xr:uid="{00000000-0005-0000-0000-0000FF000000}"/>
    <cellStyle name="Tabeltitel 3 7 2 2 2" xfId="19243" xr:uid="{00000000-0005-0000-0000-0000FF000000}"/>
    <cellStyle name="Tabeltitel 3 7 2 3" xfId="15801" xr:uid="{00000000-0005-0000-0000-0000FF000000}"/>
    <cellStyle name="Tabeltitel 3 7 3" xfId="4540" xr:uid="{00000000-0005-0000-0000-0000FF000000}"/>
    <cellStyle name="Tabeltitel 3 7 3 2" xfId="15749" xr:uid="{00000000-0005-0000-0000-0000FF000000}"/>
    <cellStyle name="Tabeltitel 3 7 4" xfId="12290" xr:uid="{00000000-0005-0000-0000-0000FF000000}"/>
    <cellStyle name="Tabeltitel 3 8" xfId="1611" xr:uid="{00000000-0005-0000-0000-0000FF000000}"/>
    <cellStyle name="Tabeltitel 3 8 2" xfId="2851" xr:uid="{00000000-0005-0000-0000-0000FF000000}"/>
    <cellStyle name="Tabeltitel 3 8 2 2" xfId="8421" xr:uid="{00000000-0005-0000-0000-0000FF000000}"/>
    <cellStyle name="Tabeltitel 3 8 2 2 2" xfId="18966" xr:uid="{00000000-0005-0000-0000-0000FF000000}"/>
    <cellStyle name="Tabeltitel 3 8 2 3" xfId="11121" xr:uid="{00000000-0005-0000-0000-0000FF000000}"/>
    <cellStyle name="Tabeltitel 3 8 3" xfId="4265" xr:uid="{00000000-0005-0000-0000-0000FF000000}"/>
    <cellStyle name="Tabeltitel 3 8 3 2" xfId="12022" xr:uid="{00000000-0005-0000-0000-0000FF000000}"/>
    <cellStyle name="Tabeltitel 3 8 4" xfId="12231" xr:uid="{00000000-0005-0000-0000-0000FF000000}"/>
    <cellStyle name="Tabeltitel 3 9" xfId="1165" xr:uid="{00000000-0005-0000-0000-0000FF000000}"/>
    <cellStyle name="Tabeltitel 3 9 2" xfId="2408" xr:uid="{00000000-0005-0000-0000-0000FF000000}"/>
    <cellStyle name="Tabeltitel 3 9 2 2" xfId="7978" xr:uid="{00000000-0005-0000-0000-0000FF000000}"/>
    <cellStyle name="Tabeltitel 3 9 2 2 2" xfId="18523" xr:uid="{00000000-0005-0000-0000-0000FF000000}"/>
    <cellStyle name="Tabeltitel 3 9 2 3" xfId="14707" xr:uid="{00000000-0005-0000-0000-0000FF000000}"/>
    <cellStyle name="Tabeltitel 3 9 3" xfId="3833" xr:uid="{00000000-0005-0000-0000-0000FF000000}"/>
    <cellStyle name="Tabeltitel 3 9 3 2" xfId="11730" xr:uid="{00000000-0005-0000-0000-0000FF000000}"/>
    <cellStyle name="Tabeltitel 3 9 4" xfId="10323" xr:uid="{00000000-0005-0000-0000-0000FF000000}"/>
    <cellStyle name="Tabeltitel 4" xfId="302" xr:uid="{00000000-0005-0000-0000-0000A6000000}"/>
    <cellStyle name="Tabeltitel 4 10" xfId="10357" xr:uid="{00000000-0005-0000-0000-0000FD000000}"/>
    <cellStyle name="Tabeltitel 4 2" xfId="508" xr:uid="{00000000-0005-0000-0000-0000A6000000}"/>
    <cellStyle name="Tabeltitel 4 2 2" xfId="1832" xr:uid="{00000000-0005-0000-0000-0000A6000000}"/>
    <cellStyle name="Tabeltitel 4 2 2 2" xfId="3071" xr:uid="{00000000-0005-0000-0000-0000A6000000}"/>
    <cellStyle name="Tabeltitel 4 2 2 2 2" xfId="8641" xr:uid="{00000000-0005-0000-0000-0000A6000000}"/>
    <cellStyle name="Tabeltitel 4 2 2 2 2 2" xfId="19186" xr:uid="{00000000-0005-0000-0000-0000A6000000}"/>
    <cellStyle name="Tabeltitel 4 2 2 2 3" xfId="11183" xr:uid="{00000000-0005-0000-0000-0000A6000000}"/>
    <cellStyle name="Tabeltitel 4 2 2 3" xfId="4483" xr:uid="{00000000-0005-0000-0000-0000A6000000}"/>
    <cellStyle name="Tabeltitel 4 2 2 3 2" xfId="10831" xr:uid="{00000000-0005-0000-0000-0000A6000000}"/>
    <cellStyle name="Tabeltitel 4 2 2 4" xfId="10929" xr:uid="{00000000-0005-0000-0000-0000A6000000}"/>
    <cellStyle name="Tabeltitel 4 2 3" xfId="1460" xr:uid="{00000000-0005-0000-0000-0000A6000000}"/>
    <cellStyle name="Tabeltitel 4 2 3 2" xfId="7090" xr:uid="{00000000-0005-0000-0000-0000A6000000}"/>
    <cellStyle name="Tabeltitel 4 2 3 2 2" xfId="17635" xr:uid="{00000000-0005-0000-0000-0000A6000000}"/>
    <cellStyle name="Tabeltitel 4 2 3 3" xfId="12975" xr:uid="{00000000-0005-0000-0000-0000A6000000}"/>
    <cellStyle name="Tabeltitel 4 2 4" xfId="2701" xr:uid="{00000000-0005-0000-0000-0000A6000000}"/>
    <cellStyle name="Tabeltitel 4 2 4 2" xfId="8271" xr:uid="{00000000-0005-0000-0000-0000A6000000}"/>
    <cellStyle name="Tabeltitel 4 2 4 2 2" xfId="18816" xr:uid="{00000000-0005-0000-0000-0000A6000000}"/>
    <cellStyle name="Tabeltitel 4 2 4 3" xfId="12296" xr:uid="{00000000-0005-0000-0000-0000A6000000}"/>
    <cellStyle name="Tabeltitel 4 2 5" xfId="4118" xr:uid="{00000000-0005-0000-0000-0000A6000000}"/>
    <cellStyle name="Tabeltitel 4 2 5 2" xfId="16191" xr:uid="{00000000-0005-0000-0000-0000A6000000}"/>
    <cellStyle name="Tabeltitel 4 2 5 2 2" xfId="20201" xr:uid="{00000000-0005-0000-0000-0000A6000000}"/>
    <cellStyle name="Tabeltitel 4 2 5 3" xfId="10810" xr:uid="{00000000-0005-0000-0000-0000A6000000}"/>
    <cellStyle name="Tabeltitel 4 2 6" xfId="14232" xr:uid="{00000000-0005-0000-0000-0000A6000000}"/>
    <cellStyle name="Tabeltitel 4 2 6 2" xfId="13811" xr:uid="{00000000-0005-0000-0000-0000A6000000}"/>
    <cellStyle name="Tabeltitel 4 2 7" xfId="15951" xr:uid="{00000000-0005-0000-0000-0000A6000000}"/>
    <cellStyle name="Tabeltitel 4 3" xfId="1335" xr:uid="{00000000-0005-0000-0000-0000FD000000}"/>
    <cellStyle name="Tabeltitel 4 3 2" xfId="2576" xr:uid="{00000000-0005-0000-0000-0000FD000000}"/>
    <cellStyle name="Tabeltitel 4 3 2 2" xfId="8146" xr:uid="{00000000-0005-0000-0000-0000FD000000}"/>
    <cellStyle name="Tabeltitel 4 3 2 2 2" xfId="18691" xr:uid="{00000000-0005-0000-0000-0000FD000000}"/>
    <cellStyle name="Tabeltitel 4 3 2 3" xfId="14099" xr:uid="{00000000-0005-0000-0000-0000FD000000}"/>
    <cellStyle name="Tabeltitel 4 3 3" xfId="3996" xr:uid="{00000000-0005-0000-0000-0000FD000000}"/>
    <cellStyle name="Tabeltitel 4 3 3 2" xfId="14659" xr:uid="{00000000-0005-0000-0000-0000FD000000}"/>
    <cellStyle name="Tabeltitel 4 3 4" xfId="12150" xr:uid="{00000000-0005-0000-0000-0000FD000000}"/>
    <cellStyle name="Tabeltitel 4 4" xfId="1379" xr:uid="{00000000-0005-0000-0000-0000FD000000}"/>
    <cellStyle name="Tabeltitel 4 4 2" xfId="2620" xr:uid="{00000000-0005-0000-0000-0000FD000000}"/>
    <cellStyle name="Tabeltitel 4 4 2 2" xfId="8190" xr:uid="{00000000-0005-0000-0000-0000FD000000}"/>
    <cellStyle name="Tabeltitel 4 4 2 2 2" xfId="18735" xr:uid="{00000000-0005-0000-0000-0000FD000000}"/>
    <cellStyle name="Tabeltitel 4 4 2 3" xfId="10887" xr:uid="{00000000-0005-0000-0000-0000FD000000}"/>
    <cellStyle name="Tabeltitel 4 4 3" xfId="4040" xr:uid="{00000000-0005-0000-0000-0000FD000000}"/>
    <cellStyle name="Tabeltitel 4 4 3 2" xfId="15478" xr:uid="{00000000-0005-0000-0000-0000FD000000}"/>
    <cellStyle name="Tabeltitel 4 4 4" xfId="11467" xr:uid="{00000000-0005-0000-0000-0000FD000000}"/>
    <cellStyle name="Tabeltitel 4 5" xfId="1223" xr:uid="{00000000-0005-0000-0000-0000FD000000}"/>
    <cellStyle name="Tabeltitel 4 5 2" xfId="2465" xr:uid="{00000000-0005-0000-0000-0000FD000000}"/>
    <cellStyle name="Tabeltitel 4 5 2 2" xfId="8035" xr:uid="{00000000-0005-0000-0000-0000FD000000}"/>
    <cellStyle name="Tabeltitel 4 5 2 2 2" xfId="18580" xr:uid="{00000000-0005-0000-0000-0000FD000000}"/>
    <cellStyle name="Tabeltitel 4 5 2 3" xfId="16030" xr:uid="{00000000-0005-0000-0000-0000FD000000}"/>
    <cellStyle name="Tabeltitel 4 5 3" xfId="3889" xr:uid="{00000000-0005-0000-0000-0000FD000000}"/>
    <cellStyle name="Tabeltitel 4 5 3 2" xfId="12435" xr:uid="{00000000-0005-0000-0000-0000FD000000}"/>
    <cellStyle name="Tabeltitel 4 5 4" xfId="11670" xr:uid="{00000000-0005-0000-0000-0000FD000000}"/>
    <cellStyle name="Tabeltitel 4 6" xfId="427" xr:uid="{00000000-0005-0000-0000-0000A6000000}"/>
    <cellStyle name="Tabeltitel 4 6 2" xfId="3356" xr:uid="{00000000-0005-0000-0000-0000A6000000}"/>
    <cellStyle name="Tabeltitel 4 6 2 2" xfId="12357" xr:uid="{00000000-0005-0000-0000-0000A6000000}"/>
    <cellStyle name="Tabeltitel 4 6 3" xfId="12728" xr:uid="{00000000-0005-0000-0000-0000A6000000}"/>
    <cellStyle name="Tabeltitel 4 7" xfId="2093" xr:uid="{00000000-0005-0000-0000-0000A6000000}"/>
    <cellStyle name="Tabeltitel 4 7 2" xfId="7663" xr:uid="{00000000-0005-0000-0000-0000A6000000}"/>
    <cellStyle name="Tabeltitel 4 7 2 2" xfId="18208" xr:uid="{00000000-0005-0000-0000-0000A6000000}"/>
    <cellStyle name="Tabeltitel 4 7 3" xfId="11338" xr:uid="{00000000-0005-0000-0000-0000A6000000}"/>
    <cellStyle name="Tabeltitel 4 8" xfId="423" xr:uid="{00000000-0005-0000-0000-0000FD000000}"/>
    <cellStyle name="Tabeltitel 4 8 2" xfId="6170" xr:uid="{00000000-0005-0000-0000-0000FD000000}"/>
    <cellStyle name="Tabeltitel 4 8 2 2" xfId="16715" xr:uid="{00000000-0005-0000-0000-0000FD000000}"/>
    <cellStyle name="Tabeltitel 4 8 3" xfId="11903" xr:uid="{00000000-0005-0000-0000-0000FD000000}"/>
    <cellStyle name="Tabeltitel 4 9" xfId="3420" xr:uid="{00000000-0005-0000-0000-0000A6000000}"/>
    <cellStyle name="Tabeltitel 4 9 2" xfId="13545" xr:uid="{00000000-0005-0000-0000-0000A6000000}"/>
    <cellStyle name="Tabeltitel 5" xfId="460" xr:uid="{00000000-0005-0000-0000-0000A6000000}"/>
    <cellStyle name="Tabeltitel 5 2" xfId="1427" xr:uid="{00000000-0005-0000-0000-0000A6000000}"/>
    <cellStyle name="Tabeltitel 5 2 2" xfId="2668" xr:uid="{00000000-0005-0000-0000-0000A6000000}"/>
    <cellStyle name="Tabeltitel 5 2 2 2" xfId="8238" xr:uid="{00000000-0005-0000-0000-0000A6000000}"/>
    <cellStyle name="Tabeltitel 5 2 2 2 2" xfId="18783" xr:uid="{00000000-0005-0000-0000-0000A6000000}"/>
    <cellStyle name="Tabeltitel 5 2 2 3" xfId="10829" xr:uid="{00000000-0005-0000-0000-0000A6000000}"/>
    <cellStyle name="Tabeltitel 5 2 3" xfId="4088" xr:uid="{00000000-0005-0000-0000-0000A6000000}"/>
    <cellStyle name="Tabeltitel 5 2 3 2" xfId="11095" xr:uid="{00000000-0005-0000-0000-0000A6000000}"/>
    <cellStyle name="Tabeltitel 5 2 4" xfId="11051" xr:uid="{00000000-0005-0000-0000-0000A6000000}"/>
    <cellStyle name="Tabeltitel 5 3" xfId="1386" xr:uid="{00000000-0005-0000-0000-0000FD000000}"/>
    <cellStyle name="Tabeltitel 5 3 2" xfId="2627" xr:uid="{00000000-0005-0000-0000-0000FD000000}"/>
    <cellStyle name="Tabeltitel 5 3 2 2" xfId="8197" xr:uid="{00000000-0005-0000-0000-0000FD000000}"/>
    <cellStyle name="Tabeltitel 5 3 2 2 2" xfId="18742" xr:uid="{00000000-0005-0000-0000-0000FD000000}"/>
    <cellStyle name="Tabeltitel 5 3 2 3" xfId="12851" xr:uid="{00000000-0005-0000-0000-0000FD000000}"/>
    <cellStyle name="Tabeltitel 5 3 3" xfId="4047" xr:uid="{00000000-0005-0000-0000-0000FD000000}"/>
    <cellStyle name="Tabeltitel 5 3 3 2" xfId="14611" xr:uid="{00000000-0005-0000-0000-0000FD000000}"/>
    <cellStyle name="Tabeltitel 5 3 4" xfId="13314" xr:uid="{00000000-0005-0000-0000-0000FD000000}"/>
    <cellStyle name="Tabeltitel 5 4" xfId="1245" xr:uid="{00000000-0005-0000-0000-0000A6000000}"/>
    <cellStyle name="Tabeltitel 5 4 2" xfId="6895" xr:uid="{00000000-0005-0000-0000-0000A6000000}"/>
    <cellStyle name="Tabeltitel 5 4 2 2" xfId="17440" xr:uid="{00000000-0005-0000-0000-0000A6000000}"/>
    <cellStyle name="Tabeltitel 5 4 3" xfId="14966" xr:uid="{00000000-0005-0000-0000-0000A6000000}"/>
    <cellStyle name="Tabeltitel 5 5" xfId="2487" xr:uid="{00000000-0005-0000-0000-0000A6000000}"/>
    <cellStyle name="Tabeltitel 5 5 2" xfId="8057" xr:uid="{00000000-0005-0000-0000-0000A6000000}"/>
    <cellStyle name="Tabeltitel 5 5 2 2" xfId="18602" xr:uid="{00000000-0005-0000-0000-0000A6000000}"/>
    <cellStyle name="Tabeltitel 5 5 3" xfId="10983" xr:uid="{00000000-0005-0000-0000-0000A6000000}"/>
    <cellStyle name="Tabeltitel 5 6" xfId="3911" xr:uid="{00000000-0005-0000-0000-0000A6000000}"/>
    <cellStyle name="Tabeltitel 5 6 2" xfId="11813" xr:uid="{00000000-0005-0000-0000-0000A6000000}"/>
    <cellStyle name="Tabeltitel 5 7" xfId="13342" xr:uid="{00000000-0005-0000-0000-0000A6000000}"/>
    <cellStyle name="Tabeltitel 6" xfId="1213" xr:uid="{00000000-0005-0000-0000-0000A6000000}"/>
    <cellStyle name="Tabeltitel 6 2" xfId="2455" xr:uid="{00000000-0005-0000-0000-0000A6000000}"/>
    <cellStyle name="Tabeltitel 6 2 2" xfId="8025" xr:uid="{00000000-0005-0000-0000-0000A6000000}"/>
    <cellStyle name="Tabeltitel 6 2 2 2" xfId="18570" xr:uid="{00000000-0005-0000-0000-0000A6000000}"/>
    <cellStyle name="Tabeltitel 6 2 3" xfId="12441" xr:uid="{00000000-0005-0000-0000-0000A6000000}"/>
    <cellStyle name="Tabeltitel 6 3" xfId="3879" xr:uid="{00000000-0005-0000-0000-0000A6000000}"/>
    <cellStyle name="Tabeltitel 6 3 2" xfId="11284" xr:uid="{00000000-0005-0000-0000-0000A6000000}"/>
    <cellStyle name="Tabeltitel 6 4" xfId="10469" xr:uid="{00000000-0005-0000-0000-0000A6000000}"/>
    <cellStyle name="Tabeltitel 7" xfId="471" xr:uid="{00000000-0005-0000-0000-00001C010000}"/>
    <cellStyle name="Tabeltitel 7 2" xfId="2101" xr:uid="{00000000-0005-0000-0000-00001C010000}"/>
    <cellStyle name="Tabeltitel 7 2 2" xfId="7671" xr:uid="{00000000-0005-0000-0000-00001C010000}"/>
    <cellStyle name="Tabeltitel 7 2 2 2" xfId="18216" xr:uid="{00000000-0005-0000-0000-00001C010000}"/>
    <cellStyle name="Tabeltitel 7 2 3" xfId="11651" xr:uid="{00000000-0005-0000-0000-00001C010000}"/>
    <cellStyle name="Tabeltitel 7 3" xfId="3330" xr:uid="{00000000-0005-0000-0000-00001C010000}"/>
    <cellStyle name="Tabeltitel 7 3 2" xfId="12261" xr:uid="{00000000-0005-0000-0000-00001C010000}"/>
    <cellStyle name="Tabeltitel 7 4" xfId="14538" xr:uid="{00000000-0005-0000-0000-00001C010000}"/>
    <cellStyle name="Tabeltitel 8" xfId="10508" xr:uid="{00000000-0005-0000-0000-0000A6000000}"/>
    <cellStyle name="Tabeltitel 8 2" xfId="10374" xr:uid="{00000000-0005-0000-0000-0000A6000000}"/>
    <cellStyle name="Titel" xfId="46" xr:uid="{00000000-0005-0000-0000-0000A7000000}"/>
    <cellStyle name="Title 2" xfId="152" xr:uid="{00000000-0005-0000-0000-0000A9000000}"/>
    <cellStyle name="Title 3" xfId="160" xr:uid="{00000000-0005-0000-0000-0000AA000000}"/>
    <cellStyle name="Title 4" xfId="225" xr:uid="{00000000-0005-0000-0000-000005010000}"/>
    <cellStyle name="Title 5" xfId="236" xr:uid="{00000000-0005-0000-0000-000006010000}"/>
    <cellStyle name="Total" xfId="185" builtinId="25" customBuiltin="1"/>
    <cellStyle name="W?rung [0]_Input" xfId="47" xr:uid="{00000000-0005-0000-0000-0000AB000000}"/>
    <cellStyle name="W?rung_Input" xfId="48" xr:uid="{00000000-0005-0000-0000-0000AC000000}"/>
    <cellStyle name="Währung [0]_Input" xfId="49" xr:uid="{00000000-0005-0000-0000-0000AD000000}"/>
    <cellStyle name="Währung_Input" xfId="50" xr:uid="{00000000-0005-0000-0000-0000AE000000}"/>
    <cellStyle name="Warning Text" xfId="182" builtinId="11" customBuiltin="1"/>
    <cellStyle name="Year" xfId="51" xr:uid="{00000000-0005-0000-0000-0000AF000000}"/>
    <cellStyle name="Обычный_CRF Software v1.20" xfId="265" xr:uid="{00000000-0005-0000-0000-00000E010000}"/>
  </cellStyles>
  <dxfs count="26">
    <dxf>
      <numFmt numFmtId="181" formatCode="0.0%"/>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fill>
        <patternFill patternType="none">
          <fgColor indexed="64"/>
          <bgColor indexed="65"/>
        </patternFill>
      </fill>
    </dxf>
    <dxf>
      <numFmt numFmtId="181" formatCode="0.0%"/>
    </dxf>
    <dxf>
      <numFmt numFmtId="181" formatCode="0.0%"/>
    </dxf>
    <dxf>
      <numFmt numFmtId="181" formatCode="0.0%"/>
    </dxf>
    <dxf>
      <numFmt numFmtId="181" formatCode="0.0%"/>
      <fill>
        <patternFill patternType="none">
          <fgColor indexed="64"/>
          <bgColor indexed="65"/>
        </patternFill>
      </fill>
    </dxf>
    <dxf>
      <numFmt numFmtId="181" formatCode="0.0%"/>
    </dxf>
    <dxf>
      <numFmt numFmtId="181" formatCode="0.0%"/>
    </dxf>
    <dxf>
      <fill>
        <patternFill patternType="none">
          <fgColor indexed="64"/>
          <bgColor indexed="65"/>
        </patternFill>
      </fill>
    </dxf>
    <dxf>
      <border outline="0">
        <left style="thin">
          <color auto="1"/>
        </left>
      </border>
    </dxf>
    <dxf>
      <fill>
        <patternFill patternType="none">
          <fgColor indexed="64"/>
          <bgColor indexed="65"/>
        </patternFill>
      </fill>
    </dxf>
    <dxf>
      <border outline="0">
        <bottom style="thin">
          <color rgb="FF009999"/>
        </bottom>
      </border>
    </dxf>
    <dxf>
      <font>
        <b val="0"/>
        <i val="0"/>
        <strike val="0"/>
        <condense val="0"/>
        <extend val="0"/>
        <outline val="0"/>
        <shadow val="0"/>
        <u val="none"/>
        <vertAlign val="baseline"/>
        <sz val="11"/>
        <color theme="1"/>
        <name val="Calibri"/>
        <scheme val="minor"/>
      </font>
      <fill>
        <patternFill patternType="none">
          <fgColor indexed="64"/>
          <bgColor indexed="65"/>
        </patternFill>
      </fill>
      <alignment horizontal="right" vertical="bottom" textRotation="0" wrapText="0" indent="0" justifyLastLine="0" shrinkToFit="0" readingOrder="0"/>
    </dxf>
    <dxf>
      <numFmt numFmtId="15" formatCode="0.00E+00"/>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numFmt numFmtId="0" formatCode="General"/>
      <fill>
        <patternFill patternType="none">
          <fgColor indexed="64"/>
          <bgColor indexed="65"/>
        </patternFill>
      </fill>
    </dxf>
    <dxf>
      <border outline="0">
        <top style="medium">
          <color indexed="64"/>
        </top>
      </border>
    </dxf>
    <dxf>
      <fill>
        <patternFill patternType="none">
          <fgColor indexed="64"/>
          <bgColor indexed="65"/>
        </patternFill>
      </fill>
    </dxf>
    <dxf>
      <border outline="0">
        <bottom style="medium">
          <color indexed="64"/>
        </bottom>
      </border>
    </dxf>
    <dxf>
      <fill>
        <patternFill patternType="none">
          <fgColor indexed="64"/>
          <bgColor indexed="65"/>
        </patternFill>
      </fill>
    </dxf>
  </dxfs>
  <tableStyles count="0" defaultTableStyle="TableStyleMedium2" defaultPivotStyle="PivotStyleLight16"/>
  <colors>
    <mruColors>
      <color rgb="FF33CCCC"/>
      <color rgb="FF009999"/>
      <color rgb="FFFFFF66"/>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9.xml"/><Relationship Id="rId18" Type="http://schemas.openxmlformats.org/officeDocument/2006/relationships/worksheet" Target="worksheets/sheet14.xml"/><Relationship Id="rId26" Type="http://schemas.openxmlformats.org/officeDocument/2006/relationships/worksheet" Target="worksheets/sheet22.xml"/><Relationship Id="rId39" Type="http://schemas.openxmlformats.org/officeDocument/2006/relationships/calcChain" Target="calcChain.xml"/><Relationship Id="rId21" Type="http://schemas.openxmlformats.org/officeDocument/2006/relationships/worksheet" Target="worksheets/sheet17.xml"/><Relationship Id="rId34" Type="http://schemas.openxmlformats.org/officeDocument/2006/relationships/worksheet" Target="worksheets/sheet30.xml"/><Relationship Id="rId7" Type="http://schemas.openxmlformats.org/officeDocument/2006/relationships/worksheet" Target="worksheets/sheet7.xml"/><Relationship Id="rId12" Type="http://schemas.openxmlformats.org/officeDocument/2006/relationships/worksheet" Target="worksheets/sheet8.xml"/><Relationship Id="rId17" Type="http://schemas.openxmlformats.org/officeDocument/2006/relationships/worksheet" Target="worksheets/sheet13.xml"/><Relationship Id="rId25" Type="http://schemas.openxmlformats.org/officeDocument/2006/relationships/worksheet" Target="worksheets/sheet21.xml"/><Relationship Id="rId33" Type="http://schemas.openxmlformats.org/officeDocument/2006/relationships/worksheet" Target="worksheets/sheet29.xml"/><Relationship Id="rId38"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worksheet" Target="worksheets/sheet12.xml"/><Relationship Id="rId20" Type="http://schemas.openxmlformats.org/officeDocument/2006/relationships/worksheet" Target="worksheets/sheet16.xml"/><Relationship Id="rId29" Type="http://schemas.openxmlformats.org/officeDocument/2006/relationships/worksheet" Target="worksheets/sheet2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hartsheet" Target="chartsheets/sheet4.xml"/><Relationship Id="rId24" Type="http://schemas.openxmlformats.org/officeDocument/2006/relationships/worksheet" Target="worksheets/sheet20.xml"/><Relationship Id="rId32" Type="http://schemas.openxmlformats.org/officeDocument/2006/relationships/worksheet" Target="worksheets/sheet28.xml"/><Relationship Id="rId37" Type="http://schemas.openxmlformats.org/officeDocument/2006/relationships/styles" Target="styles.xml"/><Relationship Id="rId5" Type="http://schemas.openxmlformats.org/officeDocument/2006/relationships/worksheet" Target="worksheets/sheet5.xml"/><Relationship Id="rId15" Type="http://schemas.openxmlformats.org/officeDocument/2006/relationships/worksheet" Target="worksheets/sheet11.xml"/><Relationship Id="rId23" Type="http://schemas.openxmlformats.org/officeDocument/2006/relationships/worksheet" Target="worksheets/sheet19.xml"/><Relationship Id="rId28" Type="http://schemas.openxmlformats.org/officeDocument/2006/relationships/worksheet" Target="worksheets/sheet24.xml"/><Relationship Id="rId36" Type="http://schemas.openxmlformats.org/officeDocument/2006/relationships/theme" Target="theme/theme1.xml"/><Relationship Id="rId10" Type="http://schemas.openxmlformats.org/officeDocument/2006/relationships/chartsheet" Target="chartsheets/sheet3.xml"/><Relationship Id="rId19" Type="http://schemas.openxmlformats.org/officeDocument/2006/relationships/worksheet" Target="worksheets/sheet15.xml"/><Relationship Id="rId31" Type="http://schemas.openxmlformats.org/officeDocument/2006/relationships/worksheet" Target="worksheets/sheet27.xml"/><Relationship Id="rId4" Type="http://schemas.openxmlformats.org/officeDocument/2006/relationships/worksheet" Target="worksheets/sheet4.xml"/><Relationship Id="rId9" Type="http://schemas.openxmlformats.org/officeDocument/2006/relationships/chartsheet" Target="chartsheets/sheet2.xml"/><Relationship Id="rId14" Type="http://schemas.openxmlformats.org/officeDocument/2006/relationships/worksheet" Target="worksheets/sheet10.xml"/><Relationship Id="rId22" Type="http://schemas.openxmlformats.org/officeDocument/2006/relationships/worksheet" Target="worksheets/sheet18.xml"/><Relationship Id="rId27" Type="http://schemas.openxmlformats.org/officeDocument/2006/relationships/worksheet" Target="worksheets/sheet23.xml"/><Relationship Id="rId30" Type="http://schemas.openxmlformats.org/officeDocument/2006/relationships/worksheet" Target="worksheets/sheet26.xml"/><Relationship Id="rId35" Type="http://schemas.openxmlformats.org/officeDocument/2006/relationships/worksheet" Target="worksheets/sheet31.xml"/><Relationship Id="rId8" Type="http://schemas.openxmlformats.org/officeDocument/2006/relationships/chartsheet" Target="chartsheets/sheet1.xml"/><Relationship Id="rId3" Type="http://schemas.openxmlformats.org/officeDocument/2006/relationships/worksheet" Target="worksheets/sheet3.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Finaal energieverbruik (in MWh)</c:v>
          </c:tx>
          <c:invertIfNegative val="0"/>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142250.15903205125</c:v>
                </c:pt>
                <c:pt idx="1">
                  <c:v>42246.177288997358</c:v>
                </c:pt>
                <c:pt idx="2">
                  <c:v>1274.758</c:v>
                </c:pt>
                <c:pt idx="3">
                  <c:v>33194.350042293874</c:v>
                </c:pt>
                <c:pt idx="4">
                  <c:v>23857.74107811907</c:v>
                </c:pt>
                <c:pt idx="5">
                  <c:v>129446.5002532503</c:v>
                </c:pt>
                <c:pt idx="6">
                  <c:v>285.25987714705229</c:v>
                </c:pt>
                <c:pt idx="7">
                  <c:v>0</c:v>
                </c:pt>
                <c:pt idx="8">
                  <c:v>0</c:v>
                </c:pt>
                <c:pt idx="9">
                  <c:v>0</c:v>
                </c:pt>
              </c:numCache>
            </c:numRef>
          </c:val>
          <c:extLst>
            <c:ext xmlns:c16="http://schemas.microsoft.com/office/drawing/2014/chart" uri="{C3380CC4-5D6E-409C-BE32-E72D297353CC}">
              <c16:uniqueId val="{00000000-D6DE-407A-9925-3602B2F92F22}"/>
            </c:ext>
          </c:extLst>
        </c:ser>
        <c:dLbls>
          <c:showLegendKey val="0"/>
          <c:showVal val="0"/>
          <c:showCatName val="0"/>
          <c:showSerName val="0"/>
          <c:showPercent val="0"/>
          <c:showBubbleSize val="0"/>
        </c:dLbls>
        <c:gapWidth val="150"/>
        <c:axId val="91882240"/>
        <c:axId val="91883776"/>
      </c:barChart>
      <c:catAx>
        <c:axId val="91882240"/>
        <c:scaling>
          <c:orientation val="minMax"/>
        </c:scaling>
        <c:delete val="0"/>
        <c:axPos val="b"/>
        <c:numFmt formatCode="General" sourceLinked="0"/>
        <c:majorTickMark val="out"/>
        <c:minorTickMark val="none"/>
        <c:tickLblPos val="nextTo"/>
        <c:crossAx val="91883776"/>
        <c:crosses val="autoZero"/>
        <c:auto val="1"/>
        <c:lblAlgn val="ctr"/>
        <c:lblOffset val="100"/>
        <c:noMultiLvlLbl val="0"/>
      </c:catAx>
      <c:valAx>
        <c:axId val="91883776"/>
        <c:scaling>
          <c:orientation val="minMax"/>
        </c:scaling>
        <c:delete val="0"/>
        <c:axPos val="l"/>
        <c:majorGridlines/>
        <c:numFmt formatCode="#,##0" sourceLinked="1"/>
        <c:majorTickMark val="out"/>
        <c:minorTickMark val="none"/>
        <c:tickLblPos val="nextTo"/>
        <c:crossAx val="91882240"/>
        <c:crosses val="autoZero"/>
        <c:crossBetween val="between"/>
      </c:valAx>
    </c:plotArea>
    <c:legend>
      <c:legendPos val="b"/>
      <c:overlay val="0"/>
    </c:legend>
    <c:plotVisOnly val="1"/>
    <c:dispBlanksAs val="gap"/>
    <c:showDLblsOverMax val="0"/>
  </c:chart>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Finaal Energieverbruik </a:t>
            </a:r>
          </a:p>
        </c:rich>
      </c:tx>
      <c:overlay val="0"/>
    </c:title>
    <c:autoTitleDeleted val="0"/>
    <c:plotArea>
      <c:layout/>
      <c:pieChart>
        <c:varyColors val="1"/>
        <c:ser>
          <c:idx val="0"/>
          <c:order val="0"/>
          <c:dLbls>
            <c:dLbl>
              <c:idx val="7"/>
              <c:layout>
                <c:manualLayout>
                  <c:x val="-6.6303269166603659E-2"/>
                  <c:y val="-2.6798671305577438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0-DD2D-421A-BEB6-58A614CCFFCC}"/>
                </c:ext>
              </c:extLst>
            </c:dLbl>
            <c:dLbl>
              <c:idx val="8"/>
              <c:layout>
                <c:manualLayout>
                  <c:x val="0.17870678697416895"/>
                  <c:y val="1.145319804772295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1-DD2D-421A-BEB6-58A614CCFFCC}"/>
                </c:ext>
              </c:extLst>
            </c:dLbl>
            <c:dLbl>
              <c:idx val="9"/>
              <c:layout>
                <c:manualLayout>
                  <c:x val="2.2091845295908161E-2"/>
                  <c:y val="-3.675463730164192E-2"/>
                </c:manualLayout>
              </c:layout>
              <c:showLegendKey val="0"/>
              <c:showVal val="0"/>
              <c:showCatName val="0"/>
              <c:showSerName val="0"/>
              <c:showPercent val="1"/>
              <c:showBubbleSize val="0"/>
              <c:extLst>
                <c:ext xmlns:c15="http://schemas.microsoft.com/office/drawing/2012/chart" uri="{CE6537A1-D6FC-4f65-9D91-7224C49458BB}"/>
                <c:ext xmlns:c16="http://schemas.microsoft.com/office/drawing/2014/chart" uri="{C3380CC4-5D6E-409C-BE32-E72D297353CC}">
                  <c16:uniqueId val="{00000002-DD2D-421A-BEB6-58A614CCFFCC}"/>
                </c:ext>
              </c:extLst>
            </c:dLbl>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2017'!$A$4:$A$13</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2017'!$Q$4:$Q$13</c:f>
              <c:numCache>
                <c:formatCode>#,##0</c:formatCode>
                <c:ptCount val="10"/>
                <c:pt idx="0">
                  <c:v>142250.15903205125</c:v>
                </c:pt>
                <c:pt idx="1">
                  <c:v>42246.177288997358</c:v>
                </c:pt>
                <c:pt idx="2">
                  <c:v>1274.758</c:v>
                </c:pt>
                <c:pt idx="3">
                  <c:v>33194.350042293874</c:v>
                </c:pt>
                <c:pt idx="4">
                  <c:v>23857.74107811907</c:v>
                </c:pt>
                <c:pt idx="5">
                  <c:v>129446.5002532503</c:v>
                </c:pt>
                <c:pt idx="6">
                  <c:v>285.25987714705229</c:v>
                </c:pt>
                <c:pt idx="7">
                  <c:v>0</c:v>
                </c:pt>
                <c:pt idx="8">
                  <c:v>0</c:v>
                </c:pt>
                <c:pt idx="9">
                  <c:v>0</c:v>
                </c:pt>
              </c:numCache>
            </c:numRef>
          </c:val>
          <c:extLst>
            <c:ext xmlns:c16="http://schemas.microsoft.com/office/drawing/2014/chart" uri="{C3380CC4-5D6E-409C-BE32-E72D297353CC}">
              <c16:uniqueId val="{00000003-DD2D-421A-BEB6-58A614CCFFCC}"/>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barChart>
        <c:barDir val="col"/>
        <c:grouping val="clustered"/>
        <c:varyColors val="0"/>
        <c:ser>
          <c:idx val="0"/>
          <c:order val="0"/>
          <c:tx>
            <c:v>CO2 emissies (in ton)</c:v>
          </c:tx>
          <c:invertIfNegative val="0"/>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28221.816524700611</c:v>
                </c:pt>
                <c:pt idx="1">
                  <c:v>8337.5194861670116</c:v>
                </c:pt>
                <c:pt idx="2">
                  <c:v>245.9505514527514</c:v>
                </c:pt>
                <c:pt idx="3">
                  <c:v>8100.2158250367956</c:v>
                </c:pt>
                <c:pt idx="4">
                  <c:v>4831.7202463530366</c:v>
                </c:pt>
                <c:pt idx="5">
                  <c:v>32255.591567624611</c:v>
                </c:pt>
                <c:pt idx="6">
                  <c:v>71.86708673036685</c:v>
                </c:pt>
                <c:pt idx="7">
                  <c:v>0</c:v>
                </c:pt>
                <c:pt idx="8">
                  <c:v>0</c:v>
                </c:pt>
                <c:pt idx="9">
                  <c:v>0</c:v>
                </c:pt>
              </c:numCache>
            </c:numRef>
          </c:val>
          <c:extLst>
            <c:ext xmlns:c16="http://schemas.microsoft.com/office/drawing/2014/chart" uri="{C3380CC4-5D6E-409C-BE32-E72D297353CC}">
              <c16:uniqueId val="{00000000-84D5-4648-84B3-0237F9BA1B37}"/>
            </c:ext>
          </c:extLst>
        </c:ser>
        <c:dLbls>
          <c:showLegendKey val="0"/>
          <c:showVal val="0"/>
          <c:showCatName val="0"/>
          <c:showSerName val="0"/>
          <c:showPercent val="0"/>
          <c:showBubbleSize val="0"/>
        </c:dLbls>
        <c:gapWidth val="150"/>
        <c:axId val="125137280"/>
        <c:axId val="125139200"/>
      </c:barChart>
      <c:catAx>
        <c:axId val="125137280"/>
        <c:scaling>
          <c:orientation val="minMax"/>
        </c:scaling>
        <c:delete val="0"/>
        <c:axPos val="b"/>
        <c:numFmt formatCode="General" sourceLinked="0"/>
        <c:majorTickMark val="out"/>
        <c:minorTickMark val="none"/>
        <c:tickLblPos val="nextTo"/>
        <c:crossAx val="125139200"/>
        <c:crosses val="autoZero"/>
        <c:auto val="1"/>
        <c:lblAlgn val="ctr"/>
        <c:lblOffset val="100"/>
        <c:noMultiLvlLbl val="0"/>
      </c:catAx>
      <c:valAx>
        <c:axId val="125139200"/>
        <c:scaling>
          <c:orientation val="minMax"/>
        </c:scaling>
        <c:delete val="0"/>
        <c:axPos val="l"/>
        <c:majorGridlines/>
        <c:numFmt formatCode="#,##0" sourceLinked="1"/>
        <c:majorTickMark val="out"/>
        <c:minorTickMark val="none"/>
        <c:tickLblPos val="nextTo"/>
        <c:crossAx val="125137280"/>
        <c:crosses val="autoZero"/>
        <c:crossBetween val="between"/>
      </c:valAx>
    </c:plotArea>
    <c:legend>
      <c:legendPos val="b"/>
      <c:overlay val="0"/>
    </c:legend>
    <c:plotVisOnly val="1"/>
    <c:dispBlanksAs val="gap"/>
    <c:showDLblsOverMax val="0"/>
  </c:chart>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a:pPr>
            <a:r>
              <a:rPr lang="en-US"/>
              <a:t>CO2 emissies</a:t>
            </a:r>
          </a:p>
        </c:rich>
      </c:tx>
      <c:overlay val="0"/>
    </c:title>
    <c:autoTitleDeleted val="0"/>
    <c:plotArea>
      <c:layout/>
      <c:pieChart>
        <c:varyColors val="1"/>
        <c:ser>
          <c:idx val="0"/>
          <c:order val="0"/>
          <c:dLbls>
            <c:numFmt formatCode="0.00%" sourceLinked="0"/>
            <c:spPr>
              <a:noFill/>
              <a:ln>
                <a:noFill/>
              </a:ln>
              <a:effectLst/>
            </c:spPr>
            <c:showLegendKey val="0"/>
            <c:showVal val="0"/>
            <c:showCatName val="0"/>
            <c:showSerName val="0"/>
            <c:showPercent val="1"/>
            <c:showBubbleSize val="0"/>
            <c:showLeaderLines val="1"/>
            <c:extLst>
              <c:ext xmlns:c15="http://schemas.microsoft.com/office/drawing/2012/chart" uri="{CE6537A1-D6FC-4f65-9D91-7224C49458BB}"/>
            </c:extLst>
          </c:dLbls>
          <c:cat>
            <c:strRef>
              <c:f>'Inventaris 2017'!$A$22:$A$31</c:f>
              <c:strCache>
                <c:ptCount val="10"/>
                <c:pt idx="0">
                  <c:v>huishoudens</c:v>
                </c:pt>
                <c:pt idx="1">
                  <c:v>tertiair</c:v>
                </c:pt>
                <c:pt idx="2">
                  <c:v>openbare verlichting</c:v>
                </c:pt>
                <c:pt idx="3">
                  <c:v>landbouw</c:v>
                </c:pt>
                <c:pt idx="4">
                  <c:v>industrie (niet-ETS)</c:v>
                </c:pt>
                <c:pt idx="5">
                  <c:v>particulier en commercieel vervoer</c:v>
                </c:pt>
                <c:pt idx="6">
                  <c:v>openbaar vervoer</c:v>
                </c:pt>
                <c:pt idx="7">
                  <c:v>eigen gebouwen</c:v>
                </c:pt>
                <c:pt idx="8">
                  <c:v>eigen openbare verlichting</c:v>
                </c:pt>
                <c:pt idx="9">
                  <c:v>eigen vloot</c:v>
                </c:pt>
              </c:strCache>
            </c:strRef>
          </c:cat>
          <c:val>
            <c:numRef>
              <c:f>'Inventaris 2017'!$Q$22:$Q$31</c:f>
              <c:numCache>
                <c:formatCode>#,##0</c:formatCode>
                <c:ptCount val="10"/>
                <c:pt idx="0">
                  <c:v>28221.816524700611</c:v>
                </c:pt>
                <c:pt idx="1">
                  <c:v>8337.5194861670116</c:v>
                </c:pt>
                <c:pt idx="2">
                  <c:v>245.9505514527514</c:v>
                </c:pt>
                <c:pt idx="3">
                  <c:v>8100.2158250367956</c:v>
                </c:pt>
                <c:pt idx="4">
                  <c:v>4831.7202463530366</c:v>
                </c:pt>
                <c:pt idx="5">
                  <c:v>32255.591567624611</c:v>
                </c:pt>
                <c:pt idx="6">
                  <c:v>71.86708673036685</c:v>
                </c:pt>
                <c:pt idx="7">
                  <c:v>0</c:v>
                </c:pt>
                <c:pt idx="8">
                  <c:v>0</c:v>
                </c:pt>
                <c:pt idx="9">
                  <c:v>0</c:v>
                </c:pt>
              </c:numCache>
            </c:numRef>
          </c:val>
          <c:extLst>
            <c:ext xmlns:c16="http://schemas.microsoft.com/office/drawing/2014/chart" uri="{C3380CC4-5D6E-409C-BE32-E72D297353CC}">
              <c16:uniqueId val="{00000000-96C5-4E11-B0E4-80DAAD256D47}"/>
            </c:ext>
          </c:extLst>
        </c:ser>
        <c:dLbls>
          <c:showLegendKey val="0"/>
          <c:showVal val="0"/>
          <c:showCatName val="0"/>
          <c:showSerName val="0"/>
          <c:showPercent val="1"/>
          <c:showBubbleSize val="0"/>
          <c:showLeaderLines val="1"/>
        </c:dLbls>
        <c:firstSliceAng val="0"/>
      </c:pieChart>
    </c:plotArea>
    <c:legend>
      <c:legendPos val="r"/>
      <c:overlay val="0"/>
    </c:legend>
    <c:plotVisOnly val="1"/>
    <c:dispBlanksAs val="gap"/>
    <c:showDLblsOverMax val="0"/>
  </c:chart>
</c:chartSpace>
</file>

<file path=xl/chartsheets/_rels/sheet1.xml.rels><?xml version="1.0" encoding="UTF-8" standalone="yes"?>
<Relationships xmlns="http://schemas.openxmlformats.org/package/2006/relationships"><Relationship Id="rId1" Type="http://schemas.openxmlformats.org/officeDocument/2006/relationships/drawing" Target="../drawings/drawing3.xml"/></Relationships>
</file>

<file path=xl/chartsheets/_rels/sheet2.xml.rels><?xml version="1.0" encoding="UTF-8" standalone="yes"?>
<Relationships xmlns="http://schemas.openxmlformats.org/package/2006/relationships"><Relationship Id="rId1" Type="http://schemas.openxmlformats.org/officeDocument/2006/relationships/drawing" Target="../drawings/drawing4.xml"/></Relationships>
</file>

<file path=xl/chartsheets/_rels/sheet3.xml.rels><?xml version="1.0" encoding="UTF-8" standalone="yes"?>
<Relationships xmlns="http://schemas.openxmlformats.org/package/2006/relationships"><Relationship Id="rId1" Type="http://schemas.openxmlformats.org/officeDocument/2006/relationships/drawing" Target="../drawings/drawing5.xml"/></Relationships>
</file>

<file path=xl/chartsheets/_rels/sheet4.xml.rels><?xml version="1.0" encoding="UTF-8" standalone="yes"?>
<Relationships xmlns="http://schemas.openxmlformats.org/package/2006/relationships"><Relationship Id="rId1" Type="http://schemas.openxmlformats.org/officeDocument/2006/relationships/drawing" Target="../drawings/drawing6.xml"/></Relationships>
</file>

<file path=xl/chartsheets/sheet1.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400-000000000000}">
  <sheetPr codeName="Chart1">
    <tabColor theme="6"/>
  </sheetPr>
  <sheetViews>
    <sheetView zoomScale="134" workbookViewId="0" zoomToFit="1"/>
  </sheetViews>
  <pageMargins left="0.7" right="0.7" top="0.75" bottom="0.75" header="0.3" footer="0.3"/>
  <drawing r:id="rId1"/>
</chartsheet>
</file>

<file path=xl/chartsheets/sheet2.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500-000000000000}">
  <sheetPr codeName="Chart2">
    <tabColor theme="6"/>
  </sheetPr>
  <sheetViews>
    <sheetView zoomScale="134" workbookViewId="0" zoomToFit="1"/>
  </sheetViews>
  <pageMargins left="0.7" right="0.7" top="0.75" bottom="0.75" header="0.3" footer="0.3"/>
  <drawing r:id="rId1"/>
</chartsheet>
</file>

<file path=xl/chartsheets/sheet3.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600-000000000000}">
  <sheetPr codeName="Chart3">
    <tabColor theme="6"/>
  </sheetPr>
  <sheetViews>
    <sheetView zoomScale="134" workbookViewId="0" zoomToFit="1"/>
  </sheetViews>
  <pageMargins left="0.7" right="0.7" top="0.75" bottom="0.75" header="0.3" footer="0.3"/>
  <drawing r:id="rId1"/>
</chartsheet>
</file>

<file path=xl/chartsheets/sheet4.xml><?xml version="1.0" encoding="utf-8"?>
<chartsheet xmlns="http://schemas.openxmlformats.org/spreadsheetml/2006/main" xmlns:r="http://schemas.openxmlformats.org/officeDocument/2006/relationships" xmlns:mc="http://schemas.openxmlformats.org/markup-compatibility/2006" xmlns:xr="http://schemas.microsoft.com/office/spreadsheetml/2014/revision" xmlns:xr3="http://schemas.microsoft.com/office/spreadsheetml/2016/revision3" mc:Ignorable="xr xr3" xr:uid="{00000000-0001-0000-0700-000000000000}">
  <sheetPr codeName="Chart4">
    <tabColor theme="6"/>
  </sheetPr>
  <sheetViews>
    <sheetView zoomScale="134" workbookViewId="0" zoomToFit="1"/>
  </sheetViews>
  <pageMargins left="0.7" right="0.7" top="0.75" bottom="0.75" header="0.3" footer="0.3"/>
  <drawing r:id="rId1"/>
</chartsheet>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_rels/drawing11.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2.xml.rels><?xml version="1.0" encoding="UTF-8" standalone="yes"?>
<Relationships xmlns="http://schemas.openxmlformats.org/package/2006/relationships"><Relationship Id="rId1" Type="http://schemas.openxmlformats.org/officeDocument/2006/relationships/image" Target="../media/image1.jpeg"/></Relationships>
</file>

<file path=xl/drawings/_rels/drawing13.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_rels/drawing14.xml.rels><?xml version="1.0" encoding="UTF-8" standalone="yes"?>
<Relationships xmlns="http://schemas.openxmlformats.org/package/2006/relationships"><Relationship Id="rId1" Type="http://schemas.openxmlformats.org/officeDocument/2006/relationships/image" Target="../media/image5.png"/></Relationships>
</file>

<file path=xl/drawings/_rels/drawing2.xml.rels><?xml version="1.0" encoding="UTF-8" standalone="yes"?>
<Relationships xmlns="http://schemas.openxmlformats.org/package/2006/relationships"><Relationship Id="rId3" Type="http://schemas.openxmlformats.org/officeDocument/2006/relationships/image" Target="../media/image4.png"/><Relationship Id="rId2" Type="http://schemas.openxmlformats.org/officeDocument/2006/relationships/image" Target="../media/image3.jpeg"/><Relationship Id="rId1" Type="http://schemas.openxmlformats.org/officeDocument/2006/relationships/image" Target="../media/image1.jpeg"/></Relationships>
</file>

<file path=xl/drawings/_rels/drawing3.xml.rels><?xml version="1.0" encoding="UTF-8" standalone="yes"?>
<Relationships xmlns="http://schemas.openxmlformats.org/package/2006/relationships"><Relationship Id="rId1" Type="http://schemas.openxmlformats.org/officeDocument/2006/relationships/chart" Target="../charts/chart1.xml"/></Relationships>
</file>

<file path=xl/drawings/_rels/drawing4.xml.rels><?xml version="1.0" encoding="UTF-8" standalone="yes"?>
<Relationships xmlns="http://schemas.openxmlformats.org/package/2006/relationships"><Relationship Id="rId1" Type="http://schemas.openxmlformats.org/officeDocument/2006/relationships/chart" Target="../charts/chart2.xml"/></Relationships>
</file>

<file path=xl/drawings/_rels/drawing5.xml.rels><?xml version="1.0" encoding="UTF-8" standalone="yes"?>
<Relationships xmlns="http://schemas.openxmlformats.org/package/2006/relationships"><Relationship Id="rId1" Type="http://schemas.openxmlformats.org/officeDocument/2006/relationships/chart" Target="../charts/chart3.xml"/></Relationships>
</file>

<file path=xl/drawings/_rels/drawing6.xml.rels><?xml version="1.0" encoding="UTF-8" standalone="yes"?>
<Relationships xmlns="http://schemas.openxmlformats.org/package/2006/relationships"><Relationship Id="rId1" Type="http://schemas.openxmlformats.org/officeDocument/2006/relationships/chart" Target="../charts/chart4.xml"/></Relationships>
</file>

<file path=xl/drawings/_rels/drawing7.xml.rels><?xml version="1.0" encoding="UTF-8" standalone="yes"?>
<Relationships xmlns="http://schemas.openxmlformats.org/package/2006/relationships"><Relationship Id="rId2" Type="http://schemas.openxmlformats.org/officeDocument/2006/relationships/image" Target="../media/image3.jpe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2</xdr:col>
      <xdr:colOff>5204460</xdr:colOff>
      <xdr:row>1</xdr:row>
      <xdr:rowOff>38100</xdr:rowOff>
    </xdr:from>
    <xdr:to>
      <xdr:col>2</xdr:col>
      <xdr:colOff>7225771</xdr:colOff>
      <xdr:row>3</xdr:row>
      <xdr:rowOff>162573</xdr:rowOff>
    </xdr:to>
    <xdr:pic>
      <xdr:nvPicPr>
        <xdr:cNvPr id="5" name="Picture 4" descr="http://channelv.vito.local/Communication/External/PublishingImages/vito_basislogo.jpg">
          <a:extLst>
            <a:ext uri="{FF2B5EF4-FFF2-40B4-BE49-F238E27FC236}">
              <a16:creationId xmlns:a16="http://schemas.microsoft.com/office/drawing/2014/main" id="{4B50C382-D530-42F5-9F5C-168E4C957514}"/>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4295120" y="228600"/>
          <a:ext cx="2021311" cy="566433"/>
        </a:xfrm>
        <a:prstGeom prst="rect">
          <a:avLst/>
        </a:prstGeom>
        <a:noFill/>
      </xdr:spPr>
    </xdr:pic>
    <xdr:clientData/>
  </xdr:twoCellAnchor>
  <xdr:twoCellAnchor editAs="oneCell">
    <xdr:from>
      <xdr:col>2</xdr:col>
      <xdr:colOff>7351395</xdr:colOff>
      <xdr:row>1</xdr:row>
      <xdr:rowOff>42056</xdr:rowOff>
    </xdr:from>
    <xdr:to>
      <xdr:col>2</xdr:col>
      <xdr:colOff>9532843</xdr:colOff>
      <xdr:row>3</xdr:row>
      <xdr:rowOff>152400</xdr:rowOff>
    </xdr:to>
    <xdr:pic>
      <xdr:nvPicPr>
        <xdr:cNvPr id="6" name="Picture 5">
          <a:extLst>
            <a:ext uri="{FF2B5EF4-FFF2-40B4-BE49-F238E27FC236}">
              <a16:creationId xmlns:a16="http://schemas.microsoft.com/office/drawing/2014/main" id="{B7BB6D56-3267-443F-956D-119E87837111}"/>
            </a:ext>
          </a:extLst>
        </xdr:cNvPr>
        <xdr:cNvPicPr>
          <a:picLocks noChangeAspect="1"/>
        </xdr:cNvPicPr>
      </xdr:nvPicPr>
      <xdr:blipFill>
        <a:blip xmlns:r="http://schemas.openxmlformats.org/officeDocument/2006/relationships" r:embed="rId2"/>
        <a:stretch>
          <a:fillRect/>
        </a:stretch>
      </xdr:blipFill>
      <xdr:spPr>
        <a:xfrm>
          <a:off x="16442055" y="232556"/>
          <a:ext cx="2181448" cy="552304"/>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xdr:from>
      <xdr:col>1</xdr:col>
      <xdr:colOff>266700</xdr:colOff>
      <xdr:row>23</xdr:row>
      <xdr:rowOff>9525</xdr:rowOff>
    </xdr:from>
    <xdr:to>
      <xdr:col>1</xdr:col>
      <xdr:colOff>638175</xdr:colOff>
      <xdr:row>23</xdr:row>
      <xdr:rowOff>180975</xdr:rowOff>
    </xdr:to>
    <xdr:sp macro="" textlink="">
      <xdr:nvSpPr>
        <xdr:cNvPr id="2" name="Bent-Up Arrow 1">
          <a:extLst>
            <a:ext uri="{FF2B5EF4-FFF2-40B4-BE49-F238E27FC236}">
              <a16:creationId xmlns:a16="http://schemas.microsoft.com/office/drawing/2014/main" id="{00000000-0008-0000-0B00-000002000000}"/>
            </a:ext>
          </a:extLst>
        </xdr:cNvPr>
        <xdr:cNvSpPr/>
      </xdr:nvSpPr>
      <xdr:spPr>
        <a:xfrm>
          <a:off x="2581275" y="512445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11.xml><?xml version="1.0" encoding="utf-8"?>
<xdr:wsDr xmlns:xdr="http://schemas.openxmlformats.org/drawingml/2006/spreadsheetDrawing" xmlns:a="http://schemas.openxmlformats.org/drawingml/2006/main">
  <xdr:twoCellAnchor editAs="oneCell">
    <xdr:from>
      <xdr:col>2</xdr:col>
      <xdr:colOff>4933950</xdr:colOff>
      <xdr:row>1</xdr:row>
      <xdr:rowOff>95250</xdr:rowOff>
    </xdr:from>
    <xdr:to>
      <xdr:col>2</xdr:col>
      <xdr:colOff>6955261</xdr:colOff>
      <xdr:row>1</xdr:row>
      <xdr:rowOff>667398</xdr:rowOff>
    </xdr:to>
    <xdr:pic>
      <xdr:nvPicPr>
        <xdr:cNvPr id="3" name="Picture 2" descr="http://channelv.vito.local/Communication/External/PublishingImages/vito_basislogo.jpg">
          <a:extLst>
            <a:ext uri="{FF2B5EF4-FFF2-40B4-BE49-F238E27FC236}">
              <a16:creationId xmlns:a16="http://schemas.microsoft.com/office/drawing/2014/main" id="{00000000-0008-0000-0E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192125" y="295275"/>
          <a:ext cx="2021311" cy="572148"/>
        </a:xfrm>
        <a:prstGeom prst="rect">
          <a:avLst/>
        </a:prstGeom>
        <a:noFill/>
      </xdr:spPr>
    </xdr:pic>
    <xdr:clientData/>
  </xdr:twoCellAnchor>
  <xdr:twoCellAnchor editAs="oneCell">
    <xdr:from>
      <xdr:col>2</xdr:col>
      <xdr:colOff>7277099</xdr:colOff>
      <xdr:row>1</xdr:row>
      <xdr:rowOff>104775</xdr:rowOff>
    </xdr:from>
    <xdr:to>
      <xdr:col>2</xdr:col>
      <xdr:colOff>8391524</xdr:colOff>
      <xdr:row>1</xdr:row>
      <xdr:rowOff>666750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E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535274" y="304800"/>
          <a:ext cx="1114425" cy="561975"/>
        </a:xfrm>
        <a:prstGeom prst="rect">
          <a:avLst/>
        </a:prstGeom>
        <a:noFill/>
        <a:ln>
          <a:noFill/>
        </a:ln>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4</xdr:col>
      <xdr:colOff>1476375</xdr:colOff>
      <xdr:row>0</xdr:row>
      <xdr:rowOff>38100</xdr:rowOff>
    </xdr:from>
    <xdr:to>
      <xdr:col>5</xdr:col>
      <xdr:colOff>544936</xdr:colOff>
      <xdr:row>0</xdr:row>
      <xdr:rowOff>610248</xdr:rowOff>
    </xdr:to>
    <xdr:pic>
      <xdr:nvPicPr>
        <xdr:cNvPr id="2" name="Picture 1" descr="http://channelv.vito.local/Communication/External/PublishingImages/vito_basislogo.jpg">
          <a:extLst>
            <a:ext uri="{FF2B5EF4-FFF2-40B4-BE49-F238E27FC236}">
              <a16:creationId xmlns:a16="http://schemas.microsoft.com/office/drawing/2014/main" id="{00000000-0008-0000-0F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1315700" y="38100"/>
          <a:ext cx="2021311" cy="572148"/>
        </a:xfrm>
        <a:prstGeom prst="rect">
          <a:avLst/>
        </a:prstGeom>
        <a:noFill/>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2</xdr:col>
      <xdr:colOff>2028825</xdr:colOff>
      <xdr:row>1</xdr:row>
      <xdr:rowOff>85725</xdr:rowOff>
    </xdr:from>
    <xdr:to>
      <xdr:col>2</xdr:col>
      <xdr:colOff>2030836</xdr:colOff>
      <xdr:row>1</xdr:row>
      <xdr:rowOff>657873</xdr:rowOff>
    </xdr:to>
    <xdr:pic>
      <xdr:nvPicPr>
        <xdr:cNvPr id="2" name="Picture 1" descr="http://channelv.vito.local/Communication/External/PublishingImages/vito_basislogo.jpg">
          <a:extLst>
            <a:ext uri="{FF2B5EF4-FFF2-40B4-BE49-F238E27FC236}">
              <a16:creationId xmlns:a16="http://schemas.microsoft.com/office/drawing/2014/main" id="{00000000-0008-0000-17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0287000" y="285750"/>
          <a:ext cx="2021311" cy="572148"/>
        </a:xfrm>
        <a:prstGeom prst="rect">
          <a:avLst/>
        </a:prstGeom>
        <a:noFill/>
      </xdr:spPr>
    </xdr:pic>
    <xdr:clientData/>
  </xdr:twoCellAnchor>
  <xdr:twoCellAnchor editAs="oneCell">
    <xdr:from>
      <xdr:col>2</xdr:col>
      <xdr:colOff>4086225</xdr:colOff>
      <xdr:row>1</xdr:row>
      <xdr:rowOff>114300</xdr:rowOff>
    </xdr:from>
    <xdr:to>
      <xdr:col>2</xdr:col>
      <xdr:colOff>6107536</xdr:colOff>
      <xdr:row>1</xdr:row>
      <xdr:rowOff>686448</xdr:rowOff>
    </xdr:to>
    <xdr:pic>
      <xdr:nvPicPr>
        <xdr:cNvPr id="4" name="Picture 3" descr="http://channelv.vito.local/Communication/External/PublishingImages/vito_basislogo.jpg">
          <a:extLst>
            <a:ext uri="{FF2B5EF4-FFF2-40B4-BE49-F238E27FC236}">
              <a16:creationId xmlns:a16="http://schemas.microsoft.com/office/drawing/2014/main" id="{00000000-0008-0000-1700-000004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2344400" y="314325"/>
          <a:ext cx="2021311" cy="572148"/>
        </a:xfrm>
        <a:prstGeom prst="rect">
          <a:avLst/>
        </a:prstGeom>
        <a:noFill/>
      </xdr:spPr>
    </xdr:pic>
    <xdr:clientData/>
  </xdr:twoCellAnchor>
  <xdr:twoCellAnchor editAs="oneCell">
    <xdr:from>
      <xdr:col>2</xdr:col>
      <xdr:colOff>6429374</xdr:colOff>
      <xdr:row>1</xdr:row>
      <xdr:rowOff>123825</xdr:rowOff>
    </xdr:from>
    <xdr:to>
      <xdr:col>2</xdr:col>
      <xdr:colOff>7543799</xdr:colOff>
      <xdr:row>1</xdr:row>
      <xdr:rowOff>685800</xdr:rowOff>
    </xdr:to>
    <xdr:pic>
      <xdr:nvPicPr>
        <xdr:cNvPr id="5" name="Picture 4" descr="C:\Users\meynaere\AppData\Local\Microsoft\Windows\Temporary Internet Files\Content.Outlook\SHHOD2UQ\logo_kleur_leeuw.jpg">
          <a:extLst>
            <a:ext uri="{FF2B5EF4-FFF2-40B4-BE49-F238E27FC236}">
              <a16:creationId xmlns:a16="http://schemas.microsoft.com/office/drawing/2014/main" id="{00000000-0008-0000-1700-000005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4687549" y="323850"/>
          <a:ext cx="1114425" cy="561975"/>
        </a:xfrm>
        <a:prstGeom prst="rect">
          <a:avLst/>
        </a:prstGeom>
        <a:noFill/>
        <a:ln>
          <a:noFill/>
        </a:ln>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17</xdr:col>
      <xdr:colOff>1130399</xdr:colOff>
      <xdr:row>0</xdr:row>
      <xdr:rowOff>0</xdr:rowOff>
    </xdr:from>
    <xdr:to>
      <xdr:col>23</xdr:col>
      <xdr:colOff>717254</xdr:colOff>
      <xdr:row>22</xdr:row>
      <xdr:rowOff>149677</xdr:rowOff>
    </xdr:to>
    <xdr:pic>
      <xdr:nvPicPr>
        <xdr:cNvPr id="2" name="Picture 1">
          <a:extLst>
            <a:ext uri="{FF2B5EF4-FFF2-40B4-BE49-F238E27FC236}">
              <a16:creationId xmlns:a16="http://schemas.microsoft.com/office/drawing/2014/main" id="{00000000-0008-0000-1E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27841220" y="0"/>
          <a:ext cx="6608140" cy="53748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2</xdr:col>
      <xdr:colOff>3705225</xdr:colOff>
      <xdr:row>1</xdr:row>
      <xdr:rowOff>76200</xdr:rowOff>
    </xdr:from>
    <xdr:to>
      <xdr:col>2</xdr:col>
      <xdr:colOff>3707236</xdr:colOff>
      <xdr:row>2</xdr:row>
      <xdr:rowOff>648</xdr:rowOff>
    </xdr:to>
    <xdr:pic>
      <xdr:nvPicPr>
        <xdr:cNvPr id="2" name="Picture 1" descr="http://channelv.vito.local/Communication/External/PublishingImages/vito_basislogo.jpg">
          <a:extLst>
            <a:ext uri="{FF2B5EF4-FFF2-40B4-BE49-F238E27FC236}">
              <a16:creationId xmlns:a16="http://schemas.microsoft.com/office/drawing/2014/main" id="{00000000-0008-0000-0100-000002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9953625" y="276225"/>
          <a:ext cx="2021311" cy="572148"/>
        </a:xfrm>
        <a:prstGeom prst="rect">
          <a:avLst/>
        </a:prstGeom>
        <a:noFill/>
      </xdr:spPr>
    </xdr:pic>
    <xdr:clientData/>
  </xdr:twoCellAnchor>
  <xdr:twoCellAnchor editAs="oneCell">
    <xdr:from>
      <xdr:col>2</xdr:col>
      <xdr:colOff>6048374</xdr:colOff>
      <xdr:row>1</xdr:row>
      <xdr:rowOff>85725</xdr:rowOff>
    </xdr:from>
    <xdr:to>
      <xdr:col>2</xdr:col>
      <xdr:colOff>6048374</xdr:colOff>
      <xdr:row>2</xdr:row>
      <xdr:rowOff>0</xdr:rowOff>
    </xdr:to>
    <xdr:pic>
      <xdr:nvPicPr>
        <xdr:cNvPr id="3" name="Picture 2" descr="C:\Users\meynaere\AppData\Local\Microsoft\Windows\Temporary Internet Files\Content.Outlook\SHHOD2UQ\logo_kleur_leeuw.jpg">
          <a:extLst>
            <a:ext uri="{FF2B5EF4-FFF2-40B4-BE49-F238E27FC236}">
              <a16:creationId xmlns:a16="http://schemas.microsoft.com/office/drawing/2014/main" id="{00000000-0008-0000-0100-000003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2296774" y="285750"/>
          <a:ext cx="1114425" cy="561975"/>
        </a:xfrm>
        <a:prstGeom prst="rect">
          <a:avLst/>
        </a:prstGeom>
        <a:noFill/>
        <a:ln>
          <a:noFill/>
        </a:ln>
      </xdr:spPr>
    </xdr:pic>
    <xdr:clientData/>
  </xdr:twoCellAnchor>
  <xdr:twoCellAnchor editAs="oneCell">
    <xdr:from>
      <xdr:col>2</xdr:col>
      <xdr:colOff>3724275</xdr:colOff>
      <xdr:row>1</xdr:row>
      <xdr:rowOff>66675</xdr:rowOff>
    </xdr:from>
    <xdr:to>
      <xdr:col>2</xdr:col>
      <xdr:colOff>7181007</xdr:colOff>
      <xdr:row>1</xdr:row>
      <xdr:rowOff>639749</xdr:rowOff>
    </xdr:to>
    <xdr:pic>
      <xdr:nvPicPr>
        <xdr:cNvPr id="4" name="Picture 3">
          <a:extLst>
            <a:ext uri="{FF2B5EF4-FFF2-40B4-BE49-F238E27FC236}">
              <a16:creationId xmlns:a16="http://schemas.microsoft.com/office/drawing/2014/main" id="{00000000-0008-0000-0100-000004000000}"/>
            </a:ext>
          </a:extLst>
        </xdr:cNvPr>
        <xdr:cNvPicPr>
          <a:picLocks noChangeAspect="1"/>
        </xdr:cNvPicPr>
      </xdr:nvPicPr>
      <xdr:blipFill>
        <a:blip xmlns:r="http://schemas.openxmlformats.org/officeDocument/2006/relationships" r:embed="rId3"/>
        <a:stretch>
          <a:fillRect/>
        </a:stretch>
      </xdr:blipFill>
      <xdr:spPr>
        <a:xfrm>
          <a:off x="9972675" y="266700"/>
          <a:ext cx="3456732" cy="573074"/>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4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4.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5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5.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6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6.xml><?xml version="1.0" encoding="utf-8"?>
<xdr:wsDr xmlns:xdr="http://schemas.openxmlformats.org/drawingml/2006/spreadsheetDrawing" xmlns:a="http://schemas.openxmlformats.org/drawingml/2006/main">
  <xdr:absoluteAnchor>
    <xdr:pos x="0" y="0"/>
    <xdr:ext cx="9283321" cy="6049086"/>
    <xdr:graphicFrame macro="">
      <xdr:nvGraphicFramePr>
        <xdr:cNvPr id="2" name="Chart 1">
          <a:extLst>
            <a:ext uri="{FF2B5EF4-FFF2-40B4-BE49-F238E27FC236}">
              <a16:creationId xmlns:a16="http://schemas.microsoft.com/office/drawing/2014/main" id="{00000000-0008-0000-0700-000002000000}"/>
            </a:ext>
          </a:extLst>
        </xdr:cNvPr>
        <xdr:cNvGraphicFramePr>
          <a:graphicFrameLocks noGrp="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absoluteAnchor>
</xdr:wsDr>
</file>

<file path=xl/drawings/drawing7.xml><?xml version="1.0" encoding="utf-8"?>
<xdr:wsDr xmlns:xdr="http://schemas.openxmlformats.org/drawingml/2006/spreadsheetDrawing" xmlns:a="http://schemas.openxmlformats.org/drawingml/2006/main">
  <xdr:twoCellAnchor editAs="oneCell">
    <xdr:from>
      <xdr:col>2</xdr:col>
      <xdr:colOff>5181600</xdr:colOff>
      <xdr:row>1</xdr:row>
      <xdr:rowOff>57150</xdr:rowOff>
    </xdr:from>
    <xdr:to>
      <xdr:col>2</xdr:col>
      <xdr:colOff>7202911</xdr:colOff>
      <xdr:row>1</xdr:row>
      <xdr:rowOff>629298</xdr:rowOff>
    </xdr:to>
    <xdr:pic>
      <xdr:nvPicPr>
        <xdr:cNvPr id="3" name="Picture 2" descr="http://channelv.vito.local/Communication/External/PublishingImages/vito_basislogo.jpg">
          <a:extLst>
            <a:ext uri="{FF2B5EF4-FFF2-40B4-BE49-F238E27FC236}">
              <a16:creationId xmlns:a16="http://schemas.microsoft.com/office/drawing/2014/main" id="{00000000-0008-0000-0800-000003000000}"/>
            </a:ext>
          </a:extLst>
        </xdr:cNvPr>
        <xdr:cNvPicPr>
          <a:picLocks noChangeAspect="1" noChangeArrowheads="1"/>
        </xdr:cNvPicPr>
      </xdr:nvPicPr>
      <xdr:blipFill>
        <a:blip xmlns:r="http://schemas.openxmlformats.org/officeDocument/2006/relationships" r:embed="rId1" cstate="print"/>
        <a:srcRect/>
        <a:stretch>
          <a:fillRect/>
        </a:stretch>
      </xdr:blipFill>
      <xdr:spPr bwMode="auto">
        <a:xfrm>
          <a:off x="13573125" y="257175"/>
          <a:ext cx="2021311" cy="572148"/>
        </a:xfrm>
        <a:prstGeom prst="rect">
          <a:avLst/>
        </a:prstGeom>
        <a:noFill/>
      </xdr:spPr>
    </xdr:pic>
    <xdr:clientData/>
  </xdr:twoCellAnchor>
  <xdr:twoCellAnchor editAs="oneCell">
    <xdr:from>
      <xdr:col>2</xdr:col>
      <xdr:colOff>7524749</xdr:colOff>
      <xdr:row>1</xdr:row>
      <xdr:rowOff>66675</xdr:rowOff>
    </xdr:from>
    <xdr:to>
      <xdr:col>2</xdr:col>
      <xdr:colOff>8639174</xdr:colOff>
      <xdr:row>1</xdr:row>
      <xdr:rowOff>628650</xdr:rowOff>
    </xdr:to>
    <xdr:pic>
      <xdr:nvPicPr>
        <xdr:cNvPr id="4" name="Picture 3" descr="C:\Users\meynaere\AppData\Local\Microsoft\Windows\Temporary Internet Files\Content.Outlook\SHHOD2UQ\logo_kleur_leeuw.jpg">
          <a:extLst>
            <a:ext uri="{FF2B5EF4-FFF2-40B4-BE49-F238E27FC236}">
              <a16:creationId xmlns:a16="http://schemas.microsoft.com/office/drawing/2014/main" id="{00000000-0008-0000-0800-000004000000}"/>
            </a:ext>
          </a:extLst>
        </xdr:cNvPr>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15916274" y="266700"/>
          <a:ext cx="1114425" cy="561975"/>
        </a:xfrm>
        <a:prstGeom prst="rect">
          <a:avLst/>
        </a:prstGeom>
        <a:noFill/>
        <a:ln>
          <a:noFill/>
        </a:ln>
      </xdr:spPr>
    </xdr:pic>
    <xdr:clientData/>
  </xdr:twoCellAnchor>
</xdr:wsDr>
</file>

<file path=xl/drawings/drawing8.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900-000003000000}"/>
            </a:ext>
          </a:extLst>
        </xdr:cNvPr>
        <xdr:cNvSpPr/>
      </xdr:nvSpPr>
      <xdr:spPr>
        <a:xfrm>
          <a:off x="2447925" y="55626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133350</xdr:colOff>
      <xdr:row>12</xdr:row>
      <xdr:rowOff>66675</xdr:rowOff>
    </xdr:from>
    <xdr:to>
      <xdr:col>1</xdr:col>
      <xdr:colOff>504825</xdr:colOff>
      <xdr:row>12</xdr:row>
      <xdr:rowOff>238125</xdr:rowOff>
    </xdr:to>
    <xdr:sp macro="" textlink="">
      <xdr:nvSpPr>
        <xdr:cNvPr id="3" name="Bent-Up Arrow 2">
          <a:extLst>
            <a:ext uri="{FF2B5EF4-FFF2-40B4-BE49-F238E27FC236}">
              <a16:creationId xmlns:a16="http://schemas.microsoft.com/office/drawing/2014/main" id="{00000000-0008-0000-0A00-000003000000}"/>
            </a:ext>
          </a:extLst>
        </xdr:cNvPr>
        <xdr:cNvSpPr/>
      </xdr:nvSpPr>
      <xdr:spPr>
        <a:xfrm>
          <a:off x="3581400" y="3086100"/>
          <a:ext cx="371475" cy="171450"/>
        </a:xfrm>
        <a:prstGeom prst="bentUpArrow">
          <a:avLst/>
        </a:prstGeom>
        <a:solidFill>
          <a:srgbClr val="33CCCC"/>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endParaRPr lang="nl-BE" sz="1100"/>
        </a:p>
      </xdr:txBody>
    </xdr:sp>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00000000-000C-0000-FFFF-FFFF00000000}" name="TableECFTransport" displayName="TableECFTransport" ref="A1:F55" totalsRowShown="0" headerRowDxfId="25" dataDxfId="23" headerRowBorderDxfId="24" tableBorderDxfId="22">
  <autoFilter ref="A1:F55" xr:uid="{00000000-0009-0000-0100-000001000000}"/>
  <tableColumns count="6">
    <tableColumn id="1" xr3:uid="{00000000-0010-0000-0000-000001000000}" name="Index" dataDxfId="21">
      <calculatedColumnFormula>CONCATENATE(TableECFTransport[[#This Row],[Voertuigtype]],"_",TableECFTransport[[#This Row],[Wegtype]],"_",TableECFTransport[[#This Row],[Brandstoftechnologie]],"_",TableECFTransport[[#This Row],[Brandstof]])</calculatedColumnFormula>
    </tableColumn>
    <tableColumn id="2" xr3:uid="{00000000-0010-0000-0000-000002000000}" name="Voertuigtype" dataDxfId="20"/>
    <tableColumn id="3" xr3:uid="{00000000-0010-0000-0000-000003000000}" name="Wegtype" dataDxfId="19"/>
    <tableColumn id="4" xr3:uid="{00000000-0010-0000-0000-000004000000}" name="Brandstoftechnologie" dataDxfId="18"/>
    <tableColumn id="5" xr3:uid="{00000000-0010-0000-0000-000005000000}" name="Brandstof" dataDxfId="17"/>
    <tableColumn id="6" xr3:uid="{00000000-0010-0000-0000-000006000000}" name="EnergieConsumptieFactor (PJ per km)" dataDxfId="16"/>
  </tableColumns>
  <tableStyleInfo name="TableStyleMedium2"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00000000-000C-0000-FFFF-FFFF01000000}" name="TableVerdeelsleutelVkm" displayName="TableVerdeelsleutelVkm" ref="A23:L25" totalsRowShown="0" headerRowDxfId="15" dataDxfId="13" headerRowBorderDxfId="14" tableBorderDxfId="12">
  <autoFilter ref="A23:L25" xr:uid="{00000000-0009-0000-0100-000002000000}">
    <filterColumn colId="0" hiddenButton="1"/>
    <filterColumn colId="1" hiddenButton="1"/>
    <filterColumn colId="2" hiddenButton="1"/>
    <filterColumn colId="3" hiddenButton="1"/>
    <filterColumn colId="4" hiddenButton="1"/>
    <filterColumn colId="5" hiddenButton="1"/>
    <filterColumn colId="6" hiddenButton="1"/>
    <filterColumn colId="7" hiddenButton="1"/>
    <filterColumn colId="8" hiddenButton="1"/>
    <filterColumn colId="9" hiddenButton="1"/>
    <filterColumn colId="10" hiddenButton="1"/>
    <filterColumn colId="11" hiddenButton="1"/>
  </autoFilter>
  <tableColumns count="12">
    <tableColumn id="1" xr3:uid="{00000000-0010-0000-0100-000001000000}" name="Voertuigtype" dataDxfId="11"/>
    <tableColumn id="2" xr3:uid="{00000000-0010-0000-0100-000002000000}" name="CNG" dataDxfId="10" dataCellStyle="Percent"/>
    <tableColumn id="3" xr3:uid="{00000000-0010-0000-0100-000003000000}" name="DIESEL" dataDxfId="9" dataCellStyle="Percent"/>
    <tableColumn id="4" xr3:uid="{00000000-0010-0000-0100-000004000000}" name="DIESEL HYBRID CS" dataDxfId="8" dataCellStyle="Percent"/>
    <tableColumn id="5" xr3:uid="{00000000-0010-0000-0100-000005000000}" name="DIESEL HYBRID PHEV" dataDxfId="7" dataCellStyle="Percent"/>
    <tableColumn id="6" xr3:uid="{00000000-0010-0000-0100-000006000000}" name="E85" dataDxfId="6" dataCellStyle="Percent"/>
    <tableColumn id="7" xr3:uid="{00000000-0010-0000-0100-000007000000}" name="ELECTRIC" dataDxfId="5" dataCellStyle="Percent"/>
    <tableColumn id="8" xr3:uid="{00000000-0010-0000-0100-000008000000}" name="FUEL CELL H2" dataDxfId="4" dataCellStyle="Percent"/>
    <tableColumn id="9" xr3:uid="{00000000-0010-0000-0100-000009000000}" name="LPG" dataDxfId="3" dataCellStyle="Percent"/>
    <tableColumn id="10" xr3:uid="{00000000-0010-0000-0100-00000A000000}" name="PETROL" dataDxfId="2" dataCellStyle="Percent"/>
    <tableColumn id="11" xr3:uid="{00000000-0010-0000-0100-00000B000000}" name="PETROL HYBRID CS" dataDxfId="1" dataCellStyle="Percent"/>
    <tableColumn id="12" xr3:uid="{00000000-0010-0000-0100-00000C000000}" name="PETROL HYBRID PHEV" dataDxfId="0" dataCellStyle="Percent"/>
  </tableColumns>
  <tableStyleInfo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aps.vlaanderen.be/lokaal/burgemeestersconvenant/burgemeestersconvenant.htm"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9.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0.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4.bin"/></Relationships>
</file>

<file path=xl/worksheets/_rels/sheet2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5.bin"/></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2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16.bin"/></Relationships>
</file>

<file path=xl/worksheets/_rels/sheet25.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17.bin"/></Relationships>
</file>

<file path=xl/worksheets/_rels/sheet26.xml.rels><?xml version="1.0" encoding="UTF-8" standalone="yes"?>
<Relationships xmlns="http://schemas.openxmlformats.org/package/2006/relationships"><Relationship Id="rId2" Type="http://schemas.openxmlformats.org/officeDocument/2006/relationships/comments" Target="../comments4.xml"/><Relationship Id="rId1" Type="http://schemas.openxmlformats.org/officeDocument/2006/relationships/vmlDrawing" Target="../drawings/vmlDrawing4.vml"/></Relationships>
</file>

<file path=xl/worksheets/_rels/sheet27.xml.rels><?xml version="1.0" encoding="UTF-8" standalone="yes"?>
<Relationships xmlns="http://schemas.openxmlformats.org/package/2006/relationships"><Relationship Id="rId3" Type="http://schemas.openxmlformats.org/officeDocument/2006/relationships/comments" Target="../comments5.xml"/><Relationship Id="rId2" Type="http://schemas.openxmlformats.org/officeDocument/2006/relationships/vmlDrawing" Target="../drawings/vmlDrawing5.vml"/><Relationship Id="rId1" Type="http://schemas.openxmlformats.org/officeDocument/2006/relationships/printerSettings" Target="../printerSettings/printerSettings18.bin"/></Relationships>
</file>

<file path=xl/worksheets/_rels/sheet2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19.bin"/></Relationships>
</file>

<file path=xl/worksheets/_rels/sheet29.xml.rels><?xml version="1.0" encoding="UTF-8" standalone="yes"?>
<Relationships xmlns="http://schemas.openxmlformats.org/package/2006/relationships"><Relationship Id="rId3" Type="http://schemas.openxmlformats.org/officeDocument/2006/relationships/vmlDrawing" Target="../drawings/vmlDrawing6.vml"/><Relationship Id="rId2" Type="http://schemas.openxmlformats.org/officeDocument/2006/relationships/drawing" Target="../drawings/drawing14.xml"/><Relationship Id="rId1" Type="http://schemas.openxmlformats.org/officeDocument/2006/relationships/printerSettings" Target="../printerSettings/printerSettings20.bin"/><Relationship Id="rId4" Type="http://schemas.openxmlformats.org/officeDocument/2006/relationships/comments" Target="../comments6.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0.xml.rels><?xml version="1.0" encoding="UTF-8" standalone="yes"?>
<Relationships xmlns="http://schemas.openxmlformats.org/package/2006/relationships"><Relationship Id="rId8" Type="http://schemas.openxmlformats.org/officeDocument/2006/relationships/hyperlink" Target="https://ec.europa.eu/jrc/en/publication/covenant-mayors-climate-and-energy-default-emission-factors-local-emission-inventories-version-2017" TargetMode="External"/><Relationship Id="rId13" Type="http://schemas.openxmlformats.org/officeDocument/2006/relationships/printerSettings" Target="../printerSettings/printerSettings21.bin"/><Relationship Id="rId3" Type="http://schemas.openxmlformats.org/officeDocument/2006/relationships/hyperlink" Target="mailto:katrijn.vos@vlm.be" TargetMode="External"/><Relationship Id="rId7" Type="http://schemas.openxmlformats.org/officeDocument/2006/relationships/hyperlink" Target="mailto:marlies.vanhulsel@vito.be" TargetMode="External"/><Relationship Id="rId12" Type="http://schemas.openxmlformats.org/officeDocument/2006/relationships/hyperlink" Target="https://view.officeapps.live.com/op/view.aspx?src=https%3A%2F%2Fwww.energiesparen.be%2Fsites%2Fdefault%2Ffiles%2Fatoms%2Ffiles%2Fdetail%2520energiebalansen%2520tem%25202020_0.xlsx&amp;wdOrigin=BROWSELINK" TargetMode="External"/><Relationship Id="rId2" Type="http://schemas.openxmlformats.org/officeDocument/2006/relationships/hyperlink" Target="http://www4.vlaanderen.be/dar/svr/Pages/2011-01-24-studiedag-projecties.aspx" TargetMode="External"/><Relationship Id="rId1" Type="http://schemas.openxmlformats.org/officeDocument/2006/relationships/hyperlink" Target="mailto:christoph.degendt@fluvius.be" TargetMode="External"/><Relationship Id="rId6" Type="http://schemas.openxmlformats.org/officeDocument/2006/relationships/hyperlink" Target="mailto:marlies.vanhulsel@vito.be" TargetMode="External"/><Relationship Id="rId11" Type="http://schemas.openxmlformats.org/officeDocument/2006/relationships/hyperlink" Target="mailto:catherine.vanthienen@vea.be" TargetMode="External"/><Relationship Id="rId5" Type="http://schemas.openxmlformats.org/officeDocument/2006/relationships/hyperlink" Target="mailto:kaat.jespers@vito.be" TargetMode="External"/><Relationship Id="rId10" Type="http://schemas.openxmlformats.org/officeDocument/2006/relationships/hyperlink" Target="https://emis.vito.be/nl/rapporten-energiebalans-vlaanderen" TargetMode="External"/><Relationship Id="rId4" Type="http://schemas.openxmlformats.org/officeDocument/2006/relationships/hyperlink" Target="mailto:kaat.jespers@vito.be" TargetMode="External"/><Relationship Id="rId9" Type="http://schemas.openxmlformats.org/officeDocument/2006/relationships/hyperlink" Target="mailto:ellen.moons@vea.be" TargetMode="External"/></Relationships>
</file>

<file path=xl/worksheets/_rels/sheet31.xml.rels><?xml version="1.0" encoding="UTF-8" standalone="yes"?>
<Relationships xmlns="http://schemas.openxmlformats.org/package/2006/relationships"><Relationship Id="rId1" Type="http://schemas.openxmlformats.org/officeDocument/2006/relationships/printerSettings" Target="../printerSettings/printerSettings22.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23"/>
  <dimension ref="A1:G38"/>
  <sheetViews>
    <sheetView showGridLines="0" tabSelected="1" zoomScaleNormal="100" workbookViewId="0">
      <selection activeCell="A4" sqref="A4"/>
    </sheetView>
  </sheetViews>
  <sheetFormatPr defaultRowHeight="15"/>
  <cols>
    <col min="1" max="1" width="51" customWidth="1"/>
    <col min="2" max="2" width="81.5703125" customWidth="1"/>
    <col min="3" max="3" width="140.5703125" customWidth="1"/>
  </cols>
  <sheetData>
    <row r="1" spans="1:7" ht="15.75" thickBot="1"/>
    <row r="2" spans="1:7" s="373" customFormat="1" ht="20.25" customHeight="1">
      <c r="A2" s="385" t="s">
        <v>601</v>
      </c>
      <c r="B2" s="386"/>
      <c r="C2" s="387"/>
    </row>
    <row r="3" spans="1:7" s="11" customFormat="1" ht="15" customHeight="1">
      <c r="A3" s="93"/>
      <c r="B3" s="74"/>
      <c r="C3" s="94"/>
    </row>
    <row r="4" spans="1:7" s="11" customFormat="1" ht="15.75" customHeight="1" thickBot="1">
      <c r="A4" s="105" t="s">
        <v>863</v>
      </c>
      <c r="B4" s="106"/>
      <c r="C4" s="107"/>
    </row>
    <row r="5" spans="1:7" s="380" customFormat="1" ht="15.75" customHeight="1">
      <c r="A5" s="377" t="s">
        <v>0</v>
      </c>
      <c r="B5" s="378"/>
      <c r="C5" s="379"/>
    </row>
    <row r="6" spans="1:7" s="380" customFormat="1" ht="15" customHeight="1">
      <c r="A6" s="381" t="str">
        <f>txtNIS</f>
        <v>33029</v>
      </c>
      <c r="B6" s="382"/>
      <c r="C6" s="383"/>
    </row>
    <row r="7" spans="1:7" s="380" customFormat="1" ht="15.75" customHeight="1">
      <c r="A7" s="384" t="str">
        <f>txtMunicipality</f>
        <v>WERVIK</v>
      </c>
      <c r="B7" s="382"/>
      <c r="C7" s="383"/>
    </row>
    <row r="8" spans="1:7" ht="15.75" thickBot="1">
      <c r="A8" s="45"/>
      <c r="B8" s="108"/>
      <c r="C8" s="109"/>
    </row>
    <row r="9" spans="1:7" s="373" customFormat="1" ht="15.75" thickBot="1">
      <c r="A9" s="397" t="s">
        <v>343</v>
      </c>
      <c r="B9" s="400"/>
      <c r="C9" s="401"/>
    </row>
    <row r="10" spans="1:7" s="15" customFormat="1" ht="57.75" customHeight="1" thickBot="1">
      <c r="A10" s="1027" t="s">
        <v>861</v>
      </c>
      <c r="B10" s="1028"/>
      <c r="C10" s="1029"/>
    </row>
    <row r="11" spans="1:7" s="374" customFormat="1" ht="15.75" thickBot="1">
      <c r="A11" s="397" t="s">
        <v>345</v>
      </c>
      <c r="B11" s="400"/>
      <c r="C11" s="401"/>
      <c r="G11" s="375"/>
    </row>
    <row r="12" spans="1:7">
      <c r="A12" s="44"/>
      <c r="B12" s="43"/>
      <c r="C12" s="96"/>
    </row>
    <row r="13" spans="1:7" s="374" customFormat="1">
      <c r="A13" s="728" t="s">
        <v>568</v>
      </c>
      <c r="B13" s="371"/>
      <c r="C13" s="372"/>
      <c r="D13" s="373"/>
      <c r="E13" s="373"/>
      <c r="G13" s="375"/>
    </row>
    <row r="14" spans="1:7" s="374" customFormat="1">
      <c r="A14" s="376"/>
      <c r="B14" s="371"/>
      <c r="C14" s="372"/>
      <c r="D14" s="373"/>
      <c r="E14" s="373"/>
      <c r="G14" s="375"/>
    </row>
    <row r="15" spans="1:7" s="15" customFormat="1" ht="15.75" thickBot="1">
      <c r="A15" s="97"/>
      <c r="B15" s="43"/>
      <c r="C15" s="96"/>
      <c r="D15"/>
      <c r="E15"/>
      <c r="G15" s="68"/>
    </row>
    <row r="16" spans="1:7" s="373" customFormat="1" ht="32.25" customHeight="1" thickBot="1">
      <c r="A16" s="397" t="s">
        <v>346</v>
      </c>
      <c r="B16" s="1030" t="s">
        <v>495</v>
      </c>
      <c r="C16" s="1031"/>
    </row>
    <row r="17" spans="1:3" s="15" customFormat="1" ht="15.75">
      <c r="A17" s="98"/>
      <c r="B17" s="70"/>
      <c r="C17" s="99"/>
    </row>
    <row r="18" spans="1:3">
      <c r="A18" s="95" t="s">
        <v>349</v>
      </c>
      <c r="B18" s="69" t="s">
        <v>361</v>
      </c>
      <c r="C18" s="100" t="s">
        <v>360</v>
      </c>
    </row>
    <row r="19" spans="1:3" s="330" customFormat="1">
      <c r="A19" s="364" t="s">
        <v>347</v>
      </c>
      <c r="B19" s="365" t="s">
        <v>727</v>
      </c>
      <c r="C19" s="366" t="s">
        <v>493</v>
      </c>
    </row>
    <row r="20" spans="1:3" s="330" customFormat="1">
      <c r="A20" s="367"/>
      <c r="B20" s="327"/>
      <c r="C20" s="368"/>
    </row>
    <row r="21" spans="1:3" s="330" customFormat="1">
      <c r="A21" s="369" t="s">
        <v>348</v>
      </c>
      <c r="B21" s="365" t="s">
        <v>490</v>
      </c>
      <c r="C21" s="366" t="s">
        <v>494</v>
      </c>
    </row>
    <row r="22" spans="1:3" s="330" customFormat="1">
      <c r="A22" s="370"/>
      <c r="B22" s="327"/>
      <c r="C22" s="368"/>
    </row>
    <row r="23" spans="1:3" s="330" customFormat="1" ht="30">
      <c r="A23" s="364" t="s">
        <v>412</v>
      </c>
      <c r="B23" s="434" t="s">
        <v>416</v>
      </c>
      <c r="C23" s="366" t="s">
        <v>491</v>
      </c>
    </row>
    <row r="24" spans="1:3" s="330" customFormat="1">
      <c r="A24" s="370"/>
      <c r="B24" s="327"/>
      <c r="C24" s="368"/>
    </row>
    <row r="25" spans="1:3" s="330" customFormat="1">
      <c r="A25" s="364" t="s">
        <v>414</v>
      </c>
      <c r="B25" s="365" t="s">
        <v>413</v>
      </c>
      <c r="C25" s="366" t="s">
        <v>492</v>
      </c>
    </row>
    <row r="26" spans="1:3" s="330" customFormat="1">
      <c r="A26" s="370"/>
      <c r="B26" s="327"/>
      <c r="C26" s="368"/>
    </row>
    <row r="27" spans="1:3" s="330" customFormat="1">
      <c r="A27" s="364" t="s">
        <v>387</v>
      </c>
      <c r="B27" s="365" t="s">
        <v>411</v>
      </c>
      <c r="C27" s="366"/>
    </row>
    <row r="28" spans="1:3" s="330" customFormat="1">
      <c r="A28" s="370"/>
      <c r="B28" s="327" t="s">
        <v>548</v>
      </c>
      <c r="C28" s="368"/>
    </row>
    <row r="29" spans="1:3" ht="15.75" thickBot="1">
      <c r="A29" s="44"/>
      <c r="B29" s="43"/>
      <c r="C29" s="96"/>
    </row>
    <row r="30" spans="1:3" s="373" customFormat="1" ht="15.75" thickBot="1">
      <c r="A30" s="397" t="s">
        <v>358</v>
      </c>
      <c r="B30" s="398"/>
      <c r="C30" s="399"/>
    </row>
    <row r="31" spans="1:3" s="15" customFormat="1" ht="15.75">
      <c r="A31" s="98"/>
      <c r="B31" s="71"/>
      <c r="C31" s="102"/>
    </row>
    <row r="32" spans="1:3" s="15" customFormat="1">
      <c r="A32" s="103" t="s">
        <v>359</v>
      </c>
      <c r="B32" s="73" t="s">
        <v>361</v>
      </c>
      <c r="C32" s="104"/>
    </row>
    <row r="33" spans="1:3" s="391" customFormat="1">
      <c r="A33" s="388" t="s">
        <v>350</v>
      </c>
      <c r="B33" s="389" t="s">
        <v>362</v>
      </c>
      <c r="C33" s="390"/>
    </row>
    <row r="34" spans="1:3" s="391" customFormat="1">
      <c r="A34" s="392" t="s">
        <v>351</v>
      </c>
      <c r="B34" s="393" t="s">
        <v>352</v>
      </c>
      <c r="C34" s="394"/>
    </row>
    <row r="35" spans="1:3" s="391" customFormat="1">
      <c r="A35" s="395" t="s">
        <v>353</v>
      </c>
      <c r="B35" s="393" t="s">
        <v>354</v>
      </c>
      <c r="C35" s="394"/>
    </row>
    <row r="36" spans="1:3" s="391" customFormat="1">
      <c r="A36" s="396" t="s">
        <v>355</v>
      </c>
      <c r="B36" s="393" t="s">
        <v>356</v>
      </c>
      <c r="C36" s="394"/>
    </row>
    <row r="37" spans="1:3" s="391" customFormat="1" ht="30">
      <c r="A37" s="422" t="s">
        <v>357</v>
      </c>
      <c r="B37" s="393" t="s">
        <v>444</v>
      </c>
      <c r="C37" s="394"/>
    </row>
    <row r="38" spans="1:3" ht="15.75" thickBot="1">
      <c r="A38" s="423"/>
      <c r="B38" s="424"/>
      <c r="C38" s="425"/>
    </row>
  </sheetData>
  <mergeCells count="2">
    <mergeCell ref="A10:C10"/>
    <mergeCell ref="B16:C16"/>
  </mergeCells>
  <hyperlinks>
    <hyperlink ref="A19" location="'OUTPUT--&gt;'!A1" display="OUTPUT--&gt;" xr:uid="{00000000-0004-0000-0000-000000000000}"/>
    <hyperlink ref="A21" location="'INPUT--&gt;'!A1" display="'INPUT--&gt;" xr:uid="{00000000-0004-0000-0000-000001000000}"/>
    <hyperlink ref="A23" location="'DATA--&gt;'!A1" display="DATA--&gt;" xr:uid="{00000000-0004-0000-0000-000002000000}"/>
    <hyperlink ref="A27" location="'BRONNEN --&gt;'!A1" display="BRONNEN--&gt;" xr:uid="{00000000-0004-0000-0000-000003000000}"/>
    <hyperlink ref="A25" location="'BEREKENINGEN PER SECTOR --&gt;'!A1" display="BEREKENINGEN PER SECTOR --&gt;" xr:uid="{00000000-0004-0000-0000-000004000000}"/>
    <hyperlink ref="A13" r:id="rId1" xr:uid="{00000000-0004-0000-0000-000005000000}"/>
  </hyperlinks>
  <pageMargins left="0.7" right="0.7" top="0.75" bottom="0.75" header="0.3" footer="0.3"/>
  <pageSetup paperSize="9" orientation="portrait" r:id="rId2"/>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Sheet21">
    <tabColor theme="8"/>
  </sheetPr>
  <dimension ref="A1:P19"/>
  <sheetViews>
    <sheetView showGridLines="0" zoomScaleNormal="100"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40.5703125" style="442" customWidth="1"/>
    <col min="6" max="6" width="14.85546875" style="442" customWidth="1"/>
    <col min="7" max="7" width="6.5703125" style="442" bestFit="1" customWidth="1"/>
    <col min="8" max="8" width="8.14062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26.42578125" style="442" bestFit="1"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461"/>
      <c r="B4" s="459"/>
      <c r="C4" s="490"/>
      <c r="D4" s="490"/>
      <c r="E4" s="490"/>
      <c r="F4" s="490"/>
      <c r="G4" s="490"/>
      <c r="H4" s="490"/>
      <c r="I4" s="490"/>
      <c r="J4" s="490"/>
      <c r="K4" s="490"/>
      <c r="L4" s="490"/>
      <c r="M4" s="490"/>
      <c r="N4" s="490"/>
      <c r="O4" s="490"/>
      <c r="P4" s="490"/>
    </row>
    <row r="5" spans="1:16" outlineLevel="1">
      <c r="A5" s="461"/>
      <c r="B5" s="459"/>
      <c r="C5" s="490"/>
      <c r="D5" s="490"/>
      <c r="E5" s="490"/>
      <c r="F5" s="490"/>
      <c r="G5" s="490"/>
      <c r="H5" s="490"/>
      <c r="I5" s="490"/>
      <c r="J5" s="490"/>
      <c r="K5" s="490"/>
      <c r="L5" s="490"/>
      <c r="M5" s="490"/>
      <c r="N5" s="490"/>
      <c r="O5" s="490"/>
      <c r="P5" s="490"/>
    </row>
    <row r="6" spans="1:16" outlineLevel="1">
      <c r="A6" s="461"/>
      <c r="B6" s="459"/>
      <c r="C6" s="490"/>
      <c r="D6" s="490"/>
      <c r="E6" s="490"/>
      <c r="F6" s="490"/>
      <c r="G6" s="490"/>
      <c r="H6" s="490"/>
      <c r="I6" s="490"/>
      <c r="J6" s="490"/>
      <c r="K6" s="490"/>
      <c r="L6" s="490"/>
      <c r="M6" s="490"/>
      <c r="N6" s="490"/>
      <c r="O6" s="490"/>
      <c r="P6" s="490"/>
    </row>
    <row r="7" spans="1:16" outlineLevel="1">
      <c r="A7" s="461"/>
      <c r="B7" s="459"/>
      <c r="C7" s="490"/>
      <c r="D7" s="490"/>
      <c r="E7" s="490"/>
      <c r="F7" s="490"/>
      <c r="G7" s="490"/>
      <c r="H7" s="490"/>
      <c r="I7" s="490"/>
      <c r="J7" s="490"/>
      <c r="K7" s="490"/>
      <c r="L7" s="490"/>
      <c r="M7" s="490"/>
      <c r="N7" s="490"/>
      <c r="O7" s="490"/>
      <c r="P7" s="490"/>
    </row>
    <row r="8" spans="1:16" outlineLevel="1">
      <c r="A8" s="637"/>
      <c r="B8" s="459"/>
      <c r="C8" s="490"/>
      <c r="D8" s="490"/>
      <c r="E8" s="490"/>
      <c r="F8" s="490"/>
      <c r="G8" s="490"/>
      <c r="H8" s="490"/>
      <c r="I8" s="490"/>
      <c r="J8" s="490"/>
      <c r="K8" s="490"/>
      <c r="L8" s="490"/>
      <c r="M8" s="490"/>
      <c r="N8" s="490"/>
      <c r="O8" s="490"/>
      <c r="P8" s="490"/>
    </row>
    <row r="9" spans="1:16" outlineLevel="1">
      <c r="A9" s="461"/>
      <c r="B9" s="459"/>
      <c r="C9" s="490"/>
      <c r="D9" s="490"/>
      <c r="E9" s="490"/>
      <c r="F9" s="490"/>
      <c r="G9" s="490"/>
      <c r="H9" s="490"/>
      <c r="I9" s="490"/>
      <c r="J9" s="490"/>
      <c r="K9" s="490"/>
      <c r="L9" s="490"/>
      <c r="M9" s="490"/>
      <c r="N9" s="490"/>
      <c r="O9" s="490"/>
      <c r="P9" s="490"/>
    </row>
    <row r="10" spans="1:16" outlineLevel="1">
      <c r="A10" s="461"/>
      <c r="B10" s="459"/>
      <c r="C10" s="490"/>
      <c r="D10" s="490"/>
      <c r="E10" s="490"/>
      <c r="F10" s="490"/>
      <c r="G10" s="490"/>
      <c r="H10" s="490"/>
      <c r="I10" s="490"/>
      <c r="J10" s="490"/>
      <c r="K10" s="490"/>
      <c r="L10" s="490"/>
      <c r="M10" s="490"/>
      <c r="N10" s="490"/>
      <c r="O10" s="490"/>
      <c r="P10" s="490"/>
    </row>
    <row r="11" spans="1:16" outlineLevel="1">
      <c r="A11" s="461"/>
      <c r="B11" s="459"/>
      <c r="C11" s="490"/>
      <c r="D11" s="490"/>
      <c r="E11" s="490"/>
      <c r="F11" s="490"/>
      <c r="G11" s="490"/>
      <c r="H11" s="490"/>
      <c r="I11" s="490"/>
      <c r="J11" s="490"/>
      <c r="K11" s="490"/>
      <c r="L11" s="490"/>
      <c r="M11" s="490"/>
      <c r="N11" s="490"/>
      <c r="O11" s="490"/>
      <c r="P11" s="490"/>
    </row>
    <row r="12" spans="1:16" ht="15.75" outlineLevel="1" thickBot="1">
      <c r="A12" s="461"/>
      <c r="B12" s="459"/>
      <c r="C12" s="490"/>
      <c r="D12" s="490"/>
      <c r="E12" s="490"/>
      <c r="F12" s="490"/>
      <c r="G12" s="490"/>
      <c r="H12" s="490"/>
      <c r="I12" s="490"/>
      <c r="J12" s="490"/>
      <c r="K12" s="490"/>
      <c r="L12" s="490"/>
      <c r="M12" s="490"/>
      <c r="N12" s="490"/>
      <c r="O12" s="490"/>
      <c r="P12" s="490"/>
    </row>
    <row r="13" spans="1:16" ht="25.5" customHeight="1" outlineLevel="1" thickBot="1">
      <c r="A13" s="462" t="s">
        <v>551</v>
      </c>
      <c r="B13" s="444"/>
      <c r="C13" s="463"/>
      <c r="D13" s="463"/>
      <c r="E13" s="463"/>
      <c r="F13" s="463"/>
      <c r="G13" s="463"/>
      <c r="H13" s="463"/>
      <c r="I13" s="463"/>
      <c r="J13" s="463"/>
      <c r="K13" s="463"/>
      <c r="L13" s="463"/>
      <c r="M13" s="463"/>
      <c r="N13" s="463"/>
      <c r="O13" s="1150"/>
      <c r="P13" s="1150"/>
    </row>
    <row r="14" spans="1:16" outlineLevel="1">
      <c r="A14" s="461"/>
      <c r="B14" s="52"/>
      <c r="C14" s="490"/>
      <c r="D14" s="490"/>
      <c r="E14" s="490"/>
      <c r="F14" s="490"/>
      <c r="G14" s="490"/>
      <c r="H14" s="490"/>
      <c r="I14" s="490"/>
      <c r="J14" s="490"/>
      <c r="K14" s="490"/>
      <c r="L14" s="490"/>
      <c r="M14" s="490"/>
      <c r="N14" s="490"/>
      <c r="O14" s="490"/>
      <c r="P14" s="490"/>
    </row>
    <row r="15" spans="1:16" s="455" customFormat="1" outlineLevel="1">
      <c r="A15" s="464" t="s">
        <v>294</v>
      </c>
      <c r="B15" s="465">
        <f>SUM(B4:B12)</f>
        <v>0</v>
      </c>
      <c r="C15" s="466"/>
      <c r="D15" s="466"/>
      <c r="E15" s="466"/>
      <c r="F15" s="466"/>
      <c r="G15" s="466"/>
      <c r="H15" s="466"/>
      <c r="I15" s="466"/>
      <c r="J15" s="466"/>
      <c r="K15" s="466"/>
      <c r="L15" s="466"/>
      <c r="M15" s="466"/>
      <c r="N15" s="466"/>
      <c r="O15" s="467"/>
      <c r="P15" s="467"/>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0.19293901387773318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c r="D19" s="470"/>
      <c r="E19" s="470"/>
      <c r="F19" s="470"/>
      <c r="G19" s="470"/>
      <c r="H19" s="470"/>
      <c r="I19" s="470"/>
      <c r="J19" s="470"/>
      <c r="K19" s="470"/>
      <c r="L19" s="470"/>
      <c r="M19" s="470"/>
      <c r="N19" s="470"/>
      <c r="O19" s="470"/>
      <c r="P19" s="470"/>
    </row>
  </sheetData>
  <mergeCells count="7">
    <mergeCell ref="O13:P13"/>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Sheet3">
    <tabColor theme="8"/>
  </sheetPr>
  <dimension ref="A1:P31"/>
  <sheetViews>
    <sheetView showGridLines="0" workbookViewId="0">
      <selection sqref="A1:A3"/>
    </sheetView>
  </sheetViews>
  <sheetFormatPr defaultColWidth="9.140625" defaultRowHeight="15"/>
  <cols>
    <col min="1" max="1" width="34.7109375" style="442" customWidth="1"/>
    <col min="2" max="2" width="14.140625" style="442" customWidth="1"/>
    <col min="3" max="3" width="16.42578125" style="442" customWidth="1"/>
    <col min="4" max="4" width="15" style="442" customWidth="1"/>
    <col min="5" max="5" width="13.85546875" style="442" customWidth="1"/>
    <col min="6" max="6" width="14.85546875" style="442" customWidth="1"/>
    <col min="7" max="7" width="14.7109375" style="442" customWidth="1"/>
    <col min="8" max="8" width="14.28515625" style="442"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16.140625" style="442" customWidth="1"/>
    <col min="16" max="16" width="17.5703125" style="442" customWidth="1"/>
    <col min="17" max="17" width="9.140625" style="442"/>
    <col min="18" max="18" width="20.42578125" style="442" customWidth="1"/>
    <col min="19" max="16384" width="9.140625" style="442"/>
  </cols>
  <sheetData>
    <row r="1" spans="1:16" ht="15.75" customHeight="1" thickTop="1" thickBot="1">
      <c r="A1" s="1121" t="s">
        <v>315</v>
      </c>
      <c r="B1" s="1144" t="s">
        <v>188</v>
      </c>
      <c r="C1" s="1145"/>
      <c r="D1" s="1145"/>
      <c r="E1" s="1145"/>
      <c r="F1" s="1145"/>
      <c r="G1" s="1145"/>
      <c r="H1" s="1145"/>
      <c r="I1" s="1145"/>
      <c r="J1" s="1145"/>
      <c r="K1" s="1145"/>
      <c r="L1" s="1145"/>
      <c r="M1" s="1145"/>
      <c r="N1" s="1145"/>
      <c r="O1" s="1145"/>
      <c r="P1" s="1145"/>
    </row>
    <row r="2" spans="1:16" ht="15" customHeight="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c r="B4" s="459"/>
      <c r="C4" s="490"/>
      <c r="D4" s="460"/>
      <c r="E4" s="460"/>
      <c r="F4" s="490"/>
      <c r="G4" s="460"/>
      <c r="H4" s="460"/>
      <c r="I4" s="490"/>
      <c r="J4" s="490"/>
      <c r="K4" s="490"/>
      <c r="L4" s="490"/>
      <c r="M4" s="490"/>
      <c r="N4" s="490"/>
      <c r="O4" s="490"/>
      <c r="P4" s="490"/>
    </row>
    <row r="5" spans="1:16">
      <c r="B5" s="459"/>
      <c r="C5" s="52"/>
      <c r="D5" s="459"/>
      <c r="E5" s="459"/>
      <c r="F5" s="52"/>
      <c r="G5" s="459"/>
      <c r="H5" s="459"/>
      <c r="I5" s="52"/>
      <c r="J5" s="52"/>
      <c r="K5" s="52"/>
      <c r="L5" s="52"/>
      <c r="M5" s="52"/>
      <c r="N5" s="52"/>
      <c r="O5" s="52"/>
      <c r="P5" s="52"/>
    </row>
    <row r="6" spans="1:16">
      <c r="B6" s="459"/>
      <c r="C6" s="52"/>
      <c r="D6" s="459"/>
      <c r="E6" s="459"/>
      <c r="F6" s="52"/>
      <c r="G6" s="459"/>
      <c r="H6" s="459"/>
      <c r="I6" s="52"/>
      <c r="J6" s="52"/>
      <c r="K6" s="52"/>
      <c r="L6" s="52"/>
      <c r="M6" s="52"/>
      <c r="N6" s="52"/>
      <c r="O6" s="52"/>
      <c r="P6" s="52"/>
    </row>
    <row r="7" spans="1:16">
      <c r="B7" s="459"/>
      <c r="C7" s="52"/>
      <c r="D7" s="459"/>
      <c r="E7" s="459"/>
      <c r="F7" s="52"/>
      <c r="G7" s="459"/>
      <c r="H7" s="459"/>
      <c r="I7" s="52"/>
      <c r="J7" s="52"/>
      <c r="K7" s="52"/>
      <c r="L7" s="52"/>
      <c r="M7" s="52"/>
      <c r="N7" s="52"/>
      <c r="O7" s="52"/>
      <c r="P7" s="52"/>
    </row>
    <row r="8" spans="1:16">
      <c r="A8" s="455"/>
      <c r="B8" s="459"/>
      <c r="C8" s="52"/>
      <c r="D8" s="459"/>
      <c r="E8" s="459"/>
      <c r="F8" s="52"/>
      <c r="G8" s="459"/>
      <c r="H8" s="459"/>
      <c r="I8" s="52"/>
      <c r="J8" s="52"/>
      <c r="K8" s="52"/>
      <c r="L8" s="52"/>
      <c r="M8" s="52"/>
      <c r="N8" s="52"/>
      <c r="O8" s="52"/>
      <c r="P8" s="52"/>
    </row>
    <row r="9" spans="1:16">
      <c r="B9" s="459"/>
      <c r="C9" s="52"/>
      <c r="D9" s="459"/>
      <c r="E9" s="459"/>
      <c r="F9" s="52"/>
      <c r="G9" s="459"/>
      <c r="H9" s="459"/>
      <c r="I9" s="52"/>
      <c r="J9" s="52"/>
      <c r="K9" s="52"/>
      <c r="L9" s="52"/>
      <c r="M9" s="52"/>
      <c r="N9" s="52"/>
      <c r="O9" s="52"/>
      <c r="P9" s="52"/>
    </row>
    <row r="10" spans="1:16">
      <c r="B10" s="459"/>
      <c r="C10" s="52"/>
      <c r="D10" s="459"/>
      <c r="E10" s="459"/>
      <c r="F10" s="52"/>
      <c r="G10" s="459"/>
      <c r="H10" s="459"/>
      <c r="I10" s="52"/>
      <c r="J10" s="52"/>
      <c r="K10" s="52"/>
      <c r="L10" s="52"/>
      <c r="M10" s="52"/>
      <c r="N10" s="52"/>
      <c r="O10" s="52"/>
      <c r="P10" s="52"/>
    </row>
    <row r="11" spans="1:16">
      <c r="B11" s="459"/>
      <c r="C11" s="52"/>
      <c r="D11" s="459"/>
      <c r="E11" s="459"/>
      <c r="F11" s="52"/>
      <c r="G11" s="459"/>
      <c r="H11" s="459"/>
      <c r="I11" s="52"/>
      <c r="J11" s="52"/>
      <c r="K11" s="52"/>
      <c r="L11" s="52"/>
      <c r="M11" s="52"/>
      <c r="N11" s="52"/>
      <c r="O11" s="52"/>
      <c r="P11" s="52"/>
    </row>
    <row r="12" spans="1:16">
      <c r="B12" s="459"/>
      <c r="C12" s="52"/>
      <c r="D12" s="459"/>
      <c r="E12" s="459"/>
      <c r="F12" s="52"/>
      <c r="G12" s="459"/>
      <c r="H12" s="459"/>
      <c r="I12" s="52"/>
      <c r="J12" s="52"/>
      <c r="K12" s="52"/>
      <c r="L12" s="52"/>
      <c r="M12" s="52"/>
      <c r="N12" s="52"/>
      <c r="O12" s="52"/>
      <c r="P12" s="52"/>
    </row>
    <row r="13" spans="1:16">
      <c r="B13" s="459"/>
      <c r="C13" s="52"/>
      <c r="D13" s="459"/>
      <c r="E13" s="459"/>
      <c r="F13" s="52"/>
      <c r="G13" s="459"/>
      <c r="H13" s="459"/>
      <c r="I13" s="52"/>
      <c r="J13" s="52"/>
      <c r="K13" s="52"/>
      <c r="L13" s="52"/>
      <c r="M13" s="52"/>
      <c r="N13" s="52"/>
      <c r="O13" s="52"/>
      <c r="P13" s="52"/>
    </row>
    <row r="14" spans="1:16">
      <c r="B14" s="459"/>
      <c r="C14" s="52"/>
      <c r="D14" s="459"/>
      <c r="E14" s="459"/>
      <c r="F14" s="52"/>
      <c r="G14" s="459"/>
      <c r="H14" s="459"/>
      <c r="I14" s="52"/>
      <c r="J14" s="52"/>
      <c r="K14" s="52"/>
      <c r="L14" s="52"/>
      <c r="M14" s="52"/>
      <c r="N14" s="52"/>
      <c r="O14" s="52"/>
      <c r="P14" s="52"/>
    </row>
    <row r="15" spans="1:16">
      <c r="B15" s="459"/>
      <c r="C15" s="52"/>
      <c r="D15" s="459"/>
      <c r="E15" s="459"/>
      <c r="F15" s="52"/>
      <c r="G15" s="459"/>
      <c r="H15" s="459"/>
      <c r="I15" s="52"/>
      <c r="J15" s="52"/>
      <c r="K15" s="52"/>
      <c r="L15" s="52"/>
      <c r="M15" s="52"/>
      <c r="N15" s="52"/>
      <c r="O15" s="52"/>
      <c r="P15" s="52"/>
    </row>
    <row r="16" spans="1:16">
      <c r="B16" s="459"/>
      <c r="C16" s="52"/>
      <c r="D16" s="459"/>
      <c r="E16" s="459"/>
      <c r="F16" s="52"/>
      <c r="G16" s="459"/>
      <c r="H16" s="459"/>
      <c r="I16" s="52"/>
      <c r="J16" s="52"/>
      <c r="K16" s="52"/>
      <c r="L16" s="52"/>
      <c r="M16" s="52"/>
      <c r="N16" s="52"/>
      <c r="O16" s="52"/>
      <c r="P16" s="52"/>
    </row>
    <row r="17" spans="1:16">
      <c r="B17" s="459"/>
      <c r="C17" s="52"/>
      <c r="D17" s="459"/>
      <c r="E17" s="459"/>
      <c r="F17" s="52"/>
      <c r="G17" s="459"/>
      <c r="H17" s="459"/>
      <c r="I17" s="52"/>
      <c r="J17" s="52"/>
      <c r="K17" s="52"/>
      <c r="L17" s="52"/>
      <c r="M17" s="52"/>
      <c r="N17" s="52"/>
      <c r="O17" s="52"/>
      <c r="P17" s="52"/>
    </row>
    <row r="18" spans="1:16">
      <c r="B18" s="459"/>
      <c r="C18" s="52"/>
      <c r="D18" s="459"/>
      <c r="E18" s="459"/>
      <c r="F18" s="52"/>
      <c r="G18" s="459"/>
      <c r="H18" s="459"/>
      <c r="I18" s="52"/>
      <c r="J18" s="52"/>
      <c r="K18" s="52"/>
      <c r="L18" s="52"/>
      <c r="M18" s="52"/>
      <c r="N18" s="52"/>
      <c r="O18" s="52"/>
      <c r="P18" s="52"/>
    </row>
    <row r="19" spans="1:16">
      <c r="B19" s="459"/>
      <c r="C19" s="52"/>
      <c r="D19" s="459"/>
      <c r="E19" s="459"/>
      <c r="F19" s="52"/>
      <c r="G19" s="459"/>
      <c r="H19" s="459"/>
      <c r="I19" s="52"/>
      <c r="J19" s="52"/>
      <c r="K19" s="52"/>
      <c r="L19" s="52"/>
      <c r="M19" s="52"/>
      <c r="N19" s="52"/>
      <c r="O19" s="52"/>
      <c r="P19" s="52"/>
    </row>
    <row r="20" spans="1:16">
      <c r="B20" s="459"/>
      <c r="C20" s="52"/>
      <c r="D20" s="459"/>
      <c r="E20" s="459"/>
      <c r="F20" s="52"/>
      <c r="G20" s="459"/>
      <c r="H20" s="459"/>
      <c r="I20" s="52"/>
      <c r="J20" s="52"/>
      <c r="K20" s="52"/>
      <c r="L20" s="52"/>
      <c r="M20" s="52"/>
      <c r="N20" s="52"/>
      <c r="O20" s="52"/>
      <c r="P20" s="52"/>
    </row>
    <row r="21" spans="1:16">
      <c r="B21" s="459"/>
      <c r="C21" s="52"/>
      <c r="D21" s="459"/>
      <c r="E21" s="459"/>
      <c r="F21" s="52"/>
      <c r="G21" s="459"/>
      <c r="H21" s="459"/>
      <c r="I21" s="52"/>
      <c r="J21" s="52"/>
      <c r="K21" s="52"/>
      <c r="L21" s="52"/>
      <c r="M21" s="52"/>
      <c r="N21" s="52"/>
      <c r="O21" s="52"/>
      <c r="P21" s="52"/>
    </row>
    <row r="22" spans="1:16">
      <c r="B22" s="459"/>
      <c r="C22" s="52"/>
      <c r="D22" s="459"/>
      <c r="E22" s="459"/>
      <c r="F22" s="52"/>
      <c r="G22" s="459"/>
      <c r="H22" s="459"/>
      <c r="I22" s="52"/>
      <c r="J22" s="52"/>
      <c r="K22" s="52"/>
      <c r="L22" s="52"/>
      <c r="M22" s="52"/>
      <c r="N22" s="52"/>
      <c r="O22" s="52"/>
      <c r="P22" s="52"/>
    </row>
    <row r="23" spans="1:16" ht="15.75" thickBot="1">
      <c r="B23" s="459"/>
      <c r="C23" s="52"/>
      <c r="D23" s="459"/>
      <c r="E23" s="459"/>
      <c r="F23" s="52"/>
      <c r="G23" s="459"/>
      <c r="H23" s="459"/>
      <c r="I23" s="52"/>
      <c r="J23" s="52"/>
      <c r="K23" s="52"/>
      <c r="L23" s="52"/>
      <c r="M23" s="52"/>
      <c r="N23" s="52"/>
      <c r="O23" s="52"/>
      <c r="P23" s="52"/>
    </row>
    <row r="24" spans="1:16" ht="15.75" thickBot="1">
      <c r="A24" s="462" t="s">
        <v>551</v>
      </c>
    </row>
    <row r="26" spans="1:16" s="455" customFormat="1">
      <c r="A26" s="464" t="s">
        <v>500</v>
      </c>
      <c r="B26" s="464">
        <f t="shared" ref="B26:H26" si="0">SUM(B4:B23)</f>
        <v>0</v>
      </c>
      <c r="C26" s="464"/>
      <c r="D26" s="464">
        <f t="shared" si="0"/>
        <v>0</v>
      </c>
      <c r="E26" s="464">
        <f t="shared" si="0"/>
        <v>0</v>
      </c>
      <c r="F26" s="464"/>
      <c r="G26" s="464">
        <f t="shared" si="0"/>
        <v>0</v>
      </c>
      <c r="H26" s="464">
        <f t="shared" si="0"/>
        <v>0</v>
      </c>
      <c r="I26" s="464"/>
      <c r="J26" s="464"/>
      <c r="K26" s="464"/>
      <c r="L26" s="464"/>
      <c r="M26" s="464"/>
      <c r="N26" s="464"/>
      <c r="O26" s="464"/>
      <c r="P26" s="464"/>
    </row>
    <row r="27" spans="1:16" s="455" customFormat="1">
      <c r="A27" s="464" t="s">
        <v>557</v>
      </c>
      <c r="B27" s="464">
        <f>B26</f>
        <v>0</v>
      </c>
      <c r="C27" s="464"/>
      <c r="D27" s="464">
        <f>D26</f>
        <v>0</v>
      </c>
      <c r="E27" s="464">
        <f>E26</f>
        <v>0</v>
      </c>
      <c r="F27" s="464"/>
      <c r="G27" s="464">
        <f>(1-transport!C35)*'Eigen vloot'!G26</f>
        <v>0</v>
      </c>
      <c r="H27" s="464">
        <f>(1-transport!C42)*'Eigen vloot'!H26</f>
        <v>0</v>
      </c>
      <c r="I27" s="464"/>
      <c r="J27" s="464"/>
      <c r="K27" s="464"/>
      <c r="L27" s="464"/>
      <c r="M27" s="638">
        <f>G26*transport!C35+'Eigen vloot'!H26*transport!C42</f>
        <v>0</v>
      </c>
      <c r="N27" s="464"/>
      <c r="O27" s="464"/>
      <c r="P27" s="464"/>
    </row>
    <row r="29" spans="1:16">
      <c r="A29" s="469" t="s">
        <v>560</v>
      </c>
      <c r="B29" s="493">
        <f ca="1">'EF ele_warmte'!B12</f>
        <v>0.19293901387773318</v>
      </c>
      <c r="C29" s="493">
        <f ca="1">'EF ele_warmte'!B22</f>
        <v>0</v>
      </c>
      <c r="D29" s="493">
        <f>EF_CO2_aardgas</f>
        <v>0.20200000000000001</v>
      </c>
      <c r="E29" s="493">
        <f>EF_VLgas_CO2</f>
        <v>0.22700000000000001</v>
      </c>
      <c r="F29" s="493">
        <f>EF_stookolie_CO2</f>
        <v>0.26700000000000002</v>
      </c>
      <c r="G29" s="493">
        <f>EF_diesel_CO2</f>
        <v>0.26700000000000002</v>
      </c>
      <c r="H29" s="493">
        <f>EF_benzine_CO2</f>
        <v>0.249</v>
      </c>
      <c r="I29" s="493">
        <f>EF_bruinkool_CO2</f>
        <v>0.35099999999999998</v>
      </c>
      <c r="J29" s="493">
        <f>EF_steenkool_CO2</f>
        <v>0.35399999999999998</v>
      </c>
      <c r="K29" s="493">
        <f>EF_anderfossiel_CO2</f>
        <v>0.26400000000000001</v>
      </c>
      <c r="L29" s="493">
        <f>'EF brandstof'!J4</f>
        <v>0</v>
      </c>
      <c r="M29" s="493">
        <f>'EF brandstof'!K4</f>
        <v>0</v>
      </c>
      <c r="N29" s="493">
        <f>'EF brandstof'!L4</f>
        <v>0</v>
      </c>
      <c r="O29" s="493">
        <v>0</v>
      </c>
      <c r="P29" s="493">
        <v>0</v>
      </c>
    </row>
    <row r="31" spans="1:16">
      <c r="A31" s="464" t="s">
        <v>206</v>
      </c>
      <c r="B31" s="639">
        <f ca="1">B27*B29</f>
        <v>0</v>
      </c>
      <c r="C31" s="639"/>
      <c r="D31" s="639">
        <f>D27*D29</f>
        <v>0</v>
      </c>
      <c r="E31" s="639">
        <f>E27*E29</f>
        <v>0</v>
      </c>
      <c r="F31" s="639"/>
      <c r="G31" s="639">
        <f>G27*G29</f>
        <v>0</v>
      </c>
      <c r="H31" s="639">
        <f>H27*H29</f>
        <v>0</v>
      </c>
      <c r="I31" s="639"/>
      <c r="J31" s="639"/>
      <c r="K31" s="639"/>
      <c r="L31" s="639"/>
      <c r="M31" s="639">
        <f>M27*M29</f>
        <v>0</v>
      </c>
      <c r="N31" s="491"/>
      <c r="O31" s="491"/>
      <c r="P31" s="491"/>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codeName="Sheet22">
    <tabColor theme="8"/>
  </sheetPr>
  <dimension ref="A1:K65"/>
  <sheetViews>
    <sheetView showGridLines="0" workbookViewId="0"/>
  </sheetViews>
  <sheetFormatPr defaultRowHeight="15"/>
  <cols>
    <col min="1" max="1" width="54" bestFit="1" customWidth="1"/>
    <col min="2" max="2" width="26" style="442" bestFit="1" customWidth="1"/>
    <col min="3" max="3" width="26" customWidth="1"/>
    <col min="4" max="4" width="69.42578125" customWidth="1"/>
  </cols>
  <sheetData>
    <row r="1" spans="1:11" s="43" customFormat="1" ht="15.75" thickBot="1">
      <c r="B1" s="444"/>
    </row>
    <row r="2" spans="1:11" s="43" customFormat="1">
      <c r="A2" s="181" t="s">
        <v>497</v>
      </c>
      <c r="B2" s="494"/>
      <c r="C2" s="182"/>
      <c r="D2" s="183"/>
    </row>
    <row r="3" spans="1:11">
      <c r="A3" s="101"/>
      <c r="B3" s="495"/>
      <c r="C3" s="140" t="s">
        <v>175</v>
      </c>
      <c r="D3" s="143" t="s">
        <v>373</v>
      </c>
    </row>
    <row r="4" spans="1:11">
      <c r="A4" s="44" t="s">
        <v>417</v>
      </c>
      <c r="B4" s="47"/>
      <c r="C4" s="32"/>
      <c r="D4" s="142" t="s">
        <v>375</v>
      </c>
    </row>
    <row r="5" spans="1:11">
      <c r="A5" s="44"/>
      <c r="B5" s="48"/>
      <c r="C5" s="32"/>
      <c r="D5" s="142"/>
    </row>
    <row r="6" spans="1:11" s="10" customFormat="1" ht="21.75" thickBot="1">
      <c r="A6" s="186" t="s">
        <v>450</v>
      </c>
      <c r="B6" s="496"/>
      <c r="C6" s="187"/>
      <c r="D6" s="188"/>
    </row>
    <row r="7" spans="1:11" s="43" customFormat="1" ht="15.75" thickBot="1">
      <c r="B7" s="444"/>
    </row>
    <row r="8" spans="1:11" s="43" customFormat="1">
      <c r="A8" s="181" t="s">
        <v>510</v>
      </c>
      <c r="B8" s="494"/>
      <c r="C8" s="182"/>
      <c r="D8" s="183"/>
    </row>
    <row r="9" spans="1:11" s="32" customFormat="1">
      <c r="A9" s="46"/>
      <c r="B9" s="497"/>
      <c r="C9" s="42"/>
      <c r="D9" s="295"/>
    </row>
    <row r="10" spans="1:11">
      <c r="A10" s="296" t="s">
        <v>539</v>
      </c>
      <c r="B10" s="495"/>
      <c r="C10" s="140" t="s">
        <v>175</v>
      </c>
      <c r="D10" s="143" t="s">
        <v>373</v>
      </c>
      <c r="I10" s="1151"/>
      <c r="K10" s="58"/>
    </row>
    <row r="11" spans="1:11" s="43" customFormat="1">
      <c r="A11" s="44" t="s">
        <v>540</v>
      </c>
      <c r="B11" s="47"/>
      <c r="D11" s="141" t="s">
        <v>374</v>
      </c>
      <c r="I11" s="1151"/>
      <c r="K11" s="58"/>
    </row>
    <row r="12" spans="1:11" s="43" customFormat="1">
      <c r="A12" s="44" t="s">
        <v>541</v>
      </c>
      <c r="B12" s="47"/>
      <c r="D12" s="141" t="s">
        <v>374</v>
      </c>
      <c r="I12" s="1151"/>
      <c r="K12" s="58"/>
    </row>
    <row r="13" spans="1:11" s="43" customFormat="1">
      <c r="A13" s="44"/>
      <c r="B13" s="444"/>
      <c r="D13" s="96"/>
      <c r="I13" s="1151"/>
    </row>
    <row r="14" spans="1:11" s="43" customFormat="1">
      <c r="A14" s="296" t="s">
        <v>538</v>
      </c>
      <c r="B14" s="495"/>
      <c r="C14" s="140" t="s">
        <v>175</v>
      </c>
      <c r="D14" s="143" t="s">
        <v>373</v>
      </c>
      <c r="I14" s="1151"/>
    </row>
    <row r="15" spans="1:11" s="43" customFormat="1">
      <c r="A15" s="44" t="s">
        <v>70</v>
      </c>
      <c r="B15" s="47"/>
      <c r="D15" s="141" t="s">
        <v>374</v>
      </c>
      <c r="I15" s="1151"/>
      <c r="J15" s="1151"/>
    </row>
    <row r="16" spans="1:11" s="43" customFormat="1">
      <c r="A16" s="44" t="s">
        <v>502</v>
      </c>
      <c r="B16" s="47"/>
      <c r="D16" s="141" t="s">
        <v>374</v>
      </c>
      <c r="I16" s="1151"/>
      <c r="J16" s="1151"/>
    </row>
    <row r="17" spans="1:11" s="43" customFormat="1">
      <c r="A17" s="44" t="s">
        <v>77</v>
      </c>
      <c r="B17" s="47"/>
      <c r="D17" s="141" t="s">
        <v>374</v>
      </c>
      <c r="I17" s="1151"/>
      <c r="J17" s="1151"/>
    </row>
    <row r="18" spans="1:11" s="43" customFormat="1">
      <c r="A18" s="44" t="s">
        <v>503</v>
      </c>
      <c r="B18" s="47"/>
      <c r="D18" s="141" t="s">
        <v>374</v>
      </c>
      <c r="I18" s="1151"/>
      <c r="J18" s="1151"/>
      <c r="K18" s="58"/>
    </row>
    <row r="19" spans="1:11" s="43" customFormat="1">
      <c r="A19" s="44" t="s">
        <v>76</v>
      </c>
      <c r="B19" s="47"/>
      <c r="D19" s="141" t="s">
        <v>374</v>
      </c>
      <c r="I19" s="1151"/>
      <c r="J19" s="1152"/>
      <c r="K19" s="58"/>
    </row>
    <row r="20" spans="1:11" s="43" customFormat="1">
      <c r="A20" s="32" t="s">
        <v>504</v>
      </c>
      <c r="B20" s="47"/>
      <c r="D20" s="141" t="s">
        <v>374</v>
      </c>
      <c r="I20" s="297"/>
      <c r="J20" s="298"/>
      <c r="K20" s="58"/>
    </row>
    <row r="21" spans="1:11" s="43" customFormat="1">
      <c r="A21" s="32" t="s">
        <v>505</v>
      </c>
      <c r="B21" s="47"/>
      <c r="D21" s="141" t="s">
        <v>374</v>
      </c>
      <c r="I21" s="297"/>
      <c r="J21" s="298"/>
      <c r="K21" s="58"/>
    </row>
    <row r="22" spans="1:11" s="43" customFormat="1">
      <c r="A22" s="32" t="s">
        <v>506</v>
      </c>
      <c r="B22" s="47"/>
      <c r="D22" s="141" t="s">
        <v>374</v>
      </c>
      <c r="I22" s="297"/>
      <c r="J22" s="298"/>
      <c r="K22" s="58"/>
    </row>
    <row r="23" spans="1:11">
      <c r="A23" s="32" t="s">
        <v>507</v>
      </c>
      <c r="B23" s="47"/>
      <c r="C23" s="43"/>
      <c r="D23" s="141" t="s">
        <v>374</v>
      </c>
      <c r="I23" s="58"/>
      <c r="J23" s="58"/>
      <c r="K23" s="58"/>
    </row>
    <row r="24" spans="1:11">
      <c r="A24" s="32" t="s">
        <v>508</v>
      </c>
      <c r="B24" s="47"/>
      <c r="C24" s="43"/>
      <c r="D24" s="141" t="s">
        <v>374</v>
      </c>
      <c r="I24" s="58"/>
      <c r="J24" s="58"/>
      <c r="K24" s="58"/>
    </row>
    <row r="25" spans="1:11">
      <c r="A25" s="58"/>
      <c r="B25" s="48"/>
      <c r="C25" s="43"/>
      <c r="D25" s="141"/>
      <c r="I25" s="58"/>
      <c r="J25" s="58"/>
      <c r="K25" s="58"/>
    </row>
    <row r="26" spans="1:11" ht="21.75" thickBot="1">
      <c r="A26" s="186" t="s">
        <v>549</v>
      </c>
      <c r="B26" s="498"/>
      <c r="C26" s="108"/>
      <c r="D26" s="109"/>
      <c r="I26" s="58"/>
      <c r="J26" s="58"/>
      <c r="K26" s="58"/>
    </row>
    <row r="28" spans="1:11" ht="15.75" thickBot="1"/>
    <row r="29" spans="1:11" s="43" customFormat="1">
      <c r="A29" s="181" t="s">
        <v>498</v>
      </c>
      <c r="B29" s="494"/>
      <c r="C29" s="182"/>
      <c r="D29" s="183"/>
    </row>
    <row r="30" spans="1:11" s="32" customFormat="1">
      <c r="A30" s="46"/>
      <c r="B30" s="497"/>
      <c r="C30" s="42"/>
      <c r="D30" s="295"/>
    </row>
    <row r="31" spans="1:11">
      <c r="A31" s="296" t="s">
        <v>539</v>
      </c>
      <c r="B31" s="495"/>
      <c r="C31" s="140" t="s">
        <v>175</v>
      </c>
      <c r="D31" s="143" t="s">
        <v>373</v>
      </c>
    </row>
    <row r="32" spans="1:11">
      <c r="A32" s="433" t="s">
        <v>540</v>
      </c>
      <c r="B32" s="47"/>
      <c r="C32" s="48"/>
      <c r="D32" s="141" t="s">
        <v>374</v>
      </c>
    </row>
    <row r="33" spans="1:11">
      <c r="A33" s="44"/>
      <c r="B33" s="48"/>
      <c r="C33" s="48"/>
      <c r="D33" s="141"/>
    </row>
    <row r="34" spans="1:11" s="43" customFormat="1">
      <c r="A34" s="296" t="s">
        <v>538</v>
      </c>
      <c r="B34" s="495"/>
      <c r="C34" s="140" t="s">
        <v>175</v>
      </c>
      <c r="D34" s="143" t="s">
        <v>373</v>
      </c>
      <c r="I34"/>
    </row>
    <row r="35" spans="1:11" s="43" customFormat="1">
      <c r="A35" s="432" t="s">
        <v>70</v>
      </c>
      <c r="B35" s="47"/>
      <c r="D35" s="141" t="s">
        <v>374</v>
      </c>
      <c r="I35" s="1151"/>
      <c r="J35" s="1151"/>
    </row>
    <row r="36" spans="1:11" s="43" customFormat="1">
      <c r="A36" s="432" t="s">
        <v>502</v>
      </c>
      <c r="B36" s="47"/>
      <c r="D36" s="141" t="s">
        <v>374</v>
      </c>
      <c r="I36" s="1151"/>
      <c r="J36" s="1151"/>
    </row>
    <row r="37" spans="1:11" s="43" customFormat="1">
      <c r="A37" s="432" t="s">
        <v>77</v>
      </c>
      <c r="B37" s="47"/>
      <c r="D37" s="141" t="s">
        <v>374</v>
      </c>
      <c r="I37" s="1151"/>
      <c r="J37" s="1151"/>
    </row>
    <row r="38" spans="1:11" s="43" customFormat="1">
      <c r="A38" s="432" t="s">
        <v>503</v>
      </c>
      <c r="B38" s="47"/>
      <c r="D38" s="141" t="s">
        <v>374</v>
      </c>
      <c r="I38" s="1151"/>
      <c r="J38" s="1151"/>
      <c r="K38" s="58"/>
    </row>
    <row r="39" spans="1:11" s="43" customFormat="1">
      <c r="A39" s="432" t="s">
        <v>76</v>
      </c>
      <c r="B39" s="47"/>
      <c r="D39" s="141" t="s">
        <v>374</v>
      </c>
      <c r="I39" s="1151"/>
      <c r="J39" s="1152"/>
      <c r="K39" s="58"/>
    </row>
    <row r="40" spans="1:11" s="43" customFormat="1">
      <c r="A40" s="178" t="s">
        <v>504</v>
      </c>
      <c r="B40" s="48"/>
      <c r="D40" s="141" t="s">
        <v>374</v>
      </c>
      <c r="I40" s="297"/>
      <c r="J40" s="298"/>
      <c r="K40" s="58"/>
    </row>
    <row r="41" spans="1:11" s="43" customFormat="1">
      <c r="A41" s="178" t="s">
        <v>505</v>
      </c>
      <c r="B41" s="47"/>
      <c r="D41" s="141" t="s">
        <v>374</v>
      </c>
      <c r="I41" s="297"/>
      <c r="J41" s="298"/>
      <c r="K41" s="58"/>
    </row>
    <row r="42" spans="1:11" s="43" customFormat="1">
      <c r="A42" s="178" t="s">
        <v>506</v>
      </c>
      <c r="B42" s="47"/>
      <c r="D42" s="141" t="s">
        <v>374</v>
      </c>
      <c r="I42" s="297"/>
      <c r="J42" s="298"/>
      <c r="K42" s="58"/>
    </row>
    <row r="43" spans="1:11">
      <c r="A43" s="178" t="s">
        <v>507</v>
      </c>
      <c r="B43" s="47"/>
      <c r="C43" s="43"/>
      <c r="D43" s="141" t="s">
        <v>374</v>
      </c>
      <c r="I43" s="58"/>
      <c r="J43" s="58"/>
      <c r="K43" s="58"/>
    </row>
    <row r="44" spans="1:11">
      <c r="A44" s="178" t="s">
        <v>508</v>
      </c>
      <c r="B44" s="47"/>
      <c r="C44" s="43"/>
      <c r="D44" s="141" t="s">
        <v>374</v>
      </c>
      <c r="I44" s="58"/>
      <c r="J44" s="58"/>
      <c r="K44" s="58"/>
    </row>
    <row r="45" spans="1:11" s="840" customFormat="1">
      <c r="A45" s="178" t="s">
        <v>688</v>
      </c>
      <c r="B45" s="47"/>
      <c r="C45" s="43"/>
      <c r="D45" s="141" t="s">
        <v>374</v>
      </c>
      <c r="I45" s="58"/>
      <c r="J45" s="58"/>
      <c r="K45" s="58"/>
    </row>
    <row r="46" spans="1:11" s="840" customFormat="1">
      <c r="A46" s="178" t="s">
        <v>689</v>
      </c>
      <c r="B46" s="47"/>
      <c r="C46" s="43"/>
      <c r="D46" s="141" t="s">
        <v>374</v>
      </c>
      <c r="I46" s="58"/>
      <c r="J46" s="58"/>
      <c r="K46" s="58"/>
    </row>
    <row r="47" spans="1:11" s="15" customFormat="1" ht="21.75" thickBot="1">
      <c r="A47" s="926"/>
      <c r="B47" s="184"/>
      <c r="C47" s="152"/>
      <c r="D47" s="299"/>
      <c r="I47" s="58"/>
      <c r="J47" s="58"/>
      <c r="K47" s="58"/>
    </row>
    <row r="48" spans="1:11" s="15" customFormat="1">
      <c r="A48" s="58"/>
      <c r="B48" s="48"/>
      <c r="C48" s="32"/>
      <c r="D48" s="32"/>
      <c r="I48" s="58"/>
      <c r="J48" s="58"/>
      <c r="K48" s="58"/>
    </row>
    <row r="49" spans="1:4" ht="15.75" thickBot="1"/>
    <row r="50" spans="1:4" s="43" customFormat="1">
      <c r="A50" s="181" t="s">
        <v>372</v>
      </c>
      <c r="B50" s="494"/>
      <c r="C50" s="182"/>
      <c r="D50" s="183"/>
    </row>
    <row r="51" spans="1:4">
      <c r="A51" s="101"/>
      <c r="B51" s="495"/>
      <c r="C51" s="140" t="s">
        <v>175</v>
      </c>
      <c r="D51" s="143" t="s">
        <v>373</v>
      </c>
    </row>
    <row r="52" spans="1:4">
      <c r="A52" s="44" t="s">
        <v>542</v>
      </c>
      <c r="B52" s="47"/>
      <c r="C52" s="32"/>
      <c r="D52" s="142" t="s">
        <v>375</v>
      </c>
    </row>
    <row r="53" spans="1:4">
      <c r="A53" s="44" t="s">
        <v>543</v>
      </c>
      <c r="B53" s="47"/>
      <c r="C53" s="32"/>
      <c r="D53" s="142" t="s">
        <v>375</v>
      </c>
    </row>
    <row r="54" spans="1:4" ht="15.75" thickBot="1">
      <c r="A54" s="45"/>
      <c r="B54" s="184"/>
      <c r="C54" s="152"/>
      <c r="D54" s="189"/>
    </row>
    <row r="56" spans="1:4" ht="15.75" thickBot="1"/>
    <row r="57" spans="1:4" s="43" customFormat="1">
      <c r="A57" s="181" t="s">
        <v>499</v>
      </c>
      <c r="B57" s="494"/>
      <c r="C57" s="182"/>
      <c r="D57" s="183"/>
    </row>
    <row r="58" spans="1:4">
      <c r="A58" s="101"/>
      <c r="B58" s="495"/>
      <c r="C58" s="140" t="s">
        <v>175</v>
      </c>
      <c r="D58" s="143" t="s">
        <v>373</v>
      </c>
    </row>
    <row r="59" spans="1:4">
      <c r="A59" s="44" t="s">
        <v>544</v>
      </c>
      <c r="B59" s="47"/>
      <c r="C59" s="32"/>
      <c r="D59" s="141" t="s">
        <v>148</v>
      </c>
    </row>
    <row r="60" spans="1:4">
      <c r="A60" s="44" t="s">
        <v>545</v>
      </c>
      <c r="B60" s="47"/>
      <c r="C60" s="32"/>
      <c r="D60" s="141" t="s">
        <v>149</v>
      </c>
    </row>
    <row r="61" spans="1:4">
      <c r="A61" s="44" t="s">
        <v>546</v>
      </c>
      <c r="B61" s="47"/>
      <c r="C61" s="48"/>
      <c r="D61" s="141" t="s">
        <v>371</v>
      </c>
    </row>
    <row r="62" spans="1:4">
      <c r="A62" s="44" t="s">
        <v>547</v>
      </c>
      <c r="B62" s="47"/>
      <c r="C62" s="48"/>
      <c r="D62" s="141" t="s">
        <v>105</v>
      </c>
    </row>
    <row r="63" spans="1:4">
      <c r="A63" s="44"/>
      <c r="B63" s="48"/>
      <c r="C63" s="48"/>
      <c r="D63" s="141"/>
    </row>
    <row r="64" spans="1:4" ht="21.75" thickBot="1">
      <c r="A64" s="186" t="s">
        <v>501</v>
      </c>
      <c r="B64" s="184"/>
      <c r="C64" s="184"/>
      <c r="D64" s="185"/>
    </row>
    <row r="65" spans="2:2" s="43" customFormat="1">
      <c r="B65" s="444"/>
    </row>
  </sheetData>
  <mergeCells count="11">
    <mergeCell ref="I35:J35"/>
    <mergeCell ref="I36:J36"/>
    <mergeCell ref="I37:J37"/>
    <mergeCell ref="I38:J38"/>
    <mergeCell ref="I39:J39"/>
    <mergeCell ref="I19:J19"/>
    <mergeCell ref="I10:I14"/>
    <mergeCell ref="I15:J15"/>
    <mergeCell ref="I16:J16"/>
    <mergeCell ref="I17:J17"/>
    <mergeCell ref="I18:J18"/>
  </mergeCells>
  <hyperlinks>
    <hyperlink ref="D59" location="huishoudens!C5" display="huishoudens" xr:uid="{00000000-0004-0000-0C00-000000000000}"/>
    <hyperlink ref="D60" location="tertiair!C5" display="tertiair" xr:uid="{00000000-0004-0000-0C00-000001000000}"/>
    <hyperlink ref="D61" location="industrie!C5" display="industrie" xr:uid="{00000000-0004-0000-0C00-000002000000}"/>
    <hyperlink ref="D62" location="landbouw!C5" display="landbouw" xr:uid="{00000000-0004-0000-0C00-000003000000}"/>
    <hyperlink ref="D32" location="'lokale energieproductie'!B17" display="lokale energieproductie" xr:uid="{00000000-0004-0000-0C00-000004000000}"/>
    <hyperlink ref="D52:D53" location="'EF ele_warmte'!B10" display="EF ele_warmte" xr:uid="{00000000-0004-0000-0C00-000005000000}"/>
    <hyperlink ref="D52" location="'EF ele_warmte'!B18" display="EF ele_warmte" xr:uid="{00000000-0004-0000-0C00-000006000000}"/>
    <hyperlink ref="D53" location="'EF ele_warmte'!B19" display="EF ele_warmte" xr:uid="{00000000-0004-0000-0C00-000007000000}"/>
    <hyperlink ref="D4" location="'EF ele_warmte'!B5" display="EF ele_warmte" xr:uid="{00000000-0004-0000-0C00-000008000000}"/>
    <hyperlink ref="D11" location="'lokale energieproductie'!B18" display="lokale energieproductie" xr:uid="{00000000-0004-0000-0C00-000009000000}"/>
    <hyperlink ref="D12" location="'lokale energieproductie'!B8" display="lokale energieproductie" xr:uid="{00000000-0004-0000-0C00-00000A000000}"/>
    <hyperlink ref="D15" location="'lokale energieproductie'!A1" display="lokale energieproductie" xr:uid="{00000000-0004-0000-0C00-00000B000000}"/>
    <hyperlink ref="D17" location="'lokale energieproductie'!B18" display="lokale energieproductie" xr:uid="{00000000-0004-0000-0C00-00000C000000}"/>
    <hyperlink ref="D19" location="'lokale energieproductie'!B18" display="lokale energieproductie" xr:uid="{00000000-0004-0000-0C00-00000D000000}"/>
    <hyperlink ref="D21" location="'lokale energieproductie'!B18" display="lokale energieproductie" xr:uid="{00000000-0004-0000-0C00-00000E000000}"/>
    <hyperlink ref="D23" location="'lokale energieproductie'!B18" display="lokale energieproductie" xr:uid="{00000000-0004-0000-0C00-00000F000000}"/>
    <hyperlink ref="D16" location="'lokale energieproductie'!B8" display="lokale energieproductie" xr:uid="{00000000-0004-0000-0C00-000010000000}"/>
    <hyperlink ref="D18" location="'lokale energieproductie'!B8" display="lokale energieproductie" xr:uid="{00000000-0004-0000-0C00-000011000000}"/>
    <hyperlink ref="D20" location="'lokale energieproductie'!B8" display="lokale energieproductie" xr:uid="{00000000-0004-0000-0C00-000012000000}"/>
    <hyperlink ref="D22" location="'lokale energieproductie'!B8" display="lokale energieproductie" xr:uid="{00000000-0004-0000-0C00-000013000000}"/>
    <hyperlink ref="D24" location="'lokale energieproductie'!B8" display="lokale energieproductie" xr:uid="{00000000-0004-0000-0C00-000014000000}"/>
    <hyperlink ref="D35" location="'lokale energieproductie'!C17" display="lokale energieproductie" xr:uid="{00000000-0004-0000-0C00-000015000000}"/>
    <hyperlink ref="D37" location="'lokale energieproductie'!E17" display="lokale energieproductie" xr:uid="{00000000-0004-0000-0C00-000016000000}"/>
    <hyperlink ref="D39" location="'lokale energieproductie'!G17" display="lokale energieproductie" xr:uid="{00000000-0004-0000-0C00-000017000000}"/>
    <hyperlink ref="D41" location="'lokale energieproductie'!I17" display="lokale energieproductie" xr:uid="{00000000-0004-0000-0C00-000018000000}"/>
    <hyperlink ref="D43" location="'lokale energieproductie'!K17" display="lokale energieproductie" xr:uid="{00000000-0004-0000-0C00-000019000000}"/>
    <hyperlink ref="D36" location="'lokale energieproductie'!D17" display="lokale energieproductie" xr:uid="{00000000-0004-0000-0C00-00001A000000}"/>
    <hyperlink ref="D38" location="'lokale energieproductie'!F17" display="lokale energieproductie" xr:uid="{00000000-0004-0000-0C00-00001B000000}"/>
    <hyperlink ref="D40" location="'lokale energieproductie'!H17" display="lokale energieproductie" xr:uid="{00000000-0004-0000-0C00-00001C000000}"/>
    <hyperlink ref="D42" location="'lokale energieproductie'!J17" display="lokale energieproductie" xr:uid="{00000000-0004-0000-0C00-00001D000000}"/>
    <hyperlink ref="D44" location="'lokale energieproductie'!L17" display="lokale energieproductie" xr:uid="{00000000-0004-0000-0C00-00001E000000}"/>
    <hyperlink ref="D45:D46" location="'lokale energieproductie'!L17" display="lokale energieproductie" xr:uid="{AEE6BF6A-AEBB-4DB3-B320-CE69599C903C}"/>
  </hyperlinks>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codeName="Sheet25">
    <tabColor theme="0" tint="-0.34998626667073579"/>
  </sheetPr>
  <dimension ref="A1:C29"/>
  <sheetViews>
    <sheetView showGridLines="0" workbookViewId="0"/>
  </sheetViews>
  <sheetFormatPr defaultRowHeight="15"/>
  <cols>
    <col min="1" max="1" width="54" customWidth="1"/>
    <col min="2" max="2" width="69.85546875" customWidth="1"/>
    <col min="3" max="3" width="132.140625" customWidth="1"/>
  </cols>
  <sheetData>
    <row r="1" spans="1:3" ht="15.75" thickBot="1"/>
    <row r="2" spans="1:3" s="11" customFormat="1" ht="60.75" customHeight="1" thickBot="1">
      <c r="A2" s="134" t="s">
        <v>415</v>
      </c>
      <c r="B2" s="110"/>
      <c r="C2" s="111"/>
    </row>
    <row r="3" spans="1:3" s="15" customFormat="1" ht="15.75">
      <c r="A3" s="98"/>
      <c r="B3" s="70"/>
      <c r="C3" s="99"/>
    </row>
    <row r="4" spans="1:3">
      <c r="A4" s="95" t="s">
        <v>349</v>
      </c>
      <c r="B4" s="69" t="s">
        <v>361</v>
      </c>
      <c r="C4" s="100" t="s">
        <v>360</v>
      </c>
    </row>
    <row r="5" spans="1:3">
      <c r="A5" s="112"/>
      <c r="B5" s="43"/>
      <c r="C5" s="96"/>
    </row>
    <row r="6" spans="1:3" s="11" customFormat="1">
      <c r="A6" s="113" t="s">
        <v>428</v>
      </c>
      <c r="B6" s="129" t="s">
        <v>429</v>
      </c>
      <c r="C6" s="130" t="s">
        <v>431</v>
      </c>
    </row>
    <row r="7" spans="1:3" s="11" customFormat="1">
      <c r="A7" s="123"/>
      <c r="B7" s="157"/>
      <c r="C7" s="158" t="s">
        <v>561</v>
      </c>
    </row>
    <row r="8" spans="1:3" s="11" customFormat="1">
      <c r="A8" s="131"/>
      <c r="B8" s="132"/>
      <c r="C8" s="133"/>
    </row>
    <row r="9" spans="1:3" s="11" customFormat="1">
      <c r="A9" s="113" t="s">
        <v>430</v>
      </c>
      <c r="B9" s="129" t="s">
        <v>433</v>
      </c>
      <c r="C9" s="130" t="s">
        <v>486</v>
      </c>
    </row>
    <row r="10" spans="1:3" s="11" customFormat="1">
      <c r="A10" s="131"/>
      <c r="B10" s="132"/>
      <c r="C10" s="133"/>
    </row>
    <row r="11" spans="1:3" s="11" customFormat="1" ht="18">
      <c r="A11" s="113" t="s">
        <v>432</v>
      </c>
      <c r="B11" s="129" t="s">
        <v>434</v>
      </c>
      <c r="C11" s="155" t="s">
        <v>484</v>
      </c>
    </row>
    <row r="12" spans="1:3" s="11" customFormat="1">
      <c r="A12" s="131"/>
      <c r="B12" s="132"/>
      <c r="C12" s="133"/>
    </row>
    <row r="13" spans="1:3" s="11" customFormat="1" ht="18">
      <c r="A13" s="113" t="s">
        <v>435</v>
      </c>
      <c r="B13" s="129" t="s">
        <v>436</v>
      </c>
      <c r="C13" s="156" t="s">
        <v>485</v>
      </c>
    </row>
    <row r="14" spans="1:3" s="11" customFormat="1">
      <c r="A14" s="131"/>
      <c r="B14" s="132"/>
      <c r="C14" s="133"/>
    </row>
    <row r="15" spans="1:3" s="11" customFormat="1" ht="18">
      <c r="A15" s="113" t="s">
        <v>437</v>
      </c>
      <c r="B15" t="s">
        <v>441</v>
      </c>
      <c r="C15" s="130" t="s">
        <v>487</v>
      </c>
    </row>
    <row r="16" spans="1:3" s="11" customFormat="1">
      <c r="A16" s="131"/>
      <c r="B16" s="132"/>
      <c r="C16" s="133"/>
    </row>
    <row r="17" spans="1:3" s="11" customFormat="1" ht="30">
      <c r="A17" s="113" t="s">
        <v>375</v>
      </c>
      <c r="B17" s="129" t="s">
        <v>442</v>
      </c>
      <c r="C17" s="130" t="s">
        <v>488</v>
      </c>
    </row>
    <row r="18" spans="1:3" s="11" customFormat="1">
      <c r="A18" s="131"/>
      <c r="B18" s="132"/>
      <c r="C18" s="133" t="s">
        <v>438</v>
      </c>
    </row>
    <row r="19" spans="1:3" s="11" customFormat="1" ht="30">
      <c r="A19" s="113" t="s">
        <v>439</v>
      </c>
      <c r="B19" s="129" t="s">
        <v>443</v>
      </c>
      <c r="C19" s="130" t="s">
        <v>489</v>
      </c>
    </row>
    <row r="20" spans="1:3" s="11" customFormat="1">
      <c r="A20" s="131"/>
      <c r="B20" s="132"/>
      <c r="C20" s="133"/>
    </row>
    <row r="21" spans="1:3" s="11" customFormat="1" ht="30">
      <c r="A21" s="113" t="s">
        <v>440</v>
      </c>
      <c r="B21" s="129" t="s">
        <v>780</v>
      </c>
      <c r="C21" s="130" t="s">
        <v>552</v>
      </c>
    </row>
    <row r="22" spans="1:3" s="11" customFormat="1">
      <c r="A22" s="139"/>
      <c r="B22" s="157"/>
      <c r="C22" s="158"/>
    </row>
    <row r="23" spans="1:3" ht="21">
      <c r="A23" s="125" t="s">
        <v>445</v>
      </c>
      <c r="B23" s="124"/>
      <c r="C23" s="122"/>
    </row>
    <row r="29" spans="1:3">
      <c r="B29" t="s">
        <v>224</v>
      </c>
    </row>
  </sheetData>
  <hyperlinks>
    <hyperlink ref="A6" location="data!A1" display="data" xr:uid="{00000000-0004-0000-0E00-000000000000}"/>
    <hyperlink ref="A9" location="'EF N2O_CH4 landbouw'!A1" display="EF N2O_CH4 landbouw" xr:uid="{00000000-0004-0000-0E00-000001000000}"/>
    <hyperlink ref="A11" location="'ha_N2O bodem landbouw'!A1" display="ha_N2O bodem landbouw" xr:uid="{00000000-0004-0000-0E00-000002000000}"/>
    <hyperlink ref="A13" location="'GWP N2O_CH4'!A1" display="GWP N2O_CH4" xr:uid="{00000000-0004-0000-0E00-000003000000}"/>
    <hyperlink ref="A15" location="'EF brandstof'!A1" display="EF brandstof" xr:uid="{00000000-0004-0000-0E00-000004000000}"/>
    <hyperlink ref="A17" location="'EF ele_warmte'!A1" display="EF ele_warmte" xr:uid="{00000000-0004-0000-0E00-000005000000}"/>
    <hyperlink ref="A19" location="'ECF transport '!A1" display="ECF transport" xr:uid="{00000000-0004-0000-0E00-000006000000}"/>
    <hyperlink ref="A21" location="'E Balans VL '!A1" display="E Balans VL" xr:uid="{00000000-0004-0000-0E00-000007000000}"/>
  </hyperlinks>
  <pageMargins left="0.7" right="0.7" top="0.75" bottom="0.75" header="0.3" footer="0.3"/>
  <pageSetup paperSize="9"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codeName="Sheet2">
    <tabColor theme="0" tint="-0.34998626667073579"/>
  </sheetPr>
  <dimension ref="A1:F134"/>
  <sheetViews>
    <sheetView zoomScaleNormal="100" workbookViewId="0">
      <selection sqref="A1:XFD1048576"/>
    </sheetView>
  </sheetViews>
  <sheetFormatPr defaultRowHeight="15"/>
  <cols>
    <col min="1" max="1" width="68.85546875" style="1007" bestFit="1" customWidth="1"/>
    <col min="2" max="2" width="59.42578125" style="1007" bestFit="1" customWidth="1"/>
    <col min="3" max="4" width="28.7109375" style="1007" customWidth="1"/>
    <col min="5" max="5" width="44.28515625" style="1007" customWidth="1"/>
    <col min="6" max="6" width="35" style="1007" bestFit="1" customWidth="1"/>
    <col min="7" max="16384" width="9.140625" style="1007"/>
  </cols>
  <sheetData>
    <row r="1" spans="1:6" ht="62.45" customHeight="1" thickTop="1" thickBot="1">
      <c r="A1" s="135" t="s">
        <v>880</v>
      </c>
      <c r="B1" s="1244">
        <v>2017</v>
      </c>
      <c r="C1" s="1245"/>
      <c r="D1" s="1245"/>
      <c r="E1" s="1245"/>
      <c r="F1" s="1246"/>
    </row>
    <row r="2" spans="1:6">
      <c r="A2" s="324"/>
      <c r="B2" s="324"/>
      <c r="C2" s="324"/>
      <c r="D2" s="324"/>
      <c r="E2" s="324"/>
      <c r="F2" s="324"/>
    </row>
    <row r="3" spans="1:6" ht="19.5">
      <c r="A3" s="1247" t="s">
        <v>0</v>
      </c>
      <c r="B3" s="324"/>
      <c r="C3" s="324"/>
      <c r="D3" s="324"/>
      <c r="E3" s="324"/>
      <c r="F3" s="324"/>
    </row>
    <row r="4" spans="1:6" ht="22.5">
      <c r="A4" s="1248" t="s">
        <v>880</v>
      </c>
      <c r="B4" s="324"/>
      <c r="C4" s="324"/>
      <c r="D4" s="324"/>
      <c r="E4" s="324"/>
      <c r="F4" s="324"/>
    </row>
    <row r="5" spans="1:6" ht="22.5">
      <c r="A5" s="1248" t="s">
        <v>881</v>
      </c>
      <c r="B5" s="324"/>
      <c r="C5" s="324"/>
      <c r="D5" s="324"/>
      <c r="E5" s="324"/>
      <c r="F5" s="324"/>
    </row>
    <row r="6" spans="1:6" ht="15.75" thickBot="1">
      <c r="A6" s="324"/>
      <c r="B6" s="324"/>
      <c r="C6" s="324"/>
      <c r="D6" s="324"/>
      <c r="E6" s="324"/>
      <c r="F6" s="324"/>
    </row>
    <row r="7" spans="1:6" ht="20.25" thickBot="1">
      <c r="A7" s="1249" t="s">
        <v>1</v>
      </c>
      <c r="B7" s="325"/>
      <c r="C7" s="325"/>
      <c r="D7" s="325"/>
      <c r="E7" s="325"/>
      <c r="F7" s="326"/>
    </row>
    <row r="8" spans="1:6" ht="16.5" thickTop="1" thickBot="1">
      <c r="A8" s="1250" t="s">
        <v>4</v>
      </c>
      <c r="B8" s="1251"/>
      <c r="C8" s="1251"/>
      <c r="D8" s="1245"/>
      <c r="E8" s="1245"/>
      <c r="F8" s="1246"/>
    </row>
    <row r="9" spans="1:6">
      <c r="A9" s="1252" t="s">
        <v>2</v>
      </c>
      <c r="B9" s="1253">
        <v>7800</v>
      </c>
      <c r="C9" s="327"/>
      <c r="D9" s="327"/>
      <c r="E9" s="327"/>
      <c r="F9" s="327"/>
    </row>
    <row r="10" spans="1:6">
      <c r="A10" s="328"/>
      <c r="B10" s="324"/>
      <c r="C10" s="324"/>
      <c r="D10" s="324"/>
      <c r="E10" s="324"/>
      <c r="F10" s="324"/>
    </row>
    <row r="11" spans="1:6" ht="15.75" thickBot="1">
      <c r="A11" s="328"/>
      <c r="B11" s="324"/>
      <c r="C11" s="324"/>
      <c r="D11" s="324"/>
      <c r="E11" s="324"/>
      <c r="F11" s="324"/>
    </row>
    <row r="12" spans="1:6" ht="20.25" thickBot="1">
      <c r="A12" s="1249" t="s">
        <v>3</v>
      </c>
      <c r="B12" s="325"/>
      <c r="C12" s="325"/>
      <c r="D12" s="325"/>
      <c r="E12" s="325"/>
      <c r="F12" s="329"/>
    </row>
    <row r="13" spans="1:6" ht="16.5" thickTop="1" thickBot="1">
      <c r="A13" s="1254" t="s">
        <v>4</v>
      </c>
      <c r="B13" s="1255" t="s">
        <v>5</v>
      </c>
      <c r="C13" s="1255"/>
      <c r="D13" s="1255"/>
      <c r="E13" s="1255"/>
      <c r="F13" s="1256"/>
    </row>
    <row r="14" spans="1:6">
      <c r="A14" s="1257" t="s">
        <v>625</v>
      </c>
      <c r="B14" s="1258">
        <v>3030.59</v>
      </c>
      <c r="C14" s="324"/>
      <c r="D14" s="324"/>
      <c r="E14" s="324"/>
      <c r="F14" s="324"/>
    </row>
    <row r="15" spans="1:6">
      <c r="A15" s="1257" t="s">
        <v>177</v>
      </c>
      <c r="B15" s="1258">
        <v>937</v>
      </c>
      <c r="C15" s="324"/>
      <c r="D15" s="324"/>
      <c r="E15" s="324"/>
      <c r="F15" s="324"/>
    </row>
    <row r="16" spans="1:6">
      <c r="A16" s="1257" t="s">
        <v>6</v>
      </c>
      <c r="B16" s="1258">
        <v>1324</v>
      </c>
      <c r="C16" s="324"/>
      <c r="D16" s="324"/>
      <c r="E16" s="324"/>
      <c r="F16" s="324"/>
    </row>
    <row r="17" spans="1:6">
      <c r="A17" s="1257" t="s">
        <v>7</v>
      </c>
      <c r="B17" s="1258">
        <v>1018</v>
      </c>
      <c r="C17" s="324"/>
      <c r="D17" s="324"/>
      <c r="E17" s="324"/>
      <c r="F17" s="324"/>
    </row>
    <row r="18" spans="1:6">
      <c r="A18" s="1257" t="s">
        <v>8</v>
      </c>
      <c r="B18" s="1258">
        <v>1424</v>
      </c>
      <c r="C18" s="324"/>
      <c r="D18" s="324"/>
      <c r="E18" s="324"/>
      <c r="F18" s="324"/>
    </row>
    <row r="19" spans="1:6">
      <c r="A19" s="1257" t="s">
        <v>9</v>
      </c>
      <c r="B19" s="1258">
        <v>1476</v>
      </c>
      <c r="C19" s="324"/>
      <c r="D19" s="324"/>
      <c r="E19" s="324"/>
      <c r="F19" s="324"/>
    </row>
    <row r="20" spans="1:6">
      <c r="A20" s="1257" t="s">
        <v>10</v>
      </c>
      <c r="B20" s="1258">
        <v>898</v>
      </c>
      <c r="C20" s="324"/>
      <c r="D20" s="324"/>
      <c r="E20" s="324"/>
      <c r="F20" s="324"/>
    </row>
    <row r="21" spans="1:6">
      <c r="A21" s="1257" t="s">
        <v>11</v>
      </c>
      <c r="B21" s="1258">
        <v>9162</v>
      </c>
      <c r="C21" s="324"/>
      <c r="D21" s="324"/>
      <c r="E21" s="324"/>
      <c r="F21" s="324"/>
    </row>
    <row r="22" spans="1:6">
      <c r="A22" s="1257" t="s">
        <v>12</v>
      </c>
      <c r="B22" s="1258">
        <v>22169</v>
      </c>
      <c r="C22" s="324"/>
      <c r="D22" s="324"/>
      <c r="E22" s="324"/>
      <c r="F22" s="324"/>
    </row>
    <row r="23" spans="1:6">
      <c r="A23" s="1257" t="s">
        <v>13</v>
      </c>
      <c r="B23" s="1258">
        <v>420</v>
      </c>
      <c r="C23" s="324"/>
      <c r="D23" s="324"/>
      <c r="E23" s="324"/>
      <c r="F23" s="324"/>
    </row>
    <row r="24" spans="1:6">
      <c r="A24" s="1257" t="s">
        <v>14</v>
      </c>
      <c r="B24" s="1258">
        <v>13</v>
      </c>
      <c r="C24" s="324"/>
      <c r="D24" s="324"/>
      <c r="E24" s="324"/>
      <c r="F24" s="324"/>
    </row>
    <row r="25" spans="1:6">
      <c r="A25" s="1257" t="s">
        <v>15</v>
      </c>
      <c r="B25" s="1258">
        <v>2054</v>
      </c>
      <c r="C25" s="324"/>
      <c r="D25" s="324"/>
      <c r="E25" s="324"/>
      <c r="F25" s="324"/>
    </row>
    <row r="26" spans="1:6">
      <c r="A26" s="1257" t="s">
        <v>16</v>
      </c>
      <c r="B26" s="1258">
        <v>151</v>
      </c>
      <c r="C26" s="324"/>
      <c r="D26" s="324"/>
      <c r="E26" s="324"/>
      <c r="F26" s="324"/>
    </row>
    <row r="27" spans="1:6">
      <c r="A27" s="1257" t="s">
        <v>17</v>
      </c>
      <c r="B27" s="1258">
        <v>7</v>
      </c>
      <c r="C27" s="324"/>
      <c r="D27" s="324"/>
      <c r="E27" s="324"/>
      <c r="F27" s="324"/>
    </row>
    <row r="28" spans="1:6">
      <c r="A28" s="1257" t="s">
        <v>18</v>
      </c>
      <c r="B28" s="1259">
        <v>415857</v>
      </c>
      <c r="C28" s="324"/>
      <c r="D28" s="324"/>
      <c r="E28" s="324"/>
      <c r="F28" s="324"/>
    </row>
    <row r="29" spans="1:6">
      <c r="A29" s="1257" t="s">
        <v>664</v>
      </c>
      <c r="B29" s="1259">
        <v>147</v>
      </c>
      <c r="C29" s="324"/>
      <c r="D29" s="324"/>
      <c r="E29" s="324"/>
      <c r="F29" s="324"/>
    </row>
    <row r="30" spans="1:6">
      <c r="A30" s="1252" t="s">
        <v>665</v>
      </c>
      <c r="B30" s="1260">
        <v>17</v>
      </c>
      <c r="C30" s="327"/>
      <c r="D30" s="327"/>
      <c r="E30" s="327"/>
      <c r="F30" s="327"/>
    </row>
    <row r="31" spans="1:6" ht="15.75" thickBot="1">
      <c r="A31" s="328"/>
      <c r="B31" s="324"/>
      <c r="C31" s="324"/>
      <c r="D31" s="324"/>
      <c r="E31" s="324"/>
      <c r="F31" s="324"/>
    </row>
    <row r="32" spans="1:6" ht="20.25" thickBot="1">
      <c r="A32" s="1249" t="s">
        <v>19</v>
      </c>
      <c r="B32" s="325"/>
      <c r="C32" s="325"/>
      <c r="D32" s="325"/>
      <c r="E32" s="325"/>
      <c r="F32" s="329"/>
    </row>
    <row r="33" spans="1:6" ht="16.5" thickTop="1" thickBot="1">
      <c r="A33" s="1261"/>
      <c r="B33" s="1262"/>
      <c r="C33" s="1262"/>
      <c r="D33" s="1262"/>
      <c r="E33" s="1262" t="s">
        <v>20</v>
      </c>
      <c r="F33" s="1263"/>
    </row>
    <row r="34" spans="1:6" ht="16.5" thickTop="1" thickBot="1">
      <c r="A34" s="1264" t="s">
        <v>21</v>
      </c>
      <c r="B34" s="1265" t="s">
        <v>22</v>
      </c>
      <c r="C34" s="1265" t="s">
        <v>5</v>
      </c>
      <c r="D34" s="1265" t="s">
        <v>23</v>
      </c>
      <c r="E34" s="1265" t="s">
        <v>5</v>
      </c>
      <c r="F34" s="1266" t="s">
        <v>23</v>
      </c>
    </row>
    <row r="35" spans="1:6">
      <c r="A35" s="1257" t="s">
        <v>24</v>
      </c>
      <c r="B35" s="1257" t="s">
        <v>25</v>
      </c>
      <c r="C35" s="1258">
        <v>0</v>
      </c>
      <c r="D35" s="1258">
        <v>0</v>
      </c>
      <c r="E35" s="1258">
        <v>0</v>
      </c>
      <c r="F35" s="1258">
        <v>0</v>
      </c>
    </row>
    <row r="36" spans="1:6">
      <c r="A36" s="1257" t="s">
        <v>24</v>
      </c>
      <c r="B36" s="1257" t="s">
        <v>26</v>
      </c>
      <c r="C36" s="1258">
        <v>0</v>
      </c>
      <c r="D36" s="1258">
        <v>0</v>
      </c>
      <c r="E36" s="1258">
        <v>7</v>
      </c>
      <c r="F36" s="1258">
        <v>109839.96400000001</v>
      </c>
    </row>
    <row r="37" spans="1:6">
      <c r="A37" s="1257" t="s">
        <v>24</v>
      </c>
      <c r="B37" s="1257" t="s">
        <v>27</v>
      </c>
      <c r="C37" s="1258">
        <v>0</v>
      </c>
      <c r="D37" s="1258">
        <v>0</v>
      </c>
      <c r="E37" s="1258">
        <v>0</v>
      </c>
      <c r="F37" s="1258">
        <v>0</v>
      </c>
    </row>
    <row r="38" spans="1:6">
      <c r="A38" s="1257" t="s">
        <v>24</v>
      </c>
      <c r="B38" s="1257" t="s">
        <v>28</v>
      </c>
      <c r="C38" s="1258">
        <v>0</v>
      </c>
      <c r="D38" s="1258">
        <v>0</v>
      </c>
      <c r="E38" s="1258">
        <v>0</v>
      </c>
      <c r="F38" s="1258">
        <v>0</v>
      </c>
    </row>
    <row r="39" spans="1:6">
      <c r="A39" s="1257" t="s">
        <v>29</v>
      </c>
      <c r="B39" s="1257" t="s">
        <v>30</v>
      </c>
      <c r="C39" s="1258">
        <v>6117</v>
      </c>
      <c r="D39" s="1258">
        <v>83806314.430000007</v>
      </c>
      <c r="E39" s="1258">
        <v>7552</v>
      </c>
      <c r="F39" s="1258">
        <v>24658978.190000001</v>
      </c>
    </row>
    <row r="40" spans="1:6">
      <c r="A40" s="1257" t="s">
        <v>29</v>
      </c>
      <c r="B40" s="1257" t="s">
        <v>28</v>
      </c>
      <c r="C40" s="1258">
        <v>0</v>
      </c>
      <c r="D40" s="1258">
        <v>0</v>
      </c>
      <c r="E40" s="1258">
        <v>0</v>
      </c>
      <c r="F40" s="1258">
        <v>0</v>
      </c>
    </row>
    <row r="41" spans="1:6">
      <c r="A41" s="1257" t="s">
        <v>31</v>
      </c>
      <c r="B41" s="1257" t="s">
        <v>32</v>
      </c>
      <c r="C41" s="1258">
        <v>74</v>
      </c>
      <c r="D41" s="1258">
        <v>1408213.987</v>
      </c>
      <c r="E41" s="1258">
        <v>167</v>
      </c>
      <c r="F41" s="1258">
        <v>2365035.1009999998</v>
      </c>
    </row>
    <row r="42" spans="1:6">
      <c r="A42" s="1257" t="s">
        <v>31</v>
      </c>
      <c r="B42" s="1257" t="s">
        <v>33</v>
      </c>
      <c r="C42" s="1258">
        <v>0</v>
      </c>
      <c r="D42" s="1258">
        <v>0</v>
      </c>
      <c r="E42" s="1258">
        <v>0</v>
      </c>
      <c r="F42" s="1258">
        <v>0</v>
      </c>
    </row>
    <row r="43" spans="1:6">
      <c r="A43" s="1257" t="s">
        <v>31</v>
      </c>
      <c r="B43" s="1257" t="s">
        <v>34</v>
      </c>
      <c r="C43" s="1258">
        <v>0</v>
      </c>
      <c r="D43" s="1258">
        <v>0</v>
      </c>
      <c r="E43" s="1258">
        <v>0</v>
      </c>
      <c r="F43" s="1258">
        <v>0</v>
      </c>
    </row>
    <row r="44" spans="1:6">
      <c r="A44" s="1257" t="s">
        <v>31</v>
      </c>
      <c r="B44" s="1257" t="s">
        <v>35</v>
      </c>
      <c r="C44" s="1258">
        <v>0</v>
      </c>
      <c r="D44" s="1258">
        <v>0</v>
      </c>
      <c r="E44" s="1258">
        <v>14</v>
      </c>
      <c r="F44" s="1258">
        <v>372496.65899999999</v>
      </c>
    </row>
    <row r="45" spans="1:6">
      <c r="A45" s="1257" t="s">
        <v>31</v>
      </c>
      <c r="B45" s="1257" t="s">
        <v>36</v>
      </c>
      <c r="C45" s="1258">
        <v>0</v>
      </c>
      <c r="D45" s="1258">
        <v>0</v>
      </c>
      <c r="E45" s="1258">
        <v>0</v>
      </c>
      <c r="F45" s="1258">
        <v>0</v>
      </c>
    </row>
    <row r="46" spans="1:6">
      <c r="A46" s="1257" t="s">
        <v>31</v>
      </c>
      <c r="B46" s="1257" t="s">
        <v>37</v>
      </c>
      <c r="C46" s="1258">
        <v>0</v>
      </c>
      <c r="D46" s="1258">
        <v>0</v>
      </c>
      <c r="E46" s="1258">
        <v>0</v>
      </c>
      <c r="F46" s="1258">
        <v>0</v>
      </c>
    </row>
    <row r="47" spans="1:6">
      <c r="A47" s="1257" t="s">
        <v>31</v>
      </c>
      <c r="B47" s="1257" t="s">
        <v>38</v>
      </c>
      <c r="C47" s="1258">
        <v>0</v>
      </c>
      <c r="D47" s="1258">
        <v>0</v>
      </c>
      <c r="E47" s="1258">
        <v>0</v>
      </c>
      <c r="F47" s="1258">
        <v>0</v>
      </c>
    </row>
    <row r="48" spans="1:6">
      <c r="A48" s="1257" t="s">
        <v>31</v>
      </c>
      <c r="B48" s="1257" t="s">
        <v>28</v>
      </c>
      <c r="C48" s="1258">
        <v>25</v>
      </c>
      <c r="D48" s="1258">
        <v>8525097.8599999994</v>
      </c>
      <c r="E48" s="1258">
        <v>26</v>
      </c>
      <c r="F48" s="1258">
        <v>7296380.7889999999</v>
      </c>
    </row>
    <row r="49" spans="1:6">
      <c r="A49" s="1257" t="s">
        <v>31</v>
      </c>
      <c r="B49" s="1257" t="s">
        <v>39</v>
      </c>
      <c r="C49" s="1258">
        <v>0</v>
      </c>
      <c r="D49" s="1258">
        <v>0</v>
      </c>
      <c r="E49" s="1258">
        <v>0</v>
      </c>
      <c r="F49" s="1258">
        <v>0</v>
      </c>
    </row>
    <row r="50" spans="1:6">
      <c r="A50" s="1257" t="s">
        <v>31</v>
      </c>
      <c r="B50" s="1257" t="s">
        <v>40</v>
      </c>
      <c r="C50" s="1258">
        <v>9</v>
      </c>
      <c r="D50" s="1258">
        <v>886803.62699999998</v>
      </c>
      <c r="E50" s="1258">
        <v>12</v>
      </c>
      <c r="F50" s="1258">
        <v>486002.37699999998</v>
      </c>
    </row>
    <row r="51" spans="1:6">
      <c r="A51" s="1257" t="s">
        <v>41</v>
      </c>
      <c r="B51" s="1257" t="s">
        <v>42</v>
      </c>
      <c r="C51" s="1258">
        <v>6</v>
      </c>
      <c r="D51" s="1258">
        <v>557634.15800000005</v>
      </c>
      <c r="E51" s="1258">
        <v>122</v>
      </c>
      <c r="F51" s="1258">
        <v>3799571.8250000002</v>
      </c>
    </row>
    <row r="52" spans="1:6">
      <c r="A52" s="1257" t="s">
        <v>41</v>
      </c>
      <c r="B52" s="1257" t="s">
        <v>28</v>
      </c>
      <c r="C52" s="1258">
        <v>8</v>
      </c>
      <c r="D52" s="1258">
        <v>7875807.1339999996</v>
      </c>
      <c r="E52" s="1258">
        <v>9</v>
      </c>
      <c r="F52" s="1258">
        <v>1463051.5930000001</v>
      </c>
    </row>
    <row r="53" spans="1:6">
      <c r="A53" s="1257" t="s">
        <v>43</v>
      </c>
      <c r="B53" s="1257" t="s">
        <v>44</v>
      </c>
      <c r="C53" s="1258">
        <v>128</v>
      </c>
      <c r="D53" s="1258">
        <v>2546992.0010000002</v>
      </c>
      <c r="E53" s="1258">
        <v>204</v>
      </c>
      <c r="F53" s="1258">
        <v>520702.375</v>
      </c>
    </row>
    <row r="54" spans="1:6">
      <c r="A54" s="1257" t="s">
        <v>45</v>
      </c>
      <c r="B54" s="1257" t="s">
        <v>46</v>
      </c>
      <c r="C54" s="1258">
        <v>0</v>
      </c>
      <c r="D54" s="1258">
        <v>0</v>
      </c>
      <c r="E54" s="1258">
        <v>1</v>
      </c>
      <c r="F54" s="1258">
        <v>1274758</v>
      </c>
    </row>
    <row r="55" spans="1:6">
      <c r="A55" s="1257" t="s">
        <v>45</v>
      </c>
      <c r="B55" s="1257" t="s">
        <v>28</v>
      </c>
      <c r="C55" s="1258">
        <v>0</v>
      </c>
      <c r="D55" s="1258">
        <v>0</v>
      </c>
      <c r="E55" s="1258">
        <v>0</v>
      </c>
      <c r="F55" s="1258">
        <v>0</v>
      </c>
    </row>
    <row r="56" spans="1:6">
      <c r="A56" s="1257" t="s">
        <v>47</v>
      </c>
      <c r="B56" s="1257" t="s">
        <v>28</v>
      </c>
      <c r="C56" s="1258">
        <v>0</v>
      </c>
      <c r="D56" s="1258">
        <v>0</v>
      </c>
      <c r="E56" s="1258">
        <v>0</v>
      </c>
      <c r="F56" s="1258">
        <v>0</v>
      </c>
    </row>
    <row r="57" spans="1:6">
      <c r="A57" s="1257" t="s">
        <v>48</v>
      </c>
      <c r="B57" s="1257" t="s">
        <v>49</v>
      </c>
      <c r="C57" s="1258">
        <v>97</v>
      </c>
      <c r="D57" s="1258">
        <v>7550542.4649999999</v>
      </c>
      <c r="E57" s="1258">
        <v>185</v>
      </c>
      <c r="F57" s="1258">
        <v>4448856.4129999997</v>
      </c>
    </row>
    <row r="58" spans="1:6">
      <c r="A58" s="1257" t="s">
        <v>48</v>
      </c>
      <c r="B58" s="1257" t="s">
        <v>50</v>
      </c>
      <c r="C58" s="1258">
        <v>33</v>
      </c>
      <c r="D58" s="1258">
        <v>2443227.59</v>
      </c>
      <c r="E58" s="1258">
        <v>65</v>
      </c>
      <c r="F58" s="1258">
        <v>990030.72900000005</v>
      </c>
    </row>
    <row r="59" spans="1:6">
      <c r="A59" s="1257" t="s">
        <v>48</v>
      </c>
      <c r="B59" s="1257" t="s">
        <v>51</v>
      </c>
      <c r="C59" s="1258">
        <v>84</v>
      </c>
      <c r="D59" s="1258">
        <v>2894707.932</v>
      </c>
      <c r="E59" s="1258">
        <v>155</v>
      </c>
      <c r="F59" s="1258">
        <v>3100818.1719999998</v>
      </c>
    </row>
    <row r="60" spans="1:6">
      <c r="A60" s="1257" t="s">
        <v>48</v>
      </c>
      <c r="B60" s="1257" t="s">
        <v>52</v>
      </c>
      <c r="C60" s="1258">
        <v>52</v>
      </c>
      <c r="D60" s="1258">
        <v>2250059.5980000002</v>
      </c>
      <c r="E60" s="1258">
        <v>65</v>
      </c>
      <c r="F60" s="1258">
        <v>1518816.6869999999</v>
      </c>
    </row>
    <row r="61" spans="1:6">
      <c r="A61" s="1257" t="s">
        <v>48</v>
      </c>
      <c r="B61" s="1257" t="s">
        <v>53</v>
      </c>
      <c r="C61" s="1258">
        <v>130</v>
      </c>
      <c r="D61" s="1258">
        <v>2805829.301</v>
      </c>
      <c r="E61" s="1258">
        <v>267</v>
      </c>
      <c r="F61" s="1258">
        <v>1537776.1710000001</v>
      </c>
    </row>
    <row r="62" spans="1:6">
      <c r="A62" s="1257" t="s">
        <v>48</v>
      </c>
      <c r="B62" s="1257" t="s">
        <v>54</v>
      </c>
      <c r="C62" s="1258">
        <v>14</v>
      </c>
      <c r="D62" s="1258">
        <v>1507327.6470000001</v>
      </c>
      <c r="E62" s="1258">
        <v>13</v>
      </c>
      <c r="F62" s="1258">
        <v>284855.27299999999</v>
      </c>
    </row>
    <row r="63" spans="1:6">
      <c r="A63" s="1257" t="s">
        <v>48</v>
      </c>
      <c r="B63" s="1257" t="s">
        <v>28</v>
      </c>
      <c r="C63" s="1258">
        <v>80</v>
      </c>
      <c r="D63" s="1258">
        <v>3216795.9750000001</v>
      </c>
      <c r="E63" s="1258">
        <v>98</v>
      </c>
      <c r="F63" s="1258">
        <v>3058942.0970000001</v>
      </c>
    </row>
    <row r="64" spans="1:6">
      <c r="A64" s="1257" t="s">
        <v>55</v>
      </c>
      <c r="B64" s="1257" t="s">
        <v>56</v>
      </c>
      <c r="C64" s="1258">
        <v>0</v>
      </c>
      <c r="D64" s="1258">
        <v>0</v>
      </c>
      <c r="E64" s="1258">
        <v>0</v>
      </c>
      <c r="F64" s="1258">
        <v>0</v>
      </c>
    </row>
    <row r="65" spans="1:6">
      <c r="A65" s="1257" t="s">
        <v>55</v>
      </c>
      <c r="B65" s="1257" t="s">
        <v>28</v>
      </c>
      <c r="C65" s="1258">
        <v>5</v>
      </c>
      <c r="D65" s="1258">
        <v>118675.583</v>
      </c>
      <c r="E65" s="1258">
        <v>2</v>
      </c>
      <c r="F65" s="1258">
        <v>20720.593000000001</v>
      </c>
    </row>
    <row r="66" spans="1:6">
      <c r="A66" s="1257" t="s">
        <v>55</v>
      </c>
      <c r="B66" s="1257" t="s">
        <v>57</v>
      </c>
      <c r="C66" s="1258">
        <v>0</v>
      </c>
      <c r="D66" s="1258">
        <v>0</v>
      </c>
      <c r="E66" s="1258">
        <v>18</v>
      </c>
      <c r="F66" s="1258">
        <v>249606.23800000001</v>
      </c>
    </row>
    <row r="67" spans="1:6">
      <c r="A67" s="1257" t="s">
        <v>55</v>
      </c>
      <c r="B67" s="1257" t="s">
        <v>58</v>
      </c>
      <c r="C67" s="1258">
        <v>0</v>
      </c>
      <c r="D67" s="1258">
        <v>0</v>
      </c>
      <c r="E67" s="1258">
        <v>0</v>
      </c>
      <c r="F67" s="1258">
        <v>0</v>
      </c>
    </row>
    <row r="68" spans="1:6">
      <c r="A68" s="1252" t="s">
        <v>55</v>
      </c>
      <c r="B68" s="1252" t="s">
        <v>59</v>
      </c>
      <c r="C68" s="1260">
        <v>0</v>
      </c>
      <c r="D68" s="1260">
        <v>0</v>
      </c>
      <c r="E68" s="1260">
        <v>8</v>
      </c>
      <c r="F68" s="1260">
        <v>235722.269</v>
      </c>
    </row>
    <row r="69" spans="1:6" ht="15.75" thickBot="1">
      <c r="A69" s="328"/>
      <c r="B69" s="324"/>
      <c r="C69" s="324"/>
      <c r="D69" s="324"/>
      <c r="E69" s="324"/>
      <c r="F69" s="324"/>
    </row>
    <row r="70" spans="1:6" ht="19.5">
      <c r="A70" s="1249" t="s">
        <v>60</v>
      </c>
      <c r="B70" s="325"/>
      <c r="C70" s="325"/>
      <c r="D70" s="325"/>
      <c r="E70" s="325"/>
      <c r="F70" s="329"/>
    </row>
    <row r="71" spans="1:6" ht="20.25" thickBot="1">
      <c r="A71" s="1267"/>
      <c r="B71" s="1277"/>
      <c r="C71" s="1277"/>
      <c r="D71" s="1278" t="s">
        <v>418</v>
      </c>
      <c r="E71" s="1277"/>
      <c r="F71" s="331"/>
    </row>
    <row r="72" spans="1:6" ht="16.5" thickTop="1" thickBot="1">
      <c r="A72" s="1254" t="s">
        <v>61</v>
      </c>
      <c r="B72" s="1255" t="s">
        <v>62</v>
      </c>
      <c r="C72" s="1268" t="s">
        <v>624</v>
      </c>
      <c r="D72" s="1269"/>
      <c r="E72" s="1269"/>
      <c r="F72" s="1256"/>
    </row>
    <row r="73" spans="1:6">
      <c r="A73" s="1257" t="s">
        <v>63</v>
      </c>
      <c r="B73" s="1257" t="s">
        <v>607</v>
      </c>
      <c r="C73" s="1270" t="s">
        <v>609</v>
      </c>
      <c r="D73" s="1258">
        <v>59823633</v>
      </c>
      <c r="E73" s="442"/>
      <c r="F73" s="324"/>
    </row>
    <row r="74" spans="1:6">
      <c r="A74" s="1257" t="s">
        <v>63</v>
      </c>
      <c r="B74" s="1257" t="s">
        <v>608</v>
      </c>
      <c r="C74" s="1270" t="s">
        <v>610</v>
      </c>
      <c r="D74" s="1258">
        <v>8006333.5</v>
      </c>
      <c r="E74" s="442"/>
      <c r="F74" s="324"/>
    </row>
    <row r="75" spans="1:6">
      <c r="A75" s="1257" t="s">
        <v>64</v>
      </c>
      <c r="B75" s="1257" t="s">
        <v>607</v>
      </c>
      <c r="C75" s="1270" t="s">
        <v>611</v>
      </c>
      <c r="D75" s="1258">
        <v>6745527</v>
      </c>
      <c r="E75" s="442"/>
      <c r="F75" s="324"/>
    </row>
    <row r="76" spans="1:6">
      <c r="A76" s="1257" t="s">
        <v>64</v>
      </c>
      <c r="B76" s="1257" t="s">
        <v>608</v>
      </c>
      <c r="C76" s="1270" t="s">
        <v>612</v>
      </c>
      <c r="D76" s="1258">
        <v>174355.5</v>
      </c>
      <c r="E76" s="442"/>
      <c r="F76" s="324"/>
    </row>
    <row r="77" spans="1:6">
      <c r="A77" s="1257" t="s">
        <v>65</v>
      </c>
      <c r="B77" s="1257" t="s">
        <v>607</v>
      </c>
      <c r="C77" s="1270" t="s">
        <v>613</v>
      </c>
      <c r="D77" s="1258">
        <v>60575758</v>
      </c>
      <c r="E77" s="442"/>
      <c r="F77" s="324"/>
    </row>
    <row r="78" spans="1:6">
      <c r="A78" s="1252" t="s">
        <v>65</v>
      </c>
      <c r="B78" s="1252" t="s">
        <v>608</v>
      </c>
      <c r="C78" s="1252" t="s">
        <v>614</v>
      </c>
      <c r="D78" s="1260">
        <v>8848324</v>
      </c>
      <c r="E78" s="1271"/>
      <c r="F78" s="327"/>
    </row>
    <row r="79" spans="1:6">
      <c r="A79" s="1272"/>
      <c r="B79" s="1272"/>
      <c r="C79" s="324"/>
      <c r="D79" s="324"/>
      <c r="E79" s="324"/>
      <c r="F79" s="324"/>
    </row>
    <row r="80" spans="1:6" ht="15.75" thickBot="1">
      <c r="A80" s="1272"/>
      <c r="B80" s="1272"/>
      <c r="C80" s="324"/>
      <c r="D80" s="324"/>
      <c r="E80" s="324"/>
      <c r="F80" s="324"/>
    </row>
    <row r="81" spans="1:6" ht="20.25" thickBot="1">
      <c r="A81" s="1249" t="s">
        <v>320</v>
      </c>
      <c r="B81" s="1273"/>
      <c r="C81" s="325"/>
      <c r="D81" s="325"/>
      <c r="E81" s="325"/>
      <c r="F81" s="329"/>
    </row>
    <row r="82" spans="1:6" ht="16.5" thickTop="1" thickBot="1">
      <c r="A82" s="1254" t="s">
        <v>321</v>
      </c>
      <c r="B82" s="1269"/>
      <c r="C82" s="1269"/>
      <c r="D82" s="1255"/>
      <c r="E82" s="1255"/>
      <c r="F82" s="1256"/>
    </row>
    <row r="83" spans="1:6">
      <c r="A83" s="1257" t="s">
        <v>322</v>
      </c>
      <c r="B83" s="1258">
        <v>78167</v>
      </c>
      <c r="C83" s="442"/>
      <c r="D83" s="324"/>
      <c r="E83" s="324"/>
      <c r="F83" s="324"/>
    </row>
    <row r="84" spans="1:6">
      <c r="A84" s="1252" t="s">
        <v>323</v>
      </c>
      <c r="B84" s="1260">
        <v>0</v>
      </c>
      <c r="C84" s="1271"/>
      <c r="D84" s="327"/>
      <c r="E84" s="327"/>
      <c r="F84" s="327"/>
    </row>
    <row r="85" spans="1:6">
      <c r="A85" s="1272"/>
      <c r="B85" s="1274"/>
      <c r="C85" s="324"/>
      <c r="D85" s="324"/>
      <c r="E85" s="324"/>
      <c r="F85" s="324"/>
    </row>
    <row r="86" spans="1:6" ht="15.75" thickBot="1">
      <c r="A86" s="328"/>
      <c r="B86" s="324"/>
      <c r="C86" s="324"/>
      <c r="D86" s="324"/>
      <c r="E86" s="324"/>
      <c r="F86" s="324"/>
    </row>
    <row r="87" spans="1:6" ht="20.25" thickBot="1">
      <c r="A87" s="1249" t="s">
        <v>66</v>
      </c>
      <c r="B87" s="325"/>
      <c r="C87" s="325"/>
      <c r="D87" s="325"/>
      <c r="E87" s="325"/>
      <c r="F87" s="329"/>
    </row>
    <row r="88" spans="1:6" ht="16.5" thickTop="1" thickBot="1">
      <c r="A88" s="1254" t="s">
        <v>4</v>
      </c>
      <c r="B88" s="1255" t="s">
        <v>163</v>
      </c>
      <c r="C88" s="1255"/>
      <c r="D88" s="1255"/>
      <c r="E88" s="1255"/>
      <c r="F88" s="1256"/>
    </row>
    <row r="89" spans="1:6">
      <c r="A89" s="1257" t="s">
        <v>523</v>
      </c>
      <c r="B89" s="1258">
        <v>0</v>
      </c>
      <c r="C89" s="324"/>
      <c r="D89" s="324"/>
      <c r="E89" s="324"/>
      <c r="F89" s="324"/>
    </row>
    <row r="90" spans="1:6">
      <c r="A90" s="1257" t="s">
        <v>524</v>
      </c>
      <c r="B90" s="1258">
        <v>0</v>
      </c>
      <c r="C90" s="324"/>
      <c r="D90" s="324"/>
      <c r="E90" s="324"/>
      <c r="F90" s="324"/>
    </row>
    <row r="91" spans="1:6">
      <c r="A91" s="1257" t="s">
        <v>67</v>
      </c>
      <c r="B91" s="1258">
        <v>4054.1957663343328</v>
      </c>
      <c r="C91" s="324"/>
      <c r="D91" s="324"/>
      <c r="E91" s="324"/>
      <c r="F91" s="324"/>
    </row>
    <row r="92" spans="1:6">
      <c r="A92" s="1252" t="s">
        <v>68</v>
      </c>
      <c r="B92" s="1253">
        <v>3737.5931662336279</v>
      </c>
      <c r="C92" s="327"/>
      <c r="D92" s="327"/>
      <c r="E92" s="327"/>
      <c r="F92" s="327"/>
    </row>
    <row r="93" spans="1:6">
      <c r="A93" s="328"/>
      <c r="B93" s="324"/>
      <c r="C93" s="324"/>
      <c r="D93" s="324"/>
      <c r="E93" s="324"/>
      <c r="F93" s="324"/>
    </row>
    <row r="94" spans="1:6" ht="15.75" thickBot="1">
      <c r="A94" s="328"/>
      <c r="B94" s="324"/>
      <c r="C94" s="324"/>
      <c r="D94" s="324"/>
      <c r="E94" s="324"/>
      <c r="F94" s="324"/>
    </row>
    <row r="95" spans="1:6" ht="20.25" thickBot="1">
      <c r="A95" s="1249" t="s">
        <v>69</v>
      </c>
      <c r="B95" s="325"/>
      <c r="C95" s="325"/>
      <c r="D95" s="325"/>
      <c r="E95" s="325"/>
      <c r="F95" s="329"/>
    </row>
    <row r="96" spans="1:6" ht="16.5" thickTop="1" thickBot="1">
      <c r="A96" s="1254" t="s">
        <v>4</v>
      </c>
      <c r="B96" s="1255" t="s">
        <v>5</v>
      </c>
      <c r="C96" s="1255"/>
      <c r="D96" s="1255"/>
      <c r="E96" s="1255"/>
      <c r="F96" s="1256"/>
    </row>
    <row r="97" spans="1:6">
      <c r="A97" s="1257" t="s">
        <v>70</v>
      </c>
      <c r="B97" s="1258">
        <v>4275</v>
      </c>
      <c r="C97" s="324"/>
      <c r="D97" s="324"/>
      <c r="E97" s="324"/>
      <c r="F97" s="324"/>
    </row>
    <row r="98" spans="1:6">
      <c r="A98" s="1257" t="s">
        <v>71</v>
      </c>
      <c r="B98" s="1258">
        <v>0</v>
      </c>
      <c r="C98" s="324"/>
      <c r="D98" s="324"/>
      <c r="E98" s="324"/>
      <c r="F98" s="324"/>
    </row>
    <row r="99" spans="1:6">
      <c r="A99" s="1257" t="s">
        <v>72</v>
      </c>
      <c r="B99" s="1258">
        <v>150</v>
      </c>
      <c r="C99" s="324"/>
      <c r="D99" s="324"/>
      <c r="E99" s="324"/>
      <c r="F99" s="324"/>
    </row>
    <row r="100" spans="1:6">
      <c r="A100" s="1257" t="s">
        <v>73</v>
      </c>
      <c r="B100" s="1258">
        <v>542</v>
      </c>
      <c r="C100" s="324"/>
      <c r="D100" s="324"/>
      <c r="E100" s="324"/>
      <c r="F100" s="324"/>
    </row>
    <row r="101" spans="1:6">
      <c r="A101" s="1257" t="s">
        <v>74</v>
      </c>
      <c r="B101" s="1258">
        <v>119</v>
      </c>
      <c r="C101" s="324"/>
      <c r="D101" s="324"/>
      <c r="E101" s="324"/>
      <c r="F101" s="324"/>
    </row>
    <row r="102" spans="1:6">
      <c r="A102" s="1257" t="s">
        <v>75</v>
      </c>
      <c r="B102" s="1258">
        <v>92</v>
      </c>
      <c r="C102" s="324"/>
      <c r="D102" s="324"/>
      <c r="E102" s="324"/>
      <c r="F102" s="324"/>
    </row>
    <row r="103" spans="1:6">
      <c r="A103" s="1257" t="s">
        <v>76</v>
      </c>
      <c r="B103" s="1258">
        <v>391</v>
      </c>
      <c r="C103" s="324"/>
      <c r="D103" s="324"/>
      <c r="E103" s="324"/>
      <c r="F103" s="324"/>
    </row>
    <row r="104" spans="1:6">
      <c r="A104" s="1257" t="s">
        <v>77</v>
      </c>
      <c r="B104" s="1258">
        <v>1284</v>
      </c>
      <c r="C104" s="324"/>
      <c r="D104" s="324"/>
      <c r="E104" s="324"/>
      <c r="F104" s="324"/>
    </row>
    <row r="105" spans="1:6">
      <c r="A105" s="1252" t="s">
        <v>78</v>
      </c>
      <c r="B105" s="1260">
        <v>1</v>
      </c>
      <c r="C105" s="327"/>
      <c r="D105" s="327"/>
      <c r="E105" s="327"/>
      <c r="F105" s="327"/>
    </row>
    <row r="106" spans="1:6">
      <c r="A106" s="328"/>
      <c r="B106" s="324"/>
      <c r="C106" s="324"/>
      <c r="D106" s="324"/>
      <c r="E106" s="324"/>
      <c r="F106" s="324"/>
    </row>
    <row r="107" spans="1:6" ht="15.75" thickBot="1">
      <c r="A107" s="328"/>
      <c r="B107" s="324"/>
      <c r="C107" s="324"/>
      <c r="D107" s="324"/>
      <c r="E107" s="324"/>
      <c r="F107" s="324"/>
    </row>
    <row r="108" spans="1:6" ht="20.25" thickBot="1">
      <c r="A108" s="1249" t="s">
        <v>597</v>
      </c>
      <c r="B108" s="325"/>
      <c r="C108" s="325"/>
      <c r="D108" s="325"/>
      <c r="E108" s="325"/>
      <c r="F108" s="329"/>
    </row>
    <row r="109" spans="1:6" ht="16.5" thickTop="1" thickBot="1">
      <c r="A109" s="1254" t="s">
        <v>4</v>
      </c>
      <c r="B109" s="1255" t="s">
        <v>5</v>
      </c>
      <c r="C109" s="1255"/>
      <c r="D109" s="1255"/>
      <c r="E109" s="1255"/>
      <c r="F109" s="1256"/>
    </row>
    <row r="110" spans="1:6">
      <c r="A110" s="1257" t="s">
        <v>598</v>
      </c>
      <c r="B110" s="1258">
        <v>1</v>
      </c>
      <c r="C110" s="324"/>
      <c r="D110" s="324"/>
      <c r="E110" s="324"/>
      <c r="F110" s="324"/>
    </row>
    <row r="111" spans="1:6">
      <c r="A111" s="1275" t="s">
        <v>599</v>
      </c>
      <c r="B111" s="1276">
        <v>1</v>
      </c>
      <c r="C111" s="1279"/>
      <c r="D111" s="1279"/>
      <c r="E111" s="1279"/>
      <c r="F111" s="1279"/>
    </row>
    <row r="112" spans="1:6">
      <c r="A112" s="1257"/>
      <c r="B112" s="324"/>
      <c r="C112" s="324"/>
      <c r="D112" s="324"/>
      <c r="E112" s="324"/>
      <c r="F112" s="324"/>
    </row>
    <row r="113" spans="1:6" ht="15.75" thickBot="1">
      <c r="A113" s="1252"/>
      <c r="B113" s="327"/>
      <c r="C113" s="327"/>
      <c r="D113" s="327"/>
      <c r="E113" s="327"/>
      <c r="F113" s="327"/>
    </row>
    <row r="114" spans="1:6" ht="20.25" thickBot="1">
      <c r="A114" s="1249" t="s">
        <v>79</v>
      </c>
      <c r="B114" s="325"/>
      <c r="C114" s="325"/>
      <c r="D114" s="325"/>
      <c r="E114" s="325"/>
      <c r="F114" s="329"/>
    </row>
    <row r="115" spans="1:6" ht="16.5" thickTop="1" thickBot="1">
      <c r="A115" s="332"/>
      <c r="B115" s="333" t="s">
        <v>80</v>
      </c>
      <c r="C115" s="333" t="s">
        <v>81</v>
      </c>
      <c r="D115" s="333"/>
      <c r="E115" s="333"/>
      <c r="F115" s="334"/>
    </row>
    <row r="116" spans="1:6" ht="16.5" thickTop="1" thickBot="1">
      <c r="A116" s="1254" t="s">
        <v>4</v>
      </c>
      <c r="B116" s="1255" t="s">
        <v>5</v>
      </c>
      <c r="C116" s="1255" t="s">
        <v>5</v>
      </c>
      <c r="D116" s="1255"/>
      <c r="E116" s="1255"/>
      <c r="F116" s="1256"/>
    </row>
    <row r="117" spans="1:6">
      <c r="A117" s="1257" t="s">
        <v>82</v>
      </c>
      <c r="B117" s="1258">
        <v>0</v>
      </c>
      <c r="C117" s="1258">
        <v>0</v>
      </c>
      <c r="D117" s="324"/>
      <c r="E117" s="324"/>
      <c r="F117" s="324"/>
    </row>
    <row r="118" spans="1:6">
      <c r="A118" s="1257" t="s">
        <v>83</v>
      </c>
      <c r="B118" s="1258">
        <v>0</v>
      </c>
      <c r="C118" s="1258">
        <v>0</v>
      </c>
      <c r="D118" s="324"/>
      <c r="E118" s="324"/>
      <c r="F118" s="324"/>
    </row>
    <row r="119" spans="1:6">
      <c r="A119" s="1257" t="s">
        <v>31</v>
      </c>
      <c r="B119" s="1258">
        <v>0</v>
      </c>
      <c r="C119" s="1258">
        <v>0</v>
      </c>
      <c r="D119" s="324"/>
      <c r="E119" s="324"/>
      <c r="F119" s="324"/>
    </row>
    <row r="120" spans="1:6">
      <c r="A120" s="1257" t="s">
        <v>84</v>
      </c>
      <c r="B120" s="1258">
        <v>0</v>
      </c>
      <c r="C120" s="1258">
        <v>0</v>
      </c>
      <c r="D120" s="324"/>
      <c r="E120" s="324"/>
      <c r="F120" s="324"/>
    </row>
    <row r="121" spans="1:6">
      <c r="A121" s="1257" t="s">
        <v>85</v>
      </c>
      <c r="B121" s="1258">
        <v>0</v>
      </c>
      <c r="C121" s="1258">
        <v>0</v>
      </c>
      <c r="D121" s="324"/>
      <c r="E121" s="324"/>
      <c r="F121" s="324"/>
    </row>
    <row r="122" spans="1:6">
      <c r="A122" s="1257" t="s">
        <v>86</v>
      </c>
      <c r="B122" s="1258">
        <v>0</v>
      </c>
      <c r="C122" s="1258">
        <v>0</v>
      </c>
      <c r="D122" s="324"/>
      <c r="E122" s="324"/>
      <c r="F122" s="324"/>
    </row>
    <row r="123" spans="1:6">
      <c r="A123" s="1257" t="s">
        <v>87</v>
      </c>
      <c r="B123" s="1258">
        <v>11</v>
      </c>
      <c r="C123" s="1258">
        <v>16</v>
      </c>
      <c r="D123" s="324"/>
      <c r="E123" s="324"/>
      <c r="F123" s="324"/>
    </row>
    <row r="124" spans="1:6">
      <c r="A124" s="1257" t="s">
        <v>88</v>
      </c>
      <c r="B124" s="1258">
        <v>1</v>
      </c>
      <c r="C124" s="1258">
        <v>1</v>
      </c>
      <c r="D124" s="324"/>
      <c r="E124" s="324"/>
      <c r="F124" s="324"/>
    </row>
    <row r="125" spans="1:6">
      <c r="A125" s="1252" t="s">
        <v>824</v>
      </c>
      <c r="B125" s="1258">
        <v>0</v>
      </c>
      <c r="C125" s="1258">
        <v>0</v>
      </c>
      <c r="D125" s="324"/>
      <c r="E125" s="324"/>
      <c r="F125" s="324"/>
    </row>
    <row r="126" spans="1:6" ht="15.75" thickBot="1">
      <c r="A126" s="1272"/>
      <c r="B126" s="324"/>
      <c r="C126" s="324"/>
      <c r="D126" s="324"/>
      <c r="E126" s="324"/>
      <c r="F126" s="324"/>
    </row>
    <row r="127" spans="1:6" ht="20.25" thickBot="1">
      <c r="A127" s="1249" t="s">
        <v>281</v>
      </c>
      <c r="B127" s="325"/>
      <c r="C127" s="325"/>
      <c r="D127" s="325"/>
      <c r="E127" s="325"/>
      <c r="F127" s="329"/>
    </row>
    <row r="128" spans="1:6" ht="16.5" thickTop="1" thickBot="1">
      <c r="A128" s="1254" t="s">
        <v>4</v>
      </c>
      <c r="B128" s="1255" t="s">
        <v>5</v>
      </c>
      <c r="C128" s="1255"/>
      <c r="D128" s="1255"/>
      <c r="E128" s="1255"/>
      <c r="F128" s="1256"/>
    </row>
    <row r="129" spans="1:6">
      <c r="A129" s="1257" t="s">
        <v>282</v>
      </c>
      <c r="B129" s="1258">
        <v>172</v>
      </c>
      <c r="C129" s="324"/>
      <c r="D129" s="324"/>
      <c r="E129" s="324"/>
      <c r="F129" s="324"/>
    </row>
    <row r="130" spans="1:6">
      <c r="A130" s="1257" t="s">
        <v>283</v>
      </c>
      <c r="B130" s="1258">
        <v>2</v>
      </c>
      <c r="C130" s="324"/>
      <c r="D130" s="324"/>
      <c r="E130" s="324"/>
      <c r="F130" s="324"/>
    </row>
    <row r="131" spans="1:6">
      <c r="A131" s="1257" t="s">
        <v>284</v>
      </c>
      <c r="B131" s="1258">
        <v>1</v>
      </c>
      <c r="C131" s="324"/>
      <c r="D131" s="324"/>
      <c r="E131" s="324"/>
      <c r="F131" s="324"/>
    </row>
    <row r="132" spans="1:6">
      <c r="A132" s="1252" t="s">
        <v>285</v>
      </c>
      <c r="B132" s="1253">
        <v>9</v>
      </c>
      <c r="C132" s="327"/>
      <c r="D132" s="327"/>
      <c r="E132" s="327"/>
      <c r="F132" s="327"/>
    </row>
    <row r="133" spans="1:6">
      <c r="A133" s="324"/>
      <c r="B133" s="324"/>
      <c r="C133" s="324"/>
      <c r="D133" s="324"/>
      <c r="E133" s="324"/>
      <c r="F133" s="324"/>
    </row>
    <row r="134" spans="1:6">
      <c r="A134" s="1274"/>
      <c r="B134" s="324"/>
      <c r="C134" s="324"/>
      <c r="D134" s="324"/>
      <c r="E134" s="324"/>
      <c r="F134" s="324"/>
    </row>
  </sheetData>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Sheet13">
    <tabColor theme="0" tint="-0.34998626667073579"/>
  </sheetPr>
  <dimension ref="A1:N53"/>
  <sheetViews>
    <sheetView showGridLines="0" workbookViewId="0"/>
  </sheetViews>
  <sheetFormatPr defaultRowHeight="15"/>
  <cols>
    <col min="1" max="1" width="46.7109375" bestFit="1" customWidth="1"/>
    <col min="2" max="2" width="38.5703125" style="511" customWidth="1"/>
    <col min="7" max="7" width="26.5703125" bestFit="1" customWidth="1"/>
  </cols>
  <sheetData>
    <row r="1" spans="1:12" ht="18.75" thickBot="1">
      <c r="A1" s="121" t="s">
        <v>173</v>
      </c>
      <c r="B1" s="499"/>
      <c r="E1" s="635"/>
      <c r="F1" s="635"/>
    </row>
    <row r="2" spans="1:12">
      <c r="A2" s="44" t="s">
        <v>830</v>
      </c>
      <c r="B2" s="500"/>
      <c r="E2" s="635"/>
      <c r="F2" s="635"/>
    </row>
    <row r="3" spans="1:12">
      <c r="A3" s="44"/>
      <c r="B3" s="500"/>
      <c r="E3" s="635"/>
      <c r="F3" s="635"/>
    </row>
    <row r="4" spans="1:12" ht="18">
      <c r="A4" s="136" t="s">
        <v>174</v>
      </c>
      <c r="B4" s="501" t="s">
        <v>370</v>
      </c>
      <c r="E4" s="635"/>
      <c r="F4" s="635"/>
    </row>
    <row r="5" spans="1:12" ht="21">
      <c r="A5" s="116" t="s">
        <v>176</v>
      </c>
      <c r="B5" s="502"/>
      <c r="E5" s="856"/>
      <c r="F5" s="857"/>
      <c r="G5" s="866"/>
      <c r="H5" s="866"/>
      <c r="I5" s="9"/>
      <c r="J5" s="9"/>
    </row>
    <row r="6" spans="1:12">
      <c r="A6" s="117" t="s">
        <v>177</v>
      </c>
      <c r="B6" s="503">
        <v>4.0513950503279288</v>
      </c>
      <c r="E6" s="858"/>
      <c r="F6" s="858"/>
      <c r="G6" s="867"/>
      <c r="H6" s="867"/>
      <c r="I6" s="10"/>
      <c r="J6" s="10"/>
      <c r="K6" s="10"/>
      <c r="L6" s="10"/>
    </row>
    <row r="7" spans="1:12">
      <c r="A7" s="117" t="s">
        <v>6</v>
      </c>
      <c r="B7" s="503">
        <v>130.50761254381149</v>
      </c>
      <c r="E7" s="635"/>
      <c r="F7" s="635"/>
      <c r="G7" s="868"/>
      <c r="H7" s="868"/>
      <c r="K7" s="10"/>
      <c r="L7" s="10"/>
    </row>
    <row r="8" spans="1:12">
      <c r="A8" s="117" t="s">
        <v>7</v>
      </c>
      <c r="B8" s="503">
        <v>69.102957635465998</v>
      </c>
      <c r="E8" s="635"/>
      <c r="F8" s="635"/>
      <c r="G8" s="868"/>
      <c r="H8" s="868"/>
      <c r="K8" s="10"/>
      <c r="L8" s="10"/>
    </row>
    <row r="9" spans="1:12">
      <c r="A9" s="117" t="s">
        <v>8</v>
      </c>
      <c r="B9" s="503">
        <v>31.909886478760505</v>
      </c>
      <c r="E9" s="858"/>
      <c r="F9" s="858"/>
      <c r="G9" s="867"/>
      <c r="H9" s="867"/>
      <c r="I9" s="10"/>
      <c r="J9" s="10"/>
      <c r="K9" s="10"/>
      <c r="L9" s="10"/>
    </row>
    <row r="10" spans="1:12">
      <c r="A10" s="117" t="s">
        <v>9</v>
      </c>
      <c r="B10" s="503">
        <v>47.900718217356051</v>
      </c>
      <c r="E10" s="859"/>
      <c r="F10" s="859"/>
      <c r="G10" s="869"/>
      <c r="H10" s="869"/>
      <c r="I10" s="11"/>
      <c r="J10" s="11"/>
      <c r="K10" s="10"/>
      <c r="L10" s="10"/>
    </row>
    <row r="11" spans="1:12">
      <c r="A11" s="117" t="s">
        <v>10</v>
      </c>
      <c r="B11" s="503">
        <v>41.361552447157969</v>
      </c>
      <c r="E11" s="635"/>
      <c r="F11" s="859"/>
      <c r="G11" s="869"/>
      <c r="H11" s="869"/>
      <c r="I11" s="11"/>
      <c r="J11" s="11"/>
      <c r="K11" s="10"/>
      <c r="L11" s="10"/>
    </row>
    <row r="12" spans="1:12">
      <c r="A12" s="118" t="s">
        <v>16</v>
      </c>
      <c r="B12" s="503">
        <v>8</v>
      </c>
      <c r="E12" s="859"/>
      <c r="F12" s="858"/>
      <c r="G12" s="867"/>
      <c r="H12" s="867"/>
      <c r="I12" s="10"/>
      <c r="J12" s="10"/>
      <c r="K12" s="10"/>
      <c r="L12" s="10"/>
    </row>
    <row r="13" spans="1:12">
      <c r="A13" s="118" t="s">
        <v>17</v>
      </c>
      <c r="B13" s="503">
        <v>5</v>
      </c>
      <c r="E13" s="858"/>
      <c r="F13" s="858"/>
      <c r="G13" s="867"/>
      <c r="H13" s="867"/>
      <c r="I13" s="10"/>
      <c r="J13" s="10"/>
      <c r="K13" s="10"/>
      <c r="L13" s="10"/>
    </row>
    <row r="14" spans="1:12">
      <c r="A14" s="118" t="s">
        <v>178</v>
      </c>
      <c r="B14" s="503">
        <v>1.5</v>
      </c>
      <c r="E14" s="858"/>
      <c r="F14" s="858"/>
      <c r="G14" s="867"/>
      <c r="H14" s="867"/>
      <c r="I14" s="10"/>
      <c r="J14" s="10"/>
      <c r="K14" s="10"/>
      <c r="L14" s="10"/>
    </row>
    <row r="15" spans="1:12">
      <c r="A15" s="118" t="s">
        <v>179</v>
      </c>
      <c r="B15" s="503">
        <v>18</v>
      </c>
      <c r="E15" s="858"/>
      <c r="F15" s="858"/>
      <c r="G15" s="867"/>
      <c r="H15" s="867"/>
      <c r="I15" s="10"/>
      <c r="J15" s="10"/>
      <c r="K15" s="10"/>
      <c r="L15" s="10"/>
    </row>
    <row r="16" spans="1:12">
      <c r="A16" s="118" t="s">
        <v>761</v>
      </c>
      <c r="B16" s="504">
        <v>10</v>
      </c>
      <c r="E16" s="858"/>
      <c r="F16" s="858"/>
      <c r="G16" s="867"/>
      <c r="H16" s="867"/>
      <c r="I16" s="10"/>
      <c r="J16" s="10"/>
      <c r="K16" s="10"/>
      <c r="L16" s="10"/>
    </row>
    <row r="17" spans="1:12" s="43" customFormat="1" ht="15.75" thickBot="1">
      <c r="A17" s="119"/>
      <c r="B17" s="505"/>
      <c r="E17" s="860"/>
      <c r="F17" s="860"/>
      <c r="G17" s="153"/>
      <c r="H17" s="153"/>
      <c r="I17" s="153"/>
      <c r="J17" s="153"/>
      <c r="K17" s="153"/>
      <c r="L17" s="153"/>
    </row>
    <row r="18" spans="1:12" s="43" customFormat="1" ht="15.75" thickBot="1">
      <c r="A18" s="192"/>
      <c r="B18" s="506"/>
      <c r="E18" s="860"/>
      <c r="F18" s="860"/>
      <c r="G18" s="153"/>
      <c r="H18" s="153"/>
      <c r="I18" s="153"/>
      <c r="J18" s="153"/>
      <c r="K18" s="153"/>
      <c r="L18" s="153"/>
    </row>
    <row r="19" spans="1:12" ht="18.75" thickBot="1">
      <c r="A19" s="121" t="s">
        <v>181</v>
      </c>
      <c r="B19" s="499"/>
      <c r="E19" s="858"/>
      <c r="F19" s="858"/>
      <c r="G19" s="10"/>
      <c r="H19" s="10"/>
      <c r="I19" s="10"/>
      <c r="J19" s="10"/>
      <c r="K19" s="10"/>
      <c r="L19" s="10"/>
    </row>
    <row r="20" spans="1:12">
      <c r="A20" s="44" t="s">
        <v>830</v>
      </c>
      <c r="B20" s="500"/>
      <c r="E20" s="858"/>
      <c r="F20" s="858"/>
      <c r="G20" s="10"/>
      <c r="H20" s="10"/>
      <c r="I20" s="10"/>
      <c r="J20" s="10"/>
      <c r="K20" s="10"/>
      <c r="L20" s="10"/>
    </row>
    <row r="21" spans="1:12">
      <c r="A21" s="44"/>
      <c r="B21" s="500"/>
      <c r="E21" s="858"/>
      <c r="F21" s="858"/>
      <c r="G21" s="10"/>
      <c r="H21" s="10"/>
      <c r="I21" s="10"/>
      <c r="J21" s="10"/>
      <c r="K21" s="10"/>
      <c r="L21" s="10"/>
    </row>
    <row r="22" spans="1:12" ht="18">
      <c r="A22" s="137" t="s">
        <v>174</v>
      </c>
      <c r="B22" s="507" t="s">
        <v>370</v>
      </c>
      <c r="E22" s="858"/>
      <c r="F22" s="858"/>
      <c r="G22" s="10"/>
      <c r="H22" s="10"/>
      <c r="I22" s="10"/>
      <c r="J22" s="10"/>
      <c r="K22" s="10"/>
      <c r="L22" s="10"/>
    </row>
    <row r="23" spans="1:12" s="72" customFormat="1">
      <c r="A23" s="118" t="s">
        <v>176</v>
      </c>
      <c r="B23" s="503">
        <v>9.6782213875142631</v>
      </c>
      <c r="E23" s="861"/>
      <c r="F23" s="861"/>
      <c r="G23" s="870"/>
      <c r="H23" s="870"/>
    </row>
    <row r="24" spans="1:12">
      <c r="A24" s="117" t="s">
        <v>177</v>
      </c>
      <c r="B24" s="503">
        <v>4.2231090152811745</v>
      </c>
      <c r="E24" s="858"/>
      <c r="F24" s="858"/>
      <c r="G24" s="867"/>
      <c r="H24" s="867"/>
      <c r="I24" s="10"/>
      <c r="J24" s="10"/>
      <c r="K24" s="10"/>
      <c r="L24" s="10"/>
    </row>
    <row r="25" spans="1:12">
      <c r="A25" s="117" t="s">
        <v>6</v>
      </c>
      <c r="B25" s="503">
        <v>32.452240798818757</v>
      </c>
      <c r="E25" s="858"/>
      <c r="F25" s="858"/>
      <c r="G25" s="867"/>
      <c r="H25" s="867"/>
      <c r="I25" s="10"/>
      <c r="J25" s="10"/>
      <c r="K25" s="10"/>
      <c r="L25" s="10"/>
    </row>
    <row r="26" spans="1:12">
      <c r="A26" s="117" t="s">
        <v>7</v>
      </c>
      <c r="B26" s="503">
        <v>1.9459962468613441</v>
      </c>
      <c r="E26" s="858"/>
      <c r="F26" s="858"/>
      <c r="G26" s="867"/>
      <c r="H26" s="867"/>
      <c r="I26" s="10"/>
      <c r="J26" s="10"/>
      <c r="K26" s="10"/>
      <c r="L26" s="10"/>
    </row>
    <row r="27" spans="1:12">
      <c r="A27" s="117" t="s">
        <v>8</v>
      </c>
      <c r="B27" s="503">
        <v>1.1993683996109175</v>
      </c>
      <c r="E27" s="858"/>
      <c r="F27" s="858"/>
      <c r="G27" s="867"/>
      <c r="H27" s="867"/>
      <c r="I27" s="10"/>
      <c r="J27" s="10"/>
      <c r="K27" s="10"/>
      <c r="L27" s="10"/>
    </row>
    <row r="28" spans="1:12">
      <c r="A28" s="117" t="s">
        <v>9</v>
      </c>
      <c r="B28" s="503">
        <v>5.0655067831320864</v>
      </c>
      <c r="E28" s="858"/>
      <c r="F28" s="858"/>
      <c r="G28" s="867"/>
      <c r="H28" s="867"/>
      <c r="I28" s="10"/>
      <c r="J28" s="10"/>
      <c r="K28" s="10"/>
      <c r="L28" s="10"/>
    </row>
    <row r="29" spans="1:12">
      <c r="A29" s="117" t="s">
        <v>10</v>
      </c>
      <c r="B29" s="503">
        <v>3.3232292777158938</v>
      </c>
      <c r="E29" s="858"/>
      <c r="F29" s="858"/>
      <c r="G29" s="867"/>
      <c r="H29" s="867"/>
      <c r="I29" s="10"/>
      <c r="J29" s="10"/>
      <c r="K29" s="10"/>
      <c r="L29" s="10"/>
    </row>
    <row r="30" spans="1:12">
      <c r="A30" s="118" t="s">
        <v>178</v>
      </c>
      <c r="B30" s="503">
        <v>4.4523525368341517</v>
      </c>
      <c r="E30" s="858"/>
      <c r="F30" s="858"/>
      <c r="G30" s="867"/>
      <c r="H30" s="867"/>
      <c r="I30" s="10"/>
      <c r="J30" s="10"/>
      <c r="K30" s="10"/>
      <c r="L30" s="10"/>
    </row>
    <row r="31" spans="1:12">
      <c r="A31" s="117" t="s">
        <v>11</v>
      </c>
      <c r="B31" s="503">
        <v>1.6075002802320006</v>
      </c>
      <c r="E31" s="858"/>
      <c r="F31" s="858"/>
      <c r="G31" s="867"/>
      <c r="H31" s="867"/>
      <c r="I31" s="10"/>
      <c r="J31" s="10"/>
      <c r="K31" s="10"/>
      <c r="L31" s="10"/>
    </row>
    <row r="32" spans="1:12">
      <c r="A32" s="117" t="s">
        <v>12</v>
      </c>
      <c r="B32" s="503">
        <v>4.8225008406960006</v>
      </c>
      <c r="E32" s="858"/>
      <c r="F32" s="858"/>
      <c r="G32" s="867"/>
      <c r="H32" s="867"/>
      <c r="I32" s="10"/>
      <c r="J32" s="10"/>
      <c r="K32" s="10"/>
      <c r="L32" s="10"/>
    </row>
    <row r="33" spans="1:14">
      <c r="A33" s="117" t="s">
        <v>13</v>
      </c>
      <c r="B33" s="503">
        <v>6.3685027042560023</v>
      </c>
      <c r="E33" s="858"/>
      <c r="F33" s="858"/>
      <c r="G33" s="867"/>
      <c r="H33" s="867"/>
      <c r="I33" s="10"/>
      <c r="J33" s="10"/>
      <c r="K33" s="10"/>
      <c r="L33" s="10"/>
    </row>
    <row r="34" spans="1:14">
      <c r="A34" s="117" t="s">
        <v>14</v>
      </c>
      <c r="B34" s="503">
        <v>4.6362973013280016</v>
      </c>
      <c r="E34" s="858"/>
      <c r="F34" s="858"/>
      <c r="G34" s="867"/>
      <c r="H34" s="867"/>
      <c r="I34" s="10"/>
      <c r="J34" s="10"/>
      <c r="K34" s="10"/>
      <c r="L34" s="10"/>
    </row>
    <row r="35" spans="1:14">
      <c r="A35" s="117" t="s">
        <v>15</v>
      </c>
      <c r="B35" s="503">
        <v>12.338973989496004</v>
      </c>
      <c r="E35" s="858"/>
      <c r="F35" s="858"/>
      <c r="G35" s="867"/>
      <c r="H35" s="867"/>
      <c r="I35" s="10"/>
      <c r="J35" s="10"/>
      <c r="K35" s="10"/>
      <c r="L35" s="10"/>
    </row>
    <row r="36" spans="1:14">
      <c r="A36" s="118" t="s">
        <v>16</v>
      </c>
      <c r="B36" s="503">
        <v>0.19</v>
      </c>
      <c r="E36" s="858"/>
      <c r="F36" s="858"/>
      <c r="G36" s="867"/>
      <c r="H36" s="867"/>
      <c r="I36" s="10"/>
      <c r="J36" s="10"/>
      <c r="K36" s="10"/>
      <c r="L36" s="10"/>
    </row>
    <row r="37" spans="1:14">
      <c r="A37" s="118" t="s">
        <v>17</v>
      </c>
      <c r="B37" s="503">
        <v>0.13</v>
      </c>
      <c r="E37" s="635"/>
      <c r="F37" s="635"/>
      <c r="G37" s="868"/>
      <c r="H37" s="868"/>
    </row>
    <row r="38" spans="1:14">
      <c r="A38" s="118" t="s">
        <v>179</v>
      </c>
      <c r="B38" s="503">
        <v>1.56</v>
      </c>
      <c r="E38" s="635"/>
      <c r="F38" s="635"/>
      <c r="G38" s="868"/>
      <c r="H38" s="868"/>
    </row>
    <row r="39" spans="1:14">
      <c r="A39" s="118" t="s">
        <v>180</v>
      </c>
      <c r="B39" s="503">
        <v>0.76</v>
      </c>
      <c r="E39" s="635"/>
      <c r="F39" s="635"/>
      <c r="G39" s="868"/>
      <c r="H39" s="868"/>
    </row>
    <row r="40" spans="1:14">
      <c r="A40" s="118" t="s">
        <v>18</v>
      </c>
      <c r="B40" s="504">
        <v>2.3420549746359747E-2</v>
      </c>
      <c r="E40" s="635"/>
      <c r="F40" s="635"/>
      <c r="G40" s="868"/>
      <c r="H40" s="868"/>
    </row>
    <row r="41" spans="1:14" ht="15.75" thickBot="1">
      <c r="A41" s="119"/>
      <c r="B41" s="508"/>
      <c r="E41" s="635"/>
      <c r="F41" s="635"/>
    </row>
    <row r="42" spans="1:14" s="43" customFormat="1" ht="15.75" thickBot="1">
      <c r="A42" s="193"/>
      <c r="B42" s="506"/>
      <c r="E42" s="862"/>
      <c r="F42" s="862"/>
      <c r="G42" s="194"/>
      <c r="H42" s="194"/>
      <c r="I42" s="194"/>
      <c r="J42" s="194"/>
      <c r="K42" s="194"/>
      <c r="L42" s="194"/>
      <c r="M42" s="194"/>
      <c r="N42" s="194"/>
    </row>
    <row r="43" spans="1:14" ht="15.75" thickBot="1">
      <c r="A43" s="121" t="s">
        <v>182</v>
      </c>
      <c r="B43" s="509"/>
      <c r="E43" s="635"/>
      <c r="F43" s="635"/>
    </row>
    <row r="44" spans="1:14">
      <c r="A44" s="44" t="s">
        <v>760</v>
      </c>
      <c r="B44" s="500"/>
      <c r="E44" s="635"/>
      <c r="F44" s="635"/>
    </row>
    <row r="45" spans="1:14">
      <c r="A45" s="44"/>
      <c r="B45" s="500"/>
      <c r="E45" s="635"/>
      <c r="F45" s="635"/>
    </row>
    <row r="46" spans="1:14" ht="18">
      <c r="A46" s="136" t="s">
        <v>183</v>
      </c>
      <c r="B46" s="501" t="s">
        <v>550</v>
      </c>
      <c r="E46" s="635"/>
      <c r="F46" s="635"/>
    </row>
    <row r="47" spans="1:14">
      <c r="A47" s="116" t="s">
        <v>184</v>
      </c>
      <c r="B47" s="999">
        <v>0.88861662939023001</v>
      </c>
      <c r="E47" s="635"/>
      <c r="F47" s="635"/>
    </row>
    <row r="48" spans="1:14">
      <c r="A48" s="118" t="s">
        <v>185</v>
      </c>
      <c r="B48" s="1000">
        <v>0.94614482368636998</v>
      </c>
      <c r="E48" s="635"/>
      <c r="F48" s="635"/>
    </row>
    <row r="49" spans="1:12">
      <c r="A49" s="118" t="s">
        <v>178</v>
      </c>
      <c r="B49" s="1000">
        <v>3.107112902577E-2</v>
      </c>
      <c r="E49" s="635"/>
      <c r="F49" s="635"/>
    </row>
    <row r="50" spans="1:12">
      <c r="A50" s="118" t="s">
        <v>18</v>
      </c>
      <c r="B50" s="1001">
        <v>9.5679604357000003E-4</v>
      </c>
      <c r="E50" s="858"/>
      <c r="F50" s="858"/>
      <c r="G50" s="10"/>
      <c r="H50" s="10"/>
      <c r="I50" s="10"/>
      <c r="J50" s="10"/>
      <c r="K50" s="10"/>
      <c r="L50" s="10"/>
    </row>
    <row r="51" spans="1:12">
      <c r="A51" s="118" t="s">
        <v>16</v>
      </c>
      <c r="B51" s="1002">
        <v>6.4874437414799997E-3</v>
      </c>
      <c r="E51" s="858"/>
      <c r="F51" s="858"/>
      <c r="G51" s="10"/>
      <c r="H51" s="10"/>
      <c r="I51" s="10"/>
      <c r="J51" s="10"/>
      <c r="K51" s="10"/>
      <c r="L51" s="10"/>
    </row>
    <row r="52" spans="1:12" ht="15.75" thickBot="1">
      <c r="A52" s="119" t="s">
        <v>120</v>
      </c>
      <c r="B52" s="1003">
        <v>9.7935082605305673E-2</v>
      </c>
      <c r="E52" s="635"/>
      <c r="F52" s="635"/>
    </row>
    <row r="53" spans="1:12">
      <c r="B53" s="510"/>
    </row>
  </sheetData>
  <pageMargins left="0.7" right="0.7" top="0.75" bottom="0.75" header="0.3" footer="0.3"/>
  <pageSetup paperSize="9" orientation="portrait"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100-000000000000}">
  <sheetPr codeName="Sheet16">
    <tabColor theme="0" tint="-0.34998626667073579"/>
  </sheetPr>
  <dimension ref="A1:D19"/>
  <sheetViews>
    <sheetView showGridLines="0" workbookViewId="0"/>
  </sheetViews>
  <sheetFormatPr defaultRowHeight="15"/>
  <cols>
    <col min="1" max="1" width="80" customWidth="1"/>
    <col min="2" max="2" width="36" style="442" customWidth="1"/>
    <col min="3" max="3" width="70.28515625" style="514" customWidth="1"/>
  </cols>
  <sheetData>
    <row r="1" spans="1:3" s="324" customFormat="1" ht="15.75" thickBot="1">
      <c r="A1" s="358" t="s">
        <v>578</v>
      </c>
      <c r="B1" s="512"/>
      <c r="C1" s="513"/>
    </row>
    <row r="2" spans="1:3" s="324" customFormat="1">
      <c r="A2" s="362"/>
      <c r="B2" s="481"/>
      <c r="C2" s="515"/>
    </row>
    <row r="3" spans="1:3" s="324" customFormat="1">
      <c r="A3" s="360"/>
      <c r="B3" s="516">
        <v>2017</v>
      </c>
      <c r="C3" s="363" t="s">
        <v>175</v>
      </c>
    </row>
    <row r="4" spans="1:3">
      <c r="A4" s="120" t="s">
        <v>289</v>
      </c>
      <c r="B4" s="517">
        <v>4560.3379253907206</v>
      </c>
      <c r="C4" s="138" t="s">
        <v>762</v>
      </c>
    </row>
    <row r="5" spans="1:3" ht="15.75" thickBot="1">
      <c r="A5" s="877" t="s">
        <v>577</v>
      </c>
      <c r="B5" s="885">
        <v>675419.64000000013</v>
      </c>
      <c r="C5" s="886" t="s">
        <v>763</v>
      </c>
    </row>
    <row r="11" spans="1:3">
      <c r="B11" s="750"/>
    </row>
    <row r="19" spans="4:4">
      <c r="D19" s="51"/>
    </row>
  </sheetData>
  <pageMargins left="0.7" right="0.7" top="0.75" bottom="0.75" header="0.3" footer="0.3"/>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200-000000000000}">
  <sheetPr codeName="Sheet26">
    <tabColor theme="0" tint="-0.34998626667073579"/>
  </sheetPr>
  <dimension ref="A1:B5"/>
  <sheetViews>
    <sheetView showGridLines="0" workbookViewId="0"/>
  </sheetViews>
  <sheetFormatPr defaultRowHeight="15"/>
  <cols>
    <col min="1" max="1" width="32.42578125" customWidth="1"/>
    <col min="2" max="2" width="57.42578125" customWidth="1"/>
  </cols>
  <sheetData>
    <row r="1" spans="1:2" s="324" customFormat="1" ht="15.75" thickBot="1">
      <c r="A1" s="358" t="s">
        <v>419</v>
      </c>
      <c r="B1" s="359"/>
    </row>
    <row r="2" spans="1:2" s="324" customFormat="1">
      <c r="A2" s="350"/>
      <c r="B2" s="357"/>
    </row>
    <row r="3" spans="1:2" s="324" customFormat="1" ht="18">
      <c r="A3" s="360"/>
      <c r="B3" s="361" t="s">
        <v>422</v>
      </c>
    </row>
    <row r="4" spans="1:2" ht="18">
      <c r="A4" s="120" t="s">
        <v>420</v>
      </c>
      <c r="B4" s="518">
        <v>310</v>
      </c>
    </row>
    <row r="5" spans="1:2" ht="18.75" thickBot="1">
      <c r="A5" s="115" t="s">
        <v>421</v>
      </c>
      <c r="B5" s="519">
        <v>21</v>
      </c>
    </row>
  </sheetData>
  <pageMargins left="0.7" right="0.7" top="0.75" bottom="0.75" header="0.3" footer="0.3"/>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300-000000000000}">
  <sheetPr codeName="Sheet14">
    <tabColor theme="0" tint="-0.34998626667073579"/>
  </sheetPr>
  <dimension ref="A1:M4"/>
  <sheetViews>
    <sheetView showGridLines="0" workbookViewId="0"/>
  </sheetViews>
  <sheetFormatPr defaultRowHeight="15"/>
  <cols>
    <col min="1" max="1" width="29" bestFit="1" customWidth="1"/>
    <col min="2" max="2" width="11.85546875" customWidth="1"/>
    <col min="3" max="3" width="13.85546875" customWidth="1"/>
    <col min="4" max="4" width="12" customWidth="1"/>
    <col min="5" max="5" width="11.42578125" customWidth="1"/>
    <col min="7" max="7" width="13.140625" customWidth="1"/>
    <col min="8" max="8" width="15.42578125" customWidth="1"/>
    <col min="9" max="9" width="29.7109375" customWidth="1"/>
    <col min="10" max="10" width="28.7109375" customWidth="1"/>
    <col min="11" max="11" width="12.85546875" customWidth="1"/>
    <col min="12" max="12" width="16.85546875" bestFit="1" customWidth="1"/>
    <col min="13" max="13" width="41.85546875" bestFit="1" customWidth="1"/>
  </cols>
  <sheetData>
    <row r="1" spans="1:13" s="324" customFormat="1" ht="22.7" customHeight="1" thickBot="1">
      <c r="A1" s="354"/>
      <c r="B1" s="355" t="s">
        <v>192</v>
      </c>
      <c r="C1" s="355" t="s">
        <v>193</v>
      </c>
      <c r="D1" s="355" t="s">
        <v>194</v>
      </c>
      <c r="E1" s="355" t="s">
        <v>195</v>
      </c>
      <c r="F1" s="355" t="s">
        <v>113</v>
      </c>
      <c r="G1" s="355" t="s">
        <v>196</v>
      </c>
      <c r="H1" s="355" t="s">
        <v>197</v>
      </c>
      <c r="I1" s="355" t="s">
        <v>198</v>
      </c>
      <c r="J1" s="355" t="s">
        <v>199</v>
      </c>
      <c r="K1" s="355" t="s">
        <v>200</v>
      </c>
      <c r="L1" s="355" t="s">
        <v>201</v>
      </c>
      <c r="M1" s="356" t="s">
        <v>279</v>
      </c>
    </row>
    <row r="2" spans="1:13" s="324" customFormat="1">
      <c r="A2" s="350" t="s">
        <v>409</v>
      </c>
      <c r="B2" s="330"/>
      <c r="C2" s="330"/>
      <c r="D2" s="330"/>
      <c r="E2" s="330"/>
      <c r="F2" s="330"/>
      <c r="G2" s="330"/>
      <c r="H2" s="330"/>
      <c r="I2" s="330"/>
      <c r="J2" s="330"/>
      <c r="K2" s="330"/>
      <c r="L2" s="330"/>
      <c r="M2" s="357"/>
    </row>
    <row r="3" spans="1:13">
      <c r="A3" s="44"/>
      <c r="B3" s="43"/>
      <c r="C3" s="43"/>
      <c r="D3" s="43"/>
      <c r="E3" s="43"/>
      <c r="F3" s="43"/>
      <c r="G3" s="43"/>
      <c r="H3" s="43"/>
      <c r="I3" s="43"/>
      <c r="J3" s="43"/>
      <c r="K3" s="43"/>
      <c r="L3" s="43"/>
      <c r="M3" s="96"/>
    </row>
    <row r="4" spans="1:13" ht="15.75" thickBot="1">
      <c r="A4" s="207" t="s">
        <v>410</v>
      </c>
      <c r="B4" s="309">
        <v>0.20200000000000001</v>
      </c>
      <c r="C4" s="309">
        <v>0.22700000000000001</v>
      </c>
      <c r="D4" s="309">
        <v>0.26700000000000002</v>
      </c>
      <c r="E4" s="309">
        <v>0.26700000000000002</v>
      </c>
      <c r="F4" s="309">
        <v>0.249</v>
      </c>
      <c r="G4" s="309">
        <v>0.35099999999999998</v>
      </c>
      <c r="H4" s="309">
        <v>0.35399999999999998</v>
      </c>
      <c r="I4" s="309">
        <v>0.26400000000000001</v>
      </c>
      <c r="J4" s="309">
        <v>0</v>
      </c>
      <c r="K4" s="309">
        <v>0</v>
      </c>
      <c r="L4" s="309">
        <v>0</v>
      </c>
      <c r="M4" s="310">
        <v>0.33</v>
      </c>
    </row>
  </sheetData>
  <pageMargins left="0.7" right="0.7" top="0.75" bottom="0.75" header="0.3" footer="0.3"/>
  <pageSetup paperSize="9" orientation="portrait"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400-000000000000}">
  <sheetPr codeName="Sheet12">
    <tabColor theme="0" tint="-0.34998626667073579"/>
  </sheetPr>
  <dimension ref="A1:K34"/>
  <sheetViews>
    <sheetView showGridLines="0" workbookViewId="0"/>
  </sheetViews>
  <sheetFormatPr defaultRowHeight="15"/>
  <cols>
    <col min="1" max="1" width="82.7109375" style="324" customWidth="1"/>
    <col min="2" max="2" width="30.28515625" customWidth="1"/>
    <col min="3" max="3" width="12" customWidth="1"/>
    <col min="5" max="5" width="50.42578125" customWidth="1"/>
    <col min="6" max="6" width="19.28515625" customWidth="1"/>
    <col min="8" max="8" width="23.42578125" customWidth="1"/>
    <col min="11" max="11" width="80.140625" customWidth="1"/>
  </cols>
  <sheetData>
    <row r="1" spans="1:11">
      <c r="A1" s="349" t="s">
        <v>461</v>
      </c>
      <c r="B1" s="195"/>
      <c r="C1" s="195"/>
      <c r="D1" s="195"/>
      <c r="E1" s="195"/>
      <c r="F1" s="195"/>
      <c r="G1" s="195"/>
      <c r="H1" s="195"/>
      <c r="I1" s="195"/>
      <c r="J1" s="195"/>
      <c r="K1" s="196"/>
    </row>
    <row r="2" spans="1:11">
      <c r="A2" s="350"/>
      <c r="B2" s="43"/>
      <c r="C2" s="43"/>
      <c r="D2" s="43"/>
      <c r="E2" s="43"/>
      <c r="F2" s="43"/>
      <c r="G2" s="43"/>
      <c r="H2" s="43"/>
      <c r="I2" s="43"/>
      <c r="J2" s="43"/>
      <c r="K2" s="96"/>
    </row>
    <row r="3" spans="1:11">
      <c r="A3" s="350" t="s">
        <v>479</v>
      </c>
      <c r="B3" s="49">
        <f ca="1">IF(ISERROR('SEAP template'!C27),0,'SEAP template'!C27)</f>
        <v>61365.817530236323</v>
      </c>
      <c r="C3" s="43" t="s">
        <v>163</v>
      </c>
      <c r="D3" s="43"/>
      <c r="E3" s="153"/>
      <c r="F3" s="43"/>
      <c r="G3" s="43"/>
      <c r="H3" s="43"/>
      <c r="I3" s="43"/>
      <c r="J3" s="43"/>
      <c r="K3" s="96"/>
    </row>
    <row r="4" spans="1:11">
      <c r="A4" s="350" t="s">
        <v>164</v>
      </c>
      <c r="B4" s="49">
        <f>IF(ISERROR('SEAP template'!B78+'SEAP template'!C78),0,'SEAP template'!B78+'SEAP template'!C78)</f>
        <v>7791.7889325679607</v>
      </c>
      <c r="C4" s="43" t="s">
        <v>163</v>
      </c>
      <c r="D4" s="43"/>
      <c r="E4" s="43"/>
      <c r="F4" s="43"/>
      <c r="G4" s="43"/>
      <c r="H4" s="43"/>
      <c r="I4" s="43"/>
      <c r="J4" s="43"/>
      <c r="K4" s="96"/>
    </row>
    <row r="5" spans="1:11">
      <c r="A5" s="350" t="s">
        <v>511</v>
      </c>
      <c r="B5" s="49">
        <f>IF(ISERROR('Eigen informatie GS &amp; warmtenet'!B4),0,'Eigen informatie GS &amp; warmtenet'!B4)</f>
        <v>0</v>
      </c>
      <c r="C5" s="43" t="s">
        <v>163</v>
      </c>
      <c r="D5" s="43"/>
      <c r="E5" s="43"/>
      <c r="F5" s="43"/>
      <c r="G5" s="43"/>
      <c r="H5" s="43"/>
      <c r="I5" s="43"/>
      <c r="J5" s="43"/>
      <c r="K5" s="96"/>
    </row>
    <row r="6" spans="1:11">
      <c r="A6" s="350" t="s">
        <v>165</v>
      </c>
      <c r="B6" s="521">
        <f>E6</f>
        <v>0.221</v>
      </c>
      <c r="C6" s="43" t="s">
        <v>166</v>
      </c>
      <c r="D6" s="43"/>
      <c r="E6" s="883">
        <v>0.221</v>
      </c>
      <c r="F6" s="43" t="s">
        <v>656</v>
      </c>
      <c r="G6" s="43" t="s">
        <v>661</v>
      </c>
      <c r="H6" s="43"/>
      <c r="I6" s="43"/>
      <c r="J6" s="43"/>
      <c r="K6" s="96"/>
    </row>
    <row r="7" spans="1:11">
      <c r="A7" s="350"/>
      <c r="B7" s="444"/>
      <c r="C7" s="43"/>
      <c r="D7" s="43"/>
      <c r="E7" s="43"/>
      <c r="F7" s="48"/>
      <c r="G7" s="43"/>
      <c r="H7" s="43"/>
      <c r="I7" s="43"/>
      <c r="J7" s="43"/>
      <c r="K7" s="96"/>
    </row>
    <row r="8" spans="1:11">
      <c r="A8" s="350"/>
      <c r="B8" s="444"/>
      <c r="C8" s="43"/>
      <c r="D8" s="43"/>
      <c r="E8" s="43"/>
      <c r="F8" s="48"/>
      <c r="G8" s="43"/>
      <c r="H8" s="882"/>
      <c r="I8" s="154"/>
      <c r="J8" s="43"/>
      <c r="K8" s="96"/>
    </row>
    <row r="9" spans="1:11">
      <c r="A9" s="350" t="s">
        <v>168</v>
      </c>
      <c r="B9" s="49">
        <f>IF(ISERROR('SEAP template'!Q78),0,'SEAP template'!Q78)</f>
        <v>0</v>
      </c>
      <c r="C9" s="43" t="s">
        <v>167</v>
      </c>
      <c r="D9" s="43"/>
      <c r="E9" s="43"/>
      <c r="F9" s="43"/>
      <c r="G9" s="43"/>
      <c r="H9" s="43"/>
      <c r="I9" s="43"/>
      <c r="J9" s="43"/>
      <c r="K9" s="96"/>
    </row>
    <row r="10" spans="1:11">
      <c r="A10" s="350" t="s">
        <v>385</v>
      </c>
      <c r="B10" s="48">
        <v>0</v>
      </c>
      <c r="C10" s="43" t="s">
        <v>167</v>
      </c>
      <c r="D10" s="153"/>
      <c r="E10" s="43"/>
      <c r="F10" s="43"/>
      <c r="G10" s="43"/>
      <c r="H10" s="43"/>
      <c r="I10" s="43"/>
      <c r="J10" s="43"/>
      <c r="K10" s="96"/>
    </row>
    <row r="11" spans="1:11">
      <c r="A11" s="350"/>
      <c r="B11" s="444"/>
      <c r="C11" s="43"/>
      <c r="D11" s="43"/>
      <c r="E11" s="43"/>
      <c r="F11" s="43"/>
      <c r="G11" s="43"/>
      <c r="H11" s="43"/>
      <c r="I11" s="43"/>
      <c r="J11" s="43"/>
      <c r="K11" s="96"/>
    </row>
    <row r="12" spans="1:11">
      <c r="A12" s="351" t="s">
        <v>169</v>
      </c>
      <c r="B12" s="520">
        <f ca="1">IF((B4+B5)&gt;B3,(B9+B10)/(B4+B5),((B3-B4-B5)*B6+B9+B10)/B3)</f>
        <v>0.19293901387773318</v>
      </c>
      <c r="C12" s="43" t="s">
        <v>166</v>
      </c>
      <c r="D12" s="43"/>
      <c r="E12" s="153"/>
      <c r="F12" s="43"/>
      <c r="G12" s="43"/>
      <c r="H12" s="43"/>
      <c r="I12" s="43"/>
      <c r="J12" s="43"/>
      <c r="K12" s="96"/>
    </row>
    <row r="13" spans="1:11" ht="15.75" thickBot="1">
      <c r="A13" s="352"/>
      <c r="B13" s="108"/>
      <c r="C13" s="108"/>
      <c r="D13" s="108"/>
      <c r="E13" s="108"/>
      <c r="F13" s="108"/>
      <c r="G13" s="108"/>
      <c r="H13" s="108"/>
      <c r="I13" s="108"/>
      <c r="J13" s="108"/>
      <c r="K13" s="109"/>
    </row>
    <row r="14" spans="1:11" s="43" customFormat="1" ht="15.75" thickBot="1">
      <c r="A14" s="330"/>
    </row>
    <row r="15" spans="1:11">
      <c r="A15" s="353" t="s">
        <v>462</v>
      </c>
      <c r="B15" s="197"/>
      <c r="C15" s="197"/>
      <c r="D15" s="197"/>
      <c r="E15" s="197"/>
      <c r="F15" s="197"/>
      <c r="G15" s="197"/>
      <c r="H15" s="197"/>
      <c r="I15" s="197"/>
      <c r="J15" s="197"/>
      <c r="K15" s="198"/>
    </row>
    <row r="16" spans="1:11">
      <c r="A16" s="350"/>
      <c r="B16" s="43"/>
      <c r="C16" s="43"/>
      <c r="D16" s="43"/>
      <c r="E16" s="43"/>
      <c r="F16" s="43"/>
      <c r="G16" s="43"/>
      <c r="H16" s="43"/>
      <c r="I16" s="43"/>
      <c r="J16" s="43"/>
      <c r="K16" s="96"/>
    </row>
    <row r="17" spans="1:11">
      <c r="A17" s="350" t="s">
        <v>170</v>
      </c>
      <c r="B17" s="49">
        <f>IF(ISERROR('SEAP template'!Q90),0,'SEAP template'!Q90)</f>
        <v>0</v>
      </c>
      <c r="C17" s="43" t="s">
        <v>167</v>
      </c>
      <c r="D17" s="43"/>
      <c r="E17" s="43"/>
      <c r="F17" s="43"/>
      <c r="G17" s="43"/>
      <c r="H17" s="43"/>
      <c r="I17" s="43"/>
      <c r="J17" s="43"/>
      <c r="K17" s="96"/>
    </row>
    <row r="18" spans="1:11">
      <c r="A18" s="350" t="s">
        <v>171</v>
      </c>
      <c r="B18" s="49">
        <f>IF(ISERROR('Eigen informatie GS &amp; warmtenet'!B52),0,'Eigen informatie GS &amp; warmtenet'!B52)</f>
        <v>0</v>
      </c>
      <c r="C18" s="43" t="s">
        <v>167</v>
      </c>
      <c r="D18" s="43"/>
      <c r="E18" s="43"/>
      <c r="F18" s="43"/>
      <c r="G18" s="43"/>
      <c r="H18" s="43"/>
      <c r="I18" s="43"/>
      <c r="J18" s="43"/>
      <c r="K18" s="96"/>
    </row>
    <row r="19" spans="1:11">
      <c r="A19" s="350" t="s">
        <v>290</v>
      </c>
      <c r="B19" s="49">
        <f>IF(ISERROR('Eigen informatie GS &amp; warmtenet'!B53),0,'Eigen informatie GS &amp; warmtenet'!B53)</f>
        <v>0</v>
      </c>
      <c r="C19" s="43" t="s">
        <v>167</v>
      </c>
      <c r="D19" s="43"/>
      <c r="E19" s="43"/>
      <c r="F19" s="43"/>
      <c r="G19" s="43"/>
      <c r="H19" s="43"/>
      <c r="I19" s="43"/>
      <c r="J19" s="43"/>
      <c r="K19" s="96"/>
    </row>
    <row r="20" spans="1:11">
      <c r="A20" s="350" t="s">
        <v>480</v>
      </c>
      <c r="B20" s="49">
        <f ca="1">IF(ISERROR('SEAP template'!D27),0,('SEAP template'!D27))</f>
        <v>0</v>
      </c>
      <c r="C20" s="43" t="s">
        <v>163</v>
      </c>
      <c r="D20" s="43"/>
      <c r="E20" s="153"/>
      <c r="F20" s="153"/>
      <c r="G20" s="43"/>
      <c r="H20" s="43"/>
      <c r="I20" s="43"/>
      <c r="J20" s="43"/>
      <c r="K20" s="96"/>
    </row>
    <row r="21" spans="1:11">
      <c r="A21" s="350"/>
      <c r="B21" s="43"/>
      <c r="C21" s="43"/>
      <c r="D21" s="43"/>
      <c r="E21" s="43"/>
      <c r="F21" s="43"/>
      <c r="G21" s="43"/>
      <c r="H21" s="43"/>
      <c r="I21" s="43"/>
      <c r="J21" s="43"/>
      <c r="K21" s="96"/>
    </row>
    <row r="22" spans="1:11" s="43" customFormat="1">
      <c r="A22" s="351" t="s">
        <v>172</v>
      </c>
      <c r="B22" s="522">
        <f ca="1">IF(B20=0,0,(B17+B18-B19)/B20)</f>
        <v>0</v>
      </c>
      <c r="C22" s="43" t="s">
        <v>166</v>
      </c>
      <c r="K22" s="96"/>
    </row>
    <row r="23" spans="1:11" ht="15.75" thickBot="1">
      <c r="A23" s="352"/>
      <c r="B23" s="108"/>
      <c r="C23" s="108"/>
      <c r="D23" s="108"/>
      <c r="E23" s="108"/>
      <c r="F23" s="108"/>
      <c r="G23" s="108"/>
      <c r="H23" s="108"/>
      <c r="I23" s="108"/>
      <c r="J23" s="108"/>
      <c r="K23" s="109"/>
    </row>
    <row r="34" spans="1:1">
      <c r="A34" s="324" t="s">
        <v>224</v>
      </c>
    </row>
  </sheetData>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18">
    <tabColor theme="6"/>
  </sheetPr>
  <dimension ref="A1:C9"/>
  <sheetViews>
    <sheetView workbookViewId="0"/>
  </sheetViews>
  <sheetFormatPr defaultRowHeight="15"/>
  <cols>
    <col min="1" max="1" width="39.140625" bestFit="1" customWidth="1"/>
    <col min="2" max="2" width="54.5703125" customWidth="1"/>
    <col min="3" max="3" width="111.28515625" customWidth="1"/>
  </cols>
  <sheetData>
    <row r="1" spans="1:3" ht="15.75" thickBot="1"/>
    <row r="2" spans="1:3" s="373" customFormat="1" ht="55.5" customHeight="1" thickBot="1">
      <c r="A2" s="402" t="s">
        <v>366</v>
      </c>
      <c r="B2" s="746"/>
      <c r="C2" s="401"/>
    </row>
    <row r="3" spans="1:3" s="15" customFormat="1" ht="15.75">
      <c r="A3" s="98"/>
      <c r="B3" s="70"/>
      <c r="C3" s="99"/>
    </row>
    <row r="4" spans="1:3" s="324" customFormat="1">
      <c r="A4" s="381" t="s">
        <v>349</v>
      </c>
      <c r="B4" s="403" t="s">
        <v>361</v>
      </c>
      <c r="C4" s="404" t="s">
        <v>360</v>
      </c>
    </row>
    <row r="5" spans="1:3" s="324" customFormat="1">
      <c r="A5" s="405"/>
      <c r="B5" s="330"/>
      <c r="C5" s="357"/>
    </row>
    <row r="6" spans="1:3" s="324" customFormat="1">
      <c r="A6" s="872" t="s">
        <v>606</v>
      </c>
      <c r="B6" s="406" t="s">
        <v>726</v>
      </c>
      <c r="C6" s="407" t="s">
        <v>344</v>
      </c>
    </row>
    <row r="7" spans="1:3" s="324" customFormat="1">
      <c r="A7" s="872" t="s">
        <v>690</v>
      </c>
      <c r="B7" s="408" t="s">
        <v>559</v>
      </c>
      <c r="C7" s="409" t="s">
        <v>558</v>
      </c>
    </row>
    <row r="8" spans="1:3" s="324" customFormat="1">
      <c r="A8" s="437"/>
      <c r="B8" s="408"/>
      <c r="C8" s="409"/>
    </row>
    <row r="9" spans="1:3" ht="21">
      <c r="A9" s="125" t="s">
        <v>445</v>
      </c>
      <c r="B9" s="124"/>
      <c r="C9" s="122"/>
    </row>
  </sheetData>
  <hyperlinks>
    <hyperlink ref="A7" location="'OUTPUT--&gt;'!A1" display="Inventaris 2017'!A1" xr:uid="{00000000-0004-0000-0100-000000000000}"/>
    <hyperlink ref="A6" location="'SEAP template'!A1" display="'SEAP template'!A1" xr:uid="{00000000-0004-0000-0100-000001000000}"/>
  </hyperlinks>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500-000000000000}">
  <sheetPr codeName="Sheet17">
    <tabColor theme="0" tint="-0.34998626667073579"/>
  </sheetPr>
  <dimension ref="A1:H55"/>
  <sheetViews>
    <sheetView showGridLines="0" workbookViewId="0">
      <selection activeCell="F2" sqref="F2:F55"/>
    </sheetView>
  </sheetViews>
  <sheetFormatPr defaultColWidth="9.140625" defaultRowHeight="15"/>
  <cols>
    <col min="1" max="1" width="56.85546875" style="841" bestFit="1" customWidth="1"/>
    <col min="2" max="2" width="22.7109375" style="308" customWidth="1"/>
    <col min="3" max="3" width="31.42578125" style="308" customWidth="1"/>
    <col min="4" max="4" width="22.28515625" style="308" customWidth="1"/>
    <col min="5" max="5" width="12.140625" style="308" customWidth="1"/>
    <col min="6" max="6" width="37.28515625" style="229" bestFit="1" customWidth="1"/>
    <col min="7" max="16384" width="9.140625" style="15"/>
  </cols>
  <sheetData>
    <row r="1" spans="1:8" s="308" customFormat="1">
      <c r="A1" s="841" t="s">
        <v>624</v>
      </c>
      <c r="B1" s="841" t="s">
        <v>296</v>
      </c>
      <c r="C1" s="841" t="s">
        <v>300</v>
      </c>
      <c r="D1" s="841" t="s">
        <v>301</v>
      </c>
      <c r="E1" s="841" t="s">
        <v>302</v>
      </c>
      <c r="F1" s="841" t="s">
        <v>303</v>
      </c>
      <c r="H1" s="1016" t="s">
        <v>877</v>
      </c>
    </row>
    <row r="2" spans="1:8">
      <c r="A2" s="308" t="str">
        <f>CONCATENATE(TableECFTransport[[#This Row],[Voertuigtype]],"_",TableECFTransport[[#This Row],[Wegtype]],"_",TableECFTransport[[#This Row],[Brandstoftechnologie]],"_",TableECFTransport[[#This Row],[Brandstof]])</f>
        <v>Tram_gemiddeld_Electric_Electric</v>
      </c>
      <c r="B2" s="1014" t="s">
        <v>317</v>
      </c>
      <c r="C2" s="1014" t="s">
        <v>328</v>
      </c>
      <c r="D2" s="1014" t="s">
        <v>298</v>
      </c>
      <c r="E2" s="1014" t="s">
        <v>298</v>
      </c>
      <c r="F2" s="1015">
        <v>1.269E-8</v>
      </c>
    </row>
    <row r="3" spans="1:8">
      <c r="A3" s="308" t="str">
        <f>CONCATENATE(TableECFTransport[[#This Row],[Voertuigtype]],"_",TableECFTransport[[#This Row],[Wegtype]],"_",TableECFTransport[[#This Row],[Brandstoftechnologie]],"_",TableECFTransport[[#This Row],[Brandstof]])</f>
        <v>Lichte voertuigen_Niet-genummerde wegen_Fuel Cell H2_H2</v>
      </c>
      <c r="B3" s="1014" t="s">
        <v>607</v>
      </c>
      <c r="C3" s="1014" t="s">
        <v>64</v>
      </c>
      <c r="D3" s="1014" t="s">
        <v>835</v>
      </c>
      <c r="E3" s="1014" t="s">
        <v>836</v>
      </c>
      <c r="F3" s="1015">
        <v>1.5973299999999999E-9</v>
      </c>
    </row>
    <row r="4" spans="1:8">
      <c r="A4" s="308" t="str">
        <f>CONCATENATE(TableECFTransport[[#This Row],[Voertuigtype]],"_",TableECFTransport[[#This Row],[Wegtype]],"_",TableECFTransport[[#This Row],[Brandstoftechnologie]],"_",TableECFTransport[[#This Row],[Brandstof]])</f>
        <v>Lichte voertuigen_Genummerde wegen_Fuel Cell H2_H2</v>
      </c>
      <c r="B4" s="1014" t="s">
        <v>607</v>
      </c>
      <c r="C4" s="1014" t="s">
        <v>63</v>
      </c>
      <c r="D4" s="1014" t="s">
        <v>835</v>
      </c>
      <c r="E4" s="1014" t="s">
        <v>836</v>
      </c>
      <c r="F4" s="1015">
        <v>1.5973299999999999E-9</v>
      </c>
    </row>
    <row r="5" spans="1:8">
      <c r="A5" s="308" t="str">
        <f>CONCATENATE(TableECFTransport[[#This Row],[Voertuigtype]],"_",TableECFTransport[[#This Row],[Wegtype]],"_",TableECFTransport[[#This Row],[Brandstoftechnologie]],"_",TableECFTransport[[#This Row],[Brandstof]])</f>
        <v>Lichte voertuigen_Snelwegen_Fuel Cell H2_H2</v>
      </c>
      <c r="B5" s="1014" t="s">
        <v>607</v>
      </c>
      <c r="C5" s="1014" t="s">
        <v>65</v>
      </c>
      <c r="D5" s="1014" t="s">
        <v>835</v>
      </c>
      <c r="E5" s="1014" t="s">
        <v>836</v>
      </c>
      <c r="F5" s="1015">
        <v>1.5973299999999999E-9</v>
      </c>
    </row>
    <row r="6" spans="1:8" s="841" customFormat="1">
      <c r="A6" s="308" t="str">
        <f>CONCATENATE(TableECFTransport[[#This Row],[Voertuigtype]],"_",TableECFTransport[[#This Row],[Wegtype]],"_",TableECFTransport[[#This Row],[Brandstoftechnologie]],"_",TableECFTransport[[#This Row],[Brandstof]])</f>
        <v>Lichte voertuigen_Niet-genummerde wegen_Electric_Electric</v>
      </c>
      <c r="B6" s="1014" t="s">
        <v>607</v>
      </c>
      <c r="C6" s="1014" t="s">
        <v>64</v>
      </c>
      <c r="D6" s="1014" t="s">
        <v>298</v>
      </c>
      <c r="E6" s="1014" t="s">
        <v>298</v>
      </c>
      <c r="F6" s="1015">
        <v>6.8184044247175287E-10</v>
      </c>
    </row>
    <row r="7" spans="1:8">
      <c r="A7" s="308" t="str">
        <f>CONCATENATE(TableECFTransport[[#This Row],[Voertuigtype]],"_",TableECFTransport[[#This Row],[Wegtype]],"_",TableECFTransport[[#This Row],[Brandstoftechnologie]],"_",TableECFTransport[[#This Row],[Brandstof]])</f>
        <v>Lichte voertuigen_Genummerde wegen_Electric_Electric</v>
      </c>
      <c r="B7" s="1014" t="s">
        <v>607</v>
      </c>
      <c r="C7" s="1014" t="s">
        <v>63</v>
      </c>
      <c r="D7" s="1014" t="s">
        <v>298</v>
      </c>
      <c r="E7" s="1014" t="s">
        <v>298</v>
      </c>
      <c r="F7" s="1015">
        <v>6.8184044247175287E-10</v>
      </c>
    </row>
    <row r="8" spans="1:8">
      <c r="A8" s="308" t="str">
        <f>CONCATENATE(TableECFTransport[[#This Row],[Voertuigtype]],"_",TableECFTransport[[#This Row],[Wegtype]],"_",TableECFTransport[[#This Row],[Brandstoftechnologie]],"_",TableECFTransport[[#This Row],[Brandstof]])</f>
        <v>Lichte voertuigen_Snelwegen_Electric_Electric</v>
      </c>
      <c r="B8" s="1014" t="s">
        <v>607</v>
      </c>
      <c r="C8" s="1014" t="s">
        <v>65</v>
      </c>
      <c r="D8" s="1014" t="s">
        <v>298</v>
      </c>
      <c r="E8" s="1014" t="s">
        <v>298</v>
      </c>
      <c r="F8" s="1015">
        <v>6.8184044247175287E-10</v>
      </c>
    </row>
    <row r="9" spans="1:8">
      <c r="A9" s="308" t="str">
        <f>CONCATENATE(TableECFTransport[[#This Row],[Voertuigtype]],"_",TableECFTransport[[#This Row],[Wegtype]],"_",TableECFTransport[[#This Row],[Brandstoftechnologie]],"_",TableECFTransport[[#This Row],[Brandstof]])</f>
        <v>Zware voertuigen_Niet-genummerde wegen_Electric_Electric</v>
      </c>
      <c r="B9" s="1014" t="s">
        <v>608</v>
      </c>
      <c r="C9" s="1014" t="s">
        <v>64</v>
      </c>
      <c r="D9" s="1014" t="s">
        <v>298</v>
      </c>
      <c r="E9" s="1014" t="s">
        <v>298</v>
      </c>
      <c r="F9" s="1015">
        <v>4.5007851512759495E-9</v>
      </c>
    </row>
    <row r="10" spans="1:8">
      <c r="A10" s="308" t="str">
        <f>CONCATENATE(TableECFTransport[[#This Row],[Voertuigtype]],"_",TableECFTransport[[#This Row],[Wegtype]],"_",TableECFTransport[[#This Row],[Brandstoftechnologie]],"_",TableECFTransport[[#This Row],[Brandstof]])</f>
        <v>Zware voertuigen_Genummerde wegen_Electric_Electric</v>
      </c>
      <c r="B10" s="1014" t="s">
        <v>608</v>
      </c>
      <c r="C10" s="1014" t="s">
        <v>63</v>
      </c>
      <c r="D10" s="1014" t="s">
        <v>298</v>
      </c>
      <c r="E10" s="1014" t="s">
        <v>298</v>
      </c>
      <c r="F10" s="1015">
        <v>4.5007851512759495E-9</v>
      </c>
    </row>
    <row r="11" spans="1:8">
      <c r="A11" s="308" t="str">
        <f>CONCATENATE(TableECFTransport[[#This Row],[Voertuigtype]],"_",TableECFTransport[[#This Row],[Wegtype]],"_",TableECFTransport[[#This Row],[Brandstoftechnologie]],"_",TableECFTransport[[#This Row],[Brandstof]])</f>
        <v>Zware voertuigen_Snelwegen_Electric_Electric</v>
      </c>
      <c r="B11" s="1014" t="s">
        <v>608</v>
      </c>
      <c r="C11" s="1014" t="s">
        <v>65</v>
      </c>
      <c r="D11" s="1014" t="s">
        <v>298</v>
      </c>
      <c r="E11" s="1014" t="s">
        <v>298</v>
      </c>
      <c r="F11" s="1015">
        <v>4.5007851512759495E-9</v>
      </c>
    </row>
    <row r="12" spans="1:8">
      <c r="A12" s="308" t="str">
        <f>CONCATENATE(TableECFTransport[[#This Row],[Voertuigtype]],"_",TableECFTransport[[#This Row],[Wegtype]],"_",TableECFTransport[[#This Row],[Brandstoftechnologie]],"_",TableECFTransport[[#This Row],[Brandstof]])</f>
        <v>BUS_Niet-genummerde wegen_Electric_Electric</v>
      </c>
      <c r="B12" s="1014" t="s">
        <v>623</v>
      </c>
      <c r="C12" s="1014" t="s">
        <v>64</v>
      </c>
      <c r="D12" s="1014" t="s">
        <v>298</v>
      </c>
      <c r="E12" s="1014" t="s">
        <v>298</v>
      </c>
      <c r="F12" s="1015">
        <v>4.6800000000000004E-9</v>
      </c>
    </row>
    <row r="13" spans="1:8">
      <c r="A13" s="308" t="str">
        <f>CONCATENATE(TableECFTransport[[#This Row],[Voertuigtype]],"_",TableECFTransport[[#This Row],[Wegtype]],"_",TableECFTransport[[#This Row],[Brandstoftechnologie]],"_",TableECFTransport[[#This Row],[Brandstof]])</f>
        <v>BUS_Genummerde wegen_Electric_Electric</v>
      </c>
      <c r="B13" s="1014" t="s">
        <v>623</v>
      </c>
      <c r="C13" s="1014" t="s">
        <v>63</v>
      </c>
      <c r="D13" s="1014" t="s">
        <v>298</v>
      </c>
      <c r="E13" s="1014" t="s">
        <v>298</v>
      </c>
      <c r="F13" s="1015">
        <v>4.6800000000000004E-9</v>
      </c>
    </row>
    <row r="14" spans="1:8">
      <c r="A14" s="308" t="str">
        <f>CONCATENATE(TableECFTransport[[#This Row],[Voertuigtype]],"_",TableECFTransport[[#This Row],[Wegtype]],"_",TableECFTransport[[#This Row],[Brandstoftechnologie]],"_",TableECFTransport[[#This Row],[Brandstof]])</f>
        <v>BUS_Snelwegen_Electric_Electric</v>
      </c>
      <c r="B14" s="1014" t="s">
        <v>623</v>
      </c>
      <c r="C14" s="1014" t="s">
        <v>65</v>
      </c>
      <c r="D14" s="1014" t="s">
        <v>298</v>
      </c>
      <c r="E14" s="1014" t="s">
        <v>298</v>
      </c>
      <c r="F14" s="1015">
        <v>4.6800000000000004E-9</v>
      </c>
    </row>
    <row r="15" spans="1:8">
      <c r="A15" s="308" t="str">
        <f>CONCATENATE(TableECFTransport[[#This Row],[Voertuigtype]],"_",TableECFTransport[[#This Row],[Wegtype]],"_",TableECFTransport[[#This Row],[Brandstoftechnologie]],"_",TableECFTransport[[#This Row],[Brandstof]])</f>
        <v>Lichte voertuigen_Niet-genummerde wegen_CNG_CNG</v>
      </c>
      <c r="B15" s="1014" t="s">
        <v>607</v>
      </c>
      <c r="C15" s="1014" t="s">
        <v>64</v>
      </c>
      <c r="D15" s="1014" t="s">
        <v>297</v>
      </c>
      <c r="E15" s="1014" t="s">
        <v>297</v>
      </c>
      <c r="F15" s="1015">
        <v>4.2738788599725078E-9</v>
      </c>
    </row>
    <row r="16" spans="1:8">
      <c r="A16" s="308" t="str">
        <f>CONCATENATE(TableECFTransport[[#This Row],[Voertuigtype]],"_",TableECFTransport[[#This Row],[Wegtype]],"_",TableECFTransport[[#This Row],[Brandstoftechnologie]],"_",TableECFTransport[[#This Row],[Brandstof]])</f>
        <v>Lichte voertuigen_Genummerde wegen_CNG_CNG</v>
      </c>
      <c r="B16" s="1014" t="s">
        <v>607</v>
      </c>
      <c r="C16" s="1014" t="s">
        <v>63</v>
      </c>
      <c r="D16" s="1014" t="s">
        <v>297</v>
      </c>
      <c r="E16" s="1014" t="s">
        <v>297</v>
      </c>
      <c r="F16" s="1015">
        <v>2.5182012953845856E-9</v>
      </c>
    </row>
    <row r="17" spans="1:7">
      <c r="A17" s="308" t="str">
        <f>CONCATENATE(TableECFTransport[[#This Row],[Voertuigtype]],"_",TableECFTransport[[#This Row],[Wegtype]],"_",TableECFTransport[[#This Row],[Brandstoftechnologie]],"_",TableECFTransport[[#This Row],[Brandstof]])</f>
        <v>Lichte voertuigen_Snelwegen_CNG_CNG</v>
      </c>
      <c r="B17" s="1014" t="s">
        <v>607</v>
      </c>
      <c r="C17" s="1014" t="s">
        <v>65</v>
      </c>
      <c r="D17" s="1014" t="s">
        <v>297</v>
      </c>
      <c r="E17" s="1014" t="s">
        <v>297</v>
      </c>
      <c r="F17" s="1015">
        <v>2.5265815803129379E-9</v>
      </c>
    </row>
    <row r="18" spans="1:7">
      <c r="A18" s="308" t="str">
        <f>CONCATENATE(TableECFTransport[[#This Row],[Voertuigtype]],"_",TableECFTransport[[#This Row],[Wegtype]],"_",TableECFTransport[[#This Row],[Brandstoftechnologie]],"_",TableECFTransport[[#This Row],[Brandstof]])</f>
        <v>Lichte voertuigen_Niet-genummerde wegen_Diesel_Diesel</v>
      </c>
      <c r="B18" s="1014" t="s">
        <v>607</v>
      </c>
      <c r="C18" s="1014" t="s">
        <v>64</v>
      </c>
      <c r="D18" s="1014" t="s">
        <v>195</v>
      </c>
      <c r="E18" s="1014" t="s">
        <v>195</v>
      </c>
      <c r="F18" s="1015">
        <v>3.3033450130991915E-9</v>
      </c>
    </row>
    <row r="19" spans="1:7">
      <c r="A19" s="308" t="str">
        <f>CONCATENATE(TableECFTransport[[#This Row],[Voertuigtype]],"_",TableECFTransport[[#This Row],[Wegtype]],"_",TableECFTransport[[#This Row],[Brandstoftechnologie]],"_",TableECFTransport[[#This Row],[Brandstof]])</f>
        <v>Lichte voertuigen_Genummerde wegen_Diesel_Diesel</v>
      </c>
      <c r="B19" s="1014" t="s">
        <v>607</v>
      </c>
      <c r="C19" s="1014" t="s">
        <v>63</v>
      </c>
      <c r="D19" s="1014" t="s">
        <v>195</v>
      </c>
      <c r="E19" s="1014" t="s">
        <v>195</v>
      </c>
      <c r="F19" s="1015">
        <v>2.1963684370375962E-9</v>
      </c>
    </row>
    <row r="20" spans="1:7">
      <c r="A20" s="308" t="str">
        <f>CONCATENATE(TableECFTransport[[#This Row],[Voertuigtype]],"_",TableECFTransport[[#This Row],[Wegtype]],"_",TableECFTransport[[#This Row],[Brandstoftechnologie]],"_",TableECFTransport[[#This Row],[Brandstof]])</f>
        <v>Lichte voertuigen_Snelwegen_Diesel_Diesel</v>
      </c>
      <c r="B20" s="1014" t="s">
        <v>607</v>
      </c>
      <c r="C20" s="1014" t="s">
        <v>65</v>
      </c>
      <c r="D20" s="1014" t="s">
        <v>195</v>
      </c>
      <c r="E20" s="1014" t="s">
        <v>195</v>
      </c>
      <c r="F20" s="1015">
        <v>2.4424594783226899E-9</v>
      </c>
    </row>
    <row r="21" spans="1:7">
      <c r="A21" s="308" t="str">
        <f>CONCATENATE(TableECFTransport[[#This Row],[Voertuigtype]],"_",TableECFTransport[[#This Row],[Wegtype]],"_",TableECFTransport[[#This Row],[Brandstoftechnologie]],"_",TableECFTransport[[#This Row],[Brandstof]])</f>
        <v>Lichte voertuigen_Niet-genummerde wegen_Diesel Hybrid PHEV_Diesel</v>
      </c>
      <c r="B21" s="1014" t="s">
        <v>607</v>
      </c>
      <c r="C21" s="1014" t="s">
        <v>64</v>
      </c>
      <c r="D21" s="1014" t="s">
        <v>837</v>
      </c>
      <c r="E21" s="1014" t="s">
        <v>195</v>
      </c>
      <c r="F21" s="1015">
        <v>1.9058262019848942E-9</v>
      </c>
    </row>
    <row r="22" spans="1:7">
      <c r="A22" s="308" t="str">
        <f>CONCATENATE(TableECFTransport[[#This Row],[Voertuigtype]],"_",TableECFTransport[[#This Row],[Wegtype]],"_",TableECFTransport[[#This Row],[Brandstoftechnologie]],"_",TableECFTransport[[#This Row],[Brandstof]])</f>
        <v>Lichte voertuigen_Niet-genummerde wegen_Diesel Hybrid PHEV_Electric</v>
      </c>
      <c r="B22" s="1014" t="s">
        <v>607</v>
      </c>
      <c r="C22" s="1014" t="s">
        <v>64</v>
      </c>
      <c r="D22" s="1014" t="s">
        <v>837</v>
      </c>
      <c r="E22" s="1014" t="s">
        <v>298</v>
      </c>
      <c r="F22" s="1015">
        <v>6.3527540066163125E-10</v>
      </c>
    </row>
    <row r="23" spans="1:7">
      <c r="A23" s="308" t="str">
        <f>CONCATENATE(TableECFTransport[[#This Row],[Voertuigtype]],"_",TableECFTransport[[#This Row],[Wegtype]],"_",TableECFTransport[[#This Row],[Brandstoftechnologie]],"_",TableECFTransport[[#This Row],[Brandstof]])</f>
        <v>Lichte voertuigen_Genummerde wegen_Diesel Hybrid PHEV_Diesel</v>
      </c>
      <c r="B23" s="1014" t="s">
        <v>607</v>
      </c>
      <c r="C23" s="1014" t="s">
        <v>63</v>
      </c>
      <c r="D23" s="1014" t="s">
        <v>837</v>
      </c>
      <c r="E23" s="1014" t="s">
        <v>195</v>
      </c>
      <c r="F23" s="1015">
        <v>1.1771103493795717E-9</v>
      </c>
    </row>
    <row r="24" spans="1:7">
      <c r="A24" s="308" t="str">
        <f>CONCATENATE(TableECFTransport[[#This Row],[Voertuigtype]],"_",TableECFTransport[[#This Row],[Wegtype]],"_",TableECFTransport[[#This Row],[Brandstoftechnologie]],"_",TableECFTransport[[#This Row],[Brandstof]])</f>
        <v>Lichte voertuigen_Genummerde wegen_Diesel Hybrid PHEV_Electric</v>
      </c>
      <c r="B24" s="1014" t="s">
        <v>607</v>
      </c>
      <c r="C24" s="1014" t="s">
        <v>63</v>
      </c>
      <c r="D24" s="1014" t="s">
        <v>837</v>
      </c>
      <c r="E24" s="1014" t="s">
        <v>298</v>
      </c>
      <c r="F24" s="1015">
        <v>3.9237011645985715E-10</v>
      </c>
    </row>
    <row r="25" spans="1:7">
      <c r="A25" s="308" t="str">
        <f>CONCATENATE(TableECFTransport[[#This Row],[Voertuigtype]],"_",TableECFTransport[[#This Row],[Wegtype]],"_",TableECFTransport[[#This Row],[Brandstoftechnologie]],"_",TableECFTransport[[#This Row],[Brandstof]])</f>
        <v>Lichte voertuigen_Snelwegen_Diesel Hybrid PHEV_Diesel</v>
      </c>
      <c r="B25" s="1014" t="s">
        <v>607</v>
      </c>
      <c r="C25" s="1014" t="s">
        <v>65</v>
      </c>
      <c r="D25" s="1014" t="s">
        <v>837</v>
      </c>
      <c r="E25" s="1014" t="s">
        <v>195</v>
      </c>
      <c r="F25" s="1015">
        <v>1.8693251156379854E-9</v>
      </c>
    </row>
    <row r="26" spans="1:7">
      <c r="A26" s="308" t="str">
        <f>CONCATENATE(TableECFTransport[[#This Row],[Voertuigtype]],"_",TableECFTransport[[#This Row],[Wegtype]],"_",TableECFTransport[[#This Row],[Brandstoftechnologie]],"_",TableECFTransport[[#This Row],[Brandstof]])</f>
        <v>Lichte voertuigen_Snelwegen_Diesel Hybrid PHEV_Electric</v>
      </c>
      <c r="B26" s="1014" t="s">
        <v>607</v>
      </c>
      <c r="C26" s="1014" t="s">
        <v>65</v>
      </c>
      <c r="D26" s="1014" t="s">
        <v>837</v>
      </c>
      <c r="E26" s="1014" t="s">
        <v>298</v>
      </c>
      <c r="F26" s="1015">
        <v>6.2310837187932841E-10</v>
      </c>
    </row>
    <row r="27" spans="1:7">
      <c r="A27" s="308" t="str">
        <f>CONCATENATE(TableECFTransport[[#This Row],[Voertuigtype]],"_",TableECFTransport[[#This Row],[Wegtype]],"_",TableECFTransport[[#This Row],[Brandstoftechnologie]],"_",TableECFTransport[[#This Row],[Brandstof]])</f>
        <v>Lichte voertuigen_Niet-genummerde wegen_LPG_LPG</v>
      </c>
      <c r="B27" s="1014" t="s">
        <v>607</v>
      </c>
      <c r="C27" s="1014" t="s">
        <v>64</v>
      </c>
      <c r="D27" s="1014" t="s">
        <v>112</v>
      </c>
      <c r="E27" s="1014" t="s">
        <v>112</v>
      </c>
      <c r="F27" s="1015">
        <v>3.6465740225392711E-9</v>
      </c>
      <c r="G27" s="863"/>
    </row>
    <row r="28" spans="1:7">
      <c r="A28" s="308" t="str">
        <f>CONCATENATE(TableECFTransport[[#This Row],[Voertuigtype]],"_",TableECFTransport[[#This Row],[Wegtype]],"_",TableECFTransport[[#This Row],[Brandstoftechnologie]],"_",TableECFTransport[[#This Row],[Brandstof]])</f>
        <v>Lichte voertuigen_Genummerde wegen_LPG_LPG</v>
      </c>
      <c r="B28" s="1014" t="s">
        <v>607</v>
      </c>
      <c r="C28" s="1014" t="s">
        <v>63</v>
      </c>
      <c r="D28" s="1014" t="s">
        <v>112</v>
      </c>
      <c r="E28" s="1014" t="s">
        <v>112</v>
      </c>
      <c r="F28" s="1015">
        <v>2.2495864306673105E-9</v>
      </c>
    </row>
    <row r="29" spans="1:7">
      <c r="A29" s="308" t="str">
        <f>CONCATENATE(TableECFTransport[[#This Row],[Voertuigtype]],"_",TableECFTransport[[#This Row],[Wegtype]],"_",TableECFTransport[[#This Row],[Brandstoftechnologie]],"_",TableECFTransport[[#This Row],[Brandstof]])</f>
        <v>Lichte voertuigen_Snelwegen_LPG_LPG</v>
      </c>
      <c r="B29" s="1014" t="s">
        <v>607</v>
      </c>
      <c r="C29" s="1014" t="s">
        <v>65</v>
      </c>
      <c r="D29" s="1014" t="s">
        <v>112</v>
      </c>
      <c r="E29" s="1014" t="s">
        <v>112</v>
      </c>
      <c r="F29" s="1015">
        <v>2.7787301602209336E-9</v>
      </c>
    </row>
    <row r="30" spans="1:7">
      <c r="A30" s="308" t="str">
        <f>CONCATENATE(TableECFTransport[[#This Row],[Voertuigtype]],"_",TableECFTransport[[#This Row],[Wegtype]],"_",TableECFTransport[[#This Row],[Brandstoftechnologie]],"_",TableECFTransport[[#This Row],[Brandstof]])</f>
        <v>Lichte voertuigen_Niet-genummerde wegen_Petrol_Petrol</v>
      </c>
      <c r="B30" s="1014" t="s">
        <v>607</v>
      </c>
      <c r="C30" s="1014" t="s">
        <v>64</v>
      </c>
      <c r="D30" s="1014" t="s">
        <v>299</v>
      </c>
      <c r="E30" s="1014" t="s">
        <v>299</v>
      </c>
      <c r="F30" s="1015">
        <v>3.6701195709065288E-9</v>
      </c>
    </row>
    <row r="31" spans="1:7">
      <c r="A31" s="308" t="str">
        <f>CONCATENATE(TableECFTransport[[#This Row],[Voertuigtype]],"_",TableECFTransport[[#This Row],[Wegtype]],"_",TableECFTransport[[#This Row],[Brandstoftechnologie]],"_",TableECFTransport[[#This Row],[Brandstof]])</f>
        <v>Lichte voertuigen_Genummerde wegen_Petrol_Petrol</v>
      </c>
      <c r="B31" s="1014" t="s">
        <v>607</v>
      </c>
      <c r="C31" s="1014" t="s">
        <v>63</v>
      </c>
      <c r="D31" s="1014" t="s">
        <v>299</v>
      </c>
      <c r="E31" s="1014" t="s">
        <v>299</v>
      </c>
      <c r="F31" s="1015">
        <v>2.205276377873588E-9</v>
      </c>
    </row>
    <row r="32" spans="1:7">
      <c r="A32" s="308" t="str">
        <f>CONCATENATE(TableECFTransport[[#This Row],[Voertuigtype]],"_",TableECFTransport[[#This Row],[Wegtype]],"_",TableECFTransport[[#This Row],[Brandstoftechnologie]],"_",TableECFTransport[[#This Row],[Brandstof]])</f>
        <v>Lichte voertuigen_Snelwegen_Petrol_Petrol</v>
      </c>
      <c r="B32" s="1014" t="s">
        <v>607</v>
      </c>
      <c r="C32" s="1014" t="s">
        <v>65</v>
      </c>
      <c r="D32" s="1014" t="s">
        <v>299</v>
      </c>
      <c r="E32" s="1014" t="s">
        <v>299</v>
      </c>
      <c r="F32" s="1015">
        <v>2.3086054339876244E-9</v>
      </c>
    </row>
    <row r="33" spans="1:6">
      <c r="A33" s="308" t="str">
        <f>CONCATENATE(TableECFTransport[[#This Row],[Voertuigtype]],"_",TableECFTransport[[#This Row],[Wegtype]],"_",TableECFTransport[[#This Row],[Brandstoftechnologie]],"_",TableECFTransport[[#This Row],[Brandstof]])</f>
        <v>Lichte voertuigen_Niet-genummerde wegen_Petrol Hybrid CS_Petrol</v>
      </c>
      <c r="B33" s="1014" t="s">
        <v>607</v>
      </c>
      <c r="C33" s="1014" t="s">
        <v>64</v>
      </c>
      <c r="D33" s="1014" t="s">
        <v>838</v>
      </c>
      <c r="E33" s="1014" t="s">
        <v>299</v>
      </c>
      <c r="F33" s="1015">
        <v>2.7221198880268862E-9</v>
      </c>
    </row>
    <row r="34" spans="1:6">
      <c r="A34" s="1014" t="str">
        <f>CONCATENATE(TableECFTransport[[#This Row],[Voertuigtype]],"_",TableECFTransport[[#This Row],[Wegtype]],"_",TableECFTransport[[#This Row],[Brandstoftechnologie]],"_",TableECFTransport[[#This Row],[Brandstof]])</f>
        <v>Lichte voertuigen_Genummerde wegen_Petrol Hybrid CS_Petrol</v>
      </c>
      <c r="B34" s="1014" t="s">
        <v>607</v>
      </c>
      <c r="C34" s="1014" t="s">
        <v>63</v>
      </c>
      <c r="D34" s="1014" t="s">
        <v>838</v>
      </c>
      <c r="E34" s="1014" t="s">
        <v>299</v>
      </c>
      <c r="F34" s="1015">
        <v>1.4973888981763786E-9</v>
      </c>
    </row>
    <row r="35" spans="1:6">
      <c r="A35" s="1014" t="str">
        <f>CONCATENATE(TableECFTransport[[#This Row],[Voertuigtype]],"_",TableECFTransport[[#This Row],[Wegtype]],"_",TableECFTransport[[#This Row],[Brandstoftechnologie]],"_",TableECFTransport[[#This Row],[Brandstof]])</f>
        <v>Lichte voertuigen_Snelwegen_Petrol Hybrid CS_Petrol</v>
      </c>
      <c r="B35" s="1014" t="s">
        <v>607</v>
      </c>
      <c r="C35" s="1014" t="s">
        <v>65</v>
      </c>
      <c r="D35" s="1014" t="s">
        <v>838</v>
      </c>
      <c r="E35" s="1014" t="s">
        <v>299</v>
      </c>
      <c r="F35" s="1015">
        <v>1.8395199286843407E-9</v>
      </c>
    </row>
    <row r="36" spans="1:6">
      <c r="A36" s="1014" t="str">
        <f>CONCATENATE(TableECFTransport[[#This Row],[Voertuigtype]],"_",TableECFTransport[[#This Row],[Wegtype]],"_",TableECFTransport[[#This Row],[Brandstoftechnologie]],"_",TableECFTransport[[#This Row],[Brandstof]])</f>
        <v>Lichte voertuigen_Niet-genummerde wegen_Petrol Hybrid PHEV_Electric</v>
      </c>
      <c r="B36" s="1014" t="s">
        <v>607</v>
      </c>
      <c r="C36" s="1014" t="s">
        <v>64</v>
      </c>
      <c r="D36" s="1014" t="s">
        <v>839</v>
      </c>
      <c r="E36" s="1014" t="s">
        <v>298</v>
      </c>
      <c r="F36" s="1015">
        <v>6.6961151403760829E-10</v>
      </c>
    </row>
    <row r="37" spans="1:6">
      <c r="A37" s="1014" t="str">
        <f>CONCATENATE(TableECFTransport[[#This Row],[Voertuigtype]],"_",TableECFTransport[[#This Row],[Wegtype]],"_",TableECFTransport[[#This Row],[Brandstoftechnologie]],"_",TableECFTransport[[#This Row],[Brandstof]])</f>
        <v>Lichte voertuigen_Niet-genummerde wegen_Petrol Hybrid PHEV_Petrol</v>
      </c>
      <c r="B37" s="1014" t="s">
        <v>607</v>
      </c>
      <c r="C37" s="1014" t="s">
        <v>64</v>
      </c>
      <c r="D37" s="1014" t="s">
        <v>839</v>
      </c>
      <c r="E37" s="1014" t="s">
        <v>299</v>
      </c>
      <c r="F37" s="1015">
        <v>2.0088345421128244E-9</v>
      </c>
    </row>
    <row r="38" spans="1:6">
      <c r="A38" s="1014" t="str">
        <f>CONCATENATE(TableECFTransport[[#This Row],[Voertuigtype]],"_",TableECFTransport[[#This Row],[Wegtype]],"_",TableECFTransport[[#This Row],[Brandstoftechnologie]],"_",TableECFTransport[[#This Row],[Brandstof]])</f>
        <v>Lichte voertuigen_Genummerde wegen_Petrol Hybrid PHEV_Electric</v>
      </c>
      <c r="B38" s="1014" t="s">
        <v>607</v>
      </c>
      <c r="C38" s="1014" t="s">
        <v>63</v>
      </c>
      <c r="D38" s="1014" t="s">
        <v>839</v>
      </c>
      <c r="E38" s="1014" t="s">
        <v>298</v>
      </c>
      <c r="F38" s="1015">
        <v>3.7582599693721117E-10</v>
      </c>
    </row>
    <row r="39" spans="1:6">
      <c r="A39" s="1014" t="str">
        <f>CONCATENATE(TableECFTransport[[#This Row],[Voertuigtype]],"_",TableECFTransport[[#This Row],[Wegtype]],"_",TableECFTransport[[#This Row],[Brandstoftechnologie]],"_",TableECFTransport[[#This Row],[Brandstof]])</f>
        <v>Lichte voertuigen_Genummerde wegen_Petrol Hybrid PHEV_Petrol</v>
      </c>
      <c r="B39" s="1014" t="s">
        <v>607</v>
      </c>
      <c r="C39" s="1014" t="s">
        <v>63</v>
      </c>
      <c r="D39" s="1014" t="s">
        <v>839</v>
      </c>
      <c r="E39" s="1014" t="s">
        <v>299</v>
      </c>
      <c r="F39" s="1015">
        <v>1.1274779908116338E-9</v>
      </c>
    </row>
    <row r="40" spans="1:6">
      <c r="A40" s="1014" t="str">
        <f>CONCATENATE(TableECFTransport[[#This Row],[Voertuigtype]],"_",TableECFTransport[[#This Row],[Wegtype]],"_",TableECFTransport[[#This Row],[Brandstoftechnologie]],"_",TableECFTransport[[#This Row],[Brandstof]])</f>
        <v>Lichte voertuigen_Snelwegen_Petrol Hybrid PHEV_Electric</v>
      </c>
      <c r="B40" s="1014" t="s">
        <v>607</v>
      </c>
      <c r="C40" s="1014" t="s">
        <v>65</v>
      </c>
      <c r="D40" s="1014" t="s">
        <v>839</v>
      </c>
      <c r="E40" s="1014" t="s">
        <v>298</v>
      </c>
      <c r="F40" s="1015">
        <v>5.8271314071067468E-10</v>
      </c>
    </row>
    <row r="41" spans="1:6">
      <c r="A41" s="1014" t="str">
        <f>CONCATENATE(TableECFTransport[[#This Row],[Voertuigtype]],"_",TableECFTransport[[#This Row],[Wegtype]],"_",TableECFTransport[[#This Row],[Brandstoftechnologie]],"_",TableECFTransport[[#This Row],[Brandstof]])</f>
        <v>Lichte voertuigen_Snelwegen_Petrol Hybrid PHEV_Petrol</v>
      </c>
      <c r="B41" s="1014" t="s">
        <v>607</v>
      </c>
      <c r="C41" s="1014" t="s">
        <v>65</v>
      </c>
      <c r="D41" s="1014" t="s">
        <v>839</v>
      </c>
      <c r="E41" s="1014" t="s">
        <v>299</v>
      </c>
      <c r="F41" s="1015">
        <v>1.7481394221320241E-9</v>
      </c>
    </row>
    <row r="42" spans="1:6">
      <c r="A42" s="1014" t="str">
        <f>CONCATENATE(TableECFTransport[[#This Row],[Voertuigtype]],"_",TableECFTransport[[#This Row],[Wegtype]],"_",TableECFTransport[[#This Row],[Brandstoftechnologie]],"_",TableECFTransport[[#This Row],[Brandstof]])</f>
        <v>Zware voertuigen_Niet-genummerde wegen_Diesel_Diesel</v>
      </c>
      <c r="B42" s="1014" t="s">
        <v>608</v>
      </c>
      <c r="C42" s="1014" t="s">
        <v>64</v>
      </c>
      <c r="D42" s="1014" t="s">
        <v>195</v>
      </c>
      <c r="E42" s="1014" t="s">
        <v>195</v>
      </c>
      <c r="F42" s="1015">
        <v>1.2903006176401217E-8</v>
      </c>
    </row>
    <row r="43" spans="1:6">
      <c r="A43" s="1014" t="str">
        <f>CONCATENATE(TableECFTransport[[#This Row],[Voertuigtype]],"_",TableECFTransport[[#This Row],[Wegtype]],"_",TableECFTransport[[#This Row],[Brandstoftechnologie]],"_",TableECFTransport[[#This Row],[Brandstof]])</f>
        <v>Zware voertuigen_Genummerde wegen_Diesel_Diesel</v>
      </c>
      <c r="B43" s="1014" t="s">
        <v>608</v>
      </c>
      <c r="C43" s="1014" t="s">
        <v>63</v>
      </c>
      <c r="D43" s="1014" t="s">
        <v>195</v>
      </c>
      <c r="E43" s="1014" t="s">
        <v>195</v>
      </c>
      <c r="F43" s="1015">
        <v>1.0036740847155692E-8</v>
      </c>
    </row>
    <row r="44" spans="1:6">
      <c r="A44" s="1014" t="str">
        <f>CONCATENATE(TableECFTransport[[#This Row],[Voertuigtype]],"_",TableECFTransport[[#This Row],[Wegtype]],"_",TableECFTransport[[#This Row],[Brandstoftechnologie]],"_",TableECFTransport[[#This Row],[Brandstof]])</f>
        <v>Zware voertuigen_Snelwegen_Diesel_Diesel</v>
      </c>
      <c r="B44" s="1014" t="s">
        <v>608</v>
      </c>
      <c r="C44" s="1014" t="s">
        <v>65</v>
      </c>
      <c r="D44" s="1014" t="s">
        <v>195</v>
      </c>
      <c r="E44" s="1014" t="s">
        <v>195</v>
      </c>
      <c r="F44" s="1015">
        <v>9.5193767561113965E-9</v>
      </c>
    </row>
    <row r="45" spans="1:6">
      <c r="A45" s="1014" t="str">
        <f>CONCATENATE(TableECFTransport[[#This Row],[Voertuigtype]],"_",TableECFTransport[[#This Row],[Wegtype]],"_",TableECFTransport[[#This Row],[Brandstoftechnologie]],"_",TableECFTransport[[#This Row],[Brandstof]])</f>
        <v>Zware voertuigen_Niet-genummerde wegen_Petrol_Petrol</v>
      </c>
      <c r="B45" s="1014" t="s">
        <v>608</v>
      </c>
      <c r="C45" s="1014" t="s">
        <v>64</v>
      </c>
      <c r="D45" s="1014" t="s">
        <v>299</v>
      </c>
      <c r="E45" s="1014" t="s">
        <v>299</v>
      </c>
      <c r="F45" s="1015">
        <v>7.6653519389191332E-9</v>
      </c>
    </row>
    <row r="46" spans="1:6">
      <c r="A46" s="1014" t="str">
        <f>CONCATENATE(TableECFTransport[[#This Row],[Voertuigtype]],"_",TableECFTransport[[#This Row],[Wegtype]],"_",TableECFTransport[[#This Row],[Brandstoftechnologie]],"_",TableECFTransport[[#This Row],[Brandstof]])</f>
        <v>Zware voertuigen_Genummerde wegen_Petrol_Petrol</v>
      </c>
      <c r="B46" s="1014" t="s">
        <v>608</v>
      </c>
      <c r="C46" s="1014" t="s">
        <v>63</v>
      </c>
      <c r="D46" s="1014" t="s">
        <v>299</v>
      </c>
      <c r="E46" s="1014" t="s">
        <v>299</v>
      </c>
      <c r="F46" s="1015">
        <v>6.3506130742713395E-9</v>
      </c>
    </row>
    <row r="47" spans="1:6">
      <c r="A47" s="1014" t="str">
        <f>CONCATENATE(TableECFTransport[[#This Row],[Voertuigtype]],"_",TableECFTransport[[#This Row],[Wegtype]],"_",TableECFTransport[[#This Row],[Brandstoftechnologie]],"_",TableECFTransport[[#This Row],[Brandstof]])</f>
        <v>Zware voertuigen_Snelwegen_Petrol_Petrol</v>
      </c>
      <c r="B47" s="1014" t="s">
        <v>608</v>
      </c>
      <c r="C47" s="1014" t="s">
        <v>65</v>
      </c>
      <c r="D47" s="1014" t="s">
        <v>299</v>
      </c>
      <c r="E47" s="1014" t="s">
        <v>299</v>
      </c>
      <c r="F47" s="1015">
        <v>6.5365124469575604E-9</v>
      </c>
    </row>
    <row r="48" spans="1:6">
      <c r="A48" s="1014" t="str">
        <f>CONCATENATE(TableECFTransport[[#This Row],[Voertuigtype]],"_",TableECFTransport[[#This Row],[Wegtype]],"_",TableECFTransport[[#This Row],[Brandstoftechnologie]],"_",TableECFTransport[[#This Row],[Brandstof]])</f>
        <v>BUS_Niet-genummerde wegen_CNG_CNG</v>
      </c>
      <c r="B48" s="1014" t="s">
        <v>623</v>
      </c>
      <c r="C48" s="1014" t="s">
        <v>64</v>
      </c>
      <c r="D48" s="1014" t="s">
        <v>297</v>
      </c>
      <c r="E48" s="1014" t="s">
        <v>297</v>
      </c>
      <c r="F48" s="1015">
        <v>2.3303083752649972E-8</v>
      </c>
    </row>
    <row r="49" spans="1:6">
      <c r="A49" s="1014" t="str">
        <f>CONCATENATE(TableECFTransport[[#This Row],[Voertuigtype]],"_",TableECFTransport[[#This Row],[Wegtype]],"_",TableECFTransport[[#This Row],[Brandstoftechnologie]],"_",TableECFTransport[[#This Row],[Brandstof]])</f>
        <v>BUS_Genummerde wegen_CNG_CNG</v>
      </c>
      <c r="B49" s="1014" t="s">
        <v>623</v>
      </c>
      <c r="C49" s="1014" t="s">
        <v>63</v>
      </c>
      <c r="D49" s="1014" t="s">
        <v>297</v>
      </c>
      <c r="E49" s="1014" t="s">
        <v>297</v>
      </c>
      <c r="F49" s="1015">
        <v>1.2452720009185941E-8</v>
      </c>
    </row>
    <row r="50" spans="1:6">
      <c r="A50" s="1014" t="str">
        <f>CONCATENATE(TableECFTransport[[#This Row],[Voertuigtype]],"_",TableECFTransport[[#This Row],[Wegtype]],"_",TableECFTransport[[#This Row],[Brandstoftechnologie]],"_",TableECFTransport[[#This Row],[Brandstof]])</f>
        <v>BUS_Niet-genummerde wegen_Diesel_Diesel</v>
      </c>
      <c r="B50" s="1014" t="s">
        <v>623</v>
      </c>
      <c r="C50" s="1014" t="s">
        <v>64</v>
      </c>
      <c r="D50" s="1014" t="s">
        <v>195</v>
      </c>
      <c r="E50" s="1014" t="s">
        <v>195</v>
      </c>
      <c r="F50" s="1015">
        <v>1.6949904261543368E-8</v>
      </c>
    </row>
    <row r="51" spans="1:6">
      <c r="A51" s="1014" t="str">
        <f>CONCATENATE(TableECFTransport[[#This Row],[Voertuigtype]],"_",TableECFTransport[[#This Row],[Wegtype]],"_",TableECFTransport[[#This Row],[Brandstoftechnologie]],"_",TableECFTransport[[#This Row],[Brandstof]])</f>
        <v>BUS_Genummerde wegen_Diesel_Diesel</v>
      </c>
      <c r="B51" s="1014" t="s">
        <v>623</v>
      </c>
      <c r="C51" s="1014" t="s">
        <v>63</v>
      </c>
      <c r="D51" s="1014" t="s">
        <v>195</v>
      </c>
      <c r="E51" s="1014" t="s">
        <v>195</v>
      </c>
      <c r="F51" s="1015">
        <v>9.4765950597554838E-9</v>
      </c>
    </row>
    <row r="52" spans="1:6">
      <c r="A52" s="1014" t="str">
        <f>CONCATENATE(TableECFTransport[[#This Row],[Voertuigtype]],"_",TableECFTransport[[#This Row],[Wegtype]],"_",TableECFTransport[[#This Row],[Brandstoftechnologie]],"_",TableECFTransport[[#This Row],[Brandstof]])</f>
        <v>BUS_Niet-genummerde wegen_Diesel Hybrid PHEV_Diesel</v>
      </c>
      <c r="B52" s="1014" t="s">
        <v>623</v>
      </c>
      <c r="C52" s="1014" t="s">
        <v>64</v>
      </c>
      <c r="D52" s="1014" t="s">
        <v>837</v>
      </c>
      <c r="E52" s="1014" t="s">
        <v>195</v>
      </c>
      <c r="F52" s="1015">
        <v>1.2122949179999999E-8</v>
      </c>
    </row>
    <row r="53" spans="1:6">
      <c r="A53" s="1014" t="str">
        <f>CONCATENATE(TableECFTransport[[#This Row],[Voertuigtype]],"_",TableECFTransport[[#This Row],[Wegtype]],"_",TableECFTransport[[#This Row],[Brandstoftechnologie]],"_",TableECFTransport[[#This Row],[Brandstof]])</f>
        <v>BUS_Niet-genummerde wegen_Diesel Hybrid PHEV_Electric</v>
      </c>
      <c r="B53" s="1014" t="s">
        <v>623</v>
      </c>
      <c r="C53" s="1014" t="s">
        <v>64</v>
      </c>
      <c r="D53" s="1014" t="s">
        <v>837</v>
      </c>
      <c r="E53" s="1014" t="s">
        <v>298</v>
      </c>
      <c r="F53" s="1015">
        <v>4.040983059999999E-9</v>
      </c>
    </row>
    <row r="54" spans="1:6">
      <c r="A54" s="1014" t="str">
        <f>CONCATENATE(TableECFTransport[[#This Row],[Voertuigtype]],"_",TableECFTransport[[#This Row],[Wegtype]],"_",TableECFTransport[[#This Row],[Brandstoftechnologie]],"_",TableECFTransport[[#This Row],[Brandstof]])</f>
        <v>BUS_Genummerde wegen_Diesel Hybrid PHEV_Diesel</v>
      </c>
      <c r="B54" s="1014" t="s">
        <v>623</v>
      </c>
      <c r="C54" s="1014" t="s">
        <v>63</v>
      </c>
      <c r="D54" s="1014" t="s">
        <v>837</v>
      </c>
      <c r="E54" s="1014" t="s">
        <v>195</v>
      </c>
      <c r="F54" s="1015">
        <v>6.0281746424999994E-9</v>
      </c>
    </row>
    <row r="55" spans="1:6">
      <c r="A55" s="1014" t="str">
        <f>CONCATENATE(TableECFTransport[[#This Row],[Voertuigtype]],"_",TableECFTransport[[#This Row],[Wegtype]],"_",TableECFTransport[[#This Row],[Brandstoftechnologie]],"_",TableECFTransport[[#This Row],[Brandstof]])</f>
        <v>BUS_Genummerde wegen_Diesel Hybrid PHEV_Electric</v>
      </c>
      <c r="B55" s="1014" t="s">
        <v>623</v>
      </c>
      <c r="C55" s="1014" t="s">
        <v>63</v>
      </c>
      <c r="D55" s="1014" t="s">
        <v>837</v>
      </c>
      <c r="E55" s="1014" t="s">
        <v>298</v>
      </c>
      <c r="F55" s="1015">
        <v>2.0093915474999999E-9</v>
      </c>
    </row>
  </sheetData>
  <pageMargins left="0.7" right="0.7" top="0.75" bottom="0.75" header="0.3" footer="0.3"/>
  <pageSetup paperSize="9" orientation="portrait" r:id="rId1"/>
  <tableParts count="1">
    <tablePart r:id="rId2"/>
  </tableParts>
</worksheet>
</file>

<file path=xl/worksheets/sheet2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600-000000000000}">
  <sheetPr codeName="Sheet11">
    <tabColor theme="0" tint="-0.34998626667073579"/>
  </sheetPr>
  <dimension ref="A1:AE32"/>
  <sheetViews>
    <sheetView showGridLines="0" zoomScale="80" zoomScaleNormal="80" workbookViewId="0">
      <pane xSplit="2" ySplit="4" topLeftCell="O5" activePane="bottomRight" state="frozen"/>
      <selection activeCell="B35" sqref="B35"/>
      <selection pane="topRight" activeCell="B35" sqref="B35"/>
      <selection pane="bottomLeft" activeCell="B35" sqref="B35"/>
      <selection pane="bottomRight" activeCell="AC16" sqref="AC16:AC24"/>
    </sheetView>
  </sheetViews>
  <sheetFormatPr defaultRowHeight="15"/>
  <cols>
    <col min="1" max="1" width="22.28515625" style="43" customWidth="1"/>
    <col min="2" max="2" width="69" style="43" customWidth="1"/>
    <col min="3" max="3" width="9.28515625" bestFit="1" customWidth="1"/>
    <col min="4" max="6" width="10.140625" bestFit="1" customWidth="1"/>
    <col min="7" max="19" width="9.28515625" bestFit="1" customWidth="1"/>
    <col min="20" max="20" width="10.140625" bestFit="1" customWidth="1"/>
    <col min="21" max="22" width="9.28515625" bestFit="1" customWidth="1"/>
    <col min="23" max="23" width="10.140625" bestFit="1" customWidth="1"/>
    <col min="24" max="24" width="9.28515625" bestFit="1" customWidth="1"/>
    <col min="25" max="25" width="11.85546875" customWidth="1"/>
    <col min="26" max="26" width="10.140625" bestFit="1" customWidth="1"/>
    <col min="27" max="28" width="9.140625" style="7"/>
    <col min="29" max="30" width="10.140625" bestFit="1" customWidth="1"/>
  </cols>
  <sheetData>
    <row r="1" spans="1:29" s="2" customFormat="1" ht="11.25">
      <c r="A1" s="1153">
        <v>2017</v>
      </c>
      <c r="B1" s="1154"/>
      <c r="C1" s="76" t="s">
        <v>106</v>
      </c>
      <c r="D1" s="77" t="s">
        <v>107</v>
      </c>
      <c r="E1" s="76" t="s">
        <v>108</v>
      </c>
      <c r="F1" s="78" t="s">
        <v>109</v>
      </c>
      <c r="G1" s="77" t="s">
        <v>110</v>
      </c>
      <c r="H1" s="77" t="s">
        <v>111</v>
      </c>
      <c r="I1" s="76" t="s">
        <v>112</v>
      </c>
      <c r="J1" s="76" t="s">
        <v>113</v>
      </c>
      <c r="K1" s="76" t="s">
        <v>114</v>
      </c>
      <c r="L1" s="76" t="s">
        <v>115</v>
      </c>
      <c r="M1" s="77" t="s">
        <v>116</v>
      </c>
      <c r="N1" s="77" t="s">
        <v>117</v>
      </c>
      <c r="O1" s="77" t="s">
        <v>118</v>
      </c>
      <c r="P1" s="77" t="s">
        <v>119</v>
      </c>
      <c r="Q1" s="77" t="s">
        <v>120</v>
      </c>
      <c r="R1" s="79" t="s">
        <v>121</v>
      </c>
      <c r="S1" s="77" t="s">
        <v>122</v>
      </c>
      <c r="T1" s="77" t="s">
        <v>123</v>
      </c>
      <c r="U1" s="77" t="s">
        <v>124</v>
      </c>
      <c r="V1" s="78" t="s">
        <v>125</v>
      </c>
      <c r="W1" s="78" t="s">
        <v>126</v>
      </c>
      <c r="X1" s="77" t="s">
        <v>127</v>
      </c>
      <c r="Y1" s="76" t="s">
        <v>128</v>
      </c>
      <c r="Z1" s="76" t="s">
        <v>129</v>
      </c>
      <c r="AA1" s="80" t="s">
        <v>130</v>
      </c>
      <c r="AB1" s="81" t="s">
        <v>131</v>
      </c>
      <c r="AC1" s="78" t="s">
        <v>109</v>
      </c>
    </row>
    <row r="2" spans="1:29" s="2" customFormat="1" ht="11.25">
      <c r="A2" s="1155"/>
      <c r="B2" s="1156"/>
      <c r="C2" s="82"/>
      <c r="D2" s="82"/>
      <c r="E2" s="82"/>
      <c r="F2" s="83" t="s">
        <v>132</v>
      </c>
      <c r="G2" s="84" t="s">
        <v>133</v>
      </c>
      <c r="H2" s="85" t="s">
        <v>134</v>
      </c>
      <c r="I2" s="82"/>
      <c r="J2" s="82"/>
      <c r="K2" s="84"/>
      <c r="L2" s="85" t="s">
        <v>135</v>
      </c>
      <c r="M2" s="85" t="s">
        <v>136</v>
      </c>
      <c r="N2" s="85" t="s">
        <v>137</v>
      </c>
      <c r="O2" s="85"/>
      <c r="P2" s="85" t="s">
        <v>138</v>
      </c>
      <c r="Q2" s="84" t="s">
        <v>139</v>
      </c>
      <c r="R2" s="86" t="s">
        <v>140</v>
      </c>
      <c r="S2" s="85" t="s">
        <v>141</v>
      </c>
      <c r="T2" s="85" t="s">
        <v>142</v>
      </c>
      <c r="U2" s="85" t="s">
        <v>142</v>
      </c>
      <c r="V2" s="83"/>
      <c r="W2" s="83" t="s">
        <v>143</v>
      </c>
      <c r="X2" s="85" t="s">
        <v>144</v>
      </c>
      <c r="Y2" s="85"/>
      <c r="Z2" s="85" t="s">
        <v>145</v>
      </c>
      <c r="AA2" s="87"/>
      <c r="AB2" s="87" t="s">
        <v>146</v>
      </c>
      <c r="AC2" s="83"/>
    </row>
    <row r="3" spans="1:29" s="2" customFormat="1" ht="11.25">
      <c r="A3" s="1155"/>
      <c r="B3" s="1156"/>
      <c r="C3" s="85" t="s">
        <v>147</v>
      </c>
      <c r="D3" s="85" t="s">
        <v>147</v>
      </c>
      <c r="E3" s="85" t="s">
        <v>147</v>
      </c>
      <c r="F3" s="83" t="s">
        <v>147</v>
      </c>
      <c r="G3" s="84" t="s">
        <v>147</v>
      </c>
      <c r="H3" s="85" t="s">
        <v>147</v>
      </c>
      <c r="I3" s="85" t="s">
        <v>147</v>
      </c>
      <c r="J3" s="85" t="s">
        <v>147</v>
      </c>
      <c r="K3" s="84" t="s">
        <v>147</v>
      </c>
      <c r="L3" s="85" t="s">
        <v>147</v>
      </c>
      <c r="M3" s="85" t="s">
        <v>147</v>
      </c>
      <c r="N3" s="85" t="s">
        <v>147</v>
      </c>
      <c r="O3" s="85" t="s">
        <v>147</v>
      </c>
      <c r="P3" s="85" t="s">
        <v>147</v>
      </c>
      <c r="Q3" s="84" t="s">
        <v>147</v>
      </c>
      <c r="R3" s="86" t="s">
        <v>147</v>
      </c>
      <c r="S3" s="85" t="s">
        <v>147</v>
      </c>
      <c r="T3" s="85" t="s">
        <v>147</v>
      </c>
      <c r="U3" s="85" t="s">
        <v>147</v>
      </c>
      <c r="V3" s="83" t="s">
        <v>147</v>
      </c>
      <c r="W3" s="83" t="s">
        <v>147</v>
      </c>
      <c r="X3" s="85" t="s">
        <v>147</v>
      </c>
      <c r="Y3" s="85" t="s">
        <v>147</v>
      </c>
      <c r="Z3" s="85" t="s">
        <v>147</v>
      </c>
      <c r="AA3" s="87" t="s">
        <v>147</v>
      </c>
      <c r="AB3" s="87" t="s">
        <v>147</v>
      </c>
      <c r="AC3" s="83" t="s">
        <v>147</v>
      </c>
    </row>
    <row r="4" spans="1:29" s="2" customFormat="1" ht="11.25">
      <c r="A4" s="1157"/>
      <c r="B4" s="1158"/>
      <c r="C4" s="88"/>
      <c r="D4" s="88"/>
      <c r="E4" s="88"/>
      <c r="F4" s="89"/>
      <c r="G4" s="90"/>
      <c r="H4" s="88"/>
      <c r="I4" s="88"/>
      <c r="J4" s="88"/>
      <c r="K4" s="90"/>
      <c r="L4" s="88"/>
      <c r="M4" s="88"/>
      <c r="N4" s="88"/>
      <c r="O4" s="88"/>
      <c r="P4" s="88"/>
      <c r="Q4" s="90"/>
      <c r="R4" s="91"/>
      <c r="S4" s="88"/>
      <c r="T4" s="88"/>
      <c r="U4" s="88"/>
      <c r="V4" s="89"/>
      <c r="W4" s="89"/>
      <c r="X4" s="88"/>
      <c r="Y4" s="88"/>
      <c r="Z4" s="88"/>
      <c r="AA4" s="92"/>
      <c r="AB4" s="92"/>
      <c r="AC4" s="89"/>
    </row>
    <row r="5" spans="1:29" s="2" customFormat="1">
      <c r="A5" s="151" t="s">
        <v>376</v>
      </c>
      <c r="B5" s="871" t="s">
        <v>866</v>
      </c>
      <c r="C5" s="144"/>
      <c r="D5" s="144"/>
      <c r="E5" s="144"/>
      <c r="F5" s="144"/>
      <c r="G5" s="145"/>
      <c r="H5" s="144"/>
      <c r="I5" s="144"/>
      <c r="J5" s="144"/>
      <c r="K5" s="145"/>
      <c r="L5" s="144"/>
      <c r="M5" s="144"/>
      <c r="N5" s="144"/>
      <c r="O5" s="144"/>
      <c r="P5" s="144"/>
      <c r="Q5" s="145"/>
      <c r="R5" s="145"/>
      <c r="S5" s="144"/>
      <c r="T5" s="144"/>
      <c r="U5" s="144"/>
      <c r="V5" s="144"/>
      <c r="W5" s="144"/>
      <c r="X5" s="144"/>
      <c r="Y5" s="144"/>
      <c r="Z5" s="144"/>
      <c r="AA5" s="146"/>
      <c r="AB5" s="146"/>
      <c r="AC5" s="147"/>
    </row>
    <row r="6" spans="1:29" s="2" customFormat="1">
      <c r="A6" s="208"/>
      <c r="B6" s="209"/>
      <c r="C6" s="149"/>
      <c r="D6" s="149"/>
      <c r="E6" s="149"/>
      <c r="F6" s="149"/>
      <c r="G6" s="148"/>
      <c r="H6" s="149"/>
      <c r="I6" s="149"/>
      <c r="J6" s="149"/>
      <c r="K6" s="148"/>
      <c r="L6" s="149"/>
      <c r="M6" s="149"/>
      <c r="N6" s="149"/>
      <c r="O6" s="149"/>
      <c r="P6" s="149"/>
      <c r="Q6" s="148"/>
      <c r="R6" s="148"/>
      <c r="S6" s="149"/>
      <c r="T6" s="149"/>
      <c r="U6" s="149"/>
      <c r="V6" s="149"/>
      <c r="W6" s="149"/>
      <c r="X6" s="149"/>
      <c r="Y6" s="149"/>
      <c r="Z6" s="149"/>
      <c r="AA6" s="150"/>
      <c r="AB6" s="150"/>
      <c r="AC6" s="210"/>
    </row>
    <row r="7" spans="1:29">
      <c r="A7" s="211" t="s">
        <v>148</v>
      </c>
      <c r="B7" s="212"/>
      <c r="C7" s="813">
        <v>0</v>
      </c>
      <c r="D7" s="813">
        <v>0.24648322987586196</v>
      </c>
      <c r="E7" s="813">
        <v>0</v>
      </c>
      <c r="F7" s="814">
        <v>0.24648322987586196</v>
      </c>
      <c r="G7" s="813">
        <v>0</v>
      </c>
      <c r="H7" s="813">
        <v>0</v>
      </c>
      <c r="I7" s="813">
        <v>2.5739999999999998</v>
      </c>
      <c r="J7" s="813">
        <v>0.83727833778500993</v>
      </c>
      <c r="K7" s="813">
        <v>0</v>
      </c>
      <c r="L7" s="813">
        <v>48.16847820844383</v>
      </c>
      <c r="M7" s="813">
        <v>0</v>
      </c>
      <c r="N7" s="813">
        <v>0</v>
      </c>
      <c r="O7" s="813">
        <v>0</v>
      </c>
      <c r="P7" s="813">
        <v>0</v>
      </c>
      <c r="Q7" s="813">
        <v>0</v>
      </c>
      <c r="R7" s="814">
        <v>51.579756546228836</v>
      </c>
      <c r="S7" s="813">
        <v>88.903751241693598</v>
      </c>
      <c r="T7" s="813">
        <v>0</v>
      </c>
      <c r="U7" s="813">
        <v>0</v>
      </c>
      <c r="V7" s="814">
        <v>88.903751241693598</v>
      </c>
      <c r="W7" s="814">
        <v>140.72999101779828</v>
      </c>
      <c r="X7" s="813">
        <v>0</v>
      </c>
      <c r="Y7" s="813">
        <v>13.628969316187172</v>
      </c>
      <c r="Z7" s="813">
        <v>38.260789372038218</v>
      </c>
      <c r="AA7" s="815">
        <v>2.9338610916662846</v>
      </c>
      <c r="AB7" s="815">
        <v>0</v>
      </c>
      <c r="AC7" s="814">
        <v>195.55361079768997</v>
      </c>
    </row>
    <row r="8" spans="1:29">
      <c r="A8" s="213" t="s">
        <v>149</v>
      </c>
      <c r="B8" s="214"/>
      <c r="C8" s="816">
        <v>0</v>
      </c>
      <c r="D8" s="816">
        <v>8.7900000000000009E-5</v>
      </c>
      <c r="E8" s="816">
        <v>0</v>
      </c>
      <c r="F8" s="817">
        <v>8.7900000000000009E-5</v>
      </c>
      <c r="G8" s="816">
        <v>0</v>
      </c>
      <c r="H8" s="816">
        <v>0</v>
      </c>
      <c r="I8" s="816">
        <v>0.12955742709618895</v>
      </c>
      <c r="J8" s="816">
        <v>5.3422789859905971E-3</v>
      </c>
      <c r="K8" s="816">
        <v>0</v>
      </c>
      <c r="L8" s="816">
        <v>10.280264743779316</v>
      </c>
      <c r="M8" s="816">
        <v>0</v>
      </c>
      <c r="N8" s="816">
        <v>0</v>
      </c>
      <c r="O8" s="816">
        <v>0</v>
      </c>
      <c r="P8" s="816">
        <v>0</v>
      </c>
      <c r="Q8" s="816">
        <v>0</v>
      </c>
      <c r="R8" s="817">
        <v>10.415164449861496</v>
      </c>
      <c r="S8" s="816">
        <v>49.292258683303501</v>
      </c>
      <c r="T8" s="816">
        <v>0</v>
      </c>
      <c r="U8" s="816">
        <v>0</v>
      </c>
      <c r="V8" s="817">
        <v>49.292258683303501</v>
      </c>
      <c r="W8" s="817">
        <v>59.707511033164991</v>
      </c>
      <c r="X8" s="816">
        <v>2.043901</v>
      </c>
      <c r="Y8" s="816">
        <v>3.2402021546778492</v>
      </c>
      <c r="Z8" s="816">
        <v>43.833161849462002</v>
      </c>
      <c r="AA8" s="818">
        <v>0.59072489713917309</v>
      </c>
      <c r="AB8" s="818">
        <v>0</v>
      </c>
      <c r="AC8" s="817">
        <v>109.41550093444403</v>
      </c>
    </row>
    <row r="9" spans="1:29">
      <c r="A9" s="3"/>
      <c r="B9" s="6" t="s">
        <v>150</v>
      </c>
      <c r="C9" s="819">
        <v>0</v>
      </c>
      <c r="D9" s="819">
        <v>0</v>
      </c>
      <c r="E9" s="819">
        <v>0</v>
      </c>
      <c r="F9" s="820">
        <v>0</v>
      </c>
      <c r="G9" s="819">
        <v>0</v>
      </c>
      <c r="H9" s="819">
        <v>0</v>
      </c>
      <c r="I9" s="819">
        <v>0</v>
      </c>
      <c r="J9" s="819">
        <v>0</v>
      </c>
      <c r="K9" s="819">
        <v>0</v>
      </c>
      <c r="L9" s="819">
        <v>0.39668002862745966</v>
      </c>
      <c r="M9" s="819">
        <v>0</v>
      </c>
      <c r="N9" s="819">
        <v>0</v>
      </c>
      <c r="O9" s="819">
        <v>0</v>
      </c>
      <c r="P9" s="819">
        <v>0</v>
      </c>
      <c r="Q9" s="819">
        <v>0</v>
      </c>
      <c r="R9" s="820">
        <v>0.39668002862745966</v>
      </c>
      <c r="S9" s="819">
        <v>6.1507041691658388</v>
      </c>
      <c r="T9" s="819">
        <v>0</v>
      </c>
      <c r="U9" s="819">
        <v>0</v>
      </c>
      <c r="V9" s="820">
        <v>6.1507041691658388</v>
      </c>
      <c r="W9" s="820">
        <v>6.5473841977932983</v>
      </c>
      <c r="X9" s="819">
        <v>0</v>
      </c>
      <c r="Y9" s="819">
        <v>6.1038470493377267E-2</v>
      </c>
      <c r="Z9" s="819">
        <v>4.8301116445417485</v>
      </c>
      <c r="AA9" s="821">
        <v>0</v>
      </c>
      <c r="AB9" s="821">
        <v>0</v>
      </c>
      <c r="AC9" s="820">
        <v>11.438534312828423</v>
      </c>
    </row>
    <row r="10" spans="1:29">
      <c r="A10" s="3"/>
      <c r="B10" s="6" t="s">
        <v>151</v>
      </c>
      <c r="C10" s="819">
        <v>0</v>
      </c>
      <c r="D10" s="819">
        <v>0</v>
      </c>
      <c r="E10" s="819">
        <v>0</v>
      </c>
      <c r="F10" s="820">
        <v>0</v>
      </c>
      <c r="G10" s="819">
        <v>0</v>
      </c>
      <c r="H10" s="819">
        <v>0</v>
      </c>
      <c r="I10" s="819">
        <v>0</v>
      </c>
      <c r="J10" s="819">
        <v>0</v>
      </c>
      <c r="K10" s="819">
        <v>0</v>
      </c>
      <c r="L10" s="819">
        <v>0.241144163982525</v>
      </c>
      <c r="M10" s="819">
        <v>0</v>
      </c>
      <c r="N10" s="819">
        <v>0</v>
      </c>
      <c r="O10" s="819">
        <v>0</v>
      </c>
      <c r="P10" s="819">
        <v>0</v>
      </c>
      <c r="Q10" s="819">
        <v>0</v>
      </c>
      <c r="R10" s="820">
        <v>0.241144163982525</v>
      </c>
      <c r="S10" s="819">
        <v>5.9201684564363806</v>
      </c>
      <c r="T10" s="819">
        <v>0</v>
      </c>
      <c r="U10" s="819">
        <v>0</v>
      </c>
      <c r="V10" s="820">
        <v>5.9201684564363806</v>
      </c>
      <c r="W10" s="820">
        <v>6.1613126204189053</v>
      </c>
      <c r="X10" s="819">
        <v>0</v>
      </c>
      <c r="Y10" s="819">
        <v>2.777427344E-2</v>
      </c>
      <c r="Z10" s="819">
        <v>3.5696156971730266</v>
      </c>
      <c r="AA10" s="821">
        <v>0</v>
      </c>
      <c r="AB10" s="821">
        <v>0</v>
      </c>
      <c r="AC10" s="820">
        <v>9.7587025910319323</v>
      </c>
    </row>
    <row r="11" spans="1:29">
      <c r="A11" s="3"/>
      <c r="B11" s="6" t="s">
        <v>152</v>
      </c>
      <c r="C11" s="819">
        <v>0</v>
      </c>
      <c r="D11" s="819">
        <v>0</v>
      </c>
      <c r="E11" s="819">
        <v>0</v>
      </c>
      <c r="F11" s="820">
        <v>0</v>
      </c>
      <c r="G11" s="819">
        <v>0</v>
      </c>
      <c r="H11" s="819">
        <v>0</v>
      </c>
      <c r="I11" s="819">
        <v>0</v>
      </c>
      <c r="J11" s="819">
        <v>0</v>
      </c>
      <c r="K11" s="819">
        <v>0</v>
      </c>
      <c r="L11" s="819">
        <v>0.15031129589655012</v>
      </c>
      <c r="M11" s="819">
        <v>0</v>
      </c>
      <c r="N11" s="819">
        <v>0</v>
      </c>
      <c r="O11" s="819">
        <v>0</v>
      </c>
      <c r="P11" s="819">
        <v>0</v>
      </c>
      <c r="Q11" s="819">
        <v>0</v>
      </c>
      <c r="R11" s="820">
        <v>0.15031129589655012</v>
      </c>
      <c r="S11" s="819">
        <v>3.5220119095496676</v>
      </c>
      <c r="T11" s="819">
        <v>0</v>
      </c>
      <c r="U11" s="819">
        <v>0</v>
      </c>
      <c r="V11" s="820">
        <v>3.5220119095496676</v>
      </c>
      <c r="W11" s="820">
        <v>3.6723232054462178</v>
      </c>
      <c r="X11" s="819">
        <v>0</v>
      </c>
      <c r="Y11" s="819">
        <v>2.8088309999999995E-3</v>
      </c>
      <c r="Z11" s="819">
        <v>1.2629774356632055</v>
      </c>
      <c r="AA11" s="821">
        <v>0</v>
      </c>
      <c r="AB11" s="821">
        <v>0</v>
      </c>
      <c r="AC11" s="820">
        <v>4.9381094721094234</v>
      </c>
    </row>
    <row r="12" spans="1:29">
      <c r="A12" s="3"/>
      <c r="B12" s="6" t="s">
        <v>153</v>
      </c>
      <c r="C12" s="819">
        <v>0</v>
      </c>
      <c r="D12" s="819">
        <v>0</v>
      </c>
      <c r="E12" s="819">
        <v>0</v>
      </c>
      <c r="F12" s="820">
        <v>0</v>
      </c>
      <c r="G12" s="819">
        <v>0</v>
      </c>
      <c r="H12" s="819">
        <v>0</v>
      </c>
      <c r="I12" s="819">
        <v>3.359142240422967E-3</v>
      </c>
      <c r="J12" s="819">
        <v>0</v>
      </c>
      <c r="K12" s="819">
        <v>0</v>
      </c>
      <c r="L12" s="819">
        <v>1.2853154722871125</v>
      </c>
      <c r="M12" s="819">
        <v>0</v>
      </c>
      <c r="N12" s="819">
        <v>0</v>
      </c>
      <c r="O12" s="819">
        <v>0</v>
      </c>
      <c r="P12" s="819">
        <v>0</v>
      </c>
      <c r="Q12" s="819">
        <v>0</v>
      </c>
      <c r="R12" s="820">
        <v>1.2886746145275354</v>
      </c>
      <c r="S12" s="819">
        <v>16.124062780203992</v>
      </c>
      <c r="T12" s="819">
        <v>0</v>
      </c>
      <c r="U12" s="819">
        <v>0</v>
      </c>
      <c r="V12" s="820">
        <v>16.124062780203992</v>
      </c>
      <c r="W12" s="820">
        <v>17.412737394731529</v>
      </c>
      <c r="X12" s="819">
        <v>0</v>
      </c>
      <c r="Y12" s="819">
        <v>9.1204627001629998E-3</v>
      </c>
      <c r="Z12" s="819">
        <v>12.863934826175603</v>
      </c>
      <c r="AA12" s="821">
        <v>0</v>
      </c>
      <c r="AB12" s="821">
        <v>0</v>
      </c>
      <c r="AC12" s="820">
        <v>30.285792683607298</v>
      </c>
    </row>
    <row r="13" spans="1:29">
      <c r="A13" s="3"/>
      <c r="B13" s="6" t="s">
        <v>154</v>
      </c>
      <c r="C13" s="819">
        <v>0</v>
      </c>
      <c r="D13" s="819">
        <v>0</v>
      </c>
      <c r="E13" s="819">
        <v>0</v>
      </c>
      <c r="F13" s="820">
        <v>0</v>
      </c>
      <c r="G13" s="819">
        <v>0</v>
      </c>
      <c r="H13" s="819">
        <v>0</v>
      </c>
      <c r="I13" s="819">
        <v>4.5667019907034402E-2</v>
      </c>
      <c r="J13" s="819">
        <v>8.8016389999999998E-4</v>
      </c>
      <c r="K13" s="819">
        <v>0</v>
      </c>
      <c r="L13" s="819">
        <v>1.1868458429446787</v>
      </c>
      <c r="M13" s="819">
        <v>0</v>
      </c>
      <c r="N13" s="819">
        <v>0</v>
      </c>
      <c r="O13" s="819">
        <v>0</v>
      </c>
      <c r="P13" s="819">
        <v>0</v>
      </c>
      <c r="Q13" s="819">
        <v>0</v>
      </c>
      <c r="R13" s="820">
        <v>1.233393026751713</v>
      </c>
      <c r="S13" s="819">
        <v>9.3221478752136875</v>
      </c>
      <c r="T13" s="819">
        <v>0</v>
      </c>
      <c r="U13" s="819">
        <v>0</v>
      </c>
      <c r="V13" s="820">
        <v>9.3221478752136875</v>
      </c>
      <c r="W13" s="820">
        <v>10.555540901965401</v>
      </c>
      <c r="X13" s="819">
        <v>0</v>
      </c>
      <c r="Y13" s="819">
        <v>4.9164834239999993E-3</v>
      </c>
      <c r="Z13" s="819">
        <v>12.425512743804623</v>
      </c>
      <c r="AA13" s="821">
        <v>0</v>
      </c>
      <c r="AB13" s="821">
        <v>0</v>
      </c>
      <c r="AC13" s="820">
        <v>22.985970129194023</v>
      </c>
    </row>
    <row r="14" spans="1:29">
      <c r="A14" s="215"/>
      <c r="B14" s="216" t="s">
        <v>155</v>
      </c>
      <c r="C14" s="822">
        <v>0</v>
      </c>
      <c r="D14" s="822">
        <v>8.7900000000000009E-5</v>
      </c>
      <c r="E14" s="822">
        <v>0</v>
      </c>
      <c r="F14" s="823">
        <v>8.7900000000000009E-5</v>
      </c>
      <c r="G14" s="819">
        <v>0</v>
      </c>
      <c r="H14" s="819">
        <v>0</v>
      </c>
      <c r="I14" s="819">
        <v>8.0531264948731571E-2</v>
      </c>
      <c r="J14" s="819">
        <v>4.4621150859905966E-3</v>
      </c>
      <c r="K14" s="819">
        <v>0</v>
      </c>
      <c r="L14" s="819">
        <v>7.0199679400409911</v>
      </c>
      <c r="M14" s="819">
        <v>0</v>
      </c>
      <c r="N14" s="819">
        <v>0</v>
      </c>
      <c r="O14" s="819">
        <v>0</v>
      </c>
      <c r="P14" s="819">
        <v>0</v>
      </c>
      <c r="Q14" s="819">
        <v>0</v>
      </c>
      <c r="R14" s="823">
        <v>7.1049613200757129</v>
      </c>
      <c r="S14" s="819">
        <v>8.253163492733929</v>
      </c>
      <c r="T14" s="822">
        <v>0</v>
      </c>
      <c r="U14" s="822">
        <v>0</v>
      </c>
      <c r="V14" s="823">
        <v>8.253163492733929</v>
      </c>
      <c r="W14" s="823">
        <v>15.358212712809642</v>
      </c>
      <c r="X14" s="819">
        <v>2.043901</v>
      </c>
      <c r="Y14" s="819">
        <v>3.134543633620309</v>
      </c>
      <c r="Z14" s="819">
        <v>8.8810095021037956</v>
      </c>
      <c r="AA14" s="824">
        <v>0</v>
      </c>
      <c r="AB14" s="824">
        <v>0</v>
      </c>
      <c r="AC14" s="823">
        <v>29.417666848533749</v>
      </c>
    </row>
    <row r="15" spans="1:29">
      <c r="A15" s="213" t="s">
        <v>156</v>
      </c>
      <c r="B15" s="217"/>
      <c r="C15" s="825">
        <v>0</v>
      </c>
      <c r="D15" s="825">
        <v>5.8600000000003094E-4</v>
      </c>
      <c r="E15" s="825">
        <v>0.16942030000000005</v>
      </c>
      <c r="F15" s="826">
        <v>0.17000630000000008</v>
      </c>
      <c r="G15" s="825">
        <v>0</v>
      </c>
      <c r="H15" s="825">
        <v>0</v>
      </c>
      <c r="I15" s="825">
        <v>2.1101875596496464</v>
      </c>
      <c r="J15" s="825">
        <v>0.14366609925972901</v>
      </c>
      <c r="K15" s="825">
        <v>0</v>
      </c>
      <c r="L15" s="825">
        <v>6.7778380484346812</v>
      </c>
      <c r="M15" s="825">
        <v>0</v>
      </c>
      <c r="N15" s="825">
        <v>0.21614332457509888</v>
      </c>
      <c r="O15" s="825">
        <v>0</v>
      </c>
      <c r="P15" s="825">
        <v>5.1943599999999999E-2</v>
      </c>
      <c r="Q15" s="825">
        <v>0</v>
      </c>
      <c r="R15" s="1004">
        <v>9.2997786319191551</v>
      </c>
      <c r="S15" s="825">
        <v>34.1498367242922</v>
      </c>
      <c r="T15" s="825">
        <v>0</v>
      </c>
      <c r="U15" s="825">
        <v>0</v>
      </c>
      <c r="V15" s="1004">
        <v>34.1498367242922</v>
      </c>
      <c r="W15" s="1004">
        <v>43.619621656211351</v>
      </c>
      <c r="X15" s="825">
        <v>2.6894000000000001E-2</v>
      </c>
      <c r="Y15" s="825">
        <v>1.6115617710299004</v>
      </c>
      <c r="Z15" s="825">
        <v>44.234641319259779</v>
      </c>
      <c r="AA15" s="827">
        <v>4.5172405391223691E-2</v>
      </c>
      <c r="AB15" s="827">
        <v>0</v>
      </c>
      <c r="AC15" s="826">
        <v>89.537891151892254</v>
      </c>
    </row>
    <row r="16" spans="1:29">
      <c r="A16" s="5"/>
      <c r="B16" s="6" t="s">
        <v>34</v>
      </c>
      <c r="C16" s="828">
        <v>0</v>
      </c>
      <c r="D16" s="828">
        <v>0</v>
      </c>
      <c r="E16" s="828">
        <v>0</v>
      </c>
      <c r="F16" s="820">
        <v>0</v>
      </c>
      <c r="G16" s="828">
        <v>0</v>
      </c>
      <c r="H16" s="828">
        <v>0</v>
      </c>
      <c r="I16" s="828">
        <v>1.377E-3</v>
      </c>
      <c r="J16" s="828">
        <v>0</v>
      </c>
      <c r="K16" s="828">
        <v>0</v>
      </c>
      <c r="L16" s="828">
        <v>8.9720978113999941E-3</v>
      </c>
      <c r="M16" s="828">
        <v>0</v>
      </c>
      <c r="N16" s="828">
        <v>0</v>
      </c>
      <c r="O16" s="828">
        <v>0</v>
      </c>
      <c r="P16" s="828">
        <v>0</v>
      </c>
      <c r="Q16" s="828">
        <v>0</v>
      </c>
      <c r="R16" s="820">
        <v>1.0349097811399994E-2</v>
      </c>
      <c r="S16" s="828">
        <v>0.24108607487839961</v>
      </c>
      <c r="T16" s="828">
        <v>0</v>
      </c>
      <c r="U16" s="828">
        <v>0</v>
      </c>
      <c r="V16" s="829">
        <v>0.24108607487839961</v>
      </c>
      <c r="W16" s="820">
        <v>0.25143517268979959</v>
      </c>
      <c r="X16" s="828">
        <v>0</v>
      </c>
      <c r="Y16" s="828">
        <v>0</v>
      </c>
      <c r="Z16" s="828">
        <v>0.55354919600000052</v>
      </c>
      <c r="AA16" s="821">
        <v>0</v>
      </c>
      <c r="AB16" s="821">
        <v>0</v>
      </c>
      <c r="AC16" s="820">
        <v>0.80498436868980017</v>
      </c>
    </row>
    <row r="17" spans="1:31">
      <c r="A17" s="5"/>
      <c r="B17" s="6" t="s">
        <v>37</v>
      </c>
      <c r="C17" s="828">
        <v>0</v>
      </c>
      <c r="D17" s="828">
        <v>0</v>
      </c>
      <c r="E17" s="828">
        <v>0.16314800000000007</v>
      </c>
      <c r="F17" s="820">
        <v>0.16314800000000007</v>
      </c>
      <c r="G17" s="828">
        <v>0</v>
      </c>
      <c r="H17" s="828">
        <v>0</v>
      </c>
      <c r="I17" s="828">
        <v>4.7100365030000001E-3</v>
      </c>
      <c r="J17" s="828">
        <v>0</v>
      </c>
      <c r="K17" s="828">
        <v>0</v>
      </c>
      <c r="L17" s="828">
        <v>0.10404974817181703</v>
      </c>
      <c r="M17" s="828">
        <v>0</v>
      </c>
      <c r="N17" s="828">
        <v>0</v>
      </c>
      <c r="O17" s="828">
        <v>0</v>
      </c>
      <c r="P17" s="828">
        <v>3.22536E-2</v>
      </c>
      <c r="Q17" s="828">
        <v>0</v>
      </c>
      <c r="R17" s="820">
        <v>0.14101338467481703</v>
      </c>
      <c r="S17" s="828">
        <v>0.68020605028159853</v>
      </c>
      <c r="T17" s="828">
        <v>0</v>
      </c>
      <c r="U17" s="828">
        <v>0</v>
      </c>
      <c r="V17" s="829">
        <v>0.68020605028159853</v>
      </c>
      <c r="W17" s="820">
        <v>0.98436743495641565</v>
      </c>
      <c r="X17" s="828">
        <v>0</v>
      </c>
      <c r="Y17" s="828">
        <v>0</v>
      </c>
      <c r="Z17" s="828">
        <v>1.2620199156000007</v>
      </c>
      <c r="AA17" s="821">
        <v>0</v>
      </c>
      <c r="AB17" s="821">
        <v>0</v>
      </c>
      <c r="AC17" s="820">
        <v>2.2463873505564163</v>
      </c>
    </row>
    <row r="18" spans="1:31">
      <c r="A18" s="5"/>
      <c r="B18" s="6" t="s">
        <v>35</v>
      </c>
      <c r="C18" s="828">
        <v>0</v>
      </c>
      <c r="D18" s="828">
        <v>0</v>
      </c>
      <c r="E18" s="828">
        <v>6.2722999999999807E-3</v>
      </c>
      <c r="F18" s="820">
        <v>6.2722999999999807E-3</v>
      </c>
      <c r="G18" s="828">
        <v>0</v>
      </c>
      <c r="H18" s="828">
        <v>0</v>
      </c>
      <c r="I18" s="828">
        <v>4.6690379631481024E-2</v>
      </c>
      <c r="J18" s="828">
        <v>7.2468007500000008E-3</v>
      </c>
      <c r="K18" s="828">
        <v>0</v>
      </c>
      <c r="L18" s="828">
        <v>0.4330511201887427</v>
      </c>
      <c r="M18" s="828">
        <v>0</v>
      </c>
      <c r="N18" s="828">
        <v>0</v>
      </c>
      <c r="O18" s="828">
        <v>0</v>
      </c>
      <c r="P18" s="828">
        <v>0</v>
      </c>
      <c r="Q18" s="828">
        <v>0</v>
      </c>
      <c r="R18" s="820">
        <v>0.48698830057022374</v>
      </c>
      <c r="S18" s="828">
        <v>4.5778895663771717</v>
      </c>
      <c r="T18" s="828">
        <v>0</v>
      </c>
      <c r="U18" s="828">
        <v>0</v>
      </c>
      <c r="V18" s="829">
        <v>4.5778895663771717</v>
      </c>
      <c r="W18" s="820">
        <v>5.0711501669473957</v>
      </c>
      <c r="X18" s="828">
        <v>0</v>
      </c>
      <c r="Y18" s="828">
        <v>7.8840732460062998E-2</v>
      </c>
      <c r="Z18" s="828">
        <v>6.5062466654684377</v>
      </c>
      <c r="AA18" s="821">
        <v>0</v>
      </c>
      <c r="AB18" s="821">
        <v>0</v>
      </c>
      <c r="AC18" s="820">
        <v>11.656237564875896</v>
      </c>
    </row>
    <row r="19" spans="1:31">
      <c r="A19" s="5"/>
      <c r="B19" s="6" t="s">
        <v>32</v>
      </c>
      <c r="C19" s="828">
        <v>0</v>
      </c>
      <c r="D19" s="828">
        <v>0</v>
      </c>
      <c r="E19" s="828">
        <v>0</v>
      </c>
      <c r="F19" s="820">
        <v>0</v>
      </c>
      <c r="G19" s="828">
        <v>0</v>
      </c>
      <c r="H19" s="828">
        <v>0</v>
      </c>
      <c r="I19" s="828">
        <v>2.1697288302439281E-2</v>
      </c>
      <c r="J19" s="828">
        <v>0.136419298509729</v>
      </c>
      <c r="K19" s="828">
        <v>0</v>
      </c>
      <c r="L19" s="828">
        <v>5.2997183751290233</v>
      </c>
      <c r="M19" s="828">
        <v>0</v>
      </c>
      <c r="N19" s="828">
        <v>0.15027364801509879</v>
      </c>
      <c r="O19" s="828">
        <v>0</v>
      </c>
      <c r="P19" s="828">
        <v>0</v>
      </c>
      <c r="Q19" s="828">
        <v>0</v>
      </c>
      <c r="R19" s="820">
        <v>5.6081086099562905</v>
      </c>
      <c r="S19" s="828">
        <v>5.1897681838958212</v>
      </c>
      <c r="T19" s="828">
        <v>0</v>
      </c>
      <c r="U19" s="828">
        <v>0</v>
      </c>
      <c r="V19" s="829">
        <v>5.1897681838958212</v>
      </c>
      <c r="W19" s="820">
        <v>10.797876793852112</v>
      </c>
      <c r="X19" s="828">
        <v>0</v>
      </c>
      <c r="Y19" s="828">
        <v>0.44058804523479944</v>
      </c>
      <c r="Z19" s="828">
        <v>8.2525037695765207</v>
      </c>
      <c r="AA19" s="821">
        <v>0</v>
      </c>
      <c r="AB19" s="821">
        <v>0</v>
      </c>
      <c r="AC19" s="820">
        <v>19.49096860866343</v>
      </c>
    </row>
    <row r="20" spans="1:31">
      <c r="A20" s="5"/>
      <c r="B20" s="6" t="s">
        <v>40</v>
      </c>
      <c r="C20" s="828">
        <v>0</v>
      </c>
      <c r="D20" s="828">
        <v>0</v>
      </c>
      <c r="E20" s="828">
        <v>0</v>
      </c>
      <c r="F20" s="820">
        <v>0</v>
      </c>
      <c r="G20" s="828">
        <v>0</v>
      </c>
      <c r="H20" s="828">
        <v>0</v>
      </c>
      <c r="I20" s="828">
        <v>1.9362090865696419E-2</v>
      </c>
      <c r="J20" s="828">
        <v>0</v>
      </c>
      <c r="K20" s="828">
        <v>0</v>
      </c>
      <c r="L20" s="828">
        <v>0.66715811202203501</v>
      </c>
      <c r="M20" s="828">
        <v>0</v>
      </c>
      <c r="N20" s="828">
        <v>6.0150765600000006E-3</v>
      </c>
      <c r="O20" s="828">
        <v>0</v>
      </c>
      <c r="P20" s="828">
        <v>0</v>
      </c>
      <c r="Q20" s="828">
        <v>0</v>
      </c>
      <c r="R20" s="820">
        <v>0.69253527944773141</v>
      </c>
      <c r="S20" s="828">
        <v>12.522223169458544</v>
      </c>
      <c r="T20" s="828">
        <v>0</v>
      </c>
      <c r="U20" s="828">
        <v>0</v>
      </c>
      <c r="V20" s="829">
        <v>12.522223169458544</v>
      </c>
      <c r="W20" s="820">
        <v>13.214758448906275</v>
      </c>
      <c r="X20" s="828">
        <v>0</v>
      </c>
      <c r="Y20" s="828">
        <v>0.62442309077503599</v>
      </c>
      <c r="Z20" s="828">
        <v>11.468879779539847</v>
      </c>
      <c r="AA20" s="821">
        <v>0</v>
      </c>
      <c r="AB20" s="821">
        <v>0</v>
      </c>
      <c r="AC20" s="820">
        <v>25.30806131922116</v>
      </c>
    </row>
    <row r="21" spans="1:31">
      <c r="A21" s="5"/>
      <c r="B21" s="6" t="s">
        <v>39</v>
      </c>
      <c r="C21" s="828">
        <v>0</v>
      </c>
      <c r="D21" s="828">
        <v>0</v>
      </c>
      <c r="E21" s="828">
        <v>0</v>
      </c>
      <c r="F21" s="820">
        <v>0</v>
      </c>
      <c r="G21" s="828">
        <v>0</v>
      </c>
      <c r="H21" s="828">
        <v>0</v>
      </c>
      <c r="I21" s="828">
        <v>8.0742891908560412E-3</v>
      </c>
      <c r="J21" s="828">
        <v>0</v>
      </c>
      <c r="K21" s="828">
        <v>0</v>
      </c>
      <c r="L21" s="828">
        <v>6.1599573711383727E-2</v>
      </c>
      <c r="M21" s="828">
        <v>0</v>
      </c>
      <c r="N21" s="828">
        <v>0</v>
      </c>
      <c r="O21" s="828">
        <v>0</v>
      </c>
      <c r="P21" s="828">
        <v>0</v>
      </c>
      <c r="Q21" s="828">
        <v>0</v>
      </c>
      <c r="R21" s="820">
        <v>6.9673862902239772E-2</v>
      </c>
      <c r="S21" s="828">
        <v>2.2398927684472962</v>
      </c>
      <c r="T21" s="828">
        <v>0</v>
      </c>
      <c r="U21" s="828">
        <v>0</v>
      </c>
      <c r="V21" s="829">
        <v>2.2398927684472962</v>
      </c>
      <c r="W21" s="820">
        <v>2.309566631349536</v>
      </c>
      <c r="X21" s="828">
        <v>2.6894000000000001E-2</v>
      </c>
      <c r="Y21" s="828">
        <v>2.8655399999999995E-4</v>
      </c>
      <c r="Z21" s="828">
        <v>2.3180275344183805</v>
      </c>
      <c r="AA21" s="821">
        <v>0</v>
      </c>
      <c r="AB21" s="821">
        <v>0</v>
      </c>
      <c r="AC21" s="820">
        <v>4.6547747197679161</v>
      </c>
    </row>
    <row r="22" spans="1:31">
      <c r="A22" s="5"/>
      <c r="B22" s="6" t="s">
        <v>36</v>
      </c>
      <c r="C22" s="828">
        <v>0</v>
      </c>
      <c r="D22" s="828">
        <v>5.8600000000003094E-4</v>
      </c>
      <c r="E22" s="828">
        <v>0</v>
      </c>
      <c r="F22" s="820">
        <v>5.8600000000003094E-4</v>
      </c>
      <c r="G22" s="828">
        <v>0</v>
      </c>
      <c r="H22" s="828">
        <v>0</v>
      </c>
      <c r="I22" s="828">
        <v>1.1554556121494027E-2</v>
      </c>
      <c r="J22" s="828">
        <v>0</v>
      </c>
      <c r="K22" s="828">
        <v>0</v>
      </c>
      <c r="L22" s="828">
        <v>7.6978560704458965E-2</v>
      </c>
      <c r="M22" s="828">
        <v>0</v>
      </c>
      <c r="N22" s="828">
        <v>1.951707200000008E-2</v>
      </c>
      <c r="O22" s="828">
        <v>0</v>
      </c>
      <c r="P22" s="828">
        <v>1.9689999999999999E-2</v>
      </c>
      <c r="Q22" s="828">
        <v>0</v>
      </c>
      <c r="R22" s="820">
        <v>0.12774018882595306</v>
      </c>
      <c r="S22" s="828">
        <v>1.3497202282835135</v>
      </c>
      <c r="T22" s="828">
        <v>0</v>
      </c>
      <c r="U22" s="828">
        <v>0</v>
      </c>
      <c r="V22" s="829">
        <v>1.3497202282835135</v>
      </c>
      <c r="W22" s="820">
        <v>1.4780464171094665</v>
      </c>
      <c r="X22" s="828">
        <v>0</v>
      </c>
      <c r="Y22" s="828">
        <v>0.47741000000000006</v>
      </c>
      <c r="Z22" s="828">
        <v>0.8026016372</v>
      </c>
      <c r="AA22" s="821">
        <v>0</v>
      </c>
      <c r="AB22" s="821">
        <v>0</v>
      </c>
      <c r="AC22" s="820">
        <v>2.7580580543094664</v>
      </c>
    </row>
    <row r="23" spans="1:31">
      <c r="A23" s="5"/>
      <c r="B23" s="6" t="s">
        <v>38</v>
      </c>
      <c r="C23" s="828">
        <v>0</v>
      </c>
      <c r="D23" s="828">
        <v>0</v>
      </c>
      <c r="E23" s="828">
        <v>0</v>
      </c>
      <c r="F23" s="820">
        <v>0</v>
      </c>
      <c r="G23" s="828">
        <v>0</v>
      </c>
      <c r="H23" s="828">
        <v>0</v>
      </c>
      <c r="I23" s="828">
        <v>2.8396123597800001E-3</v>
      </c>
      <c r="J23" s="828">
        <v>0</v>
      </c>
      <c r="K23" s="828">
        <v>0</v>
      </c>
      <c r="L23" s="828">
        <v>7.4407347743899958E-3</v>
      </c>
      <c r="M23" s="828">
        <v>0</v>
      </c>
      <c r="N23" s="828">
        <v>0</v>
      </c>
      <c r="O23" s="828">
        <v>0</v>
      </c>
      <c r="P23" s="828">
        <v>0</v>
      </c>
      <c r="Q23" s="828">
        <v>0</v>
      </c>
      <c r="R23" s="820">
        <v>1.0280347134169997E-2</v>
      </c>
      <c r="S23" s="828">
        <v>0.57410480417718412</v>
      </c>
      <c r="T23" s="828">
        <v>0</v>
      </c>
      <c r="U23" s="828">
        <v>0</v>
      </c>
      <c r="V23" s="829">
        <v>0.57410480417718412</v>
      </c>
      <c r="W23" s="820">
        <v>0.58438515131135416</v>
      </c>
      <c r="X23" s="828">
        <v>0</v>
      </c>
      <c r="Y23" s="828">
        <v>-1.7483651439998305E-2</v>
      </c>
      <c r="Z23" s="828">
        <v>0.81954656384399938</v>
      </c>
      <c r="AA23" s="821">
        <v>0</v>
      </c>
      <c r="AB23" s="821">
        <v>0</v>
      </c>
      <c r="AC23" s="820">
        <v>1.3864480637153553</v>
      </c>
    </row>
    <row r="24" spans="1:31">
      <c r="A24" s="218"/>
      <c r="B24" s="216" t="s">
        <v>33</v>
      </c>
      <c r="C24" s="828">
        <v>0</v>
      </c>
      <c r="D24" s="828">
        <v>0</v>
      </c>
      <c r="E24" s="828">
        <v>0</v>
      </c>
      <c r="F24" s="820">
        <v>0</v>
      </c>
      <c r="G24" s="828">
        <v>0</v>
      </c>
      <c r="H24" s="828">
        <v>0</v>
      </c>
      <c r="I24" s="828">
        <v>1.9938823066748999</v>
      </c>
      <c r="J24" s="828">
        <v>0</v>
      </c>
      <c r="K24" s="828">
        <v>0</v>
      </c>
      <c r="L24" s="828">
        <v>0.11886972592143004</v>
      </c>
      <c r="M24" s="828">
        <v>0</v>
      </c>
      <c r="N24" s="828">
        <v>4.0337528000000011E-2</v>
      </c>
      <c r="O24" s="828">
        <v>0</v>
      </c>
      <c r="P24" s="828">
        <v>0</v>
      </c>
      <c r="Q24" s="828">
        <v>0</v>
      </c>
      <c r="R24" s="820">
        <v>2.1530895605963298</v>
      </c>
      <c r="S24" s="828">
        <v>6.7749458784926659</v>
      </c>
      <c r="T24" s="828">
        <v>0</v>
      </c>
      <c r="U24" s="828">
        <v>0</v>
      </c>
      <c r="V24" s="829">
        <v>6.7749458784926659</v>
      </c>
      <c r="W24" s="820">
        <v>8.9280354390889958</v>
      </c>
      <c r="X24" s="828">
        <v>0</v>
      </c>
      <c r="Y24" s="828">
        <v>7.4970000000000037E-3</v>
      </c>
      <c r="Z24" s="828">
        <v>12.251266257612592</v>
      </c>
      <c r="AA24" s="821">
        <v>0</v>
      </c>
      <c r="AB24" s="821">
        <v>0</v>
      </c>
      <c r="AC24" s="820">
        <v>21.186798696701587</v>
      </c>
    </row>
    <row r="25" spans="1:31">
      <c r="A25" s="5" t="s">
        <v>605</v>
      </c>
      <c r="B25" s="127"/>
      <c r="C25" s="825">
        <f>SUM(C27:C32)</f>
        <v>0</v>
      </c>
      <c r="D25" s="825">
        <f t="shared" ref="D25:E25" si="0">SUM(D27:D32)</f>
        <v>0.68804931025752991</v>
      </c>
      <c r="E25" s="825">
        <f t="shared" si="0"/>
        <v>0</v>
      </c>
      <c r="F25" s="826">
        <f>SUM(F27:F32)</f>
        <v>0.68804931025752991</v>
      </c>
      <c r="G25" s="816">
        <f>SUM(G27:G32)</f>
        <v>0</v>
      </c>
      <c r="H25" s="816">
        <f t="shared" ref="H25:Q25" si="1">SUM(H27:H32)</f>
        <v>0</v>
      </c>
      <c r="I25" s="816">
        <f t="shared" si="1"/>
        <v>9.8384236001707981E-2</v>
      </c>
      <c r="J25" s="816">
        <f t="shared" si="1"/>
        <v>7.2404313052882141E-2</v>
      </c>
      <c r="K25" s="816">
        <f t="shared" si="1"/>
        <v>0</v>
      </c>
      <c r="L25" s="816">
        <f t="shared" si="1"/>
        <v>8.1563394055637506</v>
      </c>
      <c r="M25" s="816">
        <f t="shared" si="1"/>
        <v>0</v>
      </c>
      <c r="N25" s="816">
        <f t="shared" si="1"/>
        <v>0.40998792815260193</v>
      </c>
      <c r="O25" s="816">
        <f t="shared" si="1"/>
        <v>0</v>
      </c>
      <c r="P25" s="816">
        <f t="shared" si="1"/>
        <v>0</v>
      </c>
      <c r="Q25" s="816">
        <f t="shared" si="1"/>
        <v>0</v>
      </c>
      <c r="R25" s="826">
        <f>SUM(R27:R32)</f>
        <v>8.7371158827709419</v>
      </c>
      <c r="S25" s="816">
        <f>SUM(S27:S32)</f>
        <v>18.104005625520792</v>
      </c>
      <c r="T25" s="816">
        <f t="shared" ref="T25:U25" si="2">SUM(T27:T32)</f>
        <v>0</v>
      </c>
      <c r="U25" s="816">
        <f t="shared" si="2"/>
        <v>0</v>
      </c>
      <c r="V25" s="826">
        <f t="shared" ref="V25:AC25" si="3">SUM(V27:V32)</f>
        <v>18.104005625520792</v>
      </c>
      <c r="W25" s="826">
        <f t="shared" si="3"/>
        <v>27.529170818549261</v>
      </c>
      <c r="X25" s="825">
        <f t="shared" si="3"/>
        <v>0</v>
      </c>
      <c r="Y25" s="816">
        <f t="shared" si="3"/>
        <v>3.1156925425971846</v>
      </c>
      <c r="Z25" s="818">
        <f t="shared" si="3"/>
        <v>-2.5288002554715683</v>
      </c>
      <c r="AA25" s="827">
        <f t="shared" si="3"/>
        <v>0</v>
      </c>
      <c r="AB25" s="827">
        <f t="shared" si="3"/>
        <v>0</v>
      </c>
      <c r="AC25" s="817">
        <f t="shared" si="3"/>
        <v>28.116063105674879</v>
      </c>
      <c r="AE25" s="38"/>
    </row>
    <row r="26" spans="1:31">
      <c r="A26" s="5"/>
      <c r="B26" s="127"/>
      <c r="C26" s="830"/>
      <c r="D26" s="831"/>
      <c r="E26" s="830"/>
      <c r="F26" s="820"/>
      <c r="G26" s="831"/>
      <c r="H26" s="831"/>
      <c r="I26" s="831"/>
      <c r="J26" s="831"/>
      <c r="K26" s="831"/>
      <c r="L26" s="831"/>
      <c r="M26" s="831"/>
      <c r="N26" s="831"/>
      <c r="O26" s="831"/>
      <c r="P26" s="831"/>
      <c r="Q26" s="831"/>
      <c r="R26" s="820"/>
      <c r="S26" s="831"/>
      <c r="T26" s="830"/>
      <c r="U26" s="830"/>
      <c r="V26" s="820"/>
      <c r="W26" s="820"/>
      <c r="X26" s="830"/>
      <c r="Y26" s="834"/>
      <c r="Z26" s="834">
        <v>2.4216793794672591</v>
      </c>
      <c r="AA26" s="835"/>
      <c r="AB26" s="832"/>
      <c r="AC26" s="833"/>
      <c r="AE26" s="38"/>
    </row>
    <row r="27" spans="1:31">
      <c r="A27" s="3"/>
      <c r="B27" s="6" t="s">
        <v>157</v>
      </c>
      <c r="C27" s="819">
        <v>0</v>
      </c>
      <c r="D27" s="819">
        <v>5.6113467351199661E-5</v>
      </c>
      <c r="E27" s="819">
        <v>0</v>
      </c>
      <c r="F27" s="820">
        <v>5.6113467351199661E-5</v>
      </c>
      <c r="G27" s="819">
        <v>0</v>
      </c>
      <c r="H27" s="819">
        <v>0</v>
      </c>
      <c r="I27" s="819">
        <v>7.7886225120180119E-2</v>
      </c>
      <c r="J27" s="819">
        <v>4.2233158336307038E-4</v>
      </c>
      <c r="K27" s="819">
        <v>0</v>
      </c>
      <c r="L27" s="819">
        <v>4.7176263484322565</v>
      </c>
      <c r="M27" s="819">
        <v>0</v>
      </c>
      <c r="N27" s="819">
        <v>0</v>
      </c>
      <c r="O27" s="819">
        <v>0</v>
      </c>
      <c r="P27" s="819">
        <v>0</v>
      </c>
      <c r="Q27" s="819">
        <v>0</v>
      </c>
      <c r="R27" s="820">
        <v>4.7959349051358</v>
      </c>
      <c r="S27" s="819">
        <v>0.30227989407657008</v>
      </c>
      <c r="T27" s="819">
        <v>0</v>
      </c>
      <c r="U27" s="819">
        <v>0</v>
      </c>
      <c r="V27" s="820">
        <v>0.30227989407657008</v>
      </c>
      <c r="W27" s="820">
        <v>5.0982709126797205</v>
      </c>
      <c r="X27" s="819">
        <v>0</v>
      </c>
      <c r="Y27" s="819">
        <v>0.95953362666668518</v>
      </c>
      <c r="Z27" s="819">
        <v>1.9153157703477111</v>
      </c>
      <c r="AA27" s="821">
        <v>0</v>
      </c>
      <c r="AB27" s="821">
        <v>0</v>
      </c>
      <c r="AC27" s="820">
        <v>7.9731203096941172</v>
      </c>
    </row>
    <row r="28" spans="1:31">
      <c r="A28" s="3"/>
      <c r="B28" s="6" t="s">
        <v>158</v>
      </c>
      <c r="C28" s="819">
        <v>0</v>
      </c>
      <c r="D28" s="819">
        <v>3.7520304520458314E-4</v>
      </c>
      <c r="E28" s="819">
        <v>0</v>
      </c>
      <c r="F28" s="820">
        <v>3.7520304520458314E-4</v>
      </c>
      <c r="G28" s="819">
        <v>0</v>
      </c>
      <c r="H28" s="819">
        <v>0</v>
      </c>
      <c r="I28" s="819">
        <v>1.9930017267947319E-3</v>
      </c>
      <c r="J28" s="819">
        <v>6.525812154413997E-4</v>
      </c>
      <c r="K28" s="819">
        <v>0</v>
      </c>
      <c r="L28" s="819">
        <v>2.0382691614641812</v>
      </c>
      <c r="M28" s="819">
        <v>0</v>
      </c>
      <c r="N28" s="819">
        <v>0</v>
      </c>
      <c r="O28" s="819">
        <v>0</v>
      </c>
      <c r="P28" s="819">
        <v>0</v>
      </c>
      <c r="Q28" s="819">
        <v>0</v>
      </c>
      <c r="R28" s="820">
        <v>2.0409147444064173</v>
      </c>
      <c r="S28" s="819">
        <v>0.24620314754402164</v>
      </c>
      <c r="T28" s="819">
        <v>0</v>
      </c>
      <c r="U28" s="819">
        <v>0</v>
      </c>
      <c r="V28" s="820">
        <v>0.24620314754402164</v>
      </c>
      <c r="W28" s="820">
        <v>2.2874930949956438</v>
      </c>
      <c r="X28" s="819">
        <v>0</v>
      </c>
      <c r="Y28" s="819">
        <v>1.8525275730440296</v>
      </c>
      <c r="Z28" s="819">
        <v>1.9851697588254637E-2</v>
      </c>
      <c r="AA28" s="821">
        <v>0</v>
      </c>
      <c r="AB28" s="821">
        <v>0</v>
      </c>
      <c r="AC28" s="820">
        <v>4.1598723656279279</v>
      </c>
    </row>
    <row r="29" spans="1:31">
      <c r="A29" s="3"/>
      <c r="B29" s="6" t="s">
        <v>159</v>
      </c>
      <c r="C29" s="819">
        <v>0</v>
      </c>
      <c r="D29" s="819">
        <v>0.65540918728571418</v>
      </c>
      <c r="E29" s="819">
        <v>0</v>
      </c>
      <c r="F29" s="820">
        <v>0.65540918728571418</v>
      </c>
      <c r="G29" s="819">
        <v>0</v>
      </c>
      <c r="H29" s="819">
        <v>0</v>
      </c>
      <c r="I29" s="819">
        <v>1.4003780686119524E-2</v>
      </c>
      <c r="J29" s="819">
        <v>2.7495334770871673E-3</v>
      </c>
      <c r="K29" s="819">
        <v>0</v>
      </c>
      <c r="L29" s="819">
        <v>0.64002182554639198</v>
      </c>
      <c r="M29" s="819">
        <v>0</v>
      </c>
      <c r="N29" s="819">
        <v>0.40513046254205703</v>
      </c>
      <c r="O29" s="819">
        <v>0</v>
      </c>
      <c r="P29" s="819">
        <v>0</v>
      </c>
      <c r="Q29" s="819">
        <v>0</v>
      </c>
      <c r="R29" s="820">
        <v>1.0619056022516558</v>
      </c>
      <c r="S29" s="819">
        <v>17.257976360676651</v>
      </c>
      <c r="T29" s="819">
        <v>0</v>
      </c>
      <c r="U29" s="819">
        <v>0</v>
      </c>
      <c r="V29" s="820">
        <v>17.257976360676651</v>
      </c>
      <c r="W29" s="820">
        <v>18.975291150214019</v>
      </c>
      <c r="X29" s="819">
        <v>0</v>
      </c>
      <c r="Y29" s="819">
        <v>0.29965118384646994</v>
      </c>
      <c r="Z29" s="819">
        <v>-5.2350459483081018</v>
      </c>
      <c r="AA29" s="821">
        <v>0</v>
      </c>
      <c r="AB29" s="821">
        <v>0</v>
      </c>
      <c r="AC29" s="820">
        <v>14.039896385752389</v>
      </c>
    </row>
    <row r="30" spans="1:31">
      <c r="A30" s="3"/>
      <c r="B30" s="6" t="s">
        <v>160</v>
      </c>
      <c r="C30" s="819">
        <v>0</v>
      </c>
      <c r="D30" s="819">
        <v>3.2208806459259921E-2</v>
      </c>
      <c r="E30" s="819">
        <v>0</v>
      </c>
      <c r="F30" s="820">
        <v>3.2208806459259921E-2</v>
      </c>
      <c r="G30" s="819">
        <v>0</v>
      </c>
      <c r="H30" s="819">
        <v>0</v>
      </c>
      <c r="I30" s="819">
        <v>4.499360367497594E-3</v>
      </c>
      <c r="J30" s="819">
        <v>5.3349649361642713E-3</v>
      </c>
      <c r="K30" s="819">
        <v>0</v>
      </c>
      <c r="L30" s="819">
        <v>0.75085426694458401</v>
      </c>
      <c r="M30" s="819">
        <v>0</v>
      </c>
      <c r="N30" s="819">
        <v>4.8574656105448717E-3</v>
      </c>
      <c r="O30" s="819">
        <v>0</v>
      </c>
      <c r="P30" s="819">
        <v>0</v>
      </c>
      <c r="Q30" s="819">
        <v>0</v>
      </c>
      <c r="R30" s="820">
        <v>0.76554605785879082</v>
      </c>
      <c r="S30" s="819">
        <v>0.29754622322354751</v>
      </c>
      <c r="T30" s="819">
        <v>0</v>
      </c>
      <c r="U30" s="819">
        <v>0</v>
      </c>
      <c r="V30" s="820">
        <v>0.29754622322354751</v>
      </c>
      <c r="W30" s="820">
        <v>1.0953010875415983</v>
      </c>
      <c r="X30" s="819">
        <v>0</v>
      </c>
      <c r="Y30" s="819">
        <v>3.9801590400000003E-3</v>
      </c>
      <c r="Z30" s="819">
        <v>0.7710403966045678</v>
      </c>
      <c r="AA30" s="821">
        <v>0</v>
      </c>
      <c r="AB30" s="821">
        <v>0</v>
      </c>
      <c r="AC30" s="820">
        <v>1.870321643186166</v>
      </c>
    </row>
    <row r="31" spans="1:31">
      <c r="A31" s="3"/>
      <c r="B31" s="6" t="s">
        <v>161</v>
      </c>
      <c r="C31" s="819">
        <v>0</v>
      </c>
      <c r="D31" s="819">
        <v>0</v>
      </c>
      <c r="E31" s="819">
        <v>0</v>
      </c>
      <c r="F31" s="820">
        <v>0</v>
      </c>
      <c r="G31" s="819">
        <v>0</v>
      </c>
      <c r="H31" s="819">
        <v>0</v>
      </c>
      <c r="I31" s="819">
        <v>1.868101116E-6</v>
      </c>
      <c r="J31" s="819">
        <v>6.1164917887635999E-2</v>
      </c>
      <c r="K31" s="819">
        <v>0</v>
      </c>
      <c r="L31" s="819">
        <v>7.0941120833669206E-3</v>
      </c>
      <c r="M31" s="819">
        <v>0</v>
      </c>
      <c r="N31" s="819">
        <v>0</v>
      </c>
      <c r="O31" s="819">
        <v>0</v>
      </c>
      <c r="P31" s="819">
        <v>0</v>
      </c>
      <c r="Q31" s="819">
        <v>0</v>
      </c>
      <c r="R31" s="820">
        <v>6.8260898072118922E-2</v>
      </c>
      <c r="S31" s="819">
        <v>0</v>
      </c>
      <c r="T31" s="819">
        <v>0</v>
      </c>
      <c r="U31" s="819">
        <v>0</v>
      </c>
      <c r="V31" s="820">
        <v>0</v>
      </c>
      <c r="W31" s="820">
        <v>6.8260898072118922E-2</v>
      </c>
      <c r="X31" s="819">
        <v>0</v>
      </c>
      <c r="Y31" s="819">
        <v>0</v>
      </c>
      <c r="Z31" s="819">
        <v>0</v>
      </c>
      <c r="AA31" s="821">
        <v>0</v>
      </c>
      <c r="AB31" s="821">
        <v>0</v>
      </c>
      <c r="AC31" s="820">
        <v>6.8260898072118922E-2</v>
      </c>
    </row>
    <row r="32" spans="1:31">
      <c r="A32" s="4"/>
      <c r="B32" s="126" t="s">
        <v>162</v>
      </c>
      <c r="C32" s="837">
        <v>0</v>
      </c>
      <c r="D32" s="837">
        <v>0</v>
      </c>
      <c r="E32" s="837">
        <v>0</v>
      </c>
      <c r="F32" s="836">
        <v>0</v>
      </c>
      <c r="G32" s="837">
        <v>0</v>
      </c>
      <c r="H32" s="837">
        <v>0</v>
      </c>
      <c r="I32" s="837">
        <v>0</v>
      </c>
      <c r="J32" s="837">
        <v>2.07998395319023E-3</v>
      </c>
      <c r="K32" s="837">
        <v>0</v>
      </c>
      <c r="L32" s="837">
        <v>2.4736910929695002E-3</v>
      </c>
      <c r="M32" s="837">
        <v>0</v>
      </c>
      <c r="N32" s="837">
        <v>0</v>
      </c>
      <c r="O32" s="837">
        <v>0</v>
      </c>
      <c r="P32" s="837">
        <v>0</v>
      </c>
      <c r="Q32" s="837">
        <v>0</v>
      </c>
      <c r="R32" s="836">
        <v>4.5536750461597306E-3</v>
      </c>
      <c r="S32" s="837">
        <v>0</v>
      </c>
      <c r="T32" s="837">
        <v>0</v>
      </c>
      <c r="U32" s="837">
        <v>0</v>
      </c>
      <c r="V32" s="836">
        <v>0</v>
      </c>
      <c r="W32" s="836">
        <v>4.5536750461597306E-3</v>
      </c>
      <c r="X32" s="837">
        <v>0</v>
      </c>
      <c r="Y32" s="837">
        <v>0</v>
      </c>
      <c r="Z32" s="837">
        <v>3.7828296000000008E-5</v>
      </c>
      <c r="AA32" s="838">
        <v>0</v>
      </c>
      <c r="AB32" s="838">
        <v>0</v>
      </c>
      <c r="AC32" s="836">
        <v>4.5915033421597305E-3</v>
      </c>
    </row>
  </sheetData>
  <mergeCells count="1">
    <mergeCell ref="A1:B4"/>
  </mergeCells>
  <pageMargins left="0.7" right="0.7" top="0.75" bottom="0.75" header="0.3" footer="0.3"/>
  <pageSetup paperSize="9" orientation="portrait" r:id="rId1"/>
  <legacy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700-000000000000}">
  <sheetPr codeName="Sheet27">
    <tabColor theme="5" tint="-0.249977111117893"/>
  </sheetPr>
  <dimension ref="A1:C27"/>
  <sheetViews>
    <sheetView showGridLines="0" workbookViewId="0"/>
  </sheetViews>
  <sheetFormatPr defaultRowHeight="15"/>
  <cols>
    <col min="1" max="1" width="54" customWidth="1"/>
    <col min="2" max="2" width="69.85546875" customWidth="1"/>
    <col min="3" max="3" width="117.85546875" bestFit="1" customWidth="1"/>
  </cols>
  <sheetData>
    <row r="1" spans="1:3" ht="15.75" thickBot="1"/>
    <row r="2" spans="1:3" s="11" customFormat="1" ht="60.75" customHeight="1" thickBot="1">
      <c r="A2" s="1159" t="s">
        <v>447</v>
      </c>
      <c r="B2" s="1160"/>
      <c r="C2" s="111"/>
    </row>
    <row r="3" spans="1:3" s="15" customFormat="1" ht="15.75">
      <c r="A3" s="98"/>
      <c r="B3" s="70"/>
      <c r="C3" s="99"/>
    </row>
    <row r="4" spans="1:3">
      <c r="A4" s="95" t="s">
        <v>349</v>
      </c>
      <c r="B4" s="69" t="s">
        <v>361</v>
      </c>
      <c r="C4" s="100" t="s">
        <v>360</v>
      </c>
    </row>
    <row r="5" spans="1:3">
      <c r="A5" s="112"/>
      <c r="B5" s="43"/>
      <c r="C5" s="96"/>
    </row>
    <row r="6" spans="1:3" s="11" customFormat="1" ht="30">
      <c r="A6" s="113" t="s">
        <v>187</v>
      </c>
      <c r="B6" s="129" t="s">
        <v>449</v>
      </c>
      <c r="C6" s="160" t="s">
        <v>465</v>
      </c>
    </row>
    <row r="7" spans="1:3" s="11" customFormat="1">
      <c r="A7" s="131"/>
      <c r="B7" s="132"/>
      <c r="C7" s="133"/>
    </row>
    <row r="8" spans="1:3" s="11" customFormat="1" ht="60">
      <c r="A8" s="113" t="s">
        <v>148</v>
      </c>
      <c r="B8" s="129" t="s">
        <v>449</v>
      </c>
      <c r="C8" s="305" t="s">
        <v>466</v>
      </c>
    </row>
    <row r="9" spans="1:3" s="11" customFormat="1">
      <c r="A9" s="131"/>
      <c r="B9" s="132"/>
      <c r="C9" s="133"/>
    </row>
    <row r="10" spans="1:3" s="11" customFormat="1" ht="60">
      <c r="A10" s="113" t="s">
        <v>149</v>
      </c>
      <c r="B10" s="129" t="s">
        <v>449</v>
      </c>
      <c r="C10" s="305" t="s">
        <v>466</v>
      </c>
    </row>
    <row r="11" spans="1:3" s="11" customFormat="1">
      <c r="A11" s="131"/>
      <c r="B11" s="132"/>
      <c r="C11" s="133"/>
    </row>
    <row r="12" spans="1:3" s="11" customFormat="1" ht="60">
      <c r="A12" s="113" t="s">
        <v>371</v>
      </c>
      <c r="B12" s="129" t="s">
        <v>449</v>
      </c>
      <c r="C12" s="305" t="s">
        <v>466</v>
      </c>
    </row>
    <row r="13" spans="1:3" s="11" customFormat="1">
      <c r="A13" s="131"/>
      <c r="B13" s="132"/>
      <c r="C13" s="133"/>
    </row>
    <row r="14" spans="1:3" s="11" customFormat="1" ht="60">
      <c r="A14" s="113" t="s">
        <v>105</v>
      </c>
      <c r="B14" s="129" t="s">
        <v>467</v>
      </c>
      <c r="C14" s="305" t="s">
        <v>466</v>
      </c>
    </row>
    <row r="15" spans="1:3" s="11" customFormat="1" ht="63">
      <c r="A15" s="123"/>
      <c r="B15" s="129" t="s">
        <v>468</v>
      </c>
      <c r="C15" s="305" t="s">
        <v>472</v>
      </c>
    </row>
    <row r="16" spans="1:3" s="11" customFormat="1">
      <c r="A16" s="131"/>
      <c r="B16" s="132"/>
      <c r="C16" s="133"/>
    </row>
    <row r="17" spans="1:3" s="11" customFormat="1" ht="45">
      <c r="A17" s="113" t="s">
        <v>448</v>
      </c>
      <c r="B17" s="129" t="s">
        <v>517</v>
      </c>
      <c r="C17" s="160" t="s">
        <v>518</v>
      </c>
    </row>
    <row r="18" spans="1:3" s="11" customFormat="1">
      <c r="A18" s="131"/>
      <c r="B18" s="132"/>
      <c r="C18" s="133"/>
    </row>
    <row r="19" spans="1:3" s="11" customFormat="1" ht="60">
      <c r="A19" s="113" t="s">
        <v>374</v>
      </c>
      <c r="B19" s="304" t="s">
        <v>515</v>
      </c>
      <c r="C19" s="160" t="s">
        <v>516</v>
      </c>
    </row>
    <row r="20" spans="1:3" s="11" customFormat="1">
      <c r="A20" s="113"/>
      <c r="B20" s="129"/>
      <c r="C20" s="130"/>
    </row>
    <row r="21" spans="1:3" ht="21">
      <c r="A21" s="125" t="s">
        <v>451</v>
      </c>
      <c r="B21" s="124"/>
      <c r="C21" s="122"/>
    </row>
    <row r="27" spans="1:3">
      <c r="B27" t="s">
        <v>224</v>
      </c>
    </row>
  </sheetData>
  <sheetProtection password="849B" sheet="1" objects="1" scenarios="1"/>
  <mergeCells count="1">
    <mergeCell ref="A2:B2"/>
  </mergeCells>
  <hyperlinks>
    <hyperlink ref="A6" location="'openbare verlichting'!A1" display="openbare verlichting" xr:uid="{00000000-0004-0000-1700-000000000000}"/>
    <hyperlink ref="A8" location="huishoudens!A1" display="huishoudens" xr:uid="{00000000-0004-0000-1700-000001000000}"/>
    <hyperlink ref="A10" location="tertiair!A1" display="tertiair" xr:uid="{00000000-0004-0000-1700-000002000000}"/>
    <hyperlink ref="A12" location="industrie!A1" display="industrie" xr:uid="{00000000-0004-0000-1700-000003000000}"/>
    <hyperlink ref="A14" location="landbouw!A1" display="landbouw" xr:uid="{00000000-0004-0000-1700-000004000000}"/>
    <hyperlink ref="A17" location="transport!A1" display="transport" xr:uid="{00000000-0004-0000-1700-000005000000}"/>
    <hyperlink ref="A19" location="'lokale energieproductie'!A1" display="lokale energieproductie" xr:uid="{00000000-0004-0000-1700-000006000000}"/>
  </hyperlinks>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800-000000000000}">
  <sheetPr codeName="Sheet4">
    <tabColor theme="5" tint="-0.249977111117893"/>
  </sheetPr>
  <dimension ref="A1:P12"/>
  <sheetViews>
    <sheetView showGridLines="0" zoomScale="80" zoomScaleNormal="80" workbookViewId="0">
      <selection sqref="A1:A3"/>
    </sheetView>
  </sheetViews>
  <sheetFormatPr defaultRowHeight="15"/>
  <cols>
    <col min="1" max="1" width="45" bestFit="1" customWidth="1"/>
    <col min="2" max="2" width="24.140625" customWidth="1"/>
    <col min="3" max="3" width="22.42578125" customWidth="1"/>
    <col min="4" max="4" width="18.28515625" customWidth="1"/>
    <col min="5" max="5" width="17.5703125" customWidth="1"/>
    <col min="6" max="6" width="17.7109375" customWidth="1"/>
    <col min="7" max="7" width="18.5703125" customWidth="1"/>
    <col min="8" max="8" width="15.42578125" customWidth="1"/>
    <col min="9" max="9" width="17.140625" customWidth="1"/>
    <col min="10" max="10" width="17" customWidth="1"/>
    <col min="11" max="11" width="18.140625" customWidth="1"/>
    <col min="12" max="12" width="16.28515625" customWidth="1"/>
    <col min="13" max="13" width="16.42578125" customWidth="1"/>
    <col min="14" max="14" width="18.140625" customWidth="1"/>
    <col min="15" max="15" width="14" customWidth="1"/>
    <col min="16" max="16" width="17.42578125" customWidth="1"/>
  </cols>
  <sheetData>
    <row r="1" spans="1:16" s="324" customFormat="1" ht="17.25" thickTop="1" thickBot="1">
      <c r="A1" s="1161" t="s">
        <v>187</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512</v>
      </c>
      <c r="B5" s="30">
        <f>SUM(OV_ov_ele_kWh,OV_rest_ele_kWh)/1000</f>
        <v>1274.758</v>
      </c>
      <c r="C5" s="18" t="s">
        <v>204</v>
      </c>
      <c r="D5" s="18" t="s">
        <v>204</v>
      </c>
      <c r="E5" s="18" t="s">
        <v>204</v>
      </c>
      <c r="F5" s="18" t="s">
        <v>204</v>
      </c>
      <c r="G5" s="18" t="s">
        <v>204</v>
      </c>
      <c r="H5" s="18" t="s">
        <v>204</v>
      </c>
      <c r="I5" s="18" t="s">
        <v>204</v>
      </c>
      <c r="J5" s="18" t="s">
        <v>204</v>
      </c>
      <c r="K5" s="18" t="s">
        <v>204</v>
      </c>
      <c r="L5" s="18" t="s">
        <v>204</v>
      </c>
      <c r="M5" s="18" t="s">
        <v>204</v>
      </c>
      <c r="N5" s="18" t="s">
        <v>204</v>
      </c>
      <c r="O5" s="18" t="s">
        <v>204</v>
      </c>
      <c r="P5" s="18" t="s">
        <v>204</v>
      </c>
    </row>
    <row r="6" spans="1:16">
      <c r="A6" s="16" t="s">
        <v>513</v>
      </c>
      <c r="B6" s="30">
        <f>(IF(ISERROR('Eigen openbare verlichting'!B15),0,'Eigen openbare verlichting'!B15))*(-1)</f>
        <v>0</v>
      </c>
      <c r="C6" s="18" t="s">
        <v>204</v>
      </c>
      <c r="D6" s="18" t="s">
        <v>204</v>
      </c>
      <c r="E6" s="18" t="s">
        <v>204</v>
      </c>
      <c r="F6" s="18" t="s">
        <v>204</v>
      </c>
      <c r="G6" s="18" t="s">
        <v>204</v>
      </c>
      <c r="H6" s="18" t="s">
        <v>204</v>
      </c>
      <c r="I6" s="18" t="s">
        <v>204</v>
      </c>
      <c r="J6" s="18" t="s">
        <v>204</v>
      </c>
      <c r="K6" s="18" t="s">
        <v>204</v>
      </c>
      <c r="L6" s="18" t="s">
        <v>204</v>
      </c>
      <c r="M6" s="18" t="s">
        <v>204</v>
      </c>
      <c r="N6" s="18" t="s">
        <v>204</v>
      </c>
      <c r="O6" s="18" t="s">
        <v>204</v>
      </c>
      <c r="P6" s="18" t="s">
        <v>204</v>
      </c>
    </row>
    <row r="7" spans="1:16">
      <c r="B7" s="19"/>
      <c r="C7" s="19"/>
      <c r="D7" s="19"/>
      <c r="E7" s="19"/>
      <c r="F7" s="19"/>
      <c r="G7" s="19"/>
      <c r="H7" s="19"/>
      <c r="I7" s="19"/>
      <c r="J7" s="19"/>
      <c r="K7" s="19"/>
      <c r="L7" s="19"/>
      <c r="M7" s="19"/>
      <c r="N7" s="19"/>
      <c r="O7" s="19"/>
      <c r="P7" s="19"/>
    </row>
    <row r="8" spans="1:16" s="8" customFormat="1">
      <c r="A8" s="20" t="s">
        <v>452</v>
      </c>
      <c r="B8" s="21">
        <f>MAX((B5+B6),0)</f>
        <v>1274.758</v>
      </c>
      <c r="C8" s="21"/>
      <c r="D8" s="21"/>
      <c r="E8" s="21"/>
      <c r="F8" s="21"/>
      <c r="G8" s="21"/>
      <c r="H8" s="21"/>
      <c r="I8" s="21"/>
      <c r="J8" s="21"/>
      <c r="K8" s="21"/>
      <c r="L8" s="21"/>
      <c r="M8" s="21"/>
      <c r="N8" s="21"/>
      <c r="O8" s="21"/>
      <c r="P8" s="21"/>
    </row>
    <row r="9" spans="1:16">
      <c r="B9" s="19"/>
      <c r="C9" s="19"/>
      <c r="D9" s="19"/>
      <c r="E9" s="19"/>
      <c r="F9" s="19"/>
      <c r="G9" s="19"/>
      <c r="H9" s="19"/>
      <c r="I9" s="19"/>
      <c r="J9" s="19"/>
      <c r="K9" s="19"/>
      <c r="L9" s="19"/>
      <c r="M9" s="19"/>
      <c r="N9" s="19"/>
      <c r="O9" s="19"/>
      <c r="P9" s="19"/>
    </row>
    <row r="10" spans="1:16">
      <c r="A10" s="24" t="s">
        <v>207</v>
      </c>
      <c r="B10" s="25">
        <f ca="1">'EF ele_warmte'!B12</f>
        <v>0.19293901387773318</v>
      </c>
      <c r="C10" s="26"/>
      <c r="D10" s="26"/>
      <c r="E10" s="26"/>
      <c r="F10" s="26"/>
      <c r="G10" s="26"/>
      <c r="H10" s="26"/>
      <c r="I10" s="26"/>
      <c r="J10" s="26"/>
      <c r="K10" s="26"/>
      <c r="L10" s="26"/>
      <c r="M10" s="26"/>
      <c r="N10" s="26"/>
      <c r="O10" s="26"/>
      <c r="P10" s="26"/>
    </row>
    <row r="11" spans="1:16">
      <c r="A11" s="8"/>
      <c r="B11" s="22"/>
      <c r="C11" s="22"/>
      <c r="D11" s="22"/>
      <c r="E11" s="22"/>
      <c r="F11" s="22"/>
      <c r="G11" s="22"/>
      <c r="H11" s="22"/>
      <c r="I11" s="22"/>
      <c r="J11" s="22"/>
      <c r="K11" s="22"/>
      <c r="L11" s="22"/>
      <c r="M11" s="22"/>
      <c r="N11" s="22"/>
      <c r="O11" s="22"/>
      <c r="P11" s="22"/>
    </row>
    <row r="12" spans="1:16">
      <c r="A12" s="20" t="s">
        <v>206</v>
      </c>
      <c r="B12" s="23">
        <f ca="1">B10*B8</f>
        <v>245.9505514527514</v>
      </c>
      <c r="C12" s="159"/>
      <c r="D12" s="159"/>
      <c r="E12" s="159"/>
      <c r="F12" s="159"/>
      <c r="G12" s="159"/>
      <c r="H12" s="159"/>
      <c r="I12" s="159"/>
      <c r="J12" s="159"/>
      <c r="K12" s="159"/>
      <c r="L12" s="159"/>
      <c r="M12" s="159"/>
      <c r="N12" s="159"/>
      <c r="O12" s="159"/>
      <c r="P12" s="159"/>
    </row>
  </sheetData>
  <mergeCells count="6">
    <mergeCell ref="A1:A3"/>
    <mergeCell ref="B1:P1"/>
    <mergeCell ref="B2:B3"/>
    <mergeCell ref="C2:C3"/>
    <mergeCell ref="D2:K2"/>
    <mergeCell ref="L2:P2"/>
  </mergeCells>
  <pageMargins left="0.7" right="0.7" top="0.75" bottom="0.75" header="0.3" footer="0.3"/>
</worksheet>
</file>

<file path=xl/worksheets/sheet2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900-000000000000}">
  <sheetPr codeName="Sheet5">
    <tabColor theme="5" tint="-0.249977111117893"/>
  </sheetPr>
  <dimension ref="A1:P64"/>
  <sheetViews>
    <sheetView showGridLines="0" zoomScale="80" zoomScaleNormal="80" workbookViewId="0">
      <pane xSplit="1" ySplit="3" topLeftCell="B13" activePane="bottomRight" state="frozen"/>
      <selection activeCell="B35" sqref="B35"/>
      <selection pane="topRight" activeCell="B35" sqref="B35"/>
      <selection pane="bottomLeft" activeCell="B35" sqref="B35"/>
      <selection pane="bottomRight" activeCell="D33" sqref="D33"/>
    </sheetView>
  </sheetViews>
  <sheetFormatPr defaultRowHeight="15"/>
  <cols>
    <col min="1" max="1" width="61.7109375" customWidth="1"/>
    <col min="2" max="2" width="37.140625" customWidth="1"/>
    <col min="3" max="3" width="58" bestFit="1" customWidth="1"/>
    <col min="4" max="4" width="81.42578125" customWidth="1"/>
    <col min="5" max="5" width="53.85546875" customWidth="1"/>
    <col min="6" max="6" width="41.42578125" customWidth="1"/>
    <col min="7" max="7" width="14.5703125" customWidth="1"/>
    <col min="8" max="8" width="16" customWidth="1"/>
    <col min="9" max="9" width="19.140625" customWidth="1"/>
    <col min="10" max="10" width="16.140625" customWidth="1"/>
    <col min="11" max="11" width="15.5703125" customWidth="1"/>
    <col min="12" max="12" width="15" customWidth="1"/>
    <col min="13" max="13" width="17.7109375" customWidth="1"/>
    <col min="14" max="14" width="16" customWidth="1"/>
    <col min="15" max="15" width="13.42578125" customWidth="1"/>
    <col min="16" max="16" width="19.28515625" customWidth="1"/>
  </cols>
  <sheetData>
    <row r="1" spans="1:16" s="324" customFormat="1" ht="17.25" thickTop="1" thickBot="1">
      <c r="A1" s="1161" t="s">
        <v>148</v>
      </c>
      <c r="B1" s="1162" t="s">
        <v>188</v>
      </c>
      <c r="C1" s="1163"/>
      <c r="D1" s="1163"/>
      <c r="E1" s="1163"/>
      <c r="F1" s="1163"/>
      <c r="G1" s="1163"/>
      <c r="H1" s="1163"/>
      <c r="I1" s="1163"/>
      <c r="J1" s="1163"/>
      <c r="K1" s="1163"/>
      <c r="L1" s="1163"/>
      <c r="M1" s="1163"/>
      <c r="N1" s="1163"/>
      <c r="O1" s="1163"/>
      <c r="P1" s="1163"/>
    </row>
    <row r="2" spans="1:16" s="324"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6" s="324"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6" s="15" customFormat="1" ht="15.75">
      <c r="A4" s="13"/>
      <c r="B4" s="14"/>
      <c r="C4" s="14"/>
      <c r="D4" s="14"/>
      <c r="E4" s="14"/>
      <c r="F4" s="14"/>
      <c r="G4" s="14"/>
      <c r="H4" s="14"/>
      <c r="I4" s="14"/>
      <c r="J4" s="14"/>
      <c r="K4" s="14"/>
      <c r="L4" s="14"/>
      <c r="M4" s="14"/>
      <c r="N4" s="14"/>
      <c r="O4" s="14"/>
      <c r="P4" s="14"/>
    </row>
    <row r="5" spans="1:16">
      <c r="A5" s="16" t="s">
        <v>514</v>
      </c>
      <c r="B5" s="30">
        <f>IF(ISERROR(SUM(HH_hh_ele_kWh,HH_rest_kWh)/1000),0,SUM(HH_hh_ele_kWh,HH_rest_kWh)/1000)</f>
        <v>24658.978190000002</v>
      </c>
      <c r="C5" s="17">
        <f>IF(ISERROR('Eigen informatie GS &amp; warmtenet'!B59),0,'Eigen informatie GS &amp; warmtenet'!B59)</f>
        <v>0</v>
      </c>
      <c r="D5" s="30">
        <f>(SUM(HH_hh_gas_kWh,HH_rest_gas_kWh)/1000)*0.902</f>
        <v>75593.295615860014</v>
      </c>
      <c r="E5" s="17">
        <f>B32*B41</f>
        <v>1372.5849701805382</v>
      </c>
      <c r="F5" s="17">
        <f>B36*B45</f>
        <v>26414.434368908816</v>
      </c>
      <c r="G5" s="18"/>
      <c r="H5" s="17"/>
      <c r="I5" s="17"/>
      <c r="J5" s="17">
        <f>B35*B44+C35*C44</f>
        <v>135.16547212511495</v>
      </c>
      <c r="K5" s="17"/>
      <c r="L5" s="17"/>
      <c r="M5" s="17"/>
      <c r="N5" s="17">
        <f>B34*B43+C34*C43</f>
        <v>9425.32339971687</v>
      </c>
      <c r="O5" s="17">
        <f>B52*B53*B54</f>
        <v>374.96810346414901</v>
      </c>
      <c r="P5" s="17">
        <f>B60*B61*B62/1000-B60*B61*B62/1000/B63</f>
        <v>221.21314546138547</v>
      </c>
    </row>
    <row r="6" spans="1:16">
      <c r="A6" s="16" t="s">
        <v>573</v>
      </c>
      <c r="B6" s="738">
        <f>kWh_PV_kleiner_dan_10kW</f>
        <v>4054.1957663343328</v>
      </c>
      <c r="C6" s="739"/>
      <c r="D6" s="739"/>
      <c r="E6" s="740"/>
      <c r="F6" s="740"/>
      <c r="G6" s="740"/>
      <c r="H6" s="740"/>
      <c r="I6" s="740"/>
      <c r="J6" s="740"/>
      <c r="K6" s="740"/>
      <c r="L6" s="740"/>
      <c r="M6" s="740"/>
      <c r="N6" s="740"/>
      <c r="O6" s="740"/>
      <c r="P6" s="740"/>
    </row>
    <row r="7" spans="1:16">
      <c r="B7" s="19"/>
      <c r="C7" s="19"/>
      <c r="D7" s="19"/>
      <c r="E7" s="19"/>
      <c r="F7" s="19"/>
      <c r="G7" s="19"/>
      <c r="H7" s="19"/>
      <c r="I7" s="19"/>
      <c r="J7" s="19"/>
      <c r="K7" s="19"/>
      <c r="L7" s="19"/>
      <c r="M7" s="19"/>
      <c r="N7" s="19"/>
      <c r="O7" s="19"/>
      <c r="P7" s="19"/>
    </row>
    <row r="8" spans="1:16" s="8" customFormat="1">
      <c r="A8" s="20" t="s">
        <v>205</v>
      </c>
      <c r="B8" s="21">
        <f>B5+B6</f>
        <v>28713.173956334336</v>
      </c>
      <c r="C8" s="21">
        <f>C5</f>
        <v>0</v>
      </c>
      <c r="D8" s="21">
        <f>D5</f>
        <v>75593.295615860014</v>
      </c>
      <c r="E8" s="21">
        <f>E5</f>
        <v>1372.5849701805382</v>
      </c>
      <c r="F8" s="21">
        <f>F5</f>
        <v>26414.434368908816</v>
      </c>
      <c r="G8" s="21"/>
      <c r="H8" s="21"/>
      <c r="I8" s="21"/>
      <c r="J8" s="21">
        <f>J5</f>
        <v>135.16547212511495</v>
      </c>
      <c r="K8" s="21"/>
      <c r="L8" s="21">
        <f>L5</f>
        <v>0</v>
      </c>
      <c r="M8" s="21">
        <f>M5</f>
        <v>0</v>
      </c>
      <c r="N8" s="21">
        <f>N5</f>
        <v>9425.32339971687</v>
      </c>
      <c r="O8" s="21">
        <f>O5</f>
        <v>374.96810346414901</v>
      </c>
      <c r="P8" s="21">
        <f>P5</f>
        <v>221.21314546138547</v>
      </c>
    </row>
    <row r="9" spans="1:16">
      <c r="B9" s="19"/>
      <c r="C9" s="19"/>
      <c r="D9" s="255"/>
      <c r="E9" s="19"/>
      <c r="F9" s="19"/>
      <c r="G9" s="19"/>
      <c r="H9" s="19"/>
      <c r="I9" s="19"/>
      <c r="J9" s="19"/>
      <c r="K9" s="19"/>
      <c r="L9" s="19"/>
      <c r="M9" s="19"/>
      <c r="N9" s="19"/>
      <c r="O9" s="19"/>
      <c r="P9" s="19"/>
    </row>
    <row r="10" spans="1:16">
      <c r="A10" s="24" t="s">
        <v>207</v>
      </c>
      <c r="B10" s="25">
        <f ca="1">'EF ele_warmte'!B12</f>
        <v>0.19293901387773318</v>
      </c>
      <c r="C10" s="25">
        <f ca="1">'EF ele_warmte'!B22</f>
        <v>0</v>
      </c>
      <c r="D10" s="25">
        <f>EF_CO2_aardgas</f>
        <v>0.20200000000000001</v>
      </c>
      <c r="E10" s="25">
        <f>EF_VLgas_CO2</f>
        <v>0.22700000000000001</v>
      </c>
      <c r="F10" s="25">
        <f>EF_stookolie_CO2</f>
        <v>0.26700000000000002</v>
      </c>
      <c r="G10" s="25">
        <f>EF_diesel_CO2</f>
        <v>0.26700000000000002</v>
      </c>
      <c r="H10" s="25">
        <f>EF_benzine_CO2</f>
        <v>0.249</v>
      </c>
      <c r="I10" s="25">
        <f>EF_bruinkool_CO2</f>
        <v>0.35099999999999998</v>
      </c>
      <c r="J10" s="25">
        <f>EF_steenkool_CO2</f>
        <v>0.35399999999999998</v>
      </c>
      <c r="K10" s="25">
        <f>EF_anderfossiel_CO2</f>
        <v>0.26400000000000001</v>
      </c>
      <c r="L10" s="25">
        <f>'EF brandstof'!J4</f>
        <v>0</v>
      </c>
      <c r="M10" s="25">
        <f>'EF brandstof'!K4</f>
        <v>0</v>
      </c>
      <c r="N10" s="25">
        <f>'EF brandstof'!L4</f>
        <v>0</v>
      </c>
      <c r="O10" s="25">
        <v>0</v>
      </c>
      <c r="P10" s="25">
        <v>0</v>
      </c>
    </row>
    <row r="11" spans="1:16">
      <c r="A11" s="8"/>
      <c r="B11" s="22"/>
      <c r="C11" s="22"/>
      <c r="D11" s="22"/>
      <c r="E11" s="22"/>
      <c r="F11" s="22"/>
      <c r="G11" s="22"/>
      <c r="H11" s="22"/>
      <c r="I11" s="22"/>
      <c r="J11" s="22"/>
      <c r="K11" s="22"/>
      <c r="L11" s="22"/>
      <c r="M11" s="22"/>
      <c r="N11" s="22"/>
      <c r="O11" s="22"/>
      <c r="P11" s="22"/>
    </row>
    <row r="12" spans="1:16">
      <c r="A12" s="20" t="s">
        <v>206</v>
      </c>
      <c r="B12" s="23">
        <f ca="1">B10*B8</f>
        <v>5539.8914684349575</v>
      </c>
      <c r="C12" s="23">
        <f ca="1">C10*C8</f>
        <v>0</v>
      </c>
      <c r="D12" s="23">
        <f>D8*D10</f>
        <v>15269.845714403724</v>
      </c>
      <c r="E12" s="23">
        <f>E10*E8</f>
        <v>311.57678823098217</v>
      </c>
      <c r="F12" s="23">
        <f>F10*F8</f>
        <v>7052.6539764986546</v>
      </c>
      <c r="G12" s="23"/>
      <c r="H12" s="23"/>
      <c r="I12" s="23"/>
      <c r="J12" s="23">
        <f>J10*J8</f>
        <v>47.848577132290686</v>
      </c>
      <c r="K12" s="23"/>
      <c r="L12" s="23">
        <f>L10*L8</f>
        <v>0</v>
      </c>
      <c r="M12" s="23">
        <f>M10*M8</f>
        <v>0</v>
      </c>
      <c r="N12" s="23">
        <f>N10*N8</f>
        <v>0</v>
      </c>
      <c r="O12" s="23">
        <f>O10*O8</f>
        <v>0</v>
      </c>
      <c r="P12" s="23">
        <f>P10*P8</f>
        <v>0</v>
      </c>
    </row>
    <row r="15" spans="1:16">
      <c r="A15" s="190" t="s">
        <v>463</v>
      </c>
      <c r="B15" s="200"/>
      <c r="C15" s="200"/>
      <c r="D15" s="222"/>
    </row>
    <row r="16" spans="1:16">
      <c r="A16" s="3"/>
      <c r="B16" s="43"/>
      <c r="C16" s="43"/>
      <c r="D16" s="171"/>
    </row>
    <row r="17" spans="1:7">
      <c r="A17" s="223" t="s">
        <v>858</v>
      </c>
      <c r="B17" s="199" t="s">
        <v>851</v>
      </c>
      <c r="C17" s="199" t="s">
        <v>852</v>
      </c>
      <c r="D17" s="224" t="s">
        <v>175</v>
      </c>
      <c r="E17" s="15"/>
    </row>
    <row r="18" spans="1:7">
      <c r="A18" s="242" t="s">
        <v>77</v>
      </c>
      <c r="B18" s="1024">
        <v>0.64685065467382474</v>
      </c>
      <c r="C18" s="1024"/>
      <c r="D18" s="294" t="s">
        <v>862</v>
      </c>
      <c r="E18" s="15"/>
    </row>
    <row r="19" spans="1:7">
      <c r="A19" s="242" t="s">
        <v>853</v>
      </c>
      <c r="B19" s="1024">
        <v>8.5325720756943713E-3</v>
      </c>
      <c r="C19" s="1024"/>
      <c r="D19" s="226"/>
      <c r="E19" s="15"/>
    </row>
    <row r="20" spans="1:7">
      <c r="A20" s="242" t="s">
        <v>854</v>
      </c>
      <c r="B20" s="1024"/>
      <c r="C20" s="1024"/>
      <c r="D20" s="226"/>
      <c r="E20" s="15"/>
    </row>
    <row r="21" spans="1:7">
      <c r="A21" s="242" t="s">
        <v>855</v>
      </c>
      <c r="B21" s="1024">
        <v>1.1273167330204751E-2</v>
      </c>
      <c r="C21" s="1024"/>
      <c r="D21" s="226"/>
      <c r="E21" s="15"/>
    </row>
    <row r="22" spans="1:7">
      <c r="A22" s="242" t="s">
        <v>856</v>
      </c>
      <c r="B22" s="1024">
        <v>0.23437861565460738</v>
      </c>
      <c r="C22" s="1024"/>
      <c r="D22" s="226"/>
      <c r="E22" s="15"/>
    </row>
    <row r="23" spans="1:7">
      <c r="A23" s="242" t="s">
        <v>78</v>
      </c>
      <c r="B23" s="1024"/>
      <c r="C23" s="1024"/>
      <c r="D23" s="225"/>
      <c r="E23" s="52"/>
    </row>
    <row r="24" spans="1:7">
      <c r="A24" s="242" t="s">
        <v>857</v>
      </c>
      <c r="B24" s="1024">
        <v>9.8964990265668754E-2</v>
      </c>
      <c r="C24" s="1024">
        <v>0.17256245783263693</v>
      </c>
      <c r="D24" s="225"/>
      <c r="E24" s="15"/>
    </row>
    <row r="25" spans="1:7" s="15" customFormat="1">
      <c r="A25" s="168"/>
      <c r="B25" s="29"/>
      <c r="C25" s="36"/>
      <c r="D25" s="225"/>
    </row>
    <row r="26" spans="1:7" s="15" customFormat="1">
      <c r="A26" s="227" t="s">
        <v>773</v>
      </c>
      <c r="B26" s="37">
        <f>aantalHuishoudens</f>
        <v>7800</v>
      </c>
      <c r="C26" s="36"/>
      <c r="D26" s="225"/>
    </row>
    <row r="27" spans="1:7" s="15" customFormat="1">
      <c r="A27" s="227" t="s">
        <v>774</v>
      </c>
      <c r="B27" s="37">
        <f>SUM(HH_hh_gas_aantal,HH_rest_gas_aantal)</f>
        <v>6117</v>
      </c>
      <c r="C27" s="36"/>
      <c r="D27" s="225"/>
    </row>
    <row r="28" spans="1:7" s="15" customFormat="1">
      <c r="A28" s="228"/>
      <c r="B28" s="29"/>
      <c r="C28" s="36"/>
      <c r="D28" s="229"/>
    </row>
    <row r="29" spans="1:7" s="841" customFormat="1">
      <c r="A29" s="1025"/>
      <c r="B29" s="29"/>
      <c r="C29" s="36"/>
      <c r="D29" s="229"/>
    </row>
    <row r="30" spans="1:7">
      <c r="A30" s="169" t="s">
        <v>455</v>
      </c>
      <c r="B30" s="166" t="s">
        <v>771</v>
      </c>
      <c r="C30" s="164" t="s">
        <v>772</v>
      </c>
      <c r="D30" s="171"/>
      <c r="G30" s="15"/>
    </row>
    <row r="31" spans="1:7">
      <c r="A31" s="168" t="s">
        <v>859</v>
      </c>
      <c r="B31" s="165">
        <f>B27-(0.05*B27)</f>
        <v>5811.15</v>
      </c>
      <c r="C31" s="165" t="s">
        <v>104</v>
      </c>
      <c r="D31" s="230"/>
      <c r="G31" s="15"/>
    </row>
    <row r="32" spans="1:7">
      <c r="A32" s="168" t="s">
        <v>72</v>
      </c>
      <c r="B32" s="165">
        <f>IF((B21*($B$26-($B$27-0.05*$B$27)-$B$60))&lt;0,0,B21*($B$26-($B$27-0.05*$B$27)-$B$60))</f>
        <v>22.183902330743425</v>
      </c>
      <c r="C32" s="165" t="s">
        <v>104</v>
      </c>
      <c r="D32" s="230"/>
      <c r="G32" s="15"/>
    </row>
    <row r="33" spans="1:7">
      <c r="A33" s="168" t="s">
        <v>73</v>
      </c>
      <c r="B33" s="165">
        <f>IF((B22*($B$26-($B$27-0.05*$B$27)-$B$60))&lt;0,0,B22*($B$26-($B$27-0.05*$B$27)-$B$60))</f>
        <v>461.22195881591921</v>
      </c>
      <c r="C33" s="165" t="s">
        <v>104</v>
      </c>
      <c r="D33" s="230"/>
      <c r="G33" s="15"/>
    </row>
    <row r="34" spans="1:7">
      <c r="A34" s="168" t="s">
        <v>74</v>
      </c>
      <c r="B34" s="165">
        <f>IF((B24*($B$26-($B$27-0.05*$B$27)-$B$60))&lt;0,0,B24*($B$26-($B$27-0.05*$B$27)-$B$60))</f>
        <v>194.74825609429629</v>
      </c>
      <c r="C34" s="165">
        <f>B26*C24</f>
        <v>1345.9871710945681</v>
      </c>
      <c r="D34" s="230"/>
      <c r="G34" s="15"/>
    </row>
    <row r="35" spans="1:7">
      <c r="A35" s="168" t="s">
        <v>76</v>
      </c>
      <c r="B35" s="165">
        <f>IF((B19*($B$26-($B$27-0.05*$B$27)-$B$60))&lt;0,0,B19*($B$26-($B$27-0.05*$B$27)-$B$60))</f>
        <v>16.790821959155171</v>
      </c>
      <c r="C35" s="165">
        <f>B35/2</f>
        <v>8.3954109795775853</v>
      </c>
      <c r="D35" s="231"/>
      <c r="G35" s="15"/>
    </row>
    <row r="36" spans="1:7">
      <c r="A36" s="168" t="s">
        <v>77</v>
      </c>
      <c r="B36" s="165">
        <f>IF((B18*($B$26-($B$27-0.05*$B$27)-$B$60))&lt;0,0,B18*($B$26-($B$27-0.05*$B$27)-$B$60))</f>
        <v>1272.9050607998863</v>
      </c>
      <c r="C36" s="165" t="s">
        <v>104</v>
      </c>
      <c r="D36" s="231"/>
      <c r="G36" s="15"/>
    </row>
    <row r="37" spans="1:7">
      <c r="A37" s="168" t="s">
        <v>78</v>
      </c>
      <c r="B37" s="165">
        <f>B60</f>
        <v>21</v>
      </c>
      <c r="C37" s="165" t="s">
        <v>104</v>
      </c>
      <c r="D37" s="230"/>
      <c r="G37" s="15"/>
    </row>
    <row r="38" spans="1:7">
      <c r="A38" s="3"/>
      <c r="B38" s="43"/>
      <c r="C38" s="43"/>
      <c r="D38" s="171"/>
    </row>
    <row r="39" spans="1:7">
      <c r="A39" s="169" t="s">
        <v>458</v>
      </c>
      <c r="B39" s="164" t="s">
        <v>769</v>
      </c>
      <c r="C39" s="164" t="s">
        <v>770</v>
      </c>
      <c r="D39" s="294" t="s">
        <v>862</v>
      </c>
      <c r="E39" s="161"/>
      <c r="F39" s="161"/>
    </row>
    <row r="40" spans="1:7">
      <c r="A40" s="168" t="s">
        <v>70</v>
      </c>
      <c r="B40" s="162">
        <v>13.9508811865783</v>
      </c>
      <c r="C40" s="167" t="s">
        <v>104</v>
      </c>
      <c r="D40" s="170"/>
      <c r="E40" s="162"/>
      <c r="F40" s="162"/>
    </row>
    <row r="41" spans="1:7">
      <c r="A41" s="168" t="s">
        <v>72</v>
      </c>
      <c r="B41" s="162">
        <v>61.873017186807104</v>
      </c>
      <c r="C41" s="167" t="s">
        <v>104</v>
      </c>
      <c r="D41" s="170"/>
      <c r="E41" s="162"/>
      <c r="F41" s="162"/>
    </row>
    <row r="42" spans="1:7">
      <c r="A42" s="168" t="s">
        <v>73</v>
      </c>
      <c r="B42" s="162">
        <v>9.0243929252199493</v>
      </c>
      <c r="C42" s="167" t="s">
        <v>104</v>
      </c>
      <c r="D42" s="170"/>
      <c r="E42" s="162"/>
      <c r="F42" s="162"/>
    </row>
    <row r="43" spans="1:7">
      <c r="A43" s="168" t="s">
        <v>74</v>
      </c>
      <c r="B43" s="167">
        <v>9.591301268957265</v>
      </c>
      <c r="C43" s="167">
        <v>5.6147891794292981</v>
      </c>
      <c r="D43" s="170"/>
      <c r="E43" s="162"/>
      <c r="F43" s="162"/>
    </row>
    <row r="44" spans="1:7">
      <c r="A44" s="168" t="s">
        <v>76</v>
      </c>
      <c r="B44" s="162">
        <v>6.3435809167690893</v>
      </c>
      <c r="C44" s="167">
        <v>3.4127613809315172</v>
      </c>
      <c r="D44" s="170"/>
      <c r="E44" s="162"/>
      <c r="F44" s="162"/>
    </row>
    <row r="45" spans="1:7">
      <c r="A45" s="168" t="s">
        <v>77</v>
      </c>
      <c r="B45" s="167">
        <v>20.751299670621261</v>
      </c>
      <c r="C45" s="167" t="s">
        <v>104</v>
      </c>
      <c r="D45" s="171"/>
      <c r="E45" s="162"/>
      <c r="F45" s="162"/>
    </row>
    <row r="46" spans="1:7">
      <c r="A46" s="168" t="s">
        <v>78</v>
      </c>
      <c r="B46" s="167" t="s">
        <v>860</v>
      </c>
      <c r="C46" s="167" t="s">
        <v>104</v>
      </c>
      <c r="D46" s="171"/>
      <c r="E46" s="162"/>
      <c r="F46" s="162"/>
    </row>
    <row r="47" spans="1:7">
      <c r="A47" s="172"/>
      <c r="B47" s="232"/>
      <c r="C47" s="232"/>
      <c r="D47" s="173"/>
      <c r="E47" s="162"/>
      <c r="F47" s="162"/>
    </row>
    <row r="48" spans="1:7">
      <c r="E48" s="15"/>
      <c r="F48" s="15"/>
    </row>
    <row r="49" spans="1:4">
      <c r="A49" s="191" t="s">
        <v>456</v>
      </c>
      <c r="B49" s="200"/>
      <c r="C49" s="200"/>
      <c r="D49" s="201"/>
    </row>
    <row r="50" spans="1:4" s="15" customFormat="1">
      <c r="A50" s="169"/>
      <c r="B50" s="32"/>
      <c r="C50" s="32"/>
      <c r="D50" s="202"/>
    </row>
    <row r="51" spans="1:4" s="15" customFormat="1">
      <c r="A51" s="203"/>
      <c r="B51" s="204"/>
      <c r="C51" s="205" t="s">
        <v>363</v>
      </c>
      <c r="D51" s="219" t="s">
        <v>175</v>
      </c>
    </row>
    <row r="52" spans="1:4">
      <c r="A52" s="168" t="s">
        <v>254</v>
      </c>
      <c r="B52" s="311">
        <f>aantalZB_NB_wonen+aantalZB_NB_wonen_met_kantoor+ZB_HH_bestaande_bouw</f>
        <v>189</v>
      </c>
      <c r="C52" s="43"/>
      <c r="D52" s="170"/>
    </row>
    <row r="53" spans="1:4">
      <c r="A53" s="168" t="s">
        <v>453</v>
      </c>
      <c r="B53" s="307">
        <v>5.3300370073084435</v>
      </c>
      <c r="C53" s="43"/>
      <c r="D53" s="301" t="s">
        <v>793</v>
      </c>
    </row>
    <row r="54" spans="1:4">
      <c r="A54" s="242" t="s">
        <v>454</v>
      </c>
      <c r="B54" s="312">
        <f>1.34/3.6</f>
        <v>0.37222222222222223</v>
      </c>
      <c r="C54" s="43" t="s">
        <v>208</v>
      </c>
      <c r="D54" s="301" t="s">
        <v>794</v>
      </c>
    </row>
    <row r="55" spans="1:4">
      <c r="A55" s="172"/>
      <c r="B55" s="243"/>
      <c r="C55" s="175"/>
      <c r="D55" s="176"/>
    </row>
    <row r="56" spans="1:4">
      <c r="D56" s="163"/>
    </row>
    <row r="57" spans="1:4">
      <c r="A57" s="191" t="s">
        <v>457</v>
      </c>
      <c r="B57" s="200"/>
      <c r="C57" s="200"/>
      <c r="D57" s="201"/>
    </row>
    <row r="58" spans="1:4">
      <c r="A58" s="169"/>
      <c r="B58" s="32"/>
      <c r="C58" s="32"/>
      <c r="D58" s="206"/>
    </row>
    <row r="59" spans="1:4">
      <c r="A59" s="180"/>
      <c r="B59" s="179"/>
      <c r="C59" s="205" t="s">
        <v>363</v>
      </c>
      <c r="D59" s="220" t="s">
        <v>175</v>
      </c>
    </row>
    <row r="60" spans="1:4">
      <c r="A60" s="168" t="s">
        <v>254</v>
      </c>
      <c r="B60" s="311">
        <f>aantalWP_NB_wonen+aantalWP_NB_wonen_met_kantoor+WP_HH_bestaande_bouw</f>
        <v>21</v>
      </c>
      <c r="C60" s="32"/>
      <c r="D60" s="174"/>
    </row>
    <row r="61" spans="1:4">
      <c r="A61" s="168" t="s">
        <v>423</v>
      </c>
      <c r="B61" s="307">
        <v>8.5956185892968069</v>
      </c>
      <c r="C61" s="32" t="s">
        <v>251</v>
      </c>
      <c r="D61" s="301" t="s">
        <v>793</v>
      </c>
    </row>
    <row r="62" spans="1:4">
      <c r="A62" s="168" t="s">
        <v>424</v>
      </c>
      <c r="B62" s="307">
        <v>1671.14092090028</v>
      </c>
      <c r="C62" s="32" t="s">
        <v>253</v>
      </c>
      <c r="D62" s="301" t="s">
        <v>793</v>
      </c>
    </row>
    <row r="63" spans="1:4">
      <c r="A63" s="168" t="s">
        <v>386</v>
      </c>
      <c r="B63" s="307">
        <v>3.75</v>
      </c>
      <c r="C63" s="43"/>
      <c r="D63" s="301" t="s">
        <v>794</v>
      </c>
    </row>
    <row r="64" spans="1:4">
      <c r="A64" s="4"/>
      <c r="B64" s="175"/>
      <c r="C64" s="175"/>
      <c r="D64" s="173"/>
    </row>
  </sheetData>
  <mergeCells count="6">
    <mergeCell ref="A1:A3"/>
    <mergeCell ref="B1:P1"/>
    <mergeCell ref="B2:B3"/>
    <mergeCell ref="C2:C3"/>
    <mergeCell ref="D2:K2"/>
    <mergeCell ref="L2:P2"/>
  </mergeCells>
  <pageMargins left="0.7" right="0.7" top="0.75" bottom="0.75" header="0.3" footer="0.3"/>
  <pageSetup paperSize="9" orientation="portrait" r:id="rId1"/>
  <legacyDrawing r:id="rId2"/>
</worksheet>
</file>

<file path=xl/worksheets/sheet2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A00-000000000000}">
  <sheetPr codeName="Sheet6">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31.85546875" style="15" customWidth="1"/>
    <col min="3" max="3" width="34" style="15" customWidth="1"/>
    <col min="4" max="4" width="84.85546875" style="15" customWidth="1"/>
    <col min="5" max="5" width="25.5703125" style="15" customWidth="1"/>
    <col min="6" max="6" width="28.140625" style="15" bestFit="1"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149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248"/>
      <c r="G4" s="14"/>
      <c r="H4" s="14"/>
      <c r="I4" s="14"/>
      <c r="J4" s="14"/>
      <c r="K4" s="14"/>
      <c r="L4" s="14"/>
      <c r="M4" s="14"/>
      <c r="N4" s="14"/>
      <c r="O4" s="14"/>
      <c r="P4" s="14"/>
      <c r="R4" s="6"/>
    </row>
    <row r="5" spans="1:18">
      <c r="A5" s="16" t="s">
        <v>247</v>
      </c>
      <c r="B5" s="30">
        <f>SUM(B6:B12)</f>
        <v>14940.095541999999</v>
      </c>
      <c r="C5" s="17">
        <f>IF(ISERROR('Eigen informatie GS &amp; warmtenet'!B60),0,'Eigen informatie GS &amp; warmtenet'!B60)</f>
        <v>0</v>
      </c>
      <c r="D5" s="30">
        <f>SUM(D6:D12)</f>
        <v>20446.978438216</v>
      </c>
      <c r="E5" s="17">
        <f>SUM(E6:E12)</f>
        <v>61.180539390021458</v>
      </c>
      <c r="F5" s="17">
        <f>SUM(F6:F12)</f>
        <v>4909.3513072192209</v>
      </c>
      <c r="G5" s="18"/>
      <c r="H5" s="17"/>
      <c r="I5" s="17"/>
      <c r="J5" s="17">
        <f>SUM(J6:J12)</f>
        <v>5.0166852304179596E-2</v>
      </c>
      <c r="K5" s="17"/>
      <c r="L5" s="17"/>
      <c r="M5" s="17"/>
      <c r="N5" s="17">
        <f>SUM(N6:N12)</f>
        <v>1826.187635481642</v>
      </c>
      <c r="O5" s="17">
        <f>B38*B39*B40</f>
        <v>9.7945215316823084</v>
      </c>
      <c r="P5" s="17">
        <f>B46*B47*B48/1000-B46*B47*B48/1000/B49</f>
        <v>52.539138306495019</v>
      </c>
      <c r="R5" s="32"/>
    </row>
    <row r="6" spans="1:18">
      <c r="A6" s="32" t="s">
        <v>53</v>
      </c>
      <c r="B6" s="37">
        <f>B26</f>
        <v>1537.776171</v>
      </c>
      <c r="C6" s="33"/>
      <c r="D6" s="37">
        <f>IF(ISERROR(TER_kantoor_gas_kWh/1000),0,TER_kantoor_gas_kWh/1000)*0.902</f>
        <v>2530.8580295019997</v>
      </c>
      <c r="E6" s="33">
        <f>$C$26*'E Balans VL '!I12/100/3.6*1000000</f>
        <v>0.40155745206443222</v>
      </c>
      <c r="F6" s="33">
        <f>$C$26*('E Balans VL '!L12+'E Balans VL '!N12)/100/3.6*1000000</f>
        <v>153.64874995159983</v>
      </c>
      <c r="G6" s="34"/>
      <c r="H6" s="33"/>
      <c r="I6" s="33"/>
      <c r="J6" s="33">
        <f>$C$26*('E Balans VL '!D12+'E Balans VL '!E12)/100/3.6*1000000</f>
        <v>0</v>
      </c>
      <c r="K6" s="33"/>
      <c r="L6" s="33"/>
      <c r="M6" s="33"/>
      <c r="N6" s="33">
        <f>$C$26*'E Balans VL '!Y12/100/3.6*1000000</f>
        <v>1.0902752849980522</v>
      </c>
      <c r="O6" s="33"/>
      <c r="P6" s="33"/>
      <c r="R6" s="32"/>
    </row>
    <row r="7" spans="1:18">
      <c r="A7" s="32" t="s">
        <v>52</v>
      </c>
      <c r="B7" s="37">
        <f t="shared" ref="B7:B12" si="0">B27</f>
        <v>1518.816687</v>
      </c>
      <c r="C7" s="33"/>
      <c r="D7" s="37">
        <f>IF(ISERROR(TER_horeca_gas_kWh/1000),0,TER_horeca_gas_kWh/1000)*0.902</f>
        <v>2029.5537573960003</v>
      </c>
      <c r="E7" s="33">
        <f>$C$27*'E Balans VL '!I9/100/3.6*1000000</f>
        <v>0</v>
      </c>
      <c r="F7" s="33">
        <f>$C$27*('E Balans VL '!L9+'E Balans VL '!N9)/100/3.6*1000000</f>
        <v>124.73505608506146</v>
      </c>
      <c r="G7" s="34"/>
      <c r="H7" s="33"/>
      <c r="I7" s="33"/>
      <c r="J7" s="33">
        <f>$C$27*('E Balans VL '!D9+'E Balans VL '!E9)/100/3.6*1000000</f>
        <v>0</v>
      </c>
      <c r="K7" s="33"/>
      <c r="L7" s="33"/>
      <c r="M7" s="33"/>
      <c r="N7" s="33">
        <f>$C$27*'E Balans VL '!Y9/100/3.6*1000000</f>
        <v>19.193396417463951</v>
      </c>
      <c r="O7" s="33"/>
      <c r="P7" s="33"/>
      <c r="R7" s="32"/>
    </row>
    <row r="8" spans="1:18">
      <c r="A8" s="6" t="s">
        <v>51</v>
      </c>
      <c r="B8" s="37">
        <f t="shared" si="0"/>
        <v>3100.8181719999998</v>
      </c>
      <c r="C8" s="33"/>
      <c r="D8" s="37">
        <f>IF(ISERROR(TER_handel_gas_kWh/1000),0,TER_handel_gas_kWh/1000)*0.902</f>
        <v>2611.0265546640003</v>
      </c>
      <c r="E8" s="33">
        <f>$C$28*'E Balans VL '!I13/100/3.6*1000000</f>
        <v>11.396320466487191</v>
      </c>
      <c r="F8" s="33">
        <f>$C$28*('E Balans VL '!L13+'E Balans VL '!N13)/100/3.6*1000000</f>
        <v>296.18038571490479</v>
      </c>
      <c r="G8" s="34"/>
      <c r="H8" s="33"/>
      <c r="I8" s="33"/>
      <c r="J8" s="33">
        <f>$C$28*('E Balans VL '!D13+'E Balans VL '!E13)/100/3.6*1000000</f>
        <v>0</v>
      </c>
      <c r="K8" s="33"/>
      <c r="L8" s="33"/>
      <c r="M8" s="33"/>
      <c r="N8" s="33">
        <f>$C$28*'E Balans VL '!Y13/100/3.6*1000000</f>
        <v>1.2269208891260619</v>
      </c>
      <c r="O8" s="33"/>
      <c r="P8" s="33"/>
      <c r="R8" s="32"/>
    </row>
    <row r="9" spans="1:18">
      <c r="A9" s="32" t="s">
        <v>50</v>
      </c>
      <c r="B9" s="37">
        <f t="shared" si="0"/>
        <v>990.03072900000006</v>
      </c>
      <c r="C9" s="33"/>
      <c r="D9" s="37">
        <f>IF(ISERROR(TER_gezond_gas_kWh/1000),0,TER_gezond_gas_kWh/1000)*0.902</f>
        <v>2203.79128618</v>
      </c>
      <c r="E9" s="33">
        <f>$C$29*'E Balans VL '!I10/100/3.6*1000000</f>
        <v>0</v>
      </c>
      <c r="F9" s="33">
        <f>$C$29*('E Balans VL '!L10+'E Balans VL '!N10)/100/3.6*1000000</f>
        <v>66.881186299910681</v>
      </c>
      <c r="G9" s="34"/>
      <c r="H9" s="33"/>
      <c r="I9" s="33"/>
      <c r="J9" s="33">
        <f>$C$29*('E Balans VL '!D10+'E Balans VL '!E10)/100/3.6*1000000</f>
        <v>0</v>
      </c>
      <c r="K9" s="33"/>
      <c r="L9" s="33"/>
      <c r="M9" s="33"/>
      <c r="N9" s="33">
        <f>$C$29*'E Balans VL '!Y10/100/3.6*1000000</f>
        <v>7.7031777406809407</v>
      </c>
      <c r="O9" s="33"/>
      <c r="P9" s="33"/>
      <c r="R9" s="32"/>
    </row>
    <row r="10" spans="1:18">
      <c r="A10" s="32" t="s">
        <v>49</v>
      </c>
      <c r="B10" s="37">
        <f t="shared" si="0"/>
        <v>4448.8564129999995</v>
      </c>
      <c r="C10" s="33"/>
      <c r="D10" s="37">
        <f>IF(ISERROR(TER_ander_gas_kWh/1000),0,TER_ander_gas_kWh/1000)*0.902</f>
        <v>6810.5893034299997</v>
      </c>
      <c r="E10" s="33">
        <f>$C$30*'E Balans VL '!I14/100/3.6*1000000</f>
        <v>40.341363718763795</v>
      </c>
      <c r="F10" s="33">
        <f>$C$30*('E Balans VL '!L14+'E Balans VL '!N14)/100/3.6*1000000</f>
        <v>3516.5855167374361</v>
      </c>
      <c r="G10" s="34"/>
      <c r="H10" s="33"/>
      <c r="I10" s="33"/>
      <c r="J10" s="33">
        <f>$C$30*('E Balans VL '!D14+'E Balans VL '!E14)/100/3.6*1000000</f>
        <v>4.4032660770159555E-2</v>
      </c>
      <c r="K10" s="33"/>
      <c r="L10" s="33"/>
      <c r="M10" s="33"/>
      <c r="N10" s="33">
        <f>$C$30*'E Balans VL '!Y14/100/3.6*1000000</f>
        <v>1570.2195277413691</v>
      </c>
      <c r="O10" s="33"/>
      <c r="P10" s="33"/>
      <c r="R10" s="32"/>
    </row>
    <row r="11" spans="1:18">
      <c r="A11" s="32" t="s">
        <v>54</v>
      </c>
      <c r="B11" s="37">
        <f t="shared" si="0"/>
        <v>284.85527300000001</v>
      </c>
      <c r="C11" s="33"/>
      <c r="D11" s="37">
        <f>IF(ISERROR(TER_onderwijs_gas_kWh/1000),0,TER_onderwijs_gas_kWh/1000)*0.902</f>
        <v>1359.6095375940001</v>
      </c>
      <c r="E11" s="33">
        <f>$C$31*'E Balans VL '!I11/100/3.6*1000000</f>
        <v>0</v>
      </c>
      <c r="F11" s="33">
        <f>$C$31*('E Balans VL '!L11+'E Balans VL '!N11)/100/3.6*1000000</f>
        <v>33.901607438546073</v>
      </c>
      <c r="G11" s="34"/>
      <c r="H11" s="33"/>
      <c r="I11" s="33"/>
      <c r="J11" s="33">
        <f>$C$31*('E Balans VL '!D11+'E Balans VL '!E11)/100/3.6*1000000</f>
        <v>0</v>
      </c>
      <c r="K11" s="33"/>
      <c r="L11" s="33"/>
      <c r="M11" s="33"/>
      <c r="N11" s="33">
        <f>$C$31*'E Balans VL '!Y11/100/3.6*1000000</f>
        <v>0.63351117662344847</v>
      </c>
      <c r="O11" s="33"/>
      <c r="P11" s="33"/>
      <c r="R11" s="32"/>
    </row>
    <row r="12" spans="1:18">
      <c r="A12" s="32" t="s">
        <v>248</v>
      </c>
      <c r="B12" s="37">
        <f t="shared" si="0"/>
        <v>3058.9420970000001</v>
      </c>
      <c r="C12" s="33"/>
      <c r="D12" s="37">
        <f>IF(ISERROR(TER_rest_gas_kWh/1000),0,TER_rest_gas_kWh/1000)*0.902</f>
        <v>2901.5499694499999</v>
      </c>
      <c r="E12" s="33">
        <f>$C$32*'E Balans VL '!I8/100/3.6*1000000</f>
        <v>9.0412977527060381</v>
      </c>
      <c r="F12" s="33">
        <f>$C$32*('E Balans VL '!L8+'E Balans VL '!N8)/100/3.6*1000000</f>
        <v>717.41880499176091</v>
      </c>
      <c r="G12" s="34"/>
      <c r="H12" s="33"/>
      <c r="I12" s="33"/>
      <c r="J12" s="33">
        <f>$C$32*('E Balans VL '!D8+'E Balans VL '!E8)/100/3.6*1000000</f>
        <v>6.1341915340200398E-3</v>
      </c>
      <c r="K12" s="33"/>
      <c r="L12" s="33"/>
      <c r="M12" s="33"/>
      <c r="N12" s="33">
        <f>$C$32*'E Balans VL '!Y8/100/3.6*1000000</f>
        <v>226.12082623138059</v>
      </c>
      <c r="O12" s="33"/>
      <c r="P12" s="33"/>
      <c r="R12" s="32"/>
    </row>
    <row r="13" spans="1:18">
      <c r="A13" s="16" t="s">
        <v>464</v>
      </c>
      <c r="B13" s="244">
        <f ca="1">'lokale energieproductie'!N38+'lokale energieproductie'!N31</f>
        <v>0</v>
      </c>
      <c r="C13" s="244">
        <f ca="1">'lokale energieproductie'!O38+'lokale energieproductie'!O31</f>
        <v>0</v>
      </c>
      <c r="D13" s="302">
        <f ca="1">('lokale energieproductie'!P31+'lokale energieproductie'!P38)*(-1)</f>
        <v>0</v>
      </c>
      <c r="E13" s="245"/>
      <c r="F13" s="302">
        <f ca="1">('lokale energieproductie'!S31+'lokale energieproductie'!S38)*(-1)</f>
        <v>0</v>
      </c>
      <c r="G13" s="246"/>
      <c r="H13" s="245"/>
      <c r="I13" s="245"/>
      <c r="J13" s="245"/>
      <c r="K13" s="245"/>
      <c r="L13" s="302">
        <f ca="1">('lokale energieproductie'!U31+'lokale energieproductie'!T31+'lokale energieproductie'!U38+'lokale energieproductie'!T38)*(-1)</f>
        <v>0</v>
      </c>
      <c r="M13" s="245"/>
      <c r="N13" s="302">
        <f ca="1">('lokale energieproductie'!Q31+'lokale energieproductie'!R31+'lokale energieproductie'!V31+'lokale energieproductie'!Q38+'lokale energieproductie'!R38+'lokale energieproductie'!V38)*(-1)</f>
        <v>0</v>
      </c>
      <c r="O13" s="245"/>
      <c r="P13" s="245"/>
      <c r="R13" s="32"/>
    </row>
    <row r="14" spans="1:18">
      <c r="A14" s="16" t="s">
        <v>478</v>
      </c>
      <c r="B14" s="244">
        <f>('Eigen gebouwen'!B15)*(-1)</f>
        <v>0</v>
      </c>
      <c r="C14" s="244">
        <f>('Eigen gebouwen'!C15)*(-1)</f>
        <v>0</v>
      </c>
      <c r="D14" s="244">
        <f>('Eigen gebouwen'!D15)*(-1)</f>
        <v>0</v>
      </c>
      <c r="E14" s="244">
        <f>('Eigen gebouwen'!E15)*(-1)</f>
        <v>0</v>
      </c>
      <c r="F14" s="244">
        <f>('Eigen gebouwen'!F15)*(-1)</f>
        <v>0</v>
      </c>
      <c r="G14" s="244">
        <f>('Eigen gebouwen'!G15)*(-1)</f>
        <v>0</v>
      </c>
      <c r="H14" s="244">
        <f>('Eigen gebouwen'!H15)*(-1)</f>
        <v>0</v>
      </c>
      <c r="I14" s="244">
        <f>('Eigen gebouwen'!I15)*(-1)</f>
        <v>0</v>
      </c>
      <c r="J14" s="244">
        <f>('Eigen gebouwen'!J15)*(-1)</f>
        <v>0</v>
      </c>
      <c r="K14" s="244">
        <f>('Eigen gebouwen'!K15)*(-1)</f>
        <v>0</v>
      </c>
      <c r="L14" s="244">
        <f>('Eigen gebouwen'!L15)*(-1)</f>
        <v>0</v>
      </c>
      <c r="M14" s="244">
        <f>('Eigen gebouwen'!M15)*(-1)</f>
        <v>0</v>
      </c>
      <c r="N14" s="244">
        <f>('Eigen gebouwen'!N15)*(-1)</f>
        <v>0</v>
      </c>
      <c r="O14" s="244"/>
      <c r="P14" s="244"/>
      <c r="R14" s="32"/>
    </row>
    <row r="15" spans="1:18">
      <c r="A15" s="32"/>
      <c r="B15" s="29"/>
      <c r="C15" s="29"/>
      <c r="D15" s="247"/>
      <c r="E15" s="29"/>
      <c r="F15" s="29"/>
      <c r="G15" s="28"/>
      <c r="H15" s="29"/>
      <c r="I15" s="29"/>
      <c r="J15" s="29"/>
      <c r="K15" s="29"/>
      <c r="L15" s="29"/>
      <c r="M15" s="29"/>
      <c r="N15" s="29"/>
      <c r="O15" s="29"/>
      <c r="P15" s="29"/>
      <c r="R15" s="32"/>
    </row>
    <row r="16" spans="1:18">
      <c r="A16" s="20" t="s">
        <v>249</v>
      </c>
      <c r="B16" s="21">
        <f t="shared" ref="B16:N16" ca="1" si="1">MAX((B5+B13+B14),0)</f>
        <v>14940.095541999999</v>
      </c>
      <c r="C16" s="21">
        <f t="shared" ca="1" si="1"/>
        <v>0</v>
      </c>
      <c r="D16" s="21">
        <f t="shared" ca="1" si="1"/>
        <v>20446.978438216</v>
      </c>
      <c r="E16" s="21">
        <f t="shared" si="1"/>
        <v>61.180539390021458</v>
      </c>
      <c r="F16" s="21">
        <f t="shared" ca="1" si="1"/>
        <v>4909.3513072192209</v>
      </c>
      <c r="G16" s="21">
        <f t="shared" si="1"/>
        <v>0</v>
      </c>
      <c r="H16" s="21">
        <f t="shared" si="1"/>
        <v>0</v>
      </c>
      <c r="I16" s="21">
        <f t="shared" si="1"/>
        <v>0</v>
      </c>
      <c r="J16" s="21">
        <f t="shared" si="1"/>
        <v>5.0166852304179596E-2</v>
      </c>
      <c r="K16" s="21">
        <f t="shared" si="1"/>
        <v>0</v>
      </c>
      <c r="L16" s="21">
        <f t="shared" ca="1" si="1"/>
        <v>0</v>
      </c>
      <c r="M16" s="21">
        <f t="shared" si="1"/>
        <v>0</v>
      </c>
      <c r="N16" s="21">
        <f t="shared" ca="1" si="1"/>
        <v>1826.187635481642</v>
      </c>
      <c r="O16" s="21">
        <f>O5</f>
        <v>9.7945215316823084</v>
      </c>
      <c r="P16" s="21">
        <f>P5</f>
        <v>52.539138306495019</v>
      </c>
      <c r="R16" s="32"/>
    </row>
    <row r="17" spans="1:18">
      <c r="A17"/>
      <c r="B17" s="19"/>
      <c r="C17" s="19"/>
      <c r="D17" s="19"/>
      <c r="E17" s="19"/>
      <c r="F17" s="19"/>
      <c r="G17" s="19"/>
      <c r="H17" s="19"/>
      <c r="I17" s="19"/>
      <c r="J17" s="19"/>
      <c r="K17" s="19"/>
      <c r="L17" s="19"/>
      <c r="M17" s="19"/>
      <c r="N17" s="19"/>
      <c r="O17" s="19"/>
      <c r="P17" s="19"/>
      <c r="R17" s="32"/>
    </row>
    <row r="18" spans="1:18">
      <c r="A18" s="24" t="s">
        <v>207</v>
      </c>
      <c r="B18" s="25">
        <f ca="1">'EF ele_warmte'!B12</f>
        <v>0.19293901387773318</v>
      </c>
      <c r="C18" s="25">
        <f ca="1">'EF ele_warmte'!B22</f>
        <v>0</v>
      </c>
      <c r="D18" s="25">
        <f>EF_CO2_aardgas</f>
        <v>0.20200000000000001</v>
      </c>
      <c r="E18" s="25">
        <f>EF_VLgas_CO2</f>
        <v>0.22700000000000001</v>
      </c>
      <c r="F18" s="25">
        <f>EF_stookolie_CO2</f>
        <v>0.26700000000000002</v>
      </c>
      <c r="G18" s="25">
        <f>EF_diesel_CO2</f>
        <v>0.26700000000000002</v>
      </c>
      <c r="H18" s="25">
        <f>EF_benzine_CO2</f>
        <v>0.249</v>
      </c>
      <c r="I18" s="25">
        <f>EF_bruinkool_CO2</f>
        <v>0.35099999999999998</v>
      </c>
      <c r="J18" s="25">
        <f>EF_steenkool_CO2</f>
        <v>0.35399999999999998</v>
      </c>
      <c r="K18" s="25">
        <f>EF_anderfossiel_CO2</f>
        <v>0.26400000000000001</v>
      </c>
      <c r="L18" s="25">
        <f>'EF brandstof'!J4</f>
        <v>0</v>
      </c>
      <c r="M18" s="25">
        <f>'EF brandstof'!K4</f>
        <v>0</v>
      </c>
      <c r="N18" s="25">
        <f>'EF brandstof'!L4</f>
        <v>0</v>
      </c>
      <c r="O18" s="25">
        <v>0</v>
      </c>
      <c r="P18" s="25">
        <v>0</v>
      </c>
    </row>
    <row r="19" spans="1:18">
      <c r="A19"/>
      <c r="B19" s="22"/>
      <c r="C19" s="22"/>
      <c r="D19" s="22"/>
      <c r="E19" s="22"/>
      <c r="F19" s="22"/>
      <c r="G19" s="22"/>
      <c r="H19" s="22"/>
      <c r="I19" s="22"/>
      <c r="J19" s="22"/>
      <c r="K19" s="22"/>
      <c r="L19" s="22"/>
      <c r="M19" s="22"/>
      <c r="N19" s="22"/>
      <c r="O19" s="22"/>
      <c r="P19" s="22"/>
    </row>
    <row r="20" spans="1:18">
      <c r="A20" s="20" t="s">
        <v>206</v>
      </c>
      <c r="B20" s="23">
        <f ca="1">B16*B18</f>
        <v>2882.5273011125973</v>
      </c>
      <c r="C20" s="23">
        <f t="shared" ref="C20:P20" ca="1" si="2">C16*C18</f>
        <v>0</v>
      </c>
      <c r="D20" s="23">
        <f t="shared" ca="1" si="2"/>
        <v>4130.289644519632</v>
      </c>
      <c r="E20" s="23">
        <f t="shared" si="2"/>
        <v>13.887982441534872</v>
      </c>
      <c r="F20" s="23">
        <f t="shared" ca="1" si="2"/>
        <v>1310.796799027532</v>
      </c>
      <c r="G20" s="23">
        <f t="shared" si="2"/>
        <v>0</v>
      </c>
      <c r="H20" s="23">
        <f t="shared" si="2"/>
        <v>0</v>
      </c>
      <c r="I20" s="23">
        <f t="shared" si="2"/>
        <v>0</v>
      </c>
      <c r="J20" s="23">
        <f t="shared" si="2"/>
        <v>1.7759065715679576E-2</v>
      </c>
      <c r="K20" s="23">
        <f t="shared" si="2"/>
        <v>0</v>
      </c>
      <c r="L20" s="23">
        <f t="shared" ca="1" si="2"/>
        <v>0</v>
      </c>
      <c r="M20" s="23">
        <f t="shared" si="2"/>
        <v>0</v>
      </c>
      <c r="N20" s="23">
        <f t="shared" ca="1" si="2"/>
        <v>0</v>
      </c>
      <c r="O20" s="23">
        <f t="shared" si="2"/>
        <v>0</v>
      </c>
      <c r="P20" s="23">
        <f t="shared" si="2"/>
        <v>0</v>
      </c>
    </row>
    <row r="21" spans="1:18">
      <c r="A21" s="42"/>
      <c r="B21" s="29"/>
      <c r="C21" s="29"/>
      <c r="D21" s="29"/>
      <c r="E21" s="29"/>
      <c r="F21" s="29"/>
      <c r="G21" s="29"/>
      <c r="H21" s="29"/>
      <c r="I21" s="29"/>
      <c r="J21" s="29"/>
      <c r="K21" s="29"/>
      <c r="L21" s="29"/>
      <c r="M21" s="29"/>
      <c r="N21" s="29"/>
      <c r="O21" s="29"/>
      <c r="P21" s="29"/>
    </row>
    <row r="23" spans="1:18">
      <c r="A23" s="190" t="s">
        <v>463</v>
      </c>
      <c r="B23" s="200"/>
      <c r="C23" s="200"/>
      <c r="D23" s="222"/>
    </row>
    <row r="24" spans="1:18">
      <c r="A24" s="233"/>
      <c r="B24" s="32"/>
      <c r="C24" s="32"/>
      <c r="D24" s="234"/>
    </row>
    <row r="25" spans="1:18">
      <c r="A25" s="235"/>
      <c r="B25" s="221" t="s">
        <v>255</v>
      </c>
      <c r="C25" s="221" t="s">
        <v>256</v>
      </c>
      <c r="D25" s="236" t="s">
        <v>175</v>
      </c>
    </row>
    <row r="26" spans="1:18">
      <c r="A26" s="228" t="s">
        <v>53</v>
      </c>
      <c r="B26" s="33">
        <f>IF(ISERROR(TER_kantoor_ele_kWh/1000),0,TER_kantoor_ele_kWh/1000)</f>
        <v>1537.776171</v>
      </c>
      <c r="C26" s="39">
        <f>IF(ISERROR(B26*3.6/1000000/'E Balans VL '!Z12*100),0,B26*3.6/1000000/'E Balans VL '!Z12*100)</f>
        <v>4.3034998936214514E-2</v>
      </c>
      <c r="D26" s="234" t="s">
        <v>667</v>
      </c>
      <c r="F26" s="6"/>
    </row>
    <row r="27" spans="1:18">
      <c r="A27" s="228" t="s">
        <v>52</v>
      </c>
      <c r="B27" s="33">
        <f>IF(ISERROR(TER_horeca_ele_kWh/1000),0,TER_horeca_ele_kWh/1000)</f>
        <v>1518.816687</v>
      </c>
      <c r="C27" s="39">
        <f>IF(ISERROR(B27*3.6/1000000/'E Balans VL '!Z9*100),0,B27*3.6/1000000/'E Balans VL '!Z9*100)</f>
        <v>0.1132011116011946</v>
      </c>
      <c r="D27" s="234" t="s">
        <v>667</v>
      </c>
      <c r="F27" s="6"/>
    </row>
    <row r="28" spans="1:18">
      <c r="A28" s="168" t="s">
        <v>51</v>
      </c>
      <c r="B28" s="33">
        <f>IF(ISERROR(TER_handel_ele_kWh/1000),0,TER_handel_ele_kWh/1000)</f>
        <v>3100.8181719999998</v>
      </c>
      <c r="C28" s="39">
        <f>IF(ISERROR(B28*3.6/1000000/'E Balans VL '!Z13*100),0,B28*3.6/1000000/'E Balans VL '!Z13*100)</f>
        <v>8.983891167602609E-2</v>
      </c>
      <c r="D28" s="234" t="s">
        <v>667</v>
      </c>
      <c r="F28" s="6"/>
    </row>
    <row r="29" spans="1:18">
      <c r="A29" s="228" t="s">
        <v>50</v>
      </c>
      <c r="B29" s="33">
        <f>IF(ISERROR(TER_gezond_ele_kWh/1000),0,TER_gezond_ele_kWh/1000)</f>
        <v>990.03072900000006</v>
      </c>
      <c r="C29" s="39">
        <f>IF(ISERROR(B29*3.6/1000000/'E Balans VL '!Z10*100),0,B29*3.6/1000000/'E Balans VL '!Z10*100)</f>
        <v>9.9845779679381547E-2</v>
      </c>
      <c r="D29" s="234" t="s">
        <v>667</v>
      </c>
      <c r="F29" s="6"/>
    </row>
    <row r="30" spans="1:18">
      <c r="A30" s="228" t="s">
        <v>49</v>
      </c>
      <c r="B30" s="33">
        <f>IF(ISERROR(TER_ander_ele_kWh/1000),0,TER_ander_ele_kWh/1000)</f>
        <v>4448.8564129999995</v>
      </c>
      <c r="C30" s="39">
        <f>IF(ISERROR(B30*3.6/1000000/'E Balans VL '!Z14*100),0,B30*3.6/1000000/'E Balans VL '!Z14*100)</f>
        <v>0.18033854240338382</v>
      </c>
      <c r="D30" s="234" t="s">
        <v>667</v>
      </c>
      <c r="F30" s="6"/>
    </row>
    <row r="31" spans="1:18">
      <c r="A31" s="228" t="s">
        <v>54</v>
      </c>
      <c r="B31" s="33">
        <f>IF(ISERROR(TER_onderwijs_ele_kWh/1000),0,TER_onderwijs_ele_kWh/1000)</f>
        <v>284.85527300000001</v>
      </c>
      <c r="C31" s="39">
        <f>IF(ISERROR(B31*3.6/1000000/'E Balans VL '!Z11*100),0,B31*3.6/1000000/'E Balans VL '!Z11*100)</f>
        <v>8.1195352651847505E-2</v>
      </c>
      <c r="D31" s="234" t="s">
        <v>667</v>
      </c>
    </row>
    <row r="32" spans="1:18">
      <c r="A32" s="228" t="s">
        <v>248</v>
      </c>
      <c r="B32" s="33">
        <f>IF(ISERROR(TER_rest_ele_kWh/1000),0,TER_rest_ele_kWh/1000)</f>
        <v>3058.9420970000001</v>
      </c>
      <c r="C32" s="39">
        <f>IF(ISERROR(B32*3.6/1000000/'E Balans VL '!Z8*100),0,B32*3.6/1000000/'E Balans VL '!Z8*100)</f>
        <v>2.5122968740013817E-2</v>
      </c>
      <c r="D32" s="234" t="s">
        <v>667</v>
      </c>
    </row>
    <row r="33" spans="1:4">
      <c r="A33" s="237"/>
      <c r="B33" s="177"/>
      <c r="C33" s="177"/>
      <c r="D33" s="238"/>
    </row>
    <row r="34" spans="1:4">
      <c r="A34" s="32"/>
      <c r="B34" s="32"/>
      <c r="C34" s="32"/>
    </row>
    <row r="35" spans="1:4">
      <c r="A35" s="190" t="s">
        <v>456</v>
      </c>
      <c r="B35" s="200"/>
      <c r="C35" s="200"/>
      <c r="D35" s="222"/>
    </row>
    <row r="36" spans="1:4">
      <c r="A36" s="233"/>
      <c r="B36" s="32"/>
      <c r="C36" s="32"/>
      <c r="D36" s="229"/>
    </row>
    <row r="37" spans="1:4">
      <c r="A37" s="239"/>
      <c r="B37" s="240"/>
      <c r="C37" s="221" t="s">
        <v>363</v>
      </c>
      <c r="D37" s="241" t="s">
        <v>175</v>
      </c>
    </row>
    <row r="38" spans="1:4">
      <c r="A38" s="168" t="s">
        <v>254</v>
      </c>
      <c r="B38" s="311">
        <f>aantalZB_NB_ander+aantalZB_NB_ander_met_kantoor+aantalZB_NB_kantoor+aantalZB_NB_school+ZB_NHH_bestaande_bouw+aantalZB_NB_NIET_RESIDENTIEEL_EPN</f>
        <v>2</v>
      </c>
      <c r="C38" s="43"/>
      <c r="D38" s="229"/>
    </row>
    <row r="39" spans="1:4">
      <c r="A39" s="168" t="s">
        <v>453</v>
      </c>
      <c r="B39" s="307">
        <v>13.15681996793146</v>
      </c>
      <c r="C39" s="43"/>
      <c r="D39" s="301" t="s">
        <v>793</v>
      </c>
    </row>
    <row r="40" spans="1:4">
      <c r="A40" s="6" t="s">
        <v>454</v>
      </c>
      <c r="B40" s="312">
        <f>1.34/3.6</f>
        <v>0.37222222222222223</v>
      </c>
      <c r="C40" s="43" t="s">
        <v>208</v>
      </c>
      <c r="D40" s="301" t="s">
        <v>794</v>
      </c>
    </row>
    <row r="41" spans="1:4">
      <c r="A41" s="237"/>
      <c r="B41" s="177"/>
      <c r="C41" s="177"/>
      <c r="D41" s="238"/>
    </row>
    <row r="43" spans="1:4">
      <c r="A43" s="191" t="s">
        <v>457</v>
      </c>
      <c r="B43" s="200"/>
      <c r="C43" s="200"/>
      <c r="D43" s="222"/>
    </row>
    <row r="44" spans="1:4">
      <c r="A44" s="227"/>
      <c r="B44" s="32"/>
      <c r="C44" s="32"/>
      <c r="D44" s="229"/>
    </row>
    <row r="45" spans="1:4">
      <c r="A45" s="239"/>
      <c r="B45" s="240"/>
      <c r="C45" s="221" t="s">
        <v>363</v>
      </c>
      <c r="D45" s="241" t="s">
        <v>175</v>
      </c>
    </row>
    <row r="46" spans="1:4">
      <c r="A46" s="168" t="s">
        <v>254</v>
      </c>
      <c r="B46" s="523">
        <f>aantalWP_NB_ander+antalWP_NB_ander_met_kantoor+aantalWP_NB_kantoor+aantalWP_NB_school+WP_NHH_bestaande_bouw+aantalWP_NB_NIET_RESIDENTIEEL_EPN</f>
        <v>1</v>
      </c>
      <c r="C46" s="32"/>
      <c r="D46" s="229"/>
    </row>
    <row r="47" spans="1:4">
      <c r="A47" s="168" t="s">
        <v>423</v>
      </c>
      <c r="B47" s="524">
        <v>37.963784638354454</v>
      </c>
      <c r="C47" s="32" t="s">
        <v>251</v>
      </c>
      <c r="D47" s="301" t="s">
        <v>793</v>
      </c>
    </row>
    <row r="48" spans="1:4">
      <c r="A48" s="168" t="s">
        <v>424</v>
      </c>
      <c r="B48" s="524">
        <v>1887.1743212997605</v>
      </c>
      <c r="C48" s="32" t="s">
        <v>253</v>
      </c>
      <c r="D48" s="301" t="s">
        <v>793</v>
      </c>
    </row>
    <row r="49" spans="1:4">
      <c r="A49" s="168" t="s">
        <v>386</v>
      </c>
      <c r="B49" s="524">
        <v>3.75</v>
      </c>
      <c r="C49" s="32"/>
      <c r="D49" s="301" t="s">
        <v>794</v>
      </c>
    </row>
    <row r="50" spans="1:4">
      <c r="A50" s="172"/>
      <c r="B50" s="177"/>
      <c r="C50" s="177"/>
      <c r="D50" s="238"/>
    </row>
    <row r="51" spans="1:4">
      <c r="A51" s="6"/>
      <c r="B51" s="32"/>
      <c r="C51" s="32"/>
    </row>
    <row r="52" spans="1:4">
      <c r="A52" s="32"/>
      <c r="B52" s="32"/>
      <c r="C52" s="32"/>
    </row>
    <row r="53" spans="1:4">
      <c r="A53" s="32"/>
      <c r="B53" s="32"/>
      <c r="C53" s="32"/>
    </row>
    <row r="54" spans="1:4">
      <c r="A54" s="32"/>
      <c r="B54" s="32"/>
      <c r="C54" s="32"/>
    </row>
    <row r="55" spans="1:4">
      <c r="A55" s="32"/>
      <c r="B55" s="32"/>
      <c r="C55" s="32"/>
    </row>
  </sheetData>
  <mergeCells count="6">
    <mergeCell ref="A1:A3"/>
    <mergeCell ref="B1:P1"/>
    <mergeCell ref="B2:B3"/>
    <mergeCell ref="C2:C3"/>
    <mergeCell ref="D2:K2"/>
    <mergeCell ref="L2:P2"/>
  </mergeCells>
  <dataValidations count="1">
    <dataValidation type="list" allowBlank="1" showInputMessage="1" showErrorMessage="1" sqref="B2:D4" xr:uid="{00000000-0002-0000-1A00-000000000000}">
      <formula1>#REF!</formula1>
    </dataValidation>
  </dataValidations>
  <pageMargins left="0.7" right="0.7" top="0.75" bottom="0.75" header="0.3" footer="0.3"/>
  <pageSetup paperSize="9" orientation="portrait" r:id="rId1"/>
  <legacyDrawing r:id="rId2"/>
</worksheet>
</file>

<file path=xl/worksheets/sheet2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B00-000000000000}">
  <sheetPr codeName="Sheet7">
    <tabColor theme="5" tint="-0.249977111117893"/>
  </sheetPr>
  <dimension ref="A1:R55"/>
  <sheetViews>
    <sheetView showGridLines="0" zoomScale="80" zoomScaleNormal="80" workbookViewId="0">
      <selection sqref="A1:A3"/>
    </sheetView>
  </sheetViews>
  <sheetFormatPr defaultColWidth="9.140625" defaultRowHeight="15"/>
  <cols>
    <col min="1" max="1" width="67.5703125" style="15" customWidth="1"/>
    <col min="2" max="2" width="22.5703125" style="15" customWidth="1"/>
    <col min="3" max="3" width="39.5703125" style="15" customWidth="1"/>
    <col min="4" max="4" width="82.2851562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156</v>
      </c>
      <c r="B1" s="1162" t="s">
        <v>188</v>
      </c>
      <c r="C1" s="1163"/>
      <c r="D1" s="1163"/>
      <c r="E1" s="1163"/>
      <c r="F1" s="1163"/>
      <c r="G1" s="1163"/>
      <c r="H1" s="1163"/>
      <c r="I1" s="1163"/>
      <c r="J1" s="1163"/>
      <c r="K1" s="1163"/>
      <c r="L1" s="1163"/>
      <c r="M1" s="1163"/>
      <c r="N1" s="1163"/>
      <c r="O1" s="1163"/>
      <c r="P1" s="1163"/>
      <c r="R1" s="72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c r="R2" s="723"/>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c r="R3" s="723"/>
    </row>
    <row r="4" spans="1:18" ht="15.75">
      <c r="A4" s="13"/>
      <c r="B4" s="14"/>
      <c r="C4" s="14"/>
      <c r="D4" s="14"/>
      <c r="E4" s="14"/>
      <c r="F4" s="14"/>
      <c r="G4" s="14"/>
      <c r="H4" s="14"/>
      <c r="I4" s="14"/>
      <c r="J4" s="14"/>
      <c r="K4" s="14"/>
      <c r="L4" s="14"/>
      <c r="M4" s="14"/>
      <c r="N4" s="14"/>
      <c r="O4" s="14"/>
      <c r="P4" s="14"/>
      <c r="R4" s="6"/>
    </row>
    <row r="5" spans="1:18">
      <c r="A5" s="16" t="s">
        <v>257</v>
      </c>
      <c r="B5" s="30">
        <f>SUM(B6:B15)</f>
        <v>10519.914925999999</v>
      </c>
      <c r="C5" s="17">
        <f>IF(ISERROR('Eigen informatie GS &amp; warmtenet'!B61),0,'Eigen informatie GS &amp; warmtenet'!B61)</f>
        <v>0</v>
      </c>
      <c r="D5" s="30">
        <f>SUM(D6:D15)</f>
        <v>9759.7441575480007</v>
      </c>
      <c r="E5" s="17">
        <f>SUM(E6:E15)</f>
        <v>357.78125877036456</v>
      </c>
      <c r="F5" s="17">
        <f>SUM(F6:F15)</f>
        <v>2768.83728616184</v>
      </c>
      <c r="G5" s="18"/>
      <c r="H5" s="17"/>
      <c r="I5" s="17"/>
      <c r="J5" s="17">
        <f>SUM(J6:J15)</f>
        <v>28.401168028729931</v>
      </c>
      <c r="K5" s="17"/>
      <c r="L5" s="17"/>
      <c r="M5" s="17"/>
      <c r="N5" s="17">
        <f>SUM(N6:N15)</f>
        <v>423.06228161013496</v>
      </c>
      <c r="O5" s="17">
        <f>B43*B44*B45</f>
        <v>0</v>
      </c>
      <c r="P5" s="17">
        <f>B51*B52*B53/1000-B51*B52*B53/1000/B54</f>
        <v>0</v>
      </c>
      <c r="R5" s="32"/>
    </row>
    <row r="6" spans="1:18">
      <c r="A6" s="6" t="s">
        <v>34</v>
      </c>
      <c r="B6" s="37">
        <f>IF( ISERROR(IND_ijzer_ele_kWh/1000),0,IND_ijzer_ele_kWh/1000)</f>
        <v>0</v>
      </c>
      <c r="C6" s="33"/>
      <c r="D6" s="37">
        <f>IF( ISERROR(IND_ijzer_gas_kWh/1000),0,IND_ijzer_gas_kWh/1000)*0.902</f>
        <v>0</v>
      </c>
      <c r="E6" s="33"/>
      <c r="F6" s="33"/>
      <c r="G6" s="34"/>
      <c r="H6" s="33"/>
      <c r="I6" s="33"/>
      <c r="J6" s="40"/>
      <c r="K6" s="33"/>
      <c r="L6" s="33"/>
      <c r="M6" s="33"/>
      <c r="N6" s="33"/>
      <c r="O6" s="33"/>
      <c r="P6" s="33"/>
      <c r="R6" s="32"/>
    </row>
    <row r="7" spans="1:18">
      <c r="A7" s="6" t="s">
        <v>37</v>
      </c>
      <c r="B7" s="37">
        <f t="shared" ref="B7:B15" si="0">B29</f>
        <v>0</v>
      </c>
      <c r="C7" s="33"/>
      <c r="D7" s="37">
        <f>IF( ISERROR(IND_nonf_gas_kWhh/1000),0,IND_nonf_gas_kWh/1000)*0.902</f>
        <v>0</v>
      </c>
      <c r="E7" s="33">
        <f>C29*'E Balans VL '!I17/100/3.6*1000000</f>
        <v>0</v>
      </c>
      <c r="F7" s="33">
        <f>C29*'E Balans VL '!L17/100/3.6*1000000+C29*'E Balans VL '!N17/100/3.6*1000000</f>
        <v>0</v>
      </c>
      <c r="G7" s="34"/>
      <c r="H7" s="33"/>
      <c r="I7" s="33"/>
      <c r="J7" s="40">
        <f>C29*'E Balans VL '!D17/100/3.6*1000000+C29*'E Balans VL '!E17/100/3.6*1000000</f>
        <v>0</v>
      </c>
      <c r="K7" s="33"/>
      <c r="L7" s="33"/>
      <c r="M7" s="33"/>
      <c r="N7" s="33">
        <f>C29*'E Balans VL '!Y17/100/3.6*1000000</f>
        <v>0</v>
      </c>
      <c r="O7" s="33"/>
      <c r="P7" s="33"/>
      <c r="R7" s="32"/>
    </row>
    <row r="8" spans="1:18">
      <c r="A8" s="6" t="s">
        <v>35</v>
      </c>
      <c r="B8" s="37">
        <f t="shared" si="0"/>
        <v>372.49665899999997</v>
      </c>
      <c r="C8" s="33"/>
      <c r="D8" s="37">
        <f>IF( ISERROR(IND_metaal_Gas_kWH/1000),0,IND_metaal_Gas_kWH/1000)*0.902</f>
        <v>0</v>
      </c>
      <c r="E8" s="33">
        <f>C30*'E Balans VL '!I18/100/3.6*1000000</f>
        <v>2.6731249696503996</v>
      </c>
      <c r="F8" s="33">
        <f>C30*'E Balans VL '!L18/100/3.6*1000000+C30*'E Balans VL '!N18/100/3.6*1000000</f>
        <v>24.793110950228638</v>
      </c>
      <c r="G8" s="34"/>
      <c r="H8" s="33"/>
      <c r="I8" s="33"/>
      <c r="J8" s="40">
        <f>C30*'E Balans VL '!D18/100/3.6*1000000+C30*'E Balans VL '!E18/100/3.6*1000000</f>
        <v>0.3591027076557165</v>
      </c>
      <c r="K8" s="33"/>
      <c r="L8" s="33"/>
      <c r="M8" s="33"/>
      <c r="N8" s="33">
        <f>C30*'E Balans VL '!Y18/100/3.6*1000000</f>
        <v>4.5138020343364715</v>
      </c>
      <c r="O8" s="33"/>
      <c r="P8" s="33"/>
      <c r="R8" s="32"/>
    </row>
    <row r="9" spans="1:18">
      <c r="A9" s="6" t="s">
        <v>32</v>
      </c>
      <c r="B9" s="37">
        <f t="shared" si="0"/>
        <v>2365.0351009999999</v>
      </c>
      <c r="C9" s="33"/>
      <c r="D9" s="37">
        <f>IF( ISERROR(IND_andere_gas_kWh/1000),0,IND_andere_gas_kWh/1000)*0.902</f>
        <v>1270.2090162739999</v>
      </c>
      <c r="E9" s="33">
        <f>C31*'E Balans VL '!I19/100/3.6*1000000</f>
        <v>6.2180945158682235</v>
      </c>
      <c r="F9" s="33">
        <f>C31*'E Balans VL '!L19/100/3.6*1000000+C31*'E Balans VL '!N19/100/3.6*1000000</f>
        <v>1561.8802238447543</v>
      </c>
      <c r="G9" s="34"/>
      <c r="H9" s="33"/>
      <c r="I9" s="33"/>
      <c r="J9" s="40">
        <f>C31*'E Balans VL '!D19/100/3.6*1000000+C31*'E Balans VL '!E19/100/3.6*1000000</f>
        <v>0</v>
      </c>
      <c r="K9" s="33"/>
      <c r="L9" s="33"/>
      <c r="M9" s="33"/>
      <c r="N9" s="33">
        <f>C31*'E Balans VL '!Y19/100/3.6*1000000</f>
        <v>126.26546090202483</v>
      </c>
      <c r="O9" s="33"/>
      <c r="P9" s="33"/>
      <c r="R9" s="32"/>
    </row>
    <row r="10" spans="1:18">
      <c r="A10" s="6" t="s">
        <v>40</v>
      </c>
      <c r="B10" s="37">
        <f t="shared" si="0"/>
        <v>486.00237699999997</v>
      </c>
      <c r="C10" s="33"/>
      <c r="D10" s="37">
        <f>IF( ISERROR(IND_voed_gas_kWh/1000),0,IND_voed_gas_kWh/1000)*0.902</f>
        <v>799.89687155399997</v>
      </c>
      <c r="E10" s="33">
        <f>C32*'E Balans VL '!I20/100/3.6*1000000</f>
        <v>0.82048311302431276</v>
      </c>
      <c r="F10" s="33">
        <f>C32*'E Balans VL '!L20/100/3.6*1000000+C32*'E Balans VL '!N20/100/3.6*1000000</f>
        <v>28.526218433921425</v>
      </c>
      <c r="G10" s="34"/>
      <c r="H10" s="33"/>
      <c r="I10" s="33"/>
      <c r="J10" s="40">
        <f>C32*'E Balans VL '!D20/100/3.6*1000000+C32*'E Balans VL '!E20/100/3.6*1000000</f>
        <v>0</v>
      </c>
      <c r="K10" s="33"/>
      <c r="L10" s="33"/>
      <c r="M10" s="33"/>
      <c r="N10" s="33">
        <f>C32*'E Balans VL '!Y20/100/3.6*1000000</f>
        <v>26.4603964993807</v>
      </c>
      <c r="O10" s="33"/>
      <c r="P10" s="33"/>
      <c r="R10" s="32"/>
    </row>
    <row r="11" spans="1:18">
      <c r="A11" s="6" t="s">
        <v>39</v>
      </c>
      <c r="B11" s="37">
        <f t="shared" si="0"/>
        <v>0</v>
      </c>
      <c r="C11" s="33"/>
      <c r="D11" s="37">
        <f>IF( ISERROR(IND_textiel_gas_kWh/1000),0,IND_textiel_gas_kWh/1000)*0.902</f>
        <v>0</v>
      </c>
      <c r="E11" s="33">
        <f>C33*'E Balans VL '!I21/100/3.6*1000000</f>
        <v>0</v>
      </c>
      <c r="F11" s="33">
        <f>C33*'E Balans VL '!L21/100/3.6*1000000+C33*'E Balans VL '!N21/100/3.6*1000000</f>
        <v>0</v>
      </c>
      <c r="G11" s="34"/>
      <c r="H11" s="33"/>
      <c r="I11" s="33"/>
      <c r="J11" s="40">
        <f>C33*'E Balans VL '!D21/100/3.6*1000000+C33*'E Balans VL '!E21/100/3.6*1000000</f>
        <v>0</v>
      </c>
      <c r="K11" s="33"/>
      <c r="L11" s="33"/>
      <c r="M11" s="33"/>
      <c r="N11" s="33">
        <f>C33*'E Balans VL '!Y21/100/3.6*1000000</f>
        <v>0</v>
      </c>
      <c r="O11" s="33"/>
      <c r="P11" s="33"/>
      <c r="R11" s="32"/>
    </row>
    <row r="12" spans="1:18">
      <c r="A12" s="6" t="s">
        <v>36</v>
      </c>
      <c r="B12" s="37">
        <f t="shared" si="0"/>
        <v>0</v>
      </c>
      <c r="C12" s="33"/>
      <c r="D12" s="37">
        <f>IF( ISERROR(IND_min_gas_kWh/1000),0,IND_min_gas_kWh/1000)*0.902</f>
        <v>0</v>
      </c>
      <c r="E12" s="33">
        <f>C34*'E Balans VL '!I22/100/3.6*1000000</f>
        <v>0</v>
      </c>
      <c r="F12" s="33">
        <f>C34*'E Balans VL '!L22/100/3.6*1000000+C34*'E Balans VL '!N22/100/3.6*1000000</f>
        <v>0</v>
      </c>
      <c r="G12" s="34"/>
      <c r="H12" s="33"/>
      <c r="I12" s="33"/>
      <c r="J12" s="40">
        <f>C34*'E Balans VL '!D22/100/3.6*1000000+C34*'E Balans VL '!E22/100/3.6*1000000</f>
        <v>0</v>
      </c>
      <c r="K12" s="33"/>
      <c r="L12" s="33"/>
      <c r="M12" s="33"/>
      <c r="N12" s="33">
        <f>C34*'E Balans VL '!Y22/100/3.6*1000000</f>
        <v>0</v>
      </c>
      <c r="O12" s="33"/>
      <c r="P12" s="33"/>
      <c r="R12" s="32"/>
    </row>
    <row r="13" spans="1:18">
      <c r="A13" s="6" t="s">
        <v>38</v>
      </c>
      <c r="B13" s="37">
        <f t="shared" si="0"/>
        <v>0</v>
      </c>
      <c r="C13" s="33"/>
      <c r="D13" s="37">
        <f>IF( ISERROR(IND_papier_gas_kWh/1000),0,IND_papier_gas_kWh/1000)*0.902</f>
        <v>0</v>
      </c>
      <c r="E13" s="33">
        <f>C35*'E Balans VL '!I23/100/3.6*1000000</f>
        <v>0</v>
      </c>
      <c r="F13" s="33">
        <f>C35*'E Balans VL '!L23/100/3.6*1000000+C35*'E Balans VL '!N23/100/3.6*1000000</f>
        <v>0</v>
      </c>
      <c r="G13" s="34"/>
      <c r="H13" s="33"/>
      <c r="I13" s="33"/>
      <c r="J13" s="40">
        <f>C35*'E Balans VL '!D23/100/3.6*1000000+C35*'E Balans VL '!E23/100/3.6*1000000</f>
        <v>0</v>
      </c>
      <c r="K13" s="33"/>
      <c r="L13" s="33"/>
      <c r="M13" s="33"/>
      <c r="N13" s="33">
        <f>C35*'E Balans VL '!Y23/100/3.6*1000000</f>
        <v>0</v>
      </c>
      <c r="O13" s="33"/>
      <c r="P13" s="33"/>
      <c r="R13" s="32"/>
    </row>
    <row r="14" spans="1:18">
      <c r="A14" s="6" t="s">
        <v>33</v>
      </c>
      <c r="B14" s="37">
        <f t="shared" si="0"/>
        <v>0</v>
      </c>
      <c r="C14" s="33"/>
      <c r="D14" s="37">
        <f>IF( ISERROR(IND_chemie_gas_kWh/1000),0,IND_chemie_gas_kWh/1000)*0.902</f>
        <v>0</v>
      </c>
      <c r="E14" s="33">
        <f>C36*'E Balans VL '!I24/100/3.6*1000000</f>
        <v>0</v>
      </c>
      <c r="F14" s="33">
        <f>C36*'E Balans VL '!L24/100/3.6*1000000+C36*'E Balans VL '!N24/100/3.6*1000000</f>
        <v>0</v>
      </c>
      <c r="G14" s="34"/>
      <c r="H14" s="33"/>
      <c r="I14" s="33"/>
      <c r="J14" s="40">
        <f>C36*'E Balans VL '!D24/100/3.6*1000000+C36*'E Balans VL '!E24/100/3.6*1000000</f>
        <v>0</v>
      </c>
      <c r="K14" s="33"/>
      <c r="L14" s="33"/>
      <c r="M14" s="33"/>
      <c r="N14" s="33">
        <f>C36*'E Balans VL '!Y24/100/3.6*1000000</f>
        <v>0</v>
      </c>
      <c r="O14" s="33"/>
      <c r="P14" s="33"/>
      <c r="R14" s="32"/>
    </row>
    <row r="15" spans="1:18">
      <c r="A15" s="6" t="s">
        <v>258</v>
      </c>
      <c r="B15" s="37">
        <f t="shared" si="0"/>
        <v>7296.3807889999998</v>
      </c>
      <c r="C15" s="33"/>
      <c r="D15" s="37">
        <f>IF( ISERROR(IND_rest_gas_kWh/1000),0,IND_rest_gas_kWh/1000)*0.902</f>
        <v>7689.6382697199997</v>
      </c>
      <c r="E15" s="33">
        <f>C37*'E Balans VL '!I15/100/3.6*1000000</f>
        <v>348.0695561718216</v>
      </c>
      <c r="F15" s="33">
        <f>C37*'E Balans VL '!L15/100/3.6*1000000+C37*'E Balans VL '!N15/100/3.6*1000000</f>
        <v>1153.6377329329355</v>
      </c>
      <c r="G15" s="34"/>
      <c r="H15" s="33"/>
      <c r="I15" s="33"/>
      <c r="J15" s="40">
        <f>C37*'E Balans VL '!D15/100/3.6*1000000+C37*'E Balans VL '!E15/100/3.6*1000000</f>
        <v>28.042065321074215</v>
      </c>
      <c r="K15" s="33"/>
      <c r="L15" s="33"/>
      <c r="M15" s="33"/>
      <c r="N15" s="33">
        <f>C37*'E Balans VL '!Y15/100/3.6*1000000</f>
        <v>265.82262217439296</v>
      </c>
      <c r="O15" s="33"/>
      <c r="P15" s="33"/>
      <c r="R15" s="32"/>
    </row>
    <row r="16" spans="1:18">
      <c r="A16" s="16" t="s">
        <v>464</v>
      </c>
      <c r="B16" s="244">
        <f>'lokale energieproductie'!N37+'lokale energieproductie'!N30</f>
        <v>0</v>
      </c>
      <c r="C16" s="244">
        <f>'lokale energieproductie'!O37+'lokale energieproductie'!O30</f>
        <v>0</v>
      </c>
      <c r="D16" s="302">
        <f>('lokale energieproductie'!P30+'lokale energieproductie'!P37)*(-1)</f>
        <v>0</v>
      </c>
      <c r="E16" s="245"/>
      <c r="F16" s="302">
        <f>('lokale energieproductie'!S30+'lokale energieproductie'!S37)*(-1)</f>
        <v>0</v>
      </c>
      <c r="G16" s="246"/>
      <c r="H16" s="245"/>
      <c r="I16" s="245"/>
      <c r="J16" s="245"/>
      <c r="K16" s="245"/>
      <c r="L16" s="302">
        <f>('lokale energieproductie'!T30+'lokale energieproductie'!U30+'lokale energieproductie'!T37+'lokale energieproductie'!U37)*(-1)</f>
        <v>0</v>
      </c>
      <c r="M16" s="245"/>
      <c r="N16" s="302">
        <f>('lokale energieproductie'!Q30+'lokale energieproductie'!R30+'lokale energieproductie'!V30+'lokale energieproductie'!Q37+'lokale energieproductie'!R37+'lokale energieproductie'!V37)*(-1)</f>
        <v>0</v>
      </c>
      <c r="O16" s="245"/>
      <c r="P16" s="245"/>
      <c r="R16" s="32"/>
    </row>
    <row r="17" spans="1:18">
      <c r="A17" s="6"/>
      <c r="B17" s="29"/>
      <c r="C17" s="29"/>
      <c r="D17" s="247"/>
      <c r="E17" s="29"/>
      <c r="F17" s="29"/>
      <c r="G17" s="28"/>
      <c r="H17" s="29"/>
      <c r="I17" s="29"/>
      <c r="J17" s="29"/>
      <c r="K17" s="29"/>
      <c r="L17" s="29"/>
      <c r="M17" s="29"/>
      <c r="N17" s="29"/>
      <c r="O17" s="29"/>
      <c r="P17" s="29"/>
      <c r="R17" s="32"/>
    </row>
    <row r="18" spans="1:18">
      <c r="A18" s="20" t="s">
        <v>266</v>
      </c>
      <c r="B18" s="21">
        <f>B5+B16</f>
        <v>10519.914925999999</v>
      </c>
      <c r="C18" s="21">
        <f>C5+C16</f>
        <v>0</v>
      </c>
      <c r="D18" s="21">
        <f>MAX((D5+D16),0)</f>
        <v>9759.7441575480007</v>
      </c>
      <c r="E18" s="21">
        <f>MAX((E5+E16),0)</f>
        <v>357.78125877036456</v>
      </c>
      <c r="F18" s="21">
        <f>MAX((F5+F16),0)</f>
        <v>2768.83728616184</v>
      </c>
      <c r="G18" s="21"/>
      <c r="H18" s="21"/>
      <c r="I18" s="21"/>
      <c r="J18" s="21">
        <f>MAX((J5+J16),0)</f>
        <v>28.401168028729931</v>
      </c>
      <c r="K18" s="21"/>
      <c r="L18" s="21">
        <f>MAX((L5+L16),0)</f>
        <v>0</v>
      </c>
      <c r="M18" s="21"/>
      <c r="N18" s="21">
        <f>MAX((N5+N16),0)</f>
        <v>423.06228161013496</v>
      </c>
      <c r="O18" s="21">
        <f>O5</f>
        <v>0</v>
      </c>
      <c r="P18" s="21">
        <f>P5</f>
        <v>0</v>
      </c>
      <c r="R18" s="32"/>
    </row>
    <row r="19" spans="1:18">
      <c r="A19" s="8"/>
      <c r="B19" s="22"/>
      <c r="C19" s="22"/>
      <c r="D19" s="22"/>
      <c r="E19" s="22"/>
      <c r="F19" s="22"/>
      <c r="G19" s="22"/>
      <c r="H19" s="22"/>
      <c r="I19" s="22"/>
      <c r="J19" s="22"/>
      <c r="K19" s="22"/>
      <c r="L19" s="22"/>
      <c r="M19" s="22"/>
      <c r="N19" s="22"/>
      <c r="O19" s="22"/>
      <c r="P19" s="22"/>
    </row>
    <row r="20" spans="1:18">
      <c r="A20" s="24" t="s">
        <v>207</v>
      </c>
      <c r="B20" s="25">
        <f ca="1">'EF ele_warmte'!B12</f>
        <v>0.19293901387773318</v>
      </c>
      <c r="C20" s="25">
        <f ca="1">'EF ele_warmte'!B22</f>
        <v>0</v>
      </c>
      <c r="D20" s="25">
        <f>EF_CO2_aardgas</f>
        <v>0.20200000000000001</v>
      </c>
      <c r="E20" s="25">
        <f>EF_VLgas_CO2</f>
        <v>0.22700000000000001</v>
      </c>
      <c r="F20" s="25">
        <f>EF_stookolie_CO2</f>
        <v>0.26700000000000002</v>
      </c>
      <c r="G20" s="25">
        <f>EF_diesel_CO2</f>
        <v>0.26700000000000002</v>
      </c>
      <c r="H20" s="25">
        <f>EF_benzine_CO2</f>
        <v>0.249</v>
      </c>
      <c r="I20" s="25">
        <f>EF_bruinkool_CO2</f>
        <v>0.35099999999999998</v>
      </c>
      <c r="J20" s="25">
        <f>EF_steenkool_CO2</f>
        <v>0.35399999999999998</v>
      </c>
      <c r="K20" s="25">
        <f>EF_anderfossiel_CO2</f>
        <v>0.26400000000000001</v>
      </c>
      <c r="L20" s="25">
        <f>'EF brandstof'!J4</f>
        <v>0</v>
      </c>
      <c r="M20" s="25">
        <f>'EF brandstof'!K4</f>
        <v>0</v>
      </c>
      <c r="N20" s="25">
        <f>'EF brandstof'!L4</f>
        <v>0</v>
      </c>
      <c r="O20" s="25">
        <v>0</v>
      </c>
      <c r="P20" s="25">
        <v>0</v>
      </c>
    </row>
    <row r="21" spans="1:18">
      <c r="A21"/>
      <c r="B21" s="22"/>
      <c r="C21" s="22"/>
      <c r="D21" s="22"/>
      <c r="E21" s="22"/>
      <c r="F21" s="22"/>
      <c r="G21" s="22"/>
      <c r="H21" s="22"/>
      <c r="I21" s="22"/>
      <c r="J21" s="22"/>
      <c r="K21" s="22"/>
      <c r="L21" s="22"/>
      <c r="M21" s="22"/>
      <c r="N21" s="22"/>
      <c r="O21" s="22"/>
      <c r="P21" s="22"/>
    </row>
    <row r="22" spans="1:18">
      <c r="A22" s="20" t="s">
        <v>206</v>
      </c>
      <c r="B22" s="23">
        <f ca="1">B18*B20</f>
        <v>2029.7020119000863</v>
      </c>
      <c r="C22" s="23">
        <f ca="1">C18*C20</f>
        <v>0</v>
      </c>
      <c r="D22" s="23">
        <f>D18*D20</f>
        <v>1971.4683198246962</v>
      </c>
      <c r="E22" s="23">
        <f>E18*E20</f>
        <v>81.216345740872754</v>
      </c>
      <c r="F22" s="23">
        <f>F18*F20</f>
        <v>739.27955540521134</v>
      </c>
      <c r="G22" s="23"/>
      <c r="H22" s="23"/>
      <c r="I22" s="23"/>
      <c r="J22" s="23">
        <f>J18*J20</f>
        <v>10.054013482170395</v>
      </c>
      <c r="K22" s="23"/>
      <c r="L22" s="23">
        <f>L18*L20</f>
        <v>0</v>
      </c>
      <c r="M22" s="23">
        <f>M18*M20</f>
        <v>0</v>
      </c>
      <c r="N22" s="23">
        <f>N18*N20</f>
        <v>0</v>
      </c>
      <c r="O22" s="23">
        <f>O18*O20</f>
        <v>0</v>
      </c>
      <c r="P22" s="23">
        <f>P18*P20</f>
        <v>0</v>
      </c>
    </row>
    <row r="23" spans="1:18" s="32" customFormat="1">
      <c r="A23" s="42"/>
      <c r="B23" s="29"/>
      <c r="C23" s="29"/>
      <c r="D23" s="29"/>
      <c r="E23" s="29"/>
      <c r="F23" s="29"/>
      <c r="G23" s="29"/>
      <c r="H23" s="29"/>
      <c r="I23" s="29"/>
      <c r="J23" s="29"/>
      <c r="K23" s="29"/>
      <c r="L23" s="29"/>
      <c r="M23" s="29"/>
      <c r="N23" s="29"/>
      <c r="O23" s="29"/>
      <c r="P23" s="29"/>
    </row>
    <row r="24" spans="1:18" s="32" customFormat="1">
      <c r="A24" s="42"/>
      <c r="B24" s="29"/>
      <c r="C24" s="29"/>
      <c r="D24" s="29"/>
      <c r="E24" s="29"/>
      <c r="F24" s="29"/>
      <c r="G24" s="29"/>
      <c r="H24" s="29"/>
      <c r="I24" s="29"/>
      <c r="J24" s="29"/>
      <c r="K24" s="29"/>
      <c r="L24" s="29"/>
      <c r="M24" s="29"/>
      <c r="N24" s="29"/>
      <c r="O24" s="29"/>
      <c r="P24" s="29"/>
    </row>
    <row r="25" spans="1:18">
      <c r="A25" s="190" t="s">
        <v>463</v>
      </c>
      <c r="B25" s="200"/>
      <c r="C25" s="200"/>
      <c r="D25" s="222"/>
    </row>
    <row r="26" spans="1:18">
      <c r="A26" s="233"/>
      <c r="B26" s="32"/>
      <c r="C26" s="32"/>
      <c r="D26" s="234"/>
    </row>
    <row r="27" spans="1:18">
      <c r="A27" s="235"/>
      <c r="B27" s="221" t="s">
        <v>255</v>
      </c>
      <c r="C27" s="221" t="s">
        <v>256</v>
      </c>
      <c r="D27" s="236" t="s">
        <v>175</v>
      </c>
    </row>
    <row r="28" spans="1:18">
      <c r="A28" s="168" t="s">
        <v>34</v>
      </c>
      <c r="B28" s="37"/>
      <c r="C28" s="39"/>
      <c r="D28" s="234" t="s">
        <v>667</v>
      </c>
    </row>
    <row r="29" spans="1:18">
      <c r="A29" s="168" t="s">
        <v>37</v>
      </c>
      <c r="B29" s="37">
        <f>IF( ISERROR(IND_nonf_ele_kWh/1000),0,IND_nonf_ele_kWh/1000)</f>
        <v>0</v>
      </c>
      <c r="C29" s="39">
        <f>IF(ISERROR(B29*3.6/1000000/'E Balans VL '!Z17*100),0,B29*3.6/1000000/'E Balans VL '!Z17*100)</f>
        <v>0</v>
      </c>
      <c r="D29" s="234" t="s">
        <v>667</v>
      </c>
    </row>
    <row r="30" spans="1:18">
      <c r="A30" s="168" t="s">
        <v>35</v>
      </c>
      <c r="B30" s="37">
        <f>IF( ISERROR(IND_metaal_ele_kWh/1000),0,IND_metaal_ele_kWh/1000)</f>
        <v>372.49665899999997</v>
      </c>
      <c r="C30" s="39">
        <f>IF(ISERROR(B30*3.6/1000000/'E Balans VL '!Z18*100),0,B30*3.6/1000000/'E Balans VL '!Z18*100)</f>
        <v>2.0610776709669234E-2</v>
      </c>
      <c r="D30" s="234" t="s">
        <v>667</v>
      </c>
    </row>
    <row r="31" spans="1:18">
      <c r="A31" s="6" t="s">
        <v>32</v>
      </c>
      <c r="B31" s="37">
        <f>IF( ISERROR(IND_ander_ele_kWh/1000),0,IND_ander_ele_kWh/1000)</f>
        <v>2365.0351009999999</v>
      </c>
      <c r="C31" s="39">
        <f>IF(ISERROR(B31*3.6/1000000/'E Balans VL '!Z19*100),0,B31*3.6/1000000/'E Balans VL '!Z19*100)</f>
        <v>0.10317022083634754</v>
      </c>
      <c r="D31" s="234" t="s">
        <v>667</v>
      </c>
    </row>
    <row r="32" spans="1:18">
      <c r="A32" s="168" t="s">
        <v>40</v>
      </c>
      <c r="B32" s="37">
        <f>IF( ISERROR(IND_voed_ele_kWh/1000),0,IND_voed_ele_kWh/1000)</f>
        <v>486.00237699999997</v>
      </c>
      <c r="C32" s="39">
        <f>IF(ISERROR(B32*3.6/1000000/'E Balans VL '!Z20*100),0,B32*3.6/1000000/'E Balans VL '!Z20*100)</f>
        <v>1.5255269833076911E-2</v>
      </c>
      <c r="D32" s="234" t="s">
        <v>667</v>
      </c>
    </row>
    <row r="33" spans="1:5">
      <c r="A33" s="168" t="s">
        <v>39</v>
      </c>
      <c r="B33" s="37">
        <f>IF( ISERROR(IND_textiel_ele_kWh/1000),0,IND_textiel_ele_kWh/1000)</f>
        <v>0</v>
      </c>
      <c r="C33" s="39">
        <f>IF(ISERROR(B33*3.6/1000000/'E Balans VL '!Z21*100),0,B33*3.6/1000000/'E Balans VL '!Z21*100)</f>
        <v>0</v>
      </c>
      <c r="D33" s="234" t="s">
        <v>667</v>
      </c>
    </row>
    <row r="34" spans="1:5">
      <c r="A34" s="168" t="s">
        <v>36</v>
      </c>
      <c r="B34" s="37">
        <f>IF( ISERROR(IND_min_ele_kWh/1000),0,IND_min_ele_kWh/1000)</f>
        <v>0</v>
      </c>
      <c r="C34" s="39">
        <f>IF(ISERROR(B34*3.6/1000000/'E Balans VL '!Z22*100),0,B34*3.6/1000000/'E Balans VL '!Z22*100)</f>
        <v>0</v>
      </c>
      <c r="D34" s="234" t="s">
        <v>667</v>
      </c>
    </row>
    <row r="35" spans="1:5">
      <c r="A35" s="168" t="s">
        <v>38</v>
      </c>
      <c r="B35" s="37">
        <f>IF( ISERROR(IND_papier_ele_kWh/1000),0,IND_papier_ele_kWh/1000)</f>
        <v>0</v>
      </c>
      <c r="C35" s="39">
        <f>IF(ISERROR(B35*3.6/1000000/'E Balans VL '!Z22*100),0,B35*3.6/1000000/'E Balans VL '!Z22*100)</f>
        <v>0</v>
      </c>
      <c r="D35" s="234" t="s">
        <v>667</v>
      </c>
    </row>
    <row r="36" spans="1:5">
      <c r="A36" s="168" t="s">
        <v>33</v>
      </c>
      <c r="B36" s="37">
        <f>IF( ISERROR(IND_chemie_ele_kWh/1000),0,IND_chemie_ele_kWh/1000)</f>
        <v>0</v>
      </c>
      <c r="C36" s="39">
        <f>IF(ISERROR(B36*3.6/1000000/'E Balans VL '!Z24*100),0,B36*3.6/1000000/'E Balans VL '!Z24*100)</f>
        <v>0</v>
      </c>
      <c r="D36" s="234" t="s">
        <v>667</v>
      </c>
    </row>
    <row r="37" spans="1:5">
      <c r="A37" s="168" t="s">
        <v>258</v>
      </c>
      <c r="B37" s="37">
        <f>IF( ISERROR(IND_rest_ele_kWh/1000),0,IND_rest_ele_kWh/1000)</f>
        <v>7296.3807889999998</v>
      </c>
      <c r="C37" s="39">
        <f>IF(ISERROR(B37*3.6/1000000/'E Balans VL '!Z15*100),0,B37*3.6/1000000/'E Balans VL '!Z15*100)</f>
        <v>5.9380996560637542E-2</v>
      </c>
      <c r="D37" s="234" t="s">
        <v>667</v>
      </c>
    </row>
    <row r="38" spans="1:5">
      <c r="A38" s="237"/>
      <c r="B38" s="177"/>
      <c r="C38" s="177"/>
      <c r="D38" s="238"/>
    </row>
    <row r="39" spans="1:5">
      <c r="A39" s="228"/>
      <c r="B39" s="32"/>
      <c r="C39" s="32"/>
      <c r="D39" s="32"/>
      <c r="E39" s="32"/>
    </row>
    <row r="40" spans="1:5">
      <c r="A40" s="190" t="s">
        <v>456</v>
      </c>
      <c r="B40" s="200"/>
      <c r="C40" s="200"/>
      <c r="D40" s="222"/>
    </row>
    <row r="41" spans="1:5">
      <c r="A41" s="233"/>
      <c r="B41" s="32"/>
      <c r="C41" s="32"/>
      <c r="D41" s="229"/>
    </row>
    <row r="42" spans="1:5">
      <c r="A42" s="239"/>
      <c r="B42" s="240"/>
      <c r="C42" s="221" t="s">
        <v>363</v>
      </c>
      <c r="D42" s="241" t="s">
        <v>175</v>
      </c>
    </row>
    <row r="43" spans="1:5">
      <c r="A43" s="168" t="s">
        <v>254</v>
      </c>
      <c r="B43" s="311">
        <f>aantalZB_NB_industrie+aantalZB_NB_industrie_met_kantoor</f>
        <v>0</v>
      </c>
      <c r="C43" s="43"/>
      <c r="D43" s="229"/>
    </row>
    <row r="44" spans="1:5">
      <c r="A44" s="168" t="s">
        <v>453</v>
      </c>
      <c r="B44" s="307">
        <v>13.15681996793146</v>
      </c>
      <c r="C44" s="43"/>
      <c r="D44" s="301" t="s">
        <v>793</v>
      </c>
    </row>
    <row r="45" spans="1:5">
      <c r="A45" s="6" t="s">
        <v>454</v>
      </c>
      <c r="B45" s="312">
        <f>1.34/3.6</f>
        <v>0.37222222222222223</v>
      </c>
      <c r="C45" s="43" t="s">
        <v>208</v>
      </c>
      <c r="D45" s="301" t="s">
        <v>794</v>
      </c>
    </row>
    <row r="46" spans="1:5" s="32" customFormat="1">
      <c r="A46" s="172"/>
      <c r="B46" s="243"/>
      <c r="C46" s="177"/>
      <c r="D46" s="238"/>
    </row>
    <row r="48" spans="1:5">
      <c r="A48" s="191" t="s">
        <v>457</v>
      </c>
      <c r="B48" s="200"/>
      <c r="C48" s="200"/>
      <c r="D48" s="222"/>
    </row>
    <row r="49" spans="1:4">
      <c r="A49" s="227"/>
      <c r="B49" s="32"/>
      <c r="C49" s="32"/>
      <c r="D49" s="229"/>
    </row>
    <row r="50" spans="1:4">
      <c r="A50" s="239"/>
      <c r="B50" s="240"/>
      <c r="C50" s="221" t="s">
        <v>363</v>
      </c>
      <c r="D50" s="241" t="s">
        <v>175</v>
      </c>
    </row>
    <row r="51" spans="1:4">
      <c r="A51" s="168" t="s">
        <v>254</v>
      </c>
      <c r="B51" s="311">
        <f>aantalWP_NB_industrie+AantalWP_NB_industrie_met_kantoor</f>
        <v>0</v>
      </c>
      <c r="C51" s="32"/>
      <c r="D51" s="229"/>
    </row>
    <row r="52" spans="1:4">
      <c r="A52" s="168" t="s">
        <v>250</v>
      </c>
      <c r="B52" s="307">
        <v>42.166215685288535</v>
      </c>
      <c r="C52" s="32" t="s">
        <v>251</v>
      </c>
      <c r="D52" s="301" t="s">
        <v>483</v>
      </c>
    </row>
    <row r="53" spans="1:4">
      <c r="A53" s="168" t="s">
        <v>252</v>
      </c>
      <c r="B53" s="307">
        <v>1870.3471198212708</v>
      </c>
      <c r="C53" s="32" t="s">
        <v>253</v>
      </c>
      <c r="D53" s="301" t="s">
        <v>483</v>
      </c>
    </row>
    <row r="54" spans="1:4">
      <c r="A54" s="168" t="s">
        <v>386</v>
      </c>
      <c r="B54" s="307">
        <v>3.75</v>
      </c>
      <c r="C54" s="32"/>
      <c r="D54" s="301" t="s">
        <v>483</v>
      </c>
    </row>
    <row r="55" spans="1:4">
      <c r="A55" s="172"/>
      <c r="B55" s="177"/>
      <c r="C55" s="177"/>
      <c r="D55" s="238"/>
    </row>
  </sheetData>
  <mergeCells count="6">
    <mergeCell ref="A1:A3"/>
    <mergeCell ref="B1:P1"/>
    <mergeCell ref="B2:B3"/>
    <mergeCell ref="C2:C3"/>
    <mergeCell ref="D2:K2"/>
    <mergeCell ref="L2:P2"/>
  </mergeCells>
  <dataValidations count="2">
    <dataValidation type="list" allowBlank="1" showInputMessage="1" showErrorMessage="1" sqref="B2:C4 D2 D4" xr:uid="{00000000-0002-0000-1B00-000000000000}">
      <formula1>#REF!</formula1>
    </dataValidation>
    <dataValidation type="list" allowBlank="1" showInputMessage="1" showErrorMessage="1" sqref="D3" xr:uid="{00000000-0002-0000-1B00-000001000000}">
      <formula1>#REF!</formula1>
    </dataValidation>
  </dataValidations>
  <pageMargins left="0.7" right="0.7" top="0.75" bottom="0.75" header="0.3" footer="0.3"/>
  <legacyDrawing r:id="rId1"/>
</worksheet>
</file>

<file path=xl/worksheets/sheet27.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C00-000000000000}">
  <sheetPr codeName="Sheet8">
    <tabColor theme="5" tint="-0.249977111117893"/>
  </sheetPr>
  <dimension ref="A1:R35"/>
  <sheetViews>
    <sheetView showGridLines="0" zoomScale="80" zoomScaleNormal="80" workbookViewId="0">
      <selection sqref="A1:A3"/>
    </sheetView>
  </sheetViews>
  <sheetFormatPr defaultColWidth="9.140625" defaultRowHeight="15"/>
  <cols>
    <col min="1" max="1" width="69" style="15" customWidth="1"/>
    <col min="2" max="2" width="51.140625" style="15" bestFit="1" customWidth="1"/>
    <col min="3" max="3" width="61.7109375" style="15" bestFit="1" customWidth="1"/>
    <col min="4" max="4" width="15" style="15" customWidth="1"/>
    <col min="5" max="5" width="25.5703125" style="15" customWidth="1"/>
    <col min="6" max="6" width="22.85546875" style="15" customWidth="1"/>
    <col min="7" max="7" width="17.42578125" style="15" customWidth="1"/>
    <col min="8" max="8" width="15.28515625" style="15" customWidth="1"/>
    <col min="9" max="9" width="17" style="15" customWidth="1"/>
    <col min="10" max="10" width="16" style="15" customWidth="1"/>
    <col min="11" max="11" width="20" style="15" customWidth="1"/>
    <col min="12" max="12" width="19.5703125" style="15" customWidth="1"/>
    <col min="13" max="13" width="19" style="15" customWidth="1"/>
    <col min="14" max="14" width="20.28515625" style="15" customWidth="1"/>
    <col min="15" max="15" width="17.140625" style="15" customWidth="1"/>
    <col min="16" max="16" width="21.85546875" style="15" customWidth="1"/>
    <col min="17" max="16384" width="9.140625" style="15"/>
  </cols>
  <sheetData>
    <row r="1" spans="1:18" s="308" customFormat="1" ht="17.25" thickTop="1" thickBot="1">
      <c r="A1" s="1161" t="s">
        <v>259</v>
      </c>
      <c r="B1" s="1162" t="s">
        <v>188</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ht="15.75">
      <c r="A4" s="13"/>
      <c r="B4" s="14"/>
      <c r="C4" s="14"/>
      <c r="D4" s="14"/>
      <c r="E4" s="14"/>
      <c r="F4" s="14"/>
      <c r="G4" s="14"/>
      <c r="H4" s="14"/>
      <c r="I4" s="14"/>
      <c r="J4" s="14"/>
      <c r="K4" s="14"/>
      <c r="L4" s="14"/>
      <c r="M4" s="14"/>
      <c r="N4" s="14"/>
      <c r="O4" s="14"/>
      <c r="P4" s="14"/>
      <c r="R4" s="6"/>
    </row>
    <row r="5" spans="1:18">
      <c r="A5" s="16" t="s">
        <v>260</v>
      </c>
      <c r="B5" s="30">
        <f>IF(ISERROR(SUM(LB_lb_ele_kWh,LB_rest_ele_kWh)/1000),0,SUM(LB_lb_ele_kWh,LB_rest_ele_kWh)/1000)</f>
        <v>5262.6234180000001</v>
      </c>
      <c r="C5" s="17">
        <f>'Eigen informatie GS &amp; warmtenet'!B62</f>
        <v>0</v>
      </c>
      <c r="D5" s="30">
        <f>IF(ISERROR(SUM(LB_lb_gas_kWh,LB_rest_gas_kWh)/1000),0,SUM(LB_lb_gas_kWh,LB_rest_gas_kWh)/1000)*0.902</f>
        <v>7606.9640453840002</v>
      </c>
      <c r="E5" s="17">
        <f>B17*'E Balans VL '!I25/3.6*1000000/100</f>
        <v>213.80170667288257</v>
      </c>
      <c r="F5" s="17">
        <f>B17*('E Balans VL '!L25/3.6*1000000+'E Balans VL '!N25/3.6*1000000)/100</f>
        <v>18615.740471220655</v>
      </c>
      <c r="G5" s="18"/>
      <c r="H5" s="17"/>
      <c r="I5" s="17"/>
      <c r="J5" s="17">
        <f>('E Balans VL '!D25+'E Balans VL '!E25)/3.6*1000000*landbouw!B17/100</f>
        <v>1495.2204010163352</v>
      </c>
      <c r="K5" s="17"/>
      <c r="L5" s="17">
        <f>L6*(-1)</f>
        <v>0</v>
      </c>
      <c r="M5" s="17"/>
      <c r="N5" s="17">
        <f>N6*(-1)</f>
        <v>0</v>
      </c>
      <c r="O5" s="17"/>
      <c r="P5" s="17"/>
      <c r="R5" s="32"/>
    </row>
    <row r="6" spans="1:18">
      <c r="A6" s="16" t="s">
        <v>464</v>
      </c>
      <c r="B6" s="17" t="s">
        <v>204</v>
      </c>
      <c r="C6" s="17">
        <f>'lokale energieproductie'!O39+'lokale energieproductie'!O32</f>
        <v>0</v>
      </c>
      <c r="D6" s="302">
        <f>('lokale energieproductie'!P32+'lokale energieproductie'!P39)*(-1)</f>
        <v>0</v>
      </c>
      <c r="E6" s="245"/>
      <c r="F6" s="302">
        <f>('lokale energieproductie'!S32+'lokale energieproductie'!S39)*(-1)</f>
        <v>0</v>
      </c>
      <c r="G6" s="246"/>
      <c r="H6" s="245"/>
      <c r="I6" s="245"/>
      <c r="J6" s="245"/>
      <c r="K6" s="245"/>
      <c r="L6" s="302">
        <f>('lokale energieproductie'!T32+'lokale energieproductie'!U32+'lokale energieproductie'!T39+'lokale energieproductie'!U39)*(-1)</f>
        <v>0</v>
      </c>
      <c r="M6" s="245"/>
      <c r="N6" s="302">
        <f>('lokale energieproductie'!V32+'lokale energieproductie'!R32+'lokale energieproductie'!Q32+'lokale energieproductie'!Q39+'lokale energieproductie'!R39+'lokale energieproductie'!V39)*(-1)</f>
        <v>0</v>
      </c>
      <c r="O6" s="245"/>
      <c r="P6" s="245"/>
      <c r="R6" s="32"/>
    </row>
    <row r="7" spans="1:18">
      <c r="A7" s="32"/>
      <c r="B7" s="29"/>
      <c r="C7" s="29"/>
      <c r="D7" s="247"/>
      <c r="E7" s="29"/>
      <c r="F7" s="29"/>
      <c r="G7" s="28"/>
      <c r="H7" s="29"/>
      <c r="I7" s="29"/>
      <c r="J7" s="29"/>
      <c r="K7" s="29"/>
      <c r="L7" s="29"/>
      <c r="M7" s="29"/>
      <c r="N7" s="29"/>
      <c r="O7" s="29"/>
      <c r="P7" s="29"/>
      <c r="R7" s="32"/>
    </row>
    <row r="8" spans="1:18">
      <c r="A8" s="20" t="s">
        <v>261</v>
      </c>
      <c r="B8" s="21">
        <f>B5</f>
        <v>5262.6234180000001</v>
      </c>
      <c r="C8" s="21">
        <f>C5+C6</f>
        <v>0</v>
      </c>
      <c r="D8" s="21">
        <f>MAX((D5+D6),0)</f>
        <v>7606.9640453840002</v>
      </c>
      <c r="E8" s="21">
        <f>MAX((E5+E6),0)</f>
        <v>213.80170667288257</v>
      </c>
      <c r="F8" s="21">
        <f>MAX((F5+F6),0)</f>
        <v>18615.740471220655</v>
      </c>
      <c r="G8" s="21"/>
      <c r="H8" s="21"/>
      <c r="I8" s="21"/>
      <c r="J8" s="21">
        <f>MAX((J5+J6),0)</f>
        <v>1495.2204010163352</v>
      </c>
      <c r="K8" s="21"/>
      <c r="L8" s="21">
        <f>MAX((L5+L6),0)</f>
        <v>0</v>
      </c>
      <c r="M8" s="21"/>
      <c r="N8" s="21">
        <f>MAX((N5+N6),0)</f>
        <v>0</v>
      </c>
      <c r="O8" s="21"/>
      <c r="P8" s="21"/>
      <c r="R8" s="32"/>
    </row>
    <row r="9" spans="1:18">
      <c r="A9"/>
      <c r="B9" s="19"/>
      <c r="C9" s="19"/>
      <c r="D9" s="19"/>
      <c r="E9" s="19"/>
      <c r="F9" s="19"/>
      <c r="G9" s="19"/>
      <c r="H9" s="19"/>
      <c r="I9" s="19"/>
      <c r="J9" s="19"/>
      <c r="K9" s="19"/>
      <c r="L9" s="19"/>
      <c r="M9" s="19"/>
      <c r="N9" s="19"/>
      <c r="O9" s="19"/>
      <c r="P9" s="19"/>
      <c r="R9" s="32"/>
    </row>
    <row r="10" spans="1:18">
      <c r="A10" s="24" t="s">
        <v>207</v>
      </c>
      <c r="B10" s="31">
        <f ca="1">'EF ele_warmte'!B12</f>
        <v>0.19293901387773318</v>
      </c>
      <c r="C10" s="31">
        <f ca="1">'EF ele_warmte'!B22</f>
        <v>0</v>
      </c>
      <c r="D10" s="31">
        <f>EF_CO2_aardgas</f>
        <v>0.20200000000000001</v>
      </c>
      <c r="E10" s="31">
        <f>EF_VLgas_CO2</f>
        <v>0.22700000000000001</v>
      </c>
      <c r="F10" s="31">
        <f>EF_stookolie_CO2</f>
        <v>0.26700000000000002</v>
      </c>
      <c r="G10" s="31">
        <f>EF_diesel_CO2</f>
        <v>0.26700000000000002</v>
      </c>
      <c r="H10" s="31">
        <f>EF_benzine_CO2</f>
        <v>0.249</v>
      </c>
      <c r="I10" s="31">
        <f>EF_bruinkool_CO2</f>
        <v>0.35099999999999998</v>
      </c>
      <c r="J10" s="31">
        <f>EF_steenkool_CO2</f>
        <v>0.35399999999999998</v>
      </c>
      <c r="K10" s="31">
        <f>EF_anderfossiel_CO2</f>
        <v>0.26400000000000001</v>
      </c>
      <c r="L10" s="31">
        <f>'EF brandstof'!J4</f>
        <v>0</v>
      </c>
      <c r="M10" s="31">
        <f>'EF brandstof'!K4</f>
        <v>0</v>
      </c>
      <c r="N10" s="31">
        <f>'EF brandstof'!L4</f>
        <v>0</v>
      </c>
      <c r="O10" s="31"/>
      <c r="P10" s="31"/>
    </row>
    <row r="11" spans="1:18">
      <c r="A11"/>
      <c r="B11" s="22"/>
      <c r="C11" s="22"/>
      <c r="D11" s="22"/>
      <c r="E11" s="22"/>
      <c r="F11" s="22"/>
      <c r="G11" s="22"/>
      <c r="H11" s="22"/>
      <c r="I11" s="22"/>
      <c r="J11" s="22"/>
      <c r="K11" s="22"/>
      <c r="L11" s="22"/>
      <c r="M11" s="22"/>
      <c r="N11" s="22"/>
      <c r="O11" s="22"/>
      <c r="P11" s="22"/>
    </row>
    <row r="12" spans="1:18">
      <c r="A12" s="20" t="s">
        <v>206</v>
      </c>
      <c r="B12" s="23">
        <f ca="1">B8*B10</f>
        <v>1015.3653726787857</v>
      </c>
      <c r="C12" s="23">
        <f ca="1">C8*C10</f>
        <v>0</v>
      </c>
      <c r="D12" s="23">
        <f>D8*D10</f>
        <v>1536.6067371675681</v>
      </c>
      <c r="E12" s="23">
        <f>E8*E10</f>
        <v>48.532987414744348</v>
      </c>
      <c r="F12" s="23">
        <f>F8*F10</f>
        <v>4970.4027058159154</v>
      </c>
      <c r="G12" s="23"/>
      <c r="H12" s="23"/>
      <c r="I12" s="23"/>
      <c r="J12" s="23">
        <f>J8*J10</f>
        <v>529.30802195978265</v>
      </c>
      <c r="K12" s="23"/>
      <c r="L12" s="23">
        <f>L8*L10</f>
        <v>0</v>
      </c>
      <c r="M12" s="23">
        <f>M8*M10</f>
        <v>0</v>
      </c>
      <c r="N12" s="23">
        <f>N8*N10</f>
        <v>0</v>
      </c>
      <c r="O12" s="23"/>
      <c r="P12" s="23"/>
    </row>
    <row r="14" spans="1:18">
      <c r="A14" s="190" t="s">
        <v>470</v>
      </c>
      <c r="B14" s="200"/>
      <c r="C14" s="222"/>
    </row>
    <row r="15" spans="1:18">
      <c r="A15" s="233"/>
      <c r="B15" s="32"/>
      <c r="C15" s="234"/>
    </row>
    <row r="16" spans="1:18">
      <c r="A16" s="252"/>
      <c r="B16" s="42" t="s">
        <v>280</v>
      </c>
      <c r="C16" s="236" t="s">
        <v>175</v>
      </c>
    </row>
    <row r="17" spans="1:4">
      <c r="A17" s="253" t="s">
        <v>105</v>
      </c>
      <c r="B17" s="251">
        <f>IF(ISERROR(SUM(LB_lb_ele_kWh,LB_rest_ele_kWh)*3.6/1000000000/'E Balans VL '!Z26*100),0,SUM(LB_lb_ele_kWh,LB_rest_ele_kWh)*3.6/1000000000/'E Balans VL '!Z26*100)</f>
        <v>0.78232669714385461</v>
      </c>
      <c r="C17" s="234" t="s">
        <v>666</v>
      </c>
      <c r="D17" s="249"/>
    </row>
    <row r="18" spans="1:4">
      <c r="A18" s="237"/>
      <c r="B18" s="250"/>
      <c r="C18" s="238"/>
    </row>
    <row r="19" spans="1:4">
      <c r="A19" s="32"/>
      <c r="B19" s="48"/>
      <c r="C19" s="32"/>
    </row>
    <row r="20" spans="1:4">
      <c r="A20" s="32"/>
      <c r="B20" s="48"/>
      <c r="C20" s="32"/>
    </row>
    <row r="21" spans="1:4" ht="15.75" thickBot="1">
      <c r="B21" s="32"/>
    </row>
    <row r="22" spans="1:4" ht="15.75" customHeight="1">
      <c r="A22" s="1169" t="s">
        <v>291</v>
      </c>
      <c r="B22" s="1172" t="s">
        <v>292</v>
      </c>
      <c r="C22" s="1172" t="s">
        <v>469</v>
      </c>
    </row>
    <row r="23" spans="1:4">
      <c r="A23" s="1170"/>
      <c r="B23" s="1173"/>
      <c r="C23" s="1173"/>
    </row>
    <row r="24" spans="1:4" ht="15.75" thickBot="1">
      <c r="A24" s="1171"/>
      <c r="B24" s="1174"/>
      <c r="C24" s="1174"/>
    </row>
    <row r="25" spans="1:4" ht="15.75">
      <c r="A25" s="13"/>
      <c r="B25" s="32"/>
    </row>
    <row r="26" spans="1:4">
      <c r="A26" s="41" t="s">
        <v>262</v>
      </c>
      <c r="B26" s="244">
        <f>(aantalSlachtvarkens*'EF N2O_CH4 landbouw'!B6+aantalMelkkoeien*'EF N2O_CH4 landbouw'!B7+aantalZoogkoeien*'EF N2O_CH4 landbouw'!B8+'EF N2O_CH4 landbouw'!B9*aantalRunderen_0_tot_1_jaar+aantalRunderen_1_tot_2_jaar*'EF N2O_CH4 landbouw'!B10+'EF N2O_CH4 landbouw'!B11*aantalRunderen_meer_dan_2jaar+SUM(aantalbiggen_tot_20kg,AantalVarkens_20_tot_110kg,AantalMestvarkens_meer_dan_110kg,AantalFokvarkens_beren,AantalFokvarkens_zeugen)*'EF N2O_CH4 landbouw'!B14+Aantal_schapen*'EF N2O_CH4 landbouw'!B12+'EF N2O_CH4 landbouw'!B13*aantalGeiten+Aantalpaarden*'EF N2O_CH4 landbouw'!B15+'EF N2O_CH4 landbouw'!B16*Aantalezels)/1000</f>
        <v>455.00485957518839</v>
      </c>
      <c r="C26" s="244">
        <f>B26*'GWP N2O_CH4'!B5</f>
        <v>9555.1020510789567</v>
      </c>
      <c r="D26" s="50"/>
    </row>
    <row r="27" spans="1:4">
      <c r="A27" s="41" t="s">
        <v>263</v>
      </c>
      <c r="B27" s="244">
        <f>(aantalSlachtvarkens*'EF N2O_CH4 landbouw'!B24+'EF N2O_CH4 landbouw'!B25*aantalMelkkoeien+aantalZoogkoeien*'EF N2O_CH4 landbouw'!B26+'EF N2O_CH4 landbouw'!B27*aantalRunderen_0_tot_1_jaar+aantalRunderen_1_tot_2_jaar*'EF N2O_CH4 landbouw'!B28++'EF N2O_CH4 landbouw'!B29*aantalRunderen_meer_dan_2jaar+aantalbiggen_tot_20kg*'EF N2O_CH4 landbouw'!B31+'EF N2O_CH4 landbouw'!B32*AantalVarkens_20_tot_110kg+AantalMestvarkens_meer_dan_110kg*'EF N2O_CH4 landbouw'!B33+'EF N2O_CH4 landbouw'!B34*AantalFokvarkens_beren+AantalFokvarkens_zeugen*'EF N2O_CH4 landbouw'!B35+'EF N2O_CH4 landbouw'!B36*Aantal_schapen+aantalGeiten*'EF N2O_CH4 landbouw'!B37+'EF N2O_CH4 landbouw'!B40*Aantal_pluimvee+Aantalpaarden*'EF N2O_CH4 landbouw'!B38+'EF N2O_CH4 landbouw'!B39*Aantalezels)/1000</f>
        <v>220.80236648447388</v>
      </c>
      <c r="C27" s="244">
        <f>B27*'GWP N2O_CH4'!B5</f>
        <v>4636.8496961739511</v>
      </c>
      <c r="D27" s="50"/>
    </row>
    <row r="28" spans="1:4">
      <c r="A28" s="41" t="s">
        <v>264</v>
      </c>
      <c r="B28" s="244">
        <f>('EF N2O_CH4 landbouw'!B47*SUM(aantalSlachtvarkens+aantalZoogkoeien+aantalRunderen_1_tot_2_jaar+aantalRunderen_0_tot_1_jaar+aantalRunderen_meer_dan_2jaar)+'EF N2O_CH4 landbouw'!B48*aantalMelkkoeien+'EF N2O_CH4 landbouw'!B49*SUM(aantalbiggen_tot_20kg,AantalVarkens_20_tot_110kg,AantalMestvarkens_meer_dan_110kg,AantalFokvarkens_beren,AantalFokvarkens_zeugen)+Aantal_schapen*'EF N2O_CH4 landbouw'!B51+aantalGeiten*'EF N2O_CH4 landbouw'!B52+'EF N2O_CH4 landbouw'!B50*Aantal_pluimvee+Aantalpaarden*'EF N2O_CH4 landbouw'!B52+'EF N2O_CH4 landbouw'!B52*Aantalezels)/1000</f>
        <v>7.8312874922575961</v>
      </c>
      <c r="C28" s="244">
        <f>B28*'GWP N2O_CH4'!B4</f>
        <v>2427.6991225998549</v>
      </c>
      <c r="D28" s="50"/>
    </row>
    <row r="29" spans="1:4">
      <c r="A29" s="41" t="s">
        <v>265</v>
      </c>
      <c r="B29" s="244">
        <f>B34*'ha_N2O bodem landbouw'!B4</f>
        <v>20.46211524632281</v>
      </c>
      <c r="C29" s="244">
        <f>B29*'GWP N2O_CH4'!B4</f>
        <v>6343.2557263600711</v>
      </c>
      <c r="D29" s="50"/>
    </row>
    <row r="31" spans="1:4">
      <c r="A31" s="190" t="s">
        <v>471</v>
      </c>
      <c r="B31" s="200"/>
      <c r="C31" s="222"/>
    </row>
    <row r="32" spans="1:4">
      <c r="A32" s="233"/>
      <c r="B32" s="32"/>
      <c r="C32" s="234"/>
    </row>
    <row r="33" spans="1:5">
      <c r="A33" s="235"/>
      <c r="B33" s="221" t="s">
        <v>576</v>
      </c>
      <c r="C33" s="236" t="s">
        <v>175</v>
      </c>
    </row>
    <row r="34" spans="1:5">
      <c r="A34" s="254" t="s">
        <v>105</v>
      </c>
      <c r="B34" s="35">
        <f>IF(ISERROR(aantalCultuurgronden/'ha_N2O bodem landbouw'!B5),0,aantalCultuurgronden/'ha_N2O bodem landbouw'!B5)</f>
        <v>4.4869734614172603E-3</v>
      </c>
      <c r="C34" s="887" t="s">
        <v>681</v>
      </c>
      <c r="D34" s="27"/>
      <c r="E34" s="27"/>
    </row>
    <row r="35" spans="1:5">
      <c r="A35" s="237"/>
      <c r="B35" s="177"/>
      <c r="C35" s="238"/>
      <c r="D35" s="249"/>
    </row>
  </sheetData>
  <mergeCells count="9">
    <mergeCell ref="A22:A24"/>
    <mergeCell ref="B22:B24"/>
    <mergeCell ref="A1:A3"/>
    <mergeCell ref="B1:P1"/>
    <mergeCell ref="B2:B3"/>
    <mergeCell ref="C2:C3"/>
    <mergeCell ref="D2:K2"/>
    <mergeCell ref="L2:P2"/>
    <mergeCell ref="C22:C24"/>
  </mergeCells>
  <dataValidations count="2">
    <dataValidation type="list" allowBlank="1" showInputMessage="1" showErrorMessage="1" sqref="B2:C4 D2 D4" xr:uid="{00000000-0002-0000-1C00-000000000000}">
      <formula1>#REF!</formula1>
    </dataValidation>
    <dataValidation type="list" allowBlank="1" showInputMessage="1" showErrorMessage="1" sqref="D3" xr:uid="{00000000-0002-0000-1C00-000001000000}">
      <formula1>#REF!</formula1>
    </dataValidation>
  </dataValidations>
  <pageMargins left="0.7" right="0.7" top="0.75" bottom="0.75" header="0.3" footer="0.3"/>
  <pageSetup paperSize="9" orientation="portrait" r:id="rId1"/>
  <legacy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D00-000000000000}">
  <sheetPr codeName="Sheet15">
    <tabColor theme="5" tint="-0.249977111117893"/>
  </sheetPr>
  <dimension ref="A1:R79"/>
  <sheetViews>
    <sheetView showGridLines="0" zoomScale="70" zoomScaleNormal="70" workbookViewId="0">
      <selection activeCell="B24" sqref="B24:L25"/>
    </sheetView>
  </sheetViews>
  <sheetFormatPr defaultRowHeight="15"/>
  <cols>
    <col min="1" max="1" width="49.42578125" bestFit="1" customWidth="1"/>
    <col min="2" max="2" width="15" bestFit="1" customWidth="1"/>
    <col min="3" max="3" width="15.85546875" bestFit="1" customWidth="1"/>
    <col min="4" max="4" width="19.42578125" customWidth="1"/>
    <col min="5" max="5" width="23.85546875" customWidth="1"/>
    <col min="6" max="6" width="15.28515625" customWidth="1"/>
    <col min="7" max="7" width="18.42578125" bestFit="1" customWidth="1"/>
    <col min="8" max="8" width="16.85546875" bestFit="1" customWidth="1"/>
    <col min="9" max="9" width="21.28515625" bestFit="1" customWidth="1"/>
    <col min="10" max="10" width="19.5703125" bestFit="1" customWidth="1"/>
    <col min="11" max="11" width="33" bestFit="1" customWidth="1"/>
    <col min="12" max="12" width="22.7109375" customWidth="1"/>
    <col min="13" max="13" width="15.140625" bestFit="1" customWidth="1"/>
    <col min="14" max="14" width="12.28515625" customWidth="1"/>
    <col min="15" max="15" width="12.140625" customWidth="1"/>
    <col min="16" max="16" width="14.140625" customWidth="1"/>
    <col min="17" max="17" width="6.42578125" bestFit="1" customWidth="1"/>
    <col min="18" max="18" width="18.5703125" customWidth="1"/>
  </cols>
  <sheetData>
    <row r="1" spans="1:18" s="308" customFormat="1" ht="17.25" thickTop="1" thickBot="1">
      <c r="A1" s="1161" t="s">
        <v>473</v>
      </c>
      <c r="B1" s="1162" t="s">
        <v>521</v>
      </c>
      <c r="C1" s="1163"/>
      <c r="D1" s="1163"/>
      <c r="E1" s="1163"/>
      <c r="F1" s="1163"/>
      <c r="G1" s="1163"/>
      <c r="H1" s="1163"/>
      <c r="I1" s="1163"/>
      <c r="J1" s="1163"/>
      <c r="K1" s="1163"/>
      <c r="L1" s="1163"/>
      <c r="M1" s="1163"/>
      <c r="N1" s="1163"/>
      <c r="O1" s="1163"/>
      <c r="P1" s="1163"/>
    </row>
    <row r="2" spans="1:18" s="308" customFormat="1" ht="15.75" thickTop="1">
      <c r="A2" s="1161"/>
      <c r="B2" s="1164" t="s">
        <v>20</v>
      </c>
      <c r="C2" s="1164" t="s">
        <v>189</v>
      </c>
      <c r="D2" s="1166" t="s">
        <v>190</v>
      </c>
      <c r="E2" s="1167"/>
      <c r="F2" s="1167"/>
      <c r="G2" s="1167"/>
      <c r="H2" s="1167"/>
      <c r="I2" s="1167"/>
      <c r="J2" s="1167"/>
      <c r="K2" s="1168"/>
      <c r="L2" s="1166" t="s">
        <v>191</v>
      </c>
      <c r="M2" s="1167"/>
      <c r="N2" s="1167"/>
      <c r="O2" s="1167"/>
      <c r="P2" s="1168"/>
    </row>
    <row r="3" spans="1:18" s="308" customFormat="1" ht="45">
      <c r="A3" s="1161"/>
      <c r="B3" s="1165"/>
      <c r="C3" s="1165"/>
      <c r="D3" s="348" t="s">
        <v>192</v>
      </c>
      <c r="E3" s="348" t="s">
        <v>193</v>
      </c>
      <c r="F3" s="348" t="s">
        <v>194</v>
      </c>
      <c r="G3" s="348" t="s">
        <v>195</v>
      </c>
      <c r="H3" s="348" t="s">
        <v>113</v>
      </c>
      <c r="I3" s="348" t="s">
        <v>196</v>
      </c>
      <c r="J3" s="348" t="s">
        <v>197</v>
      </c>
      <c r="K3" s="348" t="s">
        <v>198</v>
      </c>
      <c r="L3" s="348" t="s">
        <v>199</v>
      </c>
      <c r="M3" s="348" t="s">
        <v>200</v>
      </c>
      <c r="N3" s="348" t="s">
        <v>201</v>
      </c>
      <c r="O3" s="348" t="s">
        <v>202</v>
      </c>
      <c r="P3" s="348" t="s">
        <v>203</v>
      </c>
    </row>
    <row r="4" spans="1:18">
      <c r="C4" s="15"/>
    </row>
    <row r="5" spans="1:18" s="8" customFormat="1">
      <c r="A5" s="281" t="s">
        <v>316</v>
      </c>
      <c r="B5" s="414">
        <f>SUM(B6:B11)</f>
        <v>4.7113521675271568E-4</v>
      </c>
      <c r="C5" s="429" t="s">
        <v>204</v>
      </c>
      <c r="D5" s="414">
        <f>SUM(D6:D11)</f>
        <v>7.2682369160750166E-4</v>
      </c>
      <c r="E5" s="414">
        <f>SUM(E6:E11)</f>
        <v>6.9378292872867469E-4</v>
      </c>
      <c r="F5" s="427" t="s">
        <v>204</v>
      </c>
      <c r="G5" s="414">
        <f>SUM(G6:G11)</f>
        <v>0.36680769762426824</v>
      </c>
      <c r="H5" s="414">
        <f>SUM(H6:H11)</f>
        <v>7.1434806839837453E-2</v>
      </c>
      <c r="I5" s="429" t="s">
        <v>204</v>
      </c>
      <c r="J5" s="429" t="s">
        <v>204</v>
      </c>
      <c r="K5" s="429" t="s">
        <v>204</v>
      </c>
      <c r="L5" s="429" t="s">
        <v>204</v>
      </c>
      <c r="M5" s="414">
        <f>SUM(M6:M11)</f>
        <v>2.5873154610506516E-2</v>
      </c>
      <c r="N5" s="429" t="s">
        <v>204</v>
      </c>
      <c r="O5" s="429" t="s">
        <v>204</v>
      </c>
      <c r="P5" s="430" t="s">
        <v>204</v>
      </c>
    </row>
    <row r="6" spans="1:18">
      <c r="A6" s="258" t="s">
        <v>609</v>
      </c>
      <c r="B6" s="843">
        <f>vkm_GW_PW*SUMIFS(TableVerdeelsleutelVkm[ELECTRIC],TableVerdeelsleutelVkm[Voertuigtype],"Lichte voertuigen")*SUMIFS(TableECFTransport[EnergieConsumptieFactor (PJ per km)],TableECFTransport[Index],CONCATENATE($A6,"_ELECTRIC_ELECTRIC"))
+vkm_GW_PW*SUMIFS(TableVerdeelsleutelVkm[DIESEL HYBRID PHEV],TableVerdeelsleutelVkm[Voertuigtype],"Lichte voertuigen")*SUMIFS(TableECFTransport[EnergieConsumptieFactor (PJ per km)],TableECFTransport[Index],CONCATENATE($A6,"_DIESEL HYBRID PHEV_ELECTRIC"))
+vkm_GW_PW*SUMIFS(TableVerdeelsleutelVkm[PETROL HYBRID PHEV],TableVerdeelsleutelVkm[Voertuigtype],"Lichte voertuigen")*SUMIFS(TableECFTransport[EnergieConsumptieFactor (PJ per km)],TableECFTransport[Index],CONCATENATE($A6,"_PETROL HYBRID PHEV_ELECTRIC"))</f>
        <v>1.9408762437950319E-4</v>
      </c>
      <c r="C6" s="415"/>
      <c r="D6" s="843">
        <f>vkm_GW_PW*SUMIFS(TableVerdeelsleutelVkm[CNG],TableVerdeelsleutelVkm[Voertuigtype],"Lichte voertuigen")*SUMIFS(TableECFTransport[EnergieConsumptieFactor (PJ per km)],TableECFTransport[Index],CONCATENATE($A6,"_CNG_CNG"))
+vkm_GW_PW*SUMIFS(TableVerdeelsleutelVkm[FUEL CELL H2],TableVerdeelsleutelVkm[Voertuigtype],"Lichte voertuigen")*SUMIFS(TableECFTransport[EnergieConsumptieFactor (PJ per km)],TableECFTransport[Index],CONCATENATE($A6,"_FUEL CELL H2_H2"))</f>
        <v>3.2927991742601626E-4</v>
      </c>
      <c r="E6" s="843">
        <f>vkm_GW_PW*SUMIFS(TableVerdeelsleutelVkm[LPG],TableVerdeelsleutelVkm[Voertuigtype],"Lichte voertuigen")*SUMIFS(TableECFTransport[EnergieConsumptieFactor (PJ per km)],TableECFTransport[Index],CONCATENATE($A6,"_LPG_LPG"))</f>
        <v>2.8509364104346342E-4</v>
      </c>
      <c r="F6" s="417"/>
      <c r="G6" s="843">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CS_DIESEL")))*(1-$C$35)</f>
        <v>9.1070862483042428E-2</v>
      </c>
      <c r="H6" s="843">
        <f>(vkm_GW_PW*SUMIFS(TableVerdeelsleutelVkm[PETROL],TableVerdeelsleutelVkm[Voertuigtype],"Lichte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CS_PETROL")))*(1-$C$42)</f>
        <v>3.1682414054071233E-2</v>
      </c>
      <c r="I6" s="415"/>
      <c r="J6" s="415"/>
      <c r="K6" s="415"/>
      <c r="L6" s="415"/>
      <c r="M6" s="415">
        <f>(vkm_GW_PW*SUMIFS(TableVerdeelsleutelVkm[DIESEL],TableVerdeelsleutelVkm[Voertuigtype],"Lichte voertuigen")*SUMIFS(TableECFTransport[EnergieConsumptieFactor (PJ per km)],TableECFTransport[Index],CONCATENATE($A6,"_DIESEL_DIESEL"))
+vkm_GW_PW*SUMIFS(TableVerdeelsleutelVkm[DIESEL HYBRID PHEV],TableVerdeelsleutelVkm[Voertuigtype],"Lichte voertuigen")*SUMIFS(TableECFTransport[EnergieConsumptieFactor (PJ per km)],TableECFTransport[Index],CONCATENATE($A6,"_DIESEL HYBRID PHEV_DIESEL"))
+vkm_GW_PW*SUMIFS(TableVerdeelsleutelVkm[DIESEL HYBRID CS],TableVerdeelsleutelVkm[Voertuigtype],"Lichte voertuigen")*SUMIFS(TableECFTransport[EnergieConsumptieFactor (PJ per km)],TableECFTransport[Index],CONCATENATE($A6,"_DIESEL HYBRID CS_DIESEL")))*($C$35)
+(vkm_GW_PW*SUMIFS(TableVerdeelsleutelVkm[PETROL],TableVerdeelsleutelVkm[Voertuigtype],"Lichte voertuigen")*SUMIFS(TableECFTransport[EnergieConsumptieFactor (PJ per km)],TableECFTransport[Index],CONCATENATE($A6,"_PETROL_PETROL"))
+vkm_GW_PW*SUMIFS(TableVerdeelsleutelVkm[PETROL HYBRID PHEV],TableVerdeelsleutelVkm[Voertuigtype],"Lichte voertuigen")*SUMIFS(TableECFTransport[EnergieConsumptieFactor (PJ per km)],TableECFTransport[Index],CONCATENATE($A6,"_PETROL HYBRID PHEV_PETROL"))
+vkm_GW_PW*SUMIFS(TableVerdeelsleutelVkm[PETROL HYBRID CS],TableVerdeelsleutelVkm[Voertuigtype],"Lichte voertuigen")*SUMIFS(TableECFTransport[EnergieConsumptieFactor (PJ per km)],TableECFTransport[Index],CONCATENATE($A6,"_PETROL HYBRID CS_PETROL")))*($C$42)</f>
        <v>7.3472055033301526E-3</v>
      </c>
      <c r="N6" s="415"/>
      <c r="O6" s="415"/>
      <c r="P6" s="416"/>
    </row>
    <row r="7" spans="1:18">
      <c r="A7" s="258" t="s">
        <v>610</v>
      </c>
      <c r="B7" s="843">
        <f>vkm_GW_ZV*SUMIFS(TableVerdeelsleutelVkm[ELECTRIC],TableVerdeelsleutelVkm[Voertuigtype],"Zware voertuigen")*SUMIFS(TableECFTransport[EnergieConsumptieFactor (PJ per km)],TableECFTransport[Index],CONCATENATE($A7,"_ELECTRIC_ELECTRIC"))
+vkm_GW_ZV*SUMIFS(TableVerdeelsleutelVkm[DIESEL HYBRID PHEV],TableVerdeelsleutelVkm[Voertuigtype],"Zware voertuigen")*SUMIFS(TableECFTransport[EnergieConsumptieFactor (PJ per km)],TableECFTransport[Index],CONCATENATE($A7,"_DIESEL HYBRID PHEV_ELECTRIC"))
+vkm_GW_ZV*SUMIFS(TableVerdeelsleutelVkm[PETROL HYBRID PHEV],TableVerdeelsleutelVkm[Voertuigtype],"Zware voertuigen")*SUMIFS(TableECFTransport[EnergieConsumptieFactor (PJ per km)],TableECFTransport[Index],CONCATENATE($A7,"_PETROL HYBRID PHEV_ELECTRIC"))</f>
        <v>1.9905081978468634E-6</v>
      </c>
      <c r="C7" s="415"/>
      <c r="D7" s="843">
        <f>vkm_GW_ZV*SUMIFS(TableVerdeelsleutelVkm[CNG],TableVerdeelsleutelVkm[Voertuigtype],"Zware voertuigen")*SUMIFS(TableECFTransport[EnergieConsumptieFactor (PJ per km)],TableECFTransport[Index],CONCATENATE($A7,"_CNG_CNG"))</f>
        <v>0</v>
      </c>
      <c r="E7" s="843">
        <f>vkm_GW_ZV*SUMIFS(TableVerdeelsleutelVkm[LPG],TableVerdeelsleutelVkm[Voertuigtype],"Zware voertuigen")*SUMIFS(TableECFTransport[EnergieConsumptieFactor (PJ per km)],TableECFTransport[Index],CONCATENATE($A7,"_LPG_LPG"))</f>
        <v>0</v>
      </c>
      <c r="F7" s="417"/>
      <c r="G7" s="843">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CS_DIESEL")))*(1-$C$35)</f>
        <v>7.5971885014088539E-2</v>
      </c>
      <c r="H7" s="843">
        <f>(vkm_GW_ZV*SUMIFS(TableVerdeelsleutelVkm[PETROL],TableVerdeelsleutelVkm[Voertuigtype],"Zware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CS_PETROL")))*(1-$C$42)</f>
        <v>1.2108005968586275E-6</v>
      </c>
      <c r="I7" s="415"/>
      <c r="J7" s="415"/>
      <c r="K7" s="415"/>
      <c r="L7" s="415"/>
      <c r="M7" s="415">
        <f>(vkm_GW_ZV*SUMIFS(TableVerdeelsleutelVkm[DIESEL],TableVerdeelsleutelVkm[Voertuigtype],"Zware voertuigen")*SUMIFS(TableECFTransport[EnergieConsumptieFactor (PJ per km)],TableECFTransport[Index],CONCATENATE($A7,"_DIESEL_DIESEL"))
+vkm_GW_ZV*SUMIFS(TableVerdeelsleutelVkm[DIESEL HYBRID PHEV],TableVerdeelsleutelVkm[Voertuigtype],"Zware voertuigen")*SUMIFS(TableECFTransport[EnergieConsumptieFactor (PJ per km)],TableECFTransport[Index],CONCATENATE($A7,"_DIESEL HYBRID PHEV_DIESEL"))
+vkm_GW_ZV*SUMIFS(TableVerdeelsleutelVkm[DIESEL HYBRID CS],TableVerdeelsleutelVkm[Voertuigtype],"Zware voertuigen")*SUMIFS(TableECFTransport[EnergieConsumptieFactor (PJ per km)],TableECFTransport[Index],CONCATENATE($A7,"_DIESEL HYBRID CS_DIESEL")))*($C$35)
+(vkm_GW_ZV*SUMIFS(TableVerdeelsleutelVkm[PETROL],TableVerdeelsleutelVkm[Voertuigtype],"Zware voertuigen")*SUMIFS(TableECFTransport[EnergieConsumptieFactor (PJ per km)],TableECFTransport[Index],CONCATENATE($A7,"_PETROL_PETROL"))
+vkm_GW_ZV*SUMIFS(TableVerdeelsleutelVkm[PETROL HYBRID PHEV],TableVerdeelsleutelVkm[Voertuigtype],"Zware voertuigen")*SUMIFS(TableECFTransport[EnergieConsumptieFactor (PJ per km)],TableECFTransport[Index],CONCATENATE($A7,"_PETROL HYBRID PHEV_PETROL"))
+vkm_GW_ZV*SUMIFS(TableVerdeelsleutelVkm[PETROL HYBRID CS],TableVerdeelsleutelVkm[Voertuigtype],"Zware voertuigen")*SUMIFS(TableECFTransport[EnergieConsumptieFactor (PJ per km)],TableECFTransport[Index],CONCATENATE($A7,"_PETROL HYBRID CS_PETROL")))*($C$42)</f>
        <v>4.3792105058392461E-3</v>
      </c>
      <c r="N7" s="415"/>
      <c r="O7" s="415"/>
      <c r="P7" s="416"/>
      <c r="R7" s="840"/>
    </row>
    <row r="8" spans="1:18">
      <c r="A8" s="258" t="s">
        <v>611</v>
      </c>
      <c r="B8" s="415">
        <f>vkm_NGW_PW*SUMIFS(TableVerdeelsleutelVkm[ELECTRIC],TableVerdeelsleutelVkm[Voertuigtype],"Lichte voertuigen")*SUMIFS(TableECFTransport[EnergieConsumptieFactor (PJ per km)],TableECFTransport[Index],CONCATENATE($A8,"_ELECTRIC_ELECTRIC"))
+vkm_NGW_PW*SUMIFS(TableVerdeelsleutelVkm[DIESEL HYBRID PHEV],TableVerdeelsleutelVkm[Voertuigtype],"Lichte voertuigen")*SUMIFS(TableECFTransport[EnergieConsumptieFactor (PJ per km)],TableECFTransport[Index],CONCATENATE($A8,"_DIESEL HYBRID PHEV_ELECTRIC"))
+vkm_NGW_PW*SUMIFS(TableVerdeelsleutelVkm[PETROL HYBRID PHEV],TableVerdeelsleutelVkm[Voertuigtype],"Lichte voertuigen")*SUMIFS(TableECFTransport[EnergieConsumptieFactor (PJ per km)],TableECFTransport[Index],CONCATENATE($A8,"_PETROL HYBRID PHEV_ELECTRIC"))</f>
        <v>2.9133661882226524E-5</v>
      </c>
      <c r="C8" s="415"/>
      <c r="D8" s="417">
        <f>vkm_NGW_PW*SUMIFS(TableVerdeelsleutelVkm[CNG],TableVerdeelsleutelVkm[Voertuigtype],"Lichte voertuigen")*SUMIFS(TableECFTransport[EnergieConsumptieFactor (PJ per km)],TableECFTransport[Index],CONCATENATE($A8,"_CNG_CNG"))
+vkm_NGW_PW*SUMIFS(TableVerdeelsleutelVkm[FUEL CELL H2],TableVerdeelsleutelVkm[Voertuigtype],"Lichte voertuigen")*SUMIFS(TableECFTransport[EnergieConsumptieFactor (PJ per km)],TableECFTransport[Index],CONCATENATE($A8,"_FUEL CELL H2_H2"))</f>
        <v>6.3014444311615959E-5</v>
      </c>
      <c r="E8" s="417">
        <f>vkm_NGW_PW*SUMIFS(TableVerdeelsleutelVkm[LPG],TableVerdeelsleutelVkm[Voertuigtype],"Lichte voertuigen")*SUMIFS(TableECFTransport[EnergieConsumptieFactor (PJ per km)],TableECFTransport[Index],CONCATENATE($A8,"_LPG_LPG"))</f>
        <v>5.2109029177316635E-5</v>
      </c>
      <c r="F8" s="417"/>
      <c r="G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CS_DIESEL")))*(1-$C$35)</f>
        <v>1.544472214154494E-2</v>
      </c>
      <c r="H8" s="843">
        <f>(vkm_NGW_PW*SUMIFS(TableVerdeelsleutelVkm[PETROL],TableVerdeelsleutelVkm[Voertuigtype],"Lichte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CS_PETROL")))*(1-$C$42)</f>
        <v>5.9575956230523376E-3</v>
      </c>
      <c r="I8" s="415"/>
      <c r="J8" s="415"/>
      <c r="K8" s="415"/>
      <c r="L8" s="415"/>
      <c r="M8" s="415">
        <f>(vkm_NGW_PW*SUMIFS(TableVerdeelsleutelVkm[DIESEL],TableVerdeelsleutelVkm[Voertuigtype],"Lichte voertuigen")*SUMIFS(TableECFTransport[EnergieConsumptieFactor (PJ per km)],TableECFTransport[Index],CONCATENATE($A8,"_DIESEL_DIESEL"))
+vkm_NGW_PW*SUMIFS(TableVerdeelsleutelVkm[DIESEL HYBRID PHEV],TableVerdeelsleutelVkm[Voertuigtype],"Lichte voertuigen")*SUMIFS(TableECFTransport[EnergieConsumptieFactor (PJ per km)],TableECFTransport[Index],CONCATENATE($A8,"_DIESEL HYBRID PHEV_DIESEL"))
+vkm_NGW_PW*SUMIFS(TableVerdeelsleutelVkm[DIESEL HYBRID CS],TableVerdeelsleutelVkm[Voertuigtype],"Lichte voertuigen")*SUMIFS(TableECFTransport[EnergieConsumptieFactor (PJ per km)],TableECFTransport[Index],CONCATENATE($A8,"_DIESEL HYBRID CS_DIESEL")))*($C$35)
+(vkm_NGW_PW*SUMIFS(TableVerdeelsleutelVkm[PETROL],TableVerdeelsleutelVkm[Voertuigtype],"Lichte voertuigen")*SUMIFS(TableECFTransport[EnergieConsumptieFactor (PJ per km)],TableECFTransport[Index],CONCATENATE($A8,"_PETROL_PETROL"))
+vkm_NGW_PW*SUMIFS(TableVerdeelsleutelVkm[PETROL HYBRID PHEV],TableVerdeelsleutelVkm[Voertuigtype],"Lichte voertuigen")*SUMIFS(TableECFTransport[EnergieConsumptieFactor (PJ per km)],TableECFTransport[Index],CONCATENATE($A8,"_PETROL HYBRID PHEV_PETROL"))
+vkm_NGW_PW*SUMIFS(TableVerdeelsleutelVkm[PETROL HYBRID CS],TableVerdeelsleutelVkm[Voertuigtype],"Lichte voertuigen")*SUMIFS(TableECFTransport[EnergieConsumptieFactor (PJ per km)],TableECFTransport[Index],CONCATENATE($A8,"_PETROL HYBRID CS_PETROL")))*($C$42)</f>
        <v>1.284719156439153E-3</v>
      </c>
      <c r="N8" s="415"/>
      <c r="O8" s="415"/>
      <c r="P8" s="416"/>
      <c r="R8" s="840"/>
    </row>
    <row r="9" spans="1:18">
      <c r="A9" s="258" t="s">
        <v>612</v>
      </c>
      <c r="B9" s="415">
        <f>vkm_NGW_ZV*SUMIFS(TableVerdeelsleutelVkm[ELECTRIC],TableVerdeelsleutelVkm[Voertuigtype],"Zware voertuigen")*SUMIFS(TableECFTransport[EnergieConsumptieFactor (PJ per km)],TableECFTransport[Index],CONCATENATE($A9,"_ELECTRIC_ELECTRIC"))
+vkm_NGW_ZV*SUMIFS(TableVerdeelsleutelVkm[DIESEL HYBRID PHEV],TableVerdeelsleutelVkm[Voertuigtype],"Zware voertuigen")*SUMIFS(TableECFTransport[EnergieConsumptieFactor (PJ per km)],TableECFTransport[Index],CONCATENATE($A9,"_DIESEL HYBRID PHEV_ELECTRIC"))
+vkm_NGW_ZV*SUMIFS(TableVerdeelsleutelVkm[PETROL HYBRID PHEV],TableVerdeelsleutelVkm[Voertuigtype],"Zware voertuigen")*SUMIFS(TableECFTransport[EnergieConsumptieFactor (PJ per km)],TableECFTransport[Index],CONCATENATE($A9,"_PETROL HYBRID PHEV_ELECTRIC"))</f>
        <v>4.3347688687922982E-8</v>
      </c>
      <c r="C9" s="415"/>
      <c r="D9" s="417">
        <f>vkm_NGW_ZV*SUMIFS(TableVerdeelsleutelVkm[CNG],TableVerdeelsleutelVkm[Voertuigtype],"Zware voertuigen")*SUMIFS(TableECFTransport[EnergieConsumptieFactor (PJ per km)],TableECFTransport[Index],CONCATENATE($A9,"_CNG_CNG"))</f>
        <v>0</v>
      </c>
      <c r="E9" s="417">
        <f>vkm_NGW_ZV*SUMIFS(TableVerdeelsleutelVkm[LPG],TableVerdeelsleutelVkm[Voertuigtype],"Zware voertuigen")*SUMIFS(TableECFTransport[EnergieConsumptieFactor (PJ per km)],TableECFTransport[Index],CONCATENATE($A9,"_LPG_LPG"))</f>
        <v>0</v>
      </c>
      <c r="F9" s="417"/>
      <c r="G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CS_DIESEL")))*(1-$C$35)</f>
        <v>2.1269293878039409E-3</v>
      </c>
      <c r="H9" s="843">
        <f>(vkm_NGW_ZV*SUMIFS(TableVerdeelsleutelVkm[PETROL],TableVerdeelsleutelVkm[Voertuigtype],"Zware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CS_PETROL")))*(1-$C$42)</f>
        <v>3.1826658763068366E-8</v>
      </c>
      <c r="I9" s="415"/>
      <c r="J9" s="415"/>
      <c r="K9" s="415"/>
      <c r="L9" s="415"/>
      <c r="M9" s="415">
        <f>(vkm_NGW_ZV*SUMIFS(TableVerdeelsleutelVkm[DIESEL],TableVerdeelsleutelVkm[Voertuigtype],"Zware voertuigen")*SUMIFS(TableECFTransport[EnergieConsumptieFactor (PJ per km)],TableECFTransport[Index],CONCATENATE($A9,"_DIESEL_DIESEL"))
+vkm_NGW_ZV*SUMIFS(TableVerdeelsleutelVkm[DIESEL HYBRID PHEV],TableVerdeelsleutelVkm[Voertuigtype],"Zware voertuigen")*SUMIFS(TableECFTransport[EnergieConsumptieFactor (PJ per km)],TableECFTransport[Index],CONCATENATE($A9,"_DIESEL HYBRID PHEV_DIESEL"))
+vkm_NGW_ZV*SUMIFS(TableVerdeelsleutelVkm[DIESEL HYBRID CS],TableVerdeelsleutelVkm[Voertuigtype],"Zware voertuigen")*SUMIFS(TableECFTransport[EnergieConsumptieFactor (PJ per km)],TableECFTransport[Index],CONCATENATE($A9,"_DIESEL HYBRID CS_DIESEL")))*($C$35)
+(vkm_NGW_ZV*SUMIFS(TableVerdeelsleutelVkm[PETROL],TableVerdeelsleutelVkm[Voertuigtype],"Zware voertuigen")*SUMIFS(TableECFTransport[EnergieConsumptieFactor (PJ per km)],TableECFTransport[Index],CONCATENATE($A9,"_PETROL_PETROL"))
+vkm_NGW_ZV*SUMIFS(TableVerdeelsleutelVkm[PETROL HYBRID PHEV],TableVerdeelsleutelVkm[Voertuigtype],"Zware voertuigen")*SUMIFS(TableECFTransport[EnergieConsumptieFactor (PJ per km)],TableECFTransport[Index],CONCATENATE($A9,"_PETROL HYBRID PHEV_PETROL"))
+vkm_NGW_ZV*SUMIFS(TableVerdeelsleutelVkm[PETROL HYBRID CS],TableVerdeelsleutelVkm[Voertuigtype],"Zware voertuigen")*SUMIFS(TableECFTransport[EnergieConsumptieFactor (PJ per km)],TableECFTransport[Index],CONCATENATE($A9,"_PETROL HYBRID CS_PETROL")))*($C$42)</f>
        <v>1.2260142156139033E-4</v>
      </c>
      <c r="N9" s="415"/>
      <c r="O9" s="415"/>
      <c r="P9" s="416"/>
      <c r="R9" s="840"/>
    </row>
    <row r="10" spans="1:18">
      <c r="A10" s="258" t="s">
        <v>613</v>
      </c>
      <c r="B10" s="415">
        <f>vkm_SW_PW*SUMIFS(TableVerdeelsleutelVkm[ELECTRIC],TableVerdeelsleutelVkm[Voertuigtype],"Lichte voertuigen")*SUMIFS(TableECFTransport[EnergieConsumptieFactor (PJ per km)],TableECFTransport[Index],CONCATENATE($A10,"_ELECTRIC_ELECTRIC"))
+vkm_SW_PW*SUMIFS(TableVerdeelsleutelVkm[DIESEL HYBRID PHEV],TableVerdeelsleutelVkm[Voertuigtype],"Lichte voertuigen")*SUMIFS(TableECFTransport[EnergieConsumptieFactor (PJ per km)],TableECFTransport[Index],CONCATENATE($A10,"_DIESEL HYBRID PHEV_ELECTRIC"))
+vkm_SW_PW*SUMIFS(TableVerdeelsleutelVkm[PETROL HYBRID PHEV],TableVerdeelsleutelVkm[Voertuigtype],"Lichte voertuigen")*SUMIFS(TableECFTransport[EnergieConsumptieFactor (PJ per km)],TableECFTransport[Index],CONCATENATE($A10,"_PETROL HYBRID PHEV_ELECTRIC"))</f>
        <v>2.4368023350874795E-4</v>
      </c>
      <c r="C10" s="415"/>
      <c r="D10" s="417">
        <f>vkm_SW_PW*SUMIFS(TableVerdeelsleutelVkm[CNG],TableVerdeelsleutelVkm[Voertuigtype],"Lichte voertuigen")*SUMIFS(TableECFTransport[EnergieConsumptieFactor (PJ per km)],TableECFTransport[Index],CONCATENATE($A10,"_CNG_CNG"))
+vkm_SW_PW*SUMIFS(TableVerdeelsleutelVkm[FUEL CELL H2],TableVerdeelsleutelVkm[Voertuigtype],"Lichte voertuigen")*SUMIFS(TableECFTransport[EnergieConsumptieFactor (PJ per km)],TableECFTransport[Index],CONCATENATE($A10,"_FUEL CELL H2_H2"))</f>
        <v>3.3452932986986945E-4</v>
      </c>
      <c r="E10" s="417">
        <f>vkm_SW_PW*SUMIFS(TableVerdeelsleutelVkm[LPG],TableVerdeelsleutelVkm[Voertuigtype],"Lichte voertuigen")*SUMIFS(TableECFTransport[EnergieConsumptieFactor (PJ per km)],TableECFTransport[Index],CONCATENATE($A10,"_LPG_LPG"))</f>
        <v>3.5658025850789457E-4</v>
      </c>
      <c r="F10" s="417"/>
      <c r="G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CS_DIESEL")))*(1-$C$35)</f>
        <v>0.10255975392789272</v>
      </c>
      <c r="H10" s="843">
        <f>(vkm_SW_PW*SUMIFS(TableVerdeelsleutelVkm[PETROL],TableVerdeelsleutelVkm[Voertuigtype],"Lichte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CS_PETROL")))*(1-$C$42)</f>
        <v>3.3792177229563909E-2</v>
      </c>
      <c r="I10" s="415"/>
      <c r="J10" s="415"/>
      <c r="K10" s="415"/>
      <c r="L10" s="415"/>
      <c r="M10" s="415">
        <f>(vkm_SW_PW*SUMIFS(TableVerdeelsleutelVkm[DIESEL],TableVerdeelsleutelVkm[Voertuigtype],"Lichte voertuigen")*SUMIFS(TableECFTransport[EnergieConsumptieFactor (PJ per km)],TableECFTransport[Index],CONCATENATE($A10,"_DIESEL_DIESEL"))
+vkm_SW_PW*SUMIFS(TableVerdeelsleutelVkm[DIESEL HYBRID PHEV],TableVerdeelsleutelVkm[Voertuigtype],"Lichte voertuigen")*SUMIFS(TableECFTransport[EnergieConsumptieFactor (PJ per km)],TableECFTransport[Index],CONCATENATE($A10,"_DIESEL HYBRID PHEV_DIESEL"))
+vkm_SW_PW*SUMIFS(TableVerdeelsleutelVkm[DIESEL HYBRID CS],TableVerdeelsleutelVkm[Voertuigtype],"Lichte voertuigen")*SUMIFS(TableECFTransport[EnergieConsumptieFactor (PJ per km)],TableECFTransport[Index],CONCATENATE($A10,"_DIESEL HYBRID CS_DIESEL")))*($C$35)
+(vkm_SW_PW*SUMIFS(TableVerdeelsleutelVkm[PETROL],TableVerdeelsleutelVkm[Voertuigtype],"Lichte voertuigen")*SUMIFS(TableECFTransport[EnergieConsumptieFactor (PJ per km)],TableECFTransport[Index],CONCATENATE($A10,"_PETROL_PETROL"))
+vkm_SW_PW*SUMIFS(TableVerdeelsleutelVkm[PETROL HYBRID PHEV],TableVerdeelsleutelVkm[Voertuigtype],"Lichte voertuigen")*SUMIFS(TableECFTransport[EnergieConsumptieFactor (PJ per km)],TableECFTransport[Index],CONCATENATE($A10,"_PETROL HYBRID PHEV_PETROL"))
+vkm_SW_PW*SUMIFS(TableVerdeelsleutelVkm[PETROL HYBRID CS],TableVerdeelsleutelVkm[Voertuigtype],"Lichte voertuigen")*SUMIFS(TableECFTransport[EnergieConsumptieFactor (PJ per km)],TableECFTransport[Index],CONCATENATE($A10,"_PETROL HYBRID CS_PETROL")))*($C$42)</f>
        <v>8.1491330859717014E-3</v>
      </c>
      <c r="N10" s="415"/>
      <c r="O10" s="415"/>
      <c r="P10" s="416"/>
      <c r="R10" s="840"/>
    </row>
    <row r="11" spans="1:18">
      <c r="A11" s="4" t="s">
        <v>614</v>
      </c>
      <c r="B11" s="418">
        <f>vkm_SW_ZV*SUMIFS(TableVerdeelsleutelVkm[ELECTRIC],TableVerdeelsleutelVkm[Voertuigtype],"Zware voertuigen")*SUMIFS(TableECFTransport[EnergieConsumptieFactor (PJ per km)],TableECFTransport[Index],CONCATENATE($A11,"_ELECTRIC_ELECTRIC"))
+vkm_SW_ZV*SUMIFS(TableVerdeelsleutelVkm[DIESEL HYBRID PHEV],TableVerdeelsleutelVkm[Voertuigtype],"Zware voertuigen")*SUMIFS(TableECFTransport[EnergieConsumptieFactor (PJ per km)],TableECFTransport[Index],CONCATENATE($A11,"_DIESEL HYBRID PHEV_ELECTRIC"))
+vkm_SW_ZV*SUMIFS(TableVerdeelsleutelVkm[PETROL HYBRID PHEV],TableVerdeelsleutelVkm[Voertuigtype],"Zware voertuigen")*SUMIFS(TableECFTransport[EnergieConsumptieFactor (PJ per km)],TableECFTransport[Index],CONCATENATE($A11,"_PETROL HYBRID PHEV_ELECTRIC"))</f>
        <v>2.1998410957031892E-6</v>
      </c>
      <c r="C11" s="418"/>
      <c r="D11" s="419">
        <f>vkm_SW_ZV*SUMIFS(TableVerdeelsleutelVkm[CNG],TableVerdeelsleutelVkm[Voertuigtype],"Zware voertuigen")*SUMIFS(TableECFTransport[EnergieConsumptieFactor (PJ per km)],TableECFTransport[Index],CONCATENATE($A11,"_CNG_CNG"))</f>
        <v>0</v>
      </c>
      <c r="E11" s="419">
        <f>vkm_SW_ZV*SUMIFS(TableVerdeelsleutelVkm[LPG],TableVerdeelsleutelVkm[Voertuigtype],"Zware voertuigen")*SUMIFS(TableECFTransport[EnergieConsumptieFactor (PJ per km)],TableECFTransport[Index],CONCATENATE($A11,"_LPG_LPG"))</f>
        <v>0</v>
      </c>
      <c r="F11" s="419"/>
      <c r="G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CS_DIESEL")))*(1-$C$35)</f>
        <v>7.9633544669895709E-2</v>
      </c>
      <c r="H11" s="844">
        <f>(vkm_SW_ZV*SUMIFS(TableVerdeelsleutelVkm[PETROL],TableVerdeelsleutelVkm[Voertuigtype],"Zware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CS_PETROL")))*(1-$C$42)</f>
        <v>1.3773058943492483E-6</v>
      </c>
      <c r="I11" s="418"/>
      <c r="J11" s="418"/>
      <c r="K11" s="418"/>
      <c r="L11" s="418"/>
      <c r="M11" s="418">
        <f>(vkm_SW_ZV*SUMIFS(TableVerdeelsleutelVkm[DIESEL],TableVerdeelsleutelVkm[Voertuigtype],"Zware voertuigen")*SUMIFS(TableECFTransport[EnergieConsumptieFactor (PJ per km)],TableECFTransport[Index],CONCATENATE($A11,"_DIESEL_DIESEL"))
+vkm_SW_ZV*SUMIFS(TableVerdeelsleutelVkm[DIESEL HYBRID PHEV],TableVerdeelsleutelVkm[Voertuigtype],"Zware voertuigen")*SUMIFS(TableECFTransport[EnergieConsumptieFactor (PJ per km)],TableECFTransport[Index],CONCATENATE($A11,"_DIESEL HYBRID PHEV_DIESEL"))
+vkm_SW_ZV*SUMIFS(TableVerdeelsleutelVkm[DIESEL HYBRID CS],TableVerdeelsleutelVkm[Voertuigtype],"Zware voertuigen")*SUMIFS(TableECFTransport[EnergieConsumptieFactor (PJ per km)],TableECFTransport[Index],CONCATENATE($A11,"_DIESEL HYBRID CS_DIESEL")))*($C$35)
+(vkm_SW_ZV*SUMIFS(TableVerdeelsleutelVkm[PETROL],TableVerdeelsleutelVkm[Voertuigtype],"Zware voertuigen")*SUMIFS(TableECFTransport[EnergieConsumptieFactor (PJ per km)],TableECFTransport[Index],CONCATENATE($A11,"_PETROL_PETROL"))
+vkm_SW_ZV*SUMIFS(TableVerdeelsleutelVkm[PETROL HYBRID PHEV],TableVerdeelsleutelVkm[Voertuigtype],"Zware voertuigen")*SUMIFS(TableECFTransport[EnergieConsumptieFactor (PJ per km)],TableECFTransport[Index],CONCATENATE($A11,"_PETROL HYBRID PHEV_PETROL"))
+vkm_SW_ZV*SUMIFS(TableVerdeelsleutelVkm[PETROL HYBRID CS],TableVerdeelsleutelVkm[Voertuigtype],"Zware voertuigen")*SUMIFS(TableECFTransport[EnergieConsumptieFactor (PJ per km)],TableECFTransport[Index],CONCATENATE($A11,"_PETROL HYBRID CS_PETROL")))*($C$42)</f>
        <v>4.5902849373648715E-3</v>
      </c>
      <c r="N11" s="418"/>
      <c r="O11" s="418"/>
      <c r="P11" s="420"/>
      <c r="R11" s="840"/>
    </row>
    <row r="12" spans="1:18">
      <c r="A12" s="323" t="s">
        <v>519</v>
      </c>
      <c r="B12" s="428">
        <f>('Eigen vloot'!B27)*(-1)</f>
        <v>0</v>
      </c>
      <c r="C12" s="428"/>
      <c r="D12" s="428">
        <f>('Eigen vloot'!D27)*(-1)</f>
        <v>0</v>
      </c>
      <c r="E12" s="428">
        <f>('Eigen vloot'!E27)*(-1)</f>
        <v>0</v>
      </c>
      <c r="F12" s="421"/>
      <c r="G12" s="428">
        <f>('Eigen vloot'!G27)*(-1)</f>
        <v>0</v>
      </c>
      <c r="H12" s="428">
        <f>('Eigen vloot'!H27)*(-1)</f>
        <v>0</v>
      </c>
      <c r="I12" s="428"/>
      <c r="J12" s="428"/>
      <c r="K12" s="428"/>
      <c r="L12" s="428"/>
      <c r="M12" s="428">
        <f>('Eigen vloot'!M27)*(-1)</f>
        <v>0</v>
      </c>
      <c r="N12" s="428"/>
      <c r="O12" s="428"/>
      <c r="P12" s="431"/>
    </row>
    <row r="13" spans="1:18">
      <c r="B13" s="11"/>
      <c r="C13" s="55"/>
      <c r="D13" s="55"/>
      <c r="E13" s="55"/>
      <c r="F13" s="55"/>
      <c r="G13" s="11"/>
      <c r="H13" s="11"/>
      <c r="I13" s="10"/>
      <c r="J13" s="11"/>
      <c r="K13" s="11"/>
      <c r="L13" s="11"/>
      <c r="M13" s="11"/>
      <c r="N13" s="11"/>
      <c r="O13" s="11"/>
      <c r="P13" s="11"/>
    </row>
    <row r="14" spans="1:18" s="15" customFormat="1">
      <c r="A14" s="20" t="s">
        <v>324</v>
      </c>
      <c r="B14" s="21">
        <f>((B5)*10^9/3600)+B12</f>
        <v>130.87089354242102</v>
      </c>
      <c r="C14" s="21"/>
      <c r="D14" s="21">
        <f t="shared" ref="D14:M14" si="0">((D5)*10^9/3600)+D12</f>
        <v>201.89546989097269</v>
      </c>
      <c r="E14" s="21">
        <f t="shared" si="0"/>
        <v>192.71748020240963</v>
      </c>
      <c r="F14" s="21"/>
      <c r="G14" s="21">
        <f t="shared" si="0"/>
        <v>101891.02711785228</v>
      </c>
      <c r="H14" s="21">
        <f t="shared" si="0"/>
        <v>19843.001899954845</v>
      </c>
      <c r="I14" s="21"/>
      <c r="J14" s="21"/>
      <c r="K14" s="21"/>
      <c r="L14" s="21"/>
      <c r="M14" s="21">
        <f t="shared" si="0"/>
        <v>7186.9873918073654</v>
      </c>
      <c r="N14" s="21"/>
      <c r="O14" s="21"/>
      <c r="P14" s="21"/>
      <c r="R14" s="32"/>
    </row>
    <row r="15" spans="1:18" s="15" customFormat="1">
      <c r="A15" s="42"/>
      <c r="B15" s="54"/>
      <c r="C15" s="54"/>
      <c r="D15" s="54"/>
      <c r="E15" s="54"/>
      <c r="F15" s="54"/>
      <c r="G15" s="54"/>
      <c r="H15" s="54"/>
      <c r="I15" s="54"/>
      <c r="J15" s="54"/>
      <c r="K15" s="54"/>
      <c r="L15" s="54"/>
      <c r="M15" s="54"/>
      <c r="N15" s="54"/>
      <c r="O15" s="54"/>
      <c r="P15" s="54"/>
      <c r="R15" s="32"/>
    </row>
    <row r="16" spans="1:18">
      <c r="A16" s="24" t="s">
        <v>207</v>
      </c>
      <c r="B16" s="56">
        <f ca="1">'EF ele_warmte'!B12</f>
        <v>0.19293901387773318</v>
      </c>
      <c r="C16" s="56">
        <f ca="1">'EF ele_warmte'!B22</f>
        <v>0</v>
      </c>
      <c r="D16" s="25">
        <f>EF_CO2_aardgas</f>
        <v>0.20200000000000001</v>
      </c>
      <c r="E16" s="25">
        <f>EF_VLgas_CO2</f>
        <v>0.22700000000000001</v>
      </c>
      <c r="F16" s="25">
        <f>EF_stookolie_CO2</f>
        <v>0.26700000000000002</v>
      </c>
      <c r="G16" s="25">
        <f>EF_diesel_CO2</f>
        <v>0.26700000000000002</v>
      </c>
      <c r="H16" s="25">
        <f>EF_benzine_CO2</f>
        <v>0.249</v>
      </c>
      <c r="I16" s="25">
        <f>EF_bruinkool_CO2</f>
        <v>0.35099999999999998</v>
      </c>
      <c r="J16" s="25">
        <f>EF_steenkool_CO2</f>
        <v>0.35399999999999998</v>
      </c>
      <c r="K16" s="25">
        <f>EF_anderfossiel_CO2</f>
        <v>0.26400000000000001</v>
      </c>
      <c r="L16" s="56">
        <f>'EF brandstof'!J4</f>
        <v>0</v>
      </c>
      <c r="M16" s="56">
        <f>'EF brandstof'!K4</f>
        <v>0</v>
      </c>
      <c r="N16" s="56">
        <f>'EF brandstof'!L4</f>
        <v>0</v>
      </c>
      <c r="O16" s="57"/>
      <c r="P16" s="57"/>
    </row>
    <row r="17" spans="1:18" s="15" customFormat="1">
      <c r="A17" s="42"/>
      <c r="B17" s="54"/>
      <c r="C17" s="54"/>
      <c r="D17" s="54"/>
      <c r="E17" s="54"/>
      <c r="F17" s="54"/>
      <c r="G17" s="54"/>
      <c r="H17" s="54"/>
      <c r="I17" s="54"/>
      <c r="J17" s="54"/>
      <c r="K17" s="54"/>
      <c r="L17" s="54"/>
      <c r="M17" s="54"/>
      <c r="N17" s="54"/>
      <c r="O17" s="54"/>
      <c r="P17" s="54"/>
      <c r="R17" s="32"/>
    </row>
    <row r="18" spans="1:18" s="15" customFormat="1">
      <c r="A18" s="20" t="s">
        <v>326</v>
      </c>
      <c r="B18" s="23">
        <f ca="1">B14*B16</f>
        <v>25.250101145372511</v>
      </c>
      <c r="C18" s="23"/>
      <c r="D18" s="23">
        <f t="shared" ref="D18:M18" si="1">D14*D16</f>
        <v>40.782884917976489</v>
      </c>
      <c r="E18" s="23">
        <f t="shared" si="1"/>
        <v>43.746868005946986</v>
      </c>
      <c r="F18" s="23"/>
      <c r="G18" s="23">
        <f t="shared" si="1"/>
        <v>27204.90424046656</v>
      </c>
      <c r="H18" s="23">
        <f t="shared" si="1"/>
        <v>4940.907473088756</v>
      </c>
      <c r="I18" s="23"/>
      <c r="J18" s="23"/>
      <c r="K18" s="23"/>
      <c r="L18" s="23"/>
      <c r="M18" s="23">
        <f t="shared" si="1"/>
        <v>0</v>
      </c>
      <c r="N18" s="23"/>
      <c r="O18" s="23"/>
      <c r="P18" s="23"/>
    </row>
    <row r="19" spans="1:18" s="15" customFormat="1">
      <c r="A19" s="42"/>
      <c r="B19" s="303"/>
      <c r="C19" s="54"/>
      <c r="D19" s="54"/>
      <c r="E19" s="54"/>
      <c r="F19" s="54"/>
      <c r="G19" s="54"/>
      <c r="H19" s="54"/>
      <c r="I19" s="54"/>
      <c r="J19" s="54"/>
      <c r="K19" s="54"/>
      <c r="L19" s="54"/>
      <c r="M19" s="54"/>
      <c r="N19" s="54"/>
      <c r="O19" s="54"/>
      <c r="P19" s="54"/>
      <c r="R19" s="32"/>
    </row>
    <row r="20" spans="1:18">
      <c r="A20" s="1"/>
      <c r="B20" s="1"/>
      <c r="E20" s="729"/>
    </row>
    <row r="21" spans="1:18">
      <c r="A21" s="259" t="s">
        <v>475</v>
      </c>
      <c r="B21" s="260"/>
      <c r="C21" s="261"/>
      <c r="D21" s="261"/>
      <c r="E21" s="261"/>
      <c r="F21" s="261"/>
      <c r="G21" s="261"/>
      <c r="H21" s="261"/>
      <c r="I21" s="261"/>
      <c r="J21" s="261"/>
      <c r="K21" s="261"/>
      <c r="L21" s="261"/>
      <c r="M21" s="261"/>
      <c r="N21" s="262"/>
    </row>
    <row r="22" spans="1:18">
      <c r="A22" s="256"/>
      <c r="B22" s="257"/>
      <c r="C22" s="43"/>
      <c r="D22" s="43"/>
      <c r="E22" s="43"/>
      <c r="F22" s="43"/>
      <c r="G22" s="43"/>
      <c r="H22" s="43"/>
      <c r="I22" s="43"/>
      <c r="J22" s="43"/>
      <c r="K22" s="43"/>
      <c r="L22" s="43"/>
      <c r="M22" s="43"/>
      <c r="N22" s="171"/>
    </row>
    <row r="23" spans="1:18">
      <c r="A23" s="264" t="s">
        <v>296</v>
      </c>
      <c r="B23" s="874" t="s">
        <v>297</v>
      </c>
      <c r="C23" s="874" t="s">
        <v>615</v>
      </c>
      <c r="D23" s="874" t="s">
        <v>616</v>
      </c>
      <c r="E23" s="874" t="s">
        <v>617</v>
      </c>
      <c r="F23" s="874" t="s">
        <v>600</v>
      </c>
      <c r="G23" s="874" t="s">
        <v>618</v>
      </c>
      <c r="H23" s="874" t="s">
        <v>619</v>
      </c>
      <c r="I23" s="874" t="s">
        <v>112</v>
      </c>
      <c r="J23" s="874" t="s">
        <v>620</v>
      </c>
      <c r="K23" s="874" t="s">
        <v>621</v>
      </c>
      <c r="L23" s="875" t="s">
        <v>622</v>
      </c>
      <c r="M23" s="128" t="s">
        <v>175</v>
      </c>
      <c r="N23" s="265" t="s">
        <v>304</v>
      </c>
    </row>
    <row r="24" spans="1:18">
      <c r="A24" s="32" t="s">
        <v>607</v>
      </c>
      <c r="B24" s="1012">
        <v>2.1857577031362901E-3</v>
      </c>
      <c r="C24" s="1012">
        <v>0.73286639335235404</v>
      </c>
      <c r="D24" s="1012" t="s">
        <v>834</v>
      </c>
      <c r="E24" s="1012">
        <v>3.6256136221114157E-4</v>
      </c>
      <c r="F24" s="1013"/>
      <c r="G24" s="1012">
        <v>2.6985932462883127E-3</v>
      </c>
      <c r="H24" s="1012" t="s">
        <v>834</v>
      </c>
      <c r="I24" s="1012">
        <v>2.1184199772920974E-3</v>
      </c>
      <c r="J24" s="1012">
        <v>0.24994165417596889</v>
      </c>
      <c r="K24" s="1012">
        <v>6.4685181898363866E-3</v>
      </c>
      <c r="L24" s="1012">
        <v>3.3581019929130127E-3</v>
      </c>
      <c r="M24" s="1005" t="s">
        <v>872</v>
      </c>
      <c r="N24" s="842">
        <f>SUM(B24:L24)</f>
        <v>1.0000000000000002</v>
      </c>
      <c r="O24" s="840"/>
    </row>
    <row r="25" spans="1:18">
      <c r="A25" s="32" t="s">
        <v>608</v>
      </c>
      <c r="B25" s="1012" t="s">
        <v>834</v>
      </c>
      <c r="C25" s="1012">
        <v>0.99991937124543873</v>
      </c>
      <c r="D25" s="1012" t="s">
        <v>834</v>
      </c>
      <c r="E25" s="1012" t="s">
        <v>834</v>
      </c>
      <c r="F25" s="1013"/>
      <c r="G25" s="1012">
        <v>5.523851720144417E-5</v>
      </c>
      <c r="H25" s="1012" t="s">
        <v>834</v>
      </c>
      <c r="I25" s="1012" t="s">
        <v>834</v>
      </c>
      <c r="J25" s="1012">
        <v>2.5390237359768633E-5</v>
      </c>
      <c r="K25" s="1012" t="s">
        <v>834</v>
      </c>
      <c r="L25" s="1012" t="s">
        <v>834</v>
      </c>
      <c r="M25" s="1005" t="s">
        <v>872</v>
      </c>
      <c r="N25" s="842">
        <f>SUM(B25:L25)</f>
        <v>1</v>
      </c>
    </row>
    <row r="26" spans="1:18">
      <c r="A26" s="237"/>
      <c r="B26" s="177"/>
      <c r="C26" s="177"/>
      <c r="D26" s="177"/>
      <c r="E26" s="177"/>
      <c r="F26" s="177"/>
      <c r="G26" s="177"/>
      <c r="H26" s="177"/>
      <c r="I26" s="177"/>
      <c r="J26" s="177"/>
      <c r="K26" s="177"/>
      <c r="L26" s="175"/>
      <c r="M26" s="175"/>
      <c r="N26" s="173"/>
    </row>
    <row r="27" spans="1:18" s="43" customFormat="1"/>
    <row r="28" spans="1:18">
      <c r="A28" s="259" t="s">
        <v>476</v>
      </c>
      <c r="B28" s="261"/>
      <c r="C28" s="261"/>
      <c r="D28" s="261"/>
      <c r="E28" s="261"/>
      <c r="F28" s="261"/>
      <c r="G28" s="261"/>
      <c r="H28" s="261"/>
      <c r="I28" s="261"/>
      <c r="J28" s="261"/>
      <c r="K28" s="261"/>
      <c r="L28" s="262"/>
    </row>
    <row r="29" spans="1:18">
      <c r="A29" s="258"/>
      <c r="B29" s="263"/>
      <c r="C29" s="263"/>
      <c r="D29" s="263"/>
      <c r="E29" s="263"/>
      <c r="F29" s="43"/>
      <c r="G29" s="43"/>
      <c r="H29" s="43"/>
      <c r="I29" s="43"/>
      <c r="J29" s="43"/>
      <c r="K29" s="43"/>
      <c r="L29" s="171"/>
    </row>
    <row r="30" spans="1:18">
      <c r="A30" s="413" t="s">
        <v>195</v>
      </c>
      <c r="B30" s="270" t="s">
        <v>305</v>
      </c>
      <c r="C30" s="839">
        <v>2017</v>
      </c>
      <c r="D30" s="270" t="s">
        <v>306</v>
      </c>
      <c r="E30" s="240" t="s">
        <v>175</v>
      </c>
      <c r="F30" s="267"/>
      <c r="G30" s="240"/>
      <c r="H30" s="240"/>
      <c r="I30" s="240"/>
      <c r="J30" s="240"/>
      <c r="K30" s="240"/>
      <c r="L30" s="268"/>
    </row>
    <row r="31" spans="1:18">
      <c r="A31" s="271" t="s">
        <v>307</v>
      </c>
      <c r="B31" s="272"/>
      <c r="F31" s="53"/>
      <c r="G31" s="43"/>
      <c r="H31" s="43"/>
      <c r="I31" s="43"/>
      <c r="J31" s="43"/>
      <c r="K31" s="43"/>
      <c r="L31" s="171"/>
    </row>
    <row r="32" spans="1:18">
      <c r="A32" s="273" t="s">
        <v>308</v>
      </c>
      <c r="B32" s="274"/>
      <c r="F32" s="53"/>
      <c r="G32" s="43"/>
      <c r="H32" s="43"/>
      <c r="I32" s="43"/>
      <c r="J32" s="43"/>
      <c r="K32" s="43"/>
      <c r="L32" s="171"/>
    </row>
    <row r="33" spans="1:16">
      <c r="A33" s="273" t="s">
        <v>309</v>
      </c>
      <c r="B33" s="275"/>
      <c r="F33" s="53"/>
      <c r="G33" s="43"/>
      <c r="H33" s="43"/>
      <c r="I33" s="43"/>
      <c r="J33" s="43"/>
      <c r="K33" s="43"/>
      <c r="L33" s="171"/>
    </row>
    <row r="34" spans="1:16">
      <c r="A34" s="273" t="s">
        <v>310</v>
      </c>
      <c r="B34" s="275"/>
      <c r="F34" s="53"/>
      <c r="G34" s="43"/>
      <c r="H34" s="43"/>
      <c r="I34" s="43"/>
      <c r="J34" s="43"/>
      <c r="K34" s="43"/>
      <c r="L34" s="171"/>
    </row>
    <row r="35" spans="1:16">
      <c r="A35" s="273" t="s">
        <v>311</v>
      </c>
      <c r="B35" s="275"/>
      <c r="C35" s="277">
        <v>5.45E-2</v>
      </c>
      <c r="D35" s="58"/>
      <c r="E35" s="1006" t="s">
        <v>848</v>
      </c>
      <c r="F35" s="53"/>
      <c r="G35" s="43"/>
      <c r="H35" s="43"/>
      <c r="I35" s="43"/>
      <c r="J35" s="43"/>
      <c r="K35" s="43"/>
      <c r="L35" s="171"/>
    </row>
    <row r="36" spans="1:16">
      <c r="A36" s="258"/>
      <c r="B36" s="43"/>
      <c r="C36" s="43"/>
      <c r="D36" s="43"/>
      <c r="E36" s="153"/>
      <c r="F36" s="53"/>
      <c r="G36" s="43"/>
      <c r="H36" s="43"/>
      <c r="I36" s="43"/>
      <c r="J36" s="43"/>
      <c r="K36" s="43"/>
      <c r="L36" s="171"/>
    </row>
    <row r="37" spans="1:16">
      <c r="A37" s="413" t="s">
        <v>113</v>
      </c>
      <c r="B37" s="270" t="s">
        <v>305</v>
      </c>
      <c r="C37" s="839">
        <f>C30</f>
        <v>2017</v>
      </c>
      <c r="D37" s="270" t="s">
        <v>306</v>
      </c>
      <c r="E37" s="873" t="s">
        <v>175</v>
      </c>
      <c r="F37" s="280"/>
      <c r="G37" s="264"/>
      <c r="H37" s="264"/>
      <c r="I37" s="264"/>
      <c r="J37" s="264"/>
      <c r="K37" s="264"/>
      <c r="L37" s="265"/>
    </row>
    <row r="38" spans="1:16">
      <c r="A38" s="273" t="s">
        <v>312</v>
      </c>
      <c r="B38" s="274"/>
      <c r="F38" s="276"/>
      <c r="G38" s="58"/>
      <c r="H38" s="58"/>
      <c r="I38" s="58"/>
      <c r="J38" s="58"/>
      <c r="K38" s="58"/>
      <c r="L38" s="278"/>
    </row>
    <row r="39" spans="1:16">
      <c r="A39" s="273" t="s">
        <v>313</v>
      </c>
      <c r="B39" s="274"/>
      <c r="F39" s="276"/>
      <c r="G39" s="58"/>
      <c r="H39" s="58"/>
      <c r="I39" s="58"/>
      <c r="J39" s="58"/>
      <c r="K39" s="58"/>
      <c r="L39" s="278"/>
    </row>
    <row r="40" spans="1:16">
      <c r="A40" s="273" t="s">
        <v>309</v>
      </c>
      <c r="B40" s="275"/>
      <c r="F40" s="58"/>
      <c r="G40" s="58"/>
      <c r="H40" s="58"/>
      <c r="I40" s="58"/>
      <c r="J40" s="58"/>
      <c r="K40" s="58"/>
      <c r="L40" s="278"/>
    </row>
    <row r="41" spans="1:16" ht="15" customHeight="1">
      <c r="A41" s="273" t="s">
        <v>314</v>
      </c>
      <c r="B41" s="275"/>
      <c r="F41" s="58"/>
      <c r="G41" s="58"/>
      <c r="H41" s="58"/>
      <c r="I41" s="58"/>
      <c r="J41" s="58"/>
      <c r="K41" s="58"/>
      <c r="L41" s="278"/>
    </row>
    <row r="42" spans="1:16">
      <c r="A42" s="273" t="s">
        <v>311</v>
      </c>
      <c r="B42" s="275"/>
      <c r="C42" s="277">
        <v>6.2100000000000002E-2</v>
      </c>
      <c r="D42" s="276"/>
      <c r="E42" s="1006" t="str">
        <f>E35</f>
        <v>Data VMM 2020</v>
      </c>
      <c r="F42" s="58"/>
      <c r="G42" s="279"/>
      <c r="H42" s="58"/>
      <c r="I42" s="58"/>
      <c r="J42" s="58"/>
      <c r="K42" s="58"/>
      <c r="L42" s="278"/>
    </row>
    <row r="43" spans="1:16">
      <c r="A43" s="4"/>
      <c r="B43" s="175"/>
      <c r="C43" s="175"/>
      <c r="D43" s="175"/>
      <c r="E43" s="175"/>
      <c r="F43" s="175"/>
      <c r="G43" s="175"/>
      <c r="H43" s="175"/>
      <c r="I43" s="175"/>
      <c r="J43" s="175"/>
      <c r="K43" s="175"/>
      <c r="L43" s="173"/>
    </row>
    <row r="44" spans="1:16" s="43" customFormat="1"/>
    <row r="45" spans="1:16" s="43" customFormat="1" ht="15.75" thickBot="1">
      <c r="A45" s="175"/>
      <c r="B45" s="175"/>
      <c r="C45" s="175"/>
      <c r="D45" s="175"/>
      <c r="E45" s="175"/>
      <c r="F45" s="175"/>
      <c r="G45" s="175"/>
      <c r="H45" s="175"/>
      <c r="I45" s="175"/>
      <c r="J45" s="175"/>
      <c r="K45" s="175"/>
      <c r="L45" s="175"/>
    </row>
    <row r="46" spans="1:16" s="15" customFormat="1" ht="17.25" thickTop="1" thickBot="1">
      <c r="A46" s="1175" t="s">
        <v>474</v>
      </c>
      <c r="B46" s="1176" t="s">
        <v>520</v>
      </c>
      <c r="C46" s="1177"/>
      <c r="D46" s="1177"/>
      <c r="E46" s="1177"/>
      <c r="F46" s="1177"/>
      <c r="G46" s="1177"/>
      <c r="H46" s="1177"/>
      <c r="I46" s="1177"/>
      <c r="J46" s="1177"/>
      <c r="K46" s="1177"/>
      <c r="L46" s="1177"/>
      <c r="M46" s="1177"/>
      <c r="N46" s="1177"/>
      <c r="O46" s="1177"/>
      <c r="P46" s="1177"/>
    </row>
    <row r="47" spans="1:16" s="15" customFormat="1" ht="15.75" thickTop="1">
      <c r="A47" s="1175"/>
      <c r="B47" s="1178" t="s">
        <v>20</v>
      </c>
      <c r="C47" s="1178" t="s">
        <v>189</v>
      </c>
      <c r="D47" s="1180" t="s">
        <v>190</v>
      </c>
      <c r="E47" s="1181"/>
      <c r="F47" s="1181"/>
      <c r="G47" s="1181"/>
      <c r="H47" s="1181"/>
      <c r="I47" s="1181"/>
      <c r="J47" s="1181"/>
      <c r="K47" s="1182"/>
      <c r="L47" s="1180" t="s">
        <v>191</v>
      </c>
      <c r="M47" s="1181"/>
      <c r="N47" s="1181"/>
      <c r="O47" s="1181"/>
      <c r="P47" s="1182"/>
    </row>
    <row r="48" spans="1:16" s="15" customFormat="1" ht="45">
      <c r="A48" s="1175"/>
      <c r="B48" s="1179"/>
      <c r="C48" s="1179"/>
      <c r="D48" s="12" t="s">
        <v>192</v>
      </c>
      <c r="E48" s="12" t="s">
        <v>193</v>
      </c>
      <c r="F48" s="12" t="s">
        <v>194</v>
      </c>
      <c r="G48" s="12" t="s">
        <v>195</v>
      </c>
      <c r="H48" s="12" t="s">
        <v>113</v>
      </c>
      <c r="I48" s="12" t="s">
        <v>196</v>
      </c>
      <c r="J48" s="12" t="s">
        <v>197</v>
      </c>
      <c r="K48" s="12" t="s">
        <v>198</v>
      </c>
      <c r="L48" s="12" t="s">
        <v>199</v>
      </c>
      <c r="M48" s="12" t="s">
        <v>200</v>
      </c>
      <c r="N48" s="12" t="s">
        <v>201</v>
      </c>
      <c r="O48" s="12" t="s">
        <v>202</v>
      </c>
      <c r="P48" s="12" t="s">
        <v>203</v>
      </c>
    </row>
    <row r="49" spans="1:18" s="15" customFormat="1">
      <c r="A49" s="42"/>
      <c r="B49" s="54"/>
      <c r="C49" s="54"/>
      <c r="D49" s="54"/>
      <c r="E49" s="54"/>
      <c r="F49" s="54"/>
      <c r="G49" s="54"/>
      <c r="H49" s="54"/>
      <c r="I49" s="54"/>
      <c r="J49" s="54"/>
      <c r="K49" s="54"/>
      <c r="L49" s="54"/>
      <c r="M49" s="54"/>
      <c r="N49" s="54"/>
      <c r="O49" s="54"/>
      <c r="P49" s="54"/>
      <c r="R49" s="32"/>
    </row>
    <row r="50" spans="1:18" s="293" customFormat="1">
      <c r="A50" s="292" t="s">
        <v>319</v>
      </c>
      <c r="B50" s="313">
        <f>SUM(B51:B52)</f>
        <v>1.3242309694444668E-5</v>
      </c>
      <c r="C50" s="313">
        <f t="shared" ref="C50:P50" si="2">SUM(C51:C52)</f>
        <v>0</v>
      </c>
      <c r="D50" s="313">
        <f t="shared" si="2"/>
        <v>0</v>
      </c>
      <c r="E50" s="313">
        <f t="shared" si="2"/>
        <v>0</v>
      </c>
      <c r="F50" s="313">
        <f t="shared" si="2"/>
        <v>0</v>
      </c>
      <c r="G50" s="313">
        <f t="shared" si="2"/>
        <v>9.5942529608768136E-4</v>
      </c>
      <c r="H50" s="313">
        <f t="shared" si="2"/>
        <v>0</v>
      </c>
      <c r="I50" s="313">
        <f t="shared" si="2"/>
        <v>0</v>
      </c>
      <c r="J50" s="313">
        <f t="shared" si="2"/>
        <v>0</v>
      </c>
      <c r="K50" s="313">
        <f t="shared" si="2"/>
        <v>0</v>
      </c>
      <c r="L50" s="313">
        <f t="shared" si="2"/>
        <v>0</v>
      </c>
      <c r="M50" s="313">
        <f t="shared" si="2"/>
        <v>5.4267951947262304E-5</v>
      </c>
      <c r="N50" s="313">
        <f t="shared" si="2"/>
        <v>0</v>
      </c>
      <c r="O50" s="313">
        <f t="shared" si="2"/>
        <v>0</v>
      </c>
      <c r="P50" s="314">
        <f t="shared" si="2"/>
        <v>0</v>
      </c>
    </row>
    <row r="51" spans="1:18">
      <c r="A51" s="258" t="s">
        <v>318</v>
      </c>
      <c r="B51" s="315">
        <f>vkm_bus
*($B$65*(SUMIFS(TableECFTransport[EnergieConsumptieFactor (PJ per km)],TableECFTransport[Index],"BUS_Niet-genummerde wegen_DIESEL HYBRID PHEV_ELECTRIC")*0.5+SUMIFS(TableECFTransport[EnergieConsumptieFactor (PJ per km)],TableECFTransport[Index],"BUS_Genummerde wegen_DIESEL HYBRID PHEV_ELECTRIC")*0.5))</f>
        <v>1.3242309694444668E-5</v>
      </c>
      <c r="C51" s="316"/>
      <c r="D51" s="316"/>
      <c r="E51" s="316"/>
      <c r="F51" s="316"/>
      <c r="G51" s="315">
        <f>vkm_bus
*($B$64*(SUMIFS(TableECFTransport[EnergieConsumptieFactor (PJ per km)],TableECFTransport[Index],"BUS_Niet-genummerde wegen_DIESEL_DIESEL")*0.5+SUMIFS(TableECFTransport[EnergieConsumptieFactor (PJ per km)],TableECFTransport[Index],"BUS_Genummerde wegen_DIESEL_DIESEL")*0.5)
+$B$65*(SUMIFS(TableECFTransport[EnergieConsumptieFactor (PJ per km)],TableECFTransport[Index],"BUS_Niet-genummerde wegen_DIESEL HYBRID PHEV_DIESEL")*0.5+SUMIFS(TableECFTransport[EnergieConsumptieFactor (PJ per km)],TableECFTransport[Index],"BUS_Genummerde wegen_DIESEL HYBRID PHEV_DIESEL")*0.5))
*(1-$C$78)</f>
        <v>9.5942529608768136E-4</v>
      </c>
      <c r="H51" s="315"/>
      <c r="I51" s="317"/>
      <c r="J51" s="315"/>
      <c r="K51" s="315"/>
      <c r="L51" s="315"/>
      <c r="M51" s="315">
        <f>vkm_bus
*($B$64*(SUMIFS(TableECFTransport[EnergieConsumptieFactor (PJ per km)],TableECFTransport[Index],CONCATENATE("BUS_Niet-genummerde wegen_DIESEL_DIESEL"))*0.5+SUMIFS(TableECFTransport[EnergieConsumptieFactor (PJ per km)],TableECFTransport[Index],CONCATENATE("BUS_Genummerde wegen_DIESEL_DIESEL"))*0.5)
+$B$65*(SUMIFS(TableECFTransport[EnergieConsumptieFactor (PJ per km)],TableECFTransport[Index],CONCATENATE("BUS_Niet-genummerde wegen_DIESEL HYBRIDE CS_DIESEL"))*0.5+SUMIFS(TableECFTransport[EnergieConsumptieFactor (PJ per km)],TableECFTransport[Index],CONCATENATE("BUS_Genummerde wegen_DIESEL_DIESEL"))*0.5))
*($C$78)</f>
        <v>5.4267951947262304E-5</v>
      </c>
      <c r="N51" s="315"/>
      <c r="O51" s="315"/>
      <c r="P51" s="318"/>
    </row>
    <row r="52" spans="1:18">
      <c r="A52" s="4" t="s">
        <v>317</v>
      </c>
      <c r="B52" s="844">
        <f>vkm_tram*SUMIFS(TableECFTransport[EnergieConsumptieFactor (PJ per km)],TableECFTransport[Index],"Tram_gemiddeld_Electric_Electric")</f>
        <v>0</v>
      </c>
      <c r="C52" s="320"/>
      <c r="D52" s="320"/>
      <c r="E52" s="320"/>
      <c r="F52" s="320"/>
      <c r="G52" s="319"/>
      <c r="H52" s="319"/>
      <c r="I52" s="321"/>
      <c r="J52" s="319"/>
      <c r="K52" s="319"/>
      <c r="L52" s="319"/>
      <c r="M52" s="319"/>
      <c r="N52" s="319"/>
      <c r="O52" s="319"/>
      <c r="P52" s="322"/>
    </row>
    <row r="53" spans="1:18">
      <c r="B53" s="11"/>
      <c r="C53" s="55"/>
      <c r="D53" s="55"/>
      <c r="E53" s="55"/>
      <c r="F53" s="55"/>
      <c r="G53" s="11"/>
      <c r="H53" s="11"/>
      <c r="I53" s="10"/>
      <c r="J53" s="11"/>
      <c r="K53" s="11"/>
      <c r="L53" s="11"/>
      <c r="M53" s="11"/>
      <c r="N53" s="11"/>
      <c r="O53" s="11"/>
      <c r="P53" s="11"/>
    </row>
    <row r="54" spans="1:18" s="15" customFormat="1">
      <c r="A54" s="20" t="s">
        <v>325</v>
      </c>
      <c r="B54" s="21">
        <f>(B50)*10^9/3600</f>
        <v>3.6784193595679633</v>
      </c>
      <c r="C54" s="21">
        <f t="shared" ref="C54:P54" si="3">(C50)*10^9/3600</f>
        <v>0</v>
      </c>
      <c r="D54" s="21">
        <f t="shared" si="3"/>
        <v>0</v>
      </c>
      <c r="E54" s="21">
        <f t="shared" si="3"/>
        <v>0</v>
      </c>
      <c r="F54" s="21">
        <f t="shared" si="3"/>
        <v>0</v>
      </c>
      <c r="G54" s="21">
        <f t="shared" si="3"/>
        <v>266.50702669102259</v>
      </c>
      <c r="H54" s="21">
        <f t="shared" si="3"/>
        <v>0</v>
      </c>
      <c r="I54" s="21">
        <f t="shared" si="3"/>
        <v>0</v>
      </c>
      <c r="J54" s="21">
        <f t="shared" si="3"/>
        <v>0</v>
      </c>
      <c r="K54" s="21">
        <f t="shared" si="3"/>
        <v>0</v>
      </c>
      <c r="L54" s="21">
        <f t="shared" si="3"/>
        <v>0</v>
      </c>
      <c r="M54" s="21">
        <f t="shared" si="3"/>
        <v>15.074431096461751</v>
      </c>
      <c r="N54" s="21">
        <f t="shared" si="3"/>
        <v>0</v>
      </c>
      <c r="O54" s="21">
        <f t="shared" si="3"/>
        <v>0</v>
      </c>
      <c r="P54" s="21">
        <f t="shared" si="3"/>
        <v>0</v>
      </c>
      <c r="R54" s="32"/>
    </row>
    <row r="55" spans="1:18" s="32" customFormat="1">
      <c r="A55" s="42"/>
      <c r="B55" s="54"/>
      <c r="C55" s="54"/>
      <c r="D55" s="54"/>
      <c r="E55" s="54"/>
      <c r="F55" s="54"/>
      <c r="G55" s="54"/>
      <c r="H55" s="54"/>
      <c r="I55" s="54"/>
      <c r="J55" s="54"/>
      <c r="K55" s="54"/>
      <c r="L55" s="54"/>
      <c r="M55" s="54"/>
      <c r="N55" s="54"/>
      <c r="O55" s="54"/>
      <c r="P55" s="54"/>
    </row>
    <row r="56" spans="1:18">
      <c r="A56" s="24" t="s">
        <v>207</v>
      </c>
      <c r="B56" s="56">
        <f ca="1">'EF ele_warmte'!B12</f>
        <v>0.19293901387773318</v>
      </c>
      <c r="C56" s="56">
        <f ca="1">'EF ele_warmte'!B22</f>
        <v>0</v>
      </c>
      <c r="D56" s="25">
        <f>EF_CO2_aardgas</f>
        <v>0.20200000000000001</v>
      </c>
      <c r="E56" s="25">
        <f>EF_VLgas_CO2</f>
        <v>0.22700000000000001</v>
      </c>
      <c r="F56" s="25">
        <f>EF_stookolie_CO2</f>
        <v>0.26700000000000002</v>
      </c>
      <c r="G56" s="25">
        <f>EF_diesel_CO2</f>
        <v>0.26700000000000002</v>
      </c>
      <c r="H56" s="25">
        <f>EF_benzine_CO2</f>
        <v>0.249</v>
      </c>
      <c r="I56" s="25">
        <f>EF_bruinkool_CO2</f>
        <v>0.35099999999999998</v>
      </c>
      <c r="J56" s="25">
        <f>EF_steenkool_CO2</f>
        <v>0.35399999999999998</v>
      </c>
      <c r="K56" s="25">
        <f>EF_anderfossiel_CO2</f>
        <v>0.26400000000000001</v>
      </c>
      <c r="L56" s="56">
        <f>'EF brandstof'!J4</f>
        <v>0</v>
      </c>
      <c r="M56" s="56">
        <f>'EF brandstof'!K4</f>
        <v>0</v>
      </c>
      <c r="N56" s="56">
        <f>'EF brandstof'!L4</f>
        <v>0</v>
      </c>
      <c r="O56" s="57"/>
      <c r="P56" s="57"/>
    </row>
    <row r="57" spans="1:18">
      <c r="A57" s="1"/>
      <c r="B57" s="1"/>
    </row>
    <row r="58" spans="1:18" s="15" customFormat="1">
      <c r="A58" s="20" t="s">
        <v>327</v>
      </c>
      <c r="B58" s="23">
        <f ca="1">B54*B56</f>
        <v>0.70971060386380569</v>
      </c>
      <c r="C58" s="23">
        <f t="shared" ref="C58:P58" ca="1" si="4">C54*C56</f>
        <v>0</v>
      </c>
      <c r="D58" s="23">
        <f t="shared" si="4"/>
        <v>0</v>
      </c>
      <c r="E58" s="23">
        <f t="shared" si="4"/>
        <v>0</v>
      </c>
      <c r="F58" s="23">
        <f t="shared" si="4"/>
        <v>0</v>
      </c>
      <c r="G58" s="23">
        <f t="shared" si="4"/>
        <v>71.157376126503038</v>
      </c>
      <c r="H58" s="23">
        <f t="shared" si="4"/>
        <v>0</v>
      </c>
      <c r="I58" s="23">
        <f t="shared" si="4"/>
        <v>0</v>
      </c>
      <c r="J58" s="23">
        <f t="shared" si="4"/>
        <v>0</v>
      </c>
      <c r="K58" s="23">
        <f t="shared" si="4"/>
        <v>0</v>
      </c>
      <c r="L58" s="23">
        <f t="shared" si="4"/>
        <v>0</v>
      </c>
      <c r="M58" s="23">
        <f t="shared" si="4"/>
        <v>0</v>
      </c>
      <c r="N58" s="23">
        <f t="shared" si="4"/>
        <v>0</v>
      </c>
      <c r="O58" s="23">
        <f t="shared" si="4"/>
        <v>0</v>
      </c>
      <c r="P58" s="23">
        <f t="shared" si="4"/>
        <v>0</v>
      </c>
    </row>
    <row r="59" spans="1:18">
      <c r="A59" s="1"/>
      <c r="B59" s="1"/>
    </row>
    <row r="60" spans="1:18">
      <c r="A60" s="1"/>
      <c r="B60" s="1"/>
    </row>
    <row r="61" spans="1:18">
      <c r="A61" s="259" t="s">
        <v>534</v>
      </c>
      <c r="B61" s="261"/>
      <c r="C61" s="262"/>
    </row>
    <row r="62" spans="1:18" s="15" customFormat="1">
      <c r="A62" s="288"/>
      <c r="B62" s="284"/>
      <c r="C62" s="289"/>
    </row>
    <row r="63" spans="1:18">
      <c r="A63" s="290"/>
      <c r="B63" s="132"/>
      <c r="C63" s="291" t="s">
        <v>175</v>
      </c>
    </row>
    <row r="64" spans="1:18">
      <c r="A64" s="282" t="s">
        <v>195</v>
      </c>
      <c r="B64" s="285">
        <f>100%-B65</f>
        <v>0.94399999999999995</v>
      </c>
      <c r="C64" s="171"/>
    </row>
    <row r="65" spans="1:12">
      <c r="A65" s="282" t="s">
        <v>833</v>
      </c>
      <c r="B65" s="1011">
        <v>5.6000000000000001E-2</v>
      </c>
      <c r="C65" s="171" t="s">
        <v>669</v>
      </c>
    </row>
    <row r="66" spans="1:12" s="15" customFormat="1">
      <c r="A66" s="283"/>
      <c r="B66" s="266"/>
      <c r="C66" s="229"/>
    </row>
    <row r="67" spans="1:12">
      <c r="A67" s="286" t="s">
        <v>304</v>
      </c>
      <c r="B67" s="287">
        <f>SUM(B64:B65)</f>
        <v>1</v>
      </c>
      <c r="C67" s="173"/>
    </row>
    <row r="70" spans="1:12">
      <c r="A70" s="259" t="s">
        <v>476</v>
      </c>
      <c r="B70" s="261"/>
      <c r="C70" s="261"/>
      <c r="D70" s="261"/>
      <c r="E70" s="261"/>
      <c r="F70" s="261"/>
      <c r="G70" s="261"/>
      <c r="H70" s="261"/>
      <c r="I70" s="261"/>
      <c r="J70" s="261"/>
      <c r="K70" s="261"/>
      <c r="L70" s="262"/>
    </row>
    <row r="71" spans="1:12">
      <c r="A71" s="411" t="s">
        <v>535</v>
      </c>
    </row>
    <row r="72" spans="1:12">
      <c r="A72" s="258"/>
      <c r="B72" s="263"/>
      <c r="C72" s="263"/>
      <c r="D72" s="263"/>
      <c r="E72" s="263"/>
    </row>
    <row r="73" spans="1:12">
      <c r="A73" s="269"/>
      <c r="B73" s="270" t="s">
        <v>305</v>
      </c>
      <c r="C73" s="839">
        <f>C30</f>
        <v>2017</v>
      </c>
      <c r="D73" s="270" t="s">
        <v>306</v>
      </c>
      <c r="E73" s="240" t="s">
        <v>175</v>
      </c>
    </row>
    <row r="74" spans="1:12">
      <c r="A74" t="str">
        <f t="shared" ref="A74:A75" si="5">A31</f>
        <v>diesel</v>
      </c>
      <c r="B74" s="410"/>
    </row>
    <row r="75" spans="1:12">
      <c r="A75" t="str">
        <f t="shared" si="5"/>
        <v>biodiesel</v>
      </c>
      <c r="B75" s="410"/>
    </row>
    <row r="76" spans="1:12">
      <c r="A76" t="str">
        <f>A33</f>
        <v>vol% liter</v>
      </c>
      <c r="B76" s="410"/>
    </row>
    <row r="77" spans="1:12">
      <c r="A77" t="str">
        <f>A34</f>
        <v>gew% kg</v>
      </c>
      <c r="B77" s="410"/>
    </row>
    <row r="78" spans="1:12">
      <c r="A78" t="str">
        <f>A35</f>
        <v>J%</v>
      </c>
      <c r="B78" s="410"/>
      <c r="C78" s="412">
        <f>C35</f>
        <v>5.45E-2</v>
      </c>
      <c r="D78" s="410"/>
      <c r="E78" t="str">
        <f>E35</f>
        <v>Data VMM 2020</v>
      </c>
    </row>
    <row r="79" spans="1:12">
      <c r="B79" s="410"/>
      <c r="C79" s="410"/>
      <c r="D79" s="410"/>
    </row>
  </sheetData>
  <mergeCells count="12">
    <mergeCell ref="A46:A48"/>
    <mergeCell ref="B46:P46"/>
    <mergeCell ref="B47:B48"/>
    <mergeCell ref="C47:C48"/>
    <mergeCell ref="D47:K47"/>
    <mergeCell ref="L47:P47"/>
    <mergeCell ref="A1:A3"/>
    <mergeCell ref="B2:B3"/>
    <mergeCell ref="C2:C3"/>
    <mergeCell ref="D2:K2"/>
    <mergeCell ref="L2:P2"/>
    <mergeCell ref="B1:P1"/>
  </mergeCells>
  <dataValidations disablePrompts="1" count="1">
    <dataValidation type="list" allowBlank="1" showInputMessage="1" showErrorMessage="1" sqref="B47:D48 B2:D3" xr:uid="{00000000-0002-0000-1D00-000000000000}">
      <formula1>#REF!</formula1>
    </dataValidation>
  </dataValidations>
  <pageMargins left="0.7" right="0.7" top="0.75" bottom="0.75" header="0.3" footer="0.3"/>
  <pageSetup paperSize="9" orientation="portrait" r:id="rId1"/>
  <tableParts count="1">
    <tablePart r:id="rId2"/>
  </tableParts>
</worksheet>
</file>

<file path=xl/worksheets/sheet29.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E00-000000000000}">
  <sheetPr codeName="Sheet9">
    <tabColor theme="5" tint="-0.249977111117893"/>
  </sheetPr>
  <dimension ref="A1:AB51"/>
  <sheetViews>
    <sheetView showGridLines="0" zoomScale="65" zoomScaleNormal="65" workbookViewId="0">
      <selection activeCell="A28" sqref="A28:XFD29"/>
    </sheetView>
  </sheetViews>
  <sheetFormatPr defaultColWidth="9.140625" defaultRowHeight="15"/>
  <cols>
    <col min="1" max="1" width="38" style="606" customWidth="1"/>
    <col min="2" max="2" width="27" style="606" customWidth="1"/>
    <col min="3" max="3" width="25.42578125" style="606" customWidth="1"/>
    <col min="4" max="4" width="41.28515625" style="606" customWidth="1"/>
    <col min="5" max="5" width="27.5703125" style="606" customWidth="1"/>
    <col min="6" max="7" width="18" style="606" customWidth="1"/>
    <col min="8" max="8" width="23.42578125" style="606" customWidth="1"/>
    <col min="9" max="9" width="28.5703125" style="606" customWidth="1"/>
    <col min="10" max="10" width="35.28515625" style="606" customWidth="1"/>
    <col min="11" max="11" width="32.7109375" style="606" customWidth="1"/>
    <col min="12" max="14" width="23.85546875" style="606" customWidth="1"/>
    <col min="15" max="15" width="21.140625" style="606" customWidth="1"/>
    <col min="16" max="16" width="17.5703125" style="606" customWidth="1"/>
    <col min="17" max="17" width="22.85546875" style="606" customWidth="1"/>
    <col min="18" max="18" width="19.140625" style="606" customWidth="1"/>
    <col min="19" max="19" width="24.7109375" style="606" customWidth="1"/>
    <col min="20" max="20" width="9.140625" style="606"/>
    <col min="21" max="21" width="21.140625" style="606" customWidth="1"/>
    <col min="22" max="22" width="14.85546875" style="606" customWidth="1"/>
    <col min="23" max="24" width="16.140625" style="606" customWidth="1"/>
    <col min="25" max="25" width="14.7109375" style="606" customWidth="1"/>
    <col min="26" max="27" width="16.140625" style="606" customWidth="1"/>
    <col min="28" max="28" width="17.28515625" style="606" customWidth="1"/>
    <col min="29" max="29" width="16.85546875" style="606" customWidth="1"/>
    <col min="30" max="16384" width="9.140625" style="606"/>
  </cols>
  <sheetData>
    <row r="1" spans="1:21" s="525" customFormat="1" ht="17.45" customHeight="1" thickTop="1" thickBot="1">
      <c r="A1" s="1201" t="s">
        <v>229</v>
      </c>
      <c r="B1" s="1204" t="s">
        <v>230</v>
      </c>
      <c r="C1" s="1214" t="s">
        <v>231</v>
      </c>
      <c r="D1" s="1215"/>
      <c r="E1" s="1215"/>
      <c r="F1" s="1215"/>
      <c r="G1" s="1215"/>
      <c r="H1" s="1215"/>
      <c r="I1" s="1215"/>
      <c r="J1" s="1215"/>
      <c r="K1" s="1215"/>
      <c r="L1" s="1215"/>
      <c r="M1" s="1215"/>
      <c r="N1" s="1216"/>
      <c r="O1" s="1206" t="s">
        <v>232</v>
      </c>
      <c r="P1" s="1204" t="s">
        <v>522</v>
      </c>
      <c r="Q1" s="1206"/>
      <c r="S1" s="1200"/>
      <c r="T1" s="1200"/>
      <c r="U1" s="1200"/>
    </row>
    <row r="2" spans="1:21" s="525" customFormat="1" ht="15.75" thickBot="1">
      <c r="A2" s="1202"/>
      <c r="B2" s="1202"/>
      <c r="C2" s="1209" t="s">
        <v>190</v>
      </c>
      <c r="D2" s="1210"/>
      <c r="E2" s="1210"/>
      <c r="F2" s="1210"/>
      <c r="G2" s="1211"/>
      <c r="H2" s="1212" t="s">
        <v>233</v>
      </c>
      <c r="I2" s="1198" t="s">
        <v>234</v>
      </c>
      <c r="J2" s="1198" t="s">
        <v>222</v>
      </c>
      <c r="K2" s="1198" t="s">
        <v>235</v>
      </c>
      <c r="L2" s="1198" t="s">
        <v>120</v>
      </c>
      <c r="M2" s="1198" t="s">
        <v>688</v>
      </c>
      <c r="N2" s="1217" t="s">
        <v>689</v>
      </c>
      <c r="O2" s="1207"/>
      <c r="P2" s="1219"/>
      <c r="Q2" s="1207"/>
      <c r="S2" s="1200"/>
      <c r="T2" s="1200"/>
      <c r="U2" s="1200"/>
    </row>
    <row r="3" spans="1:21" s="525" customFormat="1" ht="53.45" customHeight="1" thickBot="1">
      <c r="A3" s="1203"/>
      <c r="B3" s="1205"/>
      <c r="C3" s="526" t="s">
        <v>192</v>
      </c>
      <c r="D3" s="527" t="s">
        <v>193</v>
      </c>
      <c r="E3" s="528" t="s">
        <v>194</v>
      </c>
      <c r="F3" s="529" t="s">
        <v>196</v>
      </c>
      <c r="G3" s="530" t="s">
        <v>197</v>
      </c>
      <c r="H3" s="1213"/>
      <c r="I3" s="1199"/>
      <c r="J3" s="1199"/>
      <c r="K3" s="1199"/>
      <c r="L3" s="1199"/>
      <c r="M3" s="1199"/>
      <c r="N3" s="1218"/>
      <c r="O3" s="1208"/>
      <c r="P3" s="1205"/>
      <c r="Q3" s="1208"/>
      <c r="S3" s="1200"/>
      <c r="T3" s="1200"/>
      <c r="U3" s="1200"/>
    </row>
    <row r="4" spans="1:21" s="525" customFormat="1" ht="15.75" thickTop="1">
      <c r="A4" s="531" t="s">
        <v>237</v>
      </c>
      <c r="B4" s="532">
        <f>IF(ISERROR(kWh_wind_land),0,kWh_wind_land)</f>
        <v>0</v>
      </c>
      <c r="C4" s="1186"/>
      <c r="D4" s="1189"/>
      <c r="E4" s="1189"/>
      <c r="F4" s="1192"/>
      <c r="G4" s="1195"/>
      <c r="H4" s="1183"/>
      <c r="I4" s="1189"/>
      <c r="J4" s="1189"/>
      <c r="K4" s="1189"/>
      <c r="L4" s="1189"/>
      <c r="M4" s="1189"/>
      <c r="N4" s="913"/>
      <c r="O4" s="533"/>
      <c r="P4" s="1228"/>
      <c r="Q4" s="1229"/>
      <c r="S4" s="534"/>
      <c r="T4" s="1227"/>
      <c r="U4" s="1227"/>
    </row>
    <row r="5" spans="1:21" s="525" customFormat="1">
      <c r="A5" s="535" t="s">
        <v>238</v>
      </c>
      <c r="B5" s="532">
        <f>IF(ISERROR(kWh_waterkracht),0,kWh_waterkracht)</f>
        <v>0</v>
      </c>
      <c r="C5" s="1187"/>
      <c r="D5" s="1190"/>
      <c r="E5" s="1190"/>
      <c r="F5" s="1193"/>
      <c r="G5" s="1196"/>
      <c r="H5" s="1184"/>
      <c r="I5" s="1190"/>
      <c r="J5" s="1190"/>
      <c r="K5" s="1190"/>
      <c r="L5" s="1190"/>
      <c r="M5" s="1190"/>
      <c r="N5" s="913"/>
      <c r="O5" s="536"/>
      <c r="P5" s="1230"/>
      <c r="Q5" s="1231"/>
      <c r="S5" s="534"/>
      <c r="T5" s="1227"/>
      <c r="U5" s="1227"/>
    </row>
    <row r="6" spans="1:21" s="525" customFormat="1">
      <c r="A6" s="535" t="s">
        <v>239</v>
      </c>
      <c r="B6" s="532">
        <f>IF(ISERROR((kWh_PV_kleiner_dan_10kW+kWh_PV_groter_dan_10kW)),0,(kWh_PV_kleiner_dan_10kW+kWh_PV_groter_dan_10kW))</f>
        <v>7791.7889325679607</v>
      </c>
      <c r="C6" s="1187"/>
      <c r="D6" s="1190"/>
      <c r="E6" s="1190"/>
      <c r="F6" s="1193"/>
      <c r="G6" s="1196"/>
      <c r="H6" s="1184"/>
      <c r="I6" s="1190"/>
      <c r="J6" s="1190"/>
      <c r="K6" s="1190"/>
      <c r="L6" s="1190"/>
      <c r="M6" s="1190"/>
      <c r="N6" s="913"/>
      <c r="O6" s="536"/>
      <c r="P6" s="1230"/>
      <c r="Q6" s="1231"/>
      <c r="S6" s="534"/>
      <c r="T6" s="1227"/>
      <c r="U6" s="1227"/>
    </row>
    <row r="7" spans="1:21" s="525" customFormat="1">
      <c r="A7" s="535" t="s">
        <v>686</v>
      </c>
      <c r="B7" s="532"/>
      <c r="C7" s="1188"/>
      <c r="D7" s="1191"/>
      <c r="E7" s="1191"/>
      <c r="F7" s="1194"/>
      <c r="G7" s="1197"/>
      <c r="H7" s="1185"/>
      <c r="I7" s="1191"/>
      <c r="J7" s="1191"/>
      <c r="K7" s="1191"/>
      <c r="L7" s="1191"/>
      <c r="M7" s="1191"/>
      <c r="N7" s="914"/>
      <c r="O7" s="536"/>
      <c r="P7" s="898"/>
      <c r="Q7" s="899"/>
      <c r="S7" s="897"/>
      <c r="T7" s="897"/>
      <c r="U7" s="897"/>
    </row>
    <row r="8" spans="1:21" s="525" customFormat="1">
      <c r="A8" s="537" t="s">
        <v>240</v>
      </c>
      <c r="B8" s="538">
        <f>N29</f>
        <v>0</v>
      </c>
      <c r="C8" s="539">
        <f>B48</f>
        <v>0</v>
      </c>
      <c r="D8" s="540"/>
      <c r="E8" s="540">
        <f>E48</f>
        <v>0</v>
      </c>
      <c r="F8" s="541"/>
      <c r="G8" s="542"/>
      <c r="H8" s="540">
        <f>I48</f>
        <v>0</v>
      </c>
      <c r="I8" s="540">
        <f>G48+F48</f>
        <v>0</v>
      </c>
      <c r="J8" s="540">
        <f>H48+D48+C48</f>
        <v>0</v>
      </c>
      <c r="K8" s="540"/>
      <c r="L8" s="540"/>
      <c r="M8" s="540"/>
      <c r="N8" s="543"/>
      <c r="O8" s="544">
        <f>C8*$C$12+D8*$D$12+E8*$E$12+F8*$F$12+G8*$G$12+H8*$H$12+I8*$I$12+J8*$J$12</f>
        <v>0</v>
      </c>
      <c r="P8" s="1230"/>
      <c r="Q8" s="1231"/>
      <c r="S8" s="534"/>
      <c r="T8" s="1227"/>
      <c r="U8" s="1227"/>
    </row>
    <row r="9" spans="1:21" s="525" customFormat="1" ht="17.45" customHeight="1" thickBot="1">
      <c r="A9" s="545" t="s">
        <v>236</v>
      </c>
      <c r="B9" s="546">
        <f>N36+'Eigen informatie GS &amp; warmtenet'!B12</f>
        <v>0</v>
      </c>
      <c r="C9" s="547">
        <f>P36+IF(ISERROR(('Eigen informatie GS &amp; warmtenet'!B15)*(('Eigen informatie GS &amp; warmtenet'!B12)/('Eigen informatie GS &amp; warmtenet'!B11+'Eigen informatie GS &amp; warmtenet'!B12))),0,('Eigen informatie GS &amp; warmtenet'!B15)*(('Eigen informatie GS &amp; warmtenet'!B12)/('Eigen informatie GS &amp; warmtenet'!B11+'Eigen informatie GS &amp; warmtenet'!B12)))</f>
        <v>0</v>
      </c>
      <c r="D9" s="548">
        <f>IF(ISERROR('Eigen informatie GS &amp; warmtenet'!B16*(('Eigen informatie GS &amp; warmtenet'!$B$12)/('Eigen informatie GS &amp; warmtenet'!$B$11+'Eigen informatie GS &amp; warmtenet'!$B$12))),0,'Eigen informatie GS &amp; warmtenet'!B16*(('Eigen informatie GS &amp; warmtenet'!B12)/('Eigen informatie GS &amp; warmtenet'!$B$11+'Eigen informatie GS &amp; warmtenet'!$B$12)))</f>
        <v>0</v>
      </c>
      <c r="E9" s="548">
        <f>S36+IF(ISERROR('Eigen informatie GS &amp; warmtenet'!B17*(('Eigen informatie GS &amp; warmtenet'!$B$12)/('Eigen informatie GS &amp; warmtenet'!$B$11+'Eigen informatie GS &amp; warmtenet'!$B$12))),0,'Eigen informatie GS &amp; warmtenet'!B17/(('Eigen informatie GS &amp; warmtenet'!B12)/('Eigen informatie GS &amp; warmtenet'!$B$11+'Eigen informatie GS &amp; warmtenet'!$B$12)))</f>
        <v>0</v>
      </c>
      <c r="F9" s="548">
        <f>IF(ISERROR('Eigen informatie GS &amp; warmtenet'!B18*(('Eigen informatie GS &amp; warmtenet'!$B$12)/('Eigen informatie GS &amp; warmtenet'!$B$11+'Eigen informatie GS &amp; warmtenet'!$B$12))),0,'Eigen informatie GS &amp; warmtenet'!B18*(('Eigen informatie GS &amp; warmtenet'!B12)/('Eigen informatie GS &amp; warmtenet'!$B$11+'Eigen informatie GS &amp; warmtenet'!$B$12)))</f>
        <v>0</v>
      </c>
      <c r="G9" s="549">
        <f>IF(ISERROR('Eigen informatie GS &amp; warmtenet'!B19*(('Eigen informatie GS &amp; warmtenet'!$B$12)/('Eigen informatie GS &amp; warmtenet'!$B$11+'Eigen informatie GS &amp; warmtenet'!$B$12))),0,'Eigen informatie GS &amp; warmtenet'!B19*(('Eigen informatie GS &amp; warmtenet'!B12)/('Eigen informatie GS &amp; warmtenet'!$B$11+'Eigen informatie GS &amp; warmtenet'!$B$12)))</f>
        <v>0</v>
      </c>
      <c r="H9" s="548">
        <f>W36+IF(ISERROR('Eigen informatie GS &amp; warmtenet'!B20*(('Eigen informatie GS &amp; warmtenet'!$B$12)/('Eigen informatie GS &amp; warmtenet'!$B$11+'Eigen informatie GS &amp; warmtenet'!$B$12))),0,'Eigen informatie GS &amp; warmtenet'!B20*(('Eigen informatie GS &amp; warmtenet'!B12)/('Eigen informatie GS &amp; warmtenet'!$B$11+'Eigen informatie GS &amp; warmtenet'!$B$12)))</f>
        <v>0</v>
      </c>
      <c r="I9" s="548">
        <f>(T36+U36)+IF(ISERROR('Eigen informatie GS &amp; warmtenet'!B21*(('Eigen informatie GS &amp; warmtenet'!$B$12)/('Eigen informatie GS &amp; warmtenet'!$B$11+'Eigen informatie GS &amp; warmtenet'!$B$12))),0,'Eigen informatie GS &amp; warmtenet'!B21*(('Eigen informatie GS &amp; warmtenet'!B12)/('Eigen informatie GS &amp; warmtenet'!$B$11+'Eigen informatie GS &amp; warmtenet'!$B$12)))</f>
        <v>0</v>
      </c>
      <c r="J9" s="548">
        <f>V36+Q36+R36+IF(ISERROR('Eigen informatie GS &amp; warmtenet'!B22*(('Eigen informatie GS &amp; warmtenet'!$B$12)/('Eigen informatie GS &amp; warmtenet'!$B$11+'Eigen informatie GS &amp; warmtenet'!$B$12))),0,'Eigen informatie GS &amp; warmtenet'!B22*(('Eigen informatie GS &amp; warmtenet'!B12)/('Eigen informatie GS &amp; warmtenet'!$B$11+'Eigen informatie GS &amp; warmtenet'!$B$12)))</f>
        <v>0</v>
      </c>
      <c r="K9" s="550">
        <f>IF(ISERROR('Eigen informatie GS &amp; warmtenet'!B23*(('Eigen informatie GS &amp; warmtenet'!$B$12)/('Eigen informatie GS &amp; warmtenet'!$B$11+'Eigen informatie GS &amp; warmtenet'!$B$12))),0,'Eigen informatie GS &amp; warmtenet'!B23*(('Eigen informatie GS &amp; warmtenet'!B12)/('Eigen informatie GS &amp; warmtenet'!$B$11+'Eigen informatie GS &amp; warmtenet'!$B$12)))</f>
        <v>0</v>
      </c>
      <c r="L9" s="550">
        <f>IF(ISERROR('Eigen informatie GS &amp; warmtenet'!B24*(('Eigen informatie GS &amp; warmtenet'!$B$12)/('Eigen informatie GS &amp; warmtenet'!$B$11+'Eigen informatie GS &amp; warmtenet'!$B$12))),0,'Eigen informatie GS &amp; warmtenet'!B24*(('Eigen informatie GS &amp; warmtenet'!B12)/('Eigen informatie GS &amp; warmtenet'!$B$11+'Eigen informatie GS &amp; warmtenet'!$B$12)))</f>
        <v>0</v>
      </c>
      <c r="M9" s="550"/>
      <c r="N9" s="922"/>
      <c r="O9" s="544">
        <f>C9*$C$12+D9*$D$12+E9*$E$12+F9*$F$12+G9*$G$12+H9*$H$12+I9*$I$12+J9*$J$12</f>
        <v>0</v>
      </c>
      <c r="P9" s="1232"/>
      <c r="Q9" s="1233"/>
      <c r="R9" s="551"/>
      <c r="S9" s="534"/>
      <c r="T9" s="1227"/>
      <c r="U9" s="1227"/>
    </row>
    <row r="10" spans="1:21" s="525" customFormat="1" ht="16.5" thickTop="1" thickBot="1">
      <c r="A10" s="552" t="s">
        <v>109</v>
      </c>
      <c r="B10" s="553">
        <f>SUM(B4:B9)</f>
        <v>7791.7889325679607</v>
      </c>
      <c r="C10" s="554">
        <f t="shared" ref="C10:L10" si="0">SUM(C8:C9)</f>
        <v>0</v>
      </c>
      <c r="D10" s="554">
        <f t="shared" si="0"/>
        <v>0</v>
      </c>
      <c r="E10" s="554">
        <f t="shared" si="0"/>
        <v>0</v>
      </c>
      <c r="F10" s="554">
        <f t="shared" si="0"/>
        <v>0</v>
      </c>
      <c r="G10" s="554">
        <f t="shared" si="0"/>
        <v>0</v>
      </c>
      <c r="H10" s="554">
        <f t="shared" si="0"/>
        <v>0</v>
      </c>
      <c r="I10" s="554">
        <f t="shared" si="0"/>
        <v>0</v>
      </c>
      <c r="J10" s="554">
        <f t="shared" si="0"/>
        <v>0</v>
      </c>
      <c r="K10" s="554">
        <f t="shared" si="0"/>
        <v>0</v>
      </c>
      <c r="L10" s="554">
        <f t="shared" si="0"/>
        <v>0</v>
      </c>
      <c r="M10" s="923"/>
      <c r="N10" s="923"/>
      <c r="O10" s="555">
        <f>SUM(O4:O9)</f>
        <v>0</v>
      </c>
      <c r="P10" s="556"/>
      <c r="R10" s="557"/>
      <c r="S10" s="534"/>
      <c r="T10" s="557"/>
      <c r="U10" s="557"/>
    </row>
    <row r="11" spans="1:21" s="560" customFormat="1" ht="15.75" thickTop="1">
      <c r="A11" s="558"/>
      <c r="B11" s="559"/>
      <c r="C11" s="559"/>
      <c r="D11" s="559"/>
      <c r="E11" s="559"/>
      <c r="F11" s="559"/>
      <c r="G11" s="559"/>
      <c r="H11" s="559"/>
      <c r="I11" s="559"/>
      <c r="J11" s="559"/>
      <c r="K11" s="559"/>
      <c r="L11" s="559"/>
      <c r="M11" s="559"/>
      <c r="N11" s="559"/>
      <c r="P11" s="559"/>
      <c r="R11" s="559"/>
    </row>
    <row r="12" spans="1:21" s="560" customFormat="1">
      <c r="A12" s="561" t="s">
        <v>278</v>
      </c>
      <c r="B12" s="562"/>
      <c r="C12" s="562">
        <f>EF_CO2_aardgas</f>
        <v>0.20200000000000001</v>
      </c>
      <c r="D12" s="562">
        <f>EF_VLgas_CO2</f>
        <v>0.22700000000000001</v>
      </c>
      <c r="E12" s="562">
        <f>EF_stookolie_CO2</f>
        <v>0.26700000000000002</v>
      </c>
      <c r="F12" s="562">
        <f>EF_bruinkool_CO2</f>
        <v>0.35099999999999998</v>
      </c>
      <c r="G12" s="562">
        <f>EF_steenkool_CO2</f>
        <v>0.35399999999999998</v>
      </c>
      <c r="H12" s="562">
        <f>'EF brandstof'!M4</f>
        <v>0.33</v>
      </c>
      <c r="I12" s="562">
        <f>'EF brandstof'!J4</f>
        <v>0</v>
      </c>
      <c r="J12" s="562">
        <f>'EF brandstof'!L4</f>
        <v>0</v>
      </c>
      <c r="K12" s="562">
        <f>'EF brandstof'!L4</f>
        <v>0</v>
      </c>
      <c r="L12" s="562"/>
      <c r="M12" s="562"/>
      <c r="N12" s="562"/>
      <c r="P12" s="563"/>
      <c r="Q12" s="563"/>
      <c r="R12" s="563"/>
    </row>
    <row r="13" spans="1:21" s="525" customFormat="1" ht="15.75" thickBot="1">
      <c r="A13" s="564"/>
      <c r="B13" s="563"/>
      <c r="C13" s="563"/>
      <c r="D13" s="563"/>
      <c r="E13" s="563"/>
      <c r="F13" s="563"/>
      <c r="G13" s="563"/>
      <c r="H13" s="563"/>
      <c r="I13" s="563"/>
      <c r="J13" s="563"/>
      <c r="K13" s="563"/>
      <c r="L13" s="563"/>
      <c r="M13" s="563"/>
      <c r="N13" s="563"/>
      <c r="O13" s="563"/>
      <c r="P13" s="563"/>
      <c r="Q13" s="563"/>
      <c r="R13" s="563"/>
    </row>
    <row r="14" spans="1:21" s="525" customFormat="1" ht="17.25" thickTop="1" thickBot="1">
      <c r="A14" s="1201" t="s">
        <v>241</v>
      </c>
      <c r="B14" s="1201" t="s">
        <v>242</v>
      </c>
      <c r="C14" s="1224" t="s">
        <v>243</v>
      </c>
      <c r="D14" s="1225"/>
      <c r="E14" s="1225"/>
      <c r="F14" s="1225"/>
      <c r="G14" s="1225"/>
      <c r="H14" s="1225"/>
      <c r="I14" s="1225"/>
      <c r="J14" s="1225"/>
      <c r="K14" s="1225"/>
      <c r="L14" s="1225"/>
      <c r="M14" s="1225"/>
      <c r="N14" s="1226"/>
      <c r="O14" s="1206" t="s">
        <v>232</v>
      </c>
      <c r="P14" s="1204" t="s">
        <v>244</v>
      </c>
      <c r="Q14" s="1206"/>
      <c r="R14" s="1200"/>
      <c r="S14" s="1200"/>
      <c r="T14" s="1200"/>
    </row>
    <row r="15" spans="1:21" s="525" customFormat="1" ht="15.75" customHeight="1" thickBot="1">
      <c r="A15" s="1202"/>
      <c r="B15" s="1202"/>
      <c r="C15" s="1220" t="s">
        <v>190</v>
      </c>
      <c r="D15" s="1221"/>
      <c r="E15" s="1221"/>
      <c r="F15" s="1221"/>
      <c r="G15" s="1222"/>
      <c r="H15" s="1223" t="s">
        <v>233</v>
      </c>
      <c r="I15" s="1223" t="s">
        <v>234</v>
      </c>
      <c r="J15" s="1223" t="s">
        <v>222</v>
      </c>
      <c r="K15" s="1223" t="s">
        <v>245</v>
      </c>
      <c r="L15" s="1223" t="s">
        <v>120</v>
      </c>
      <c r="M15" s="1223" t="s">
        <v>688</v>
      </c>
      <c r="N15" s="1217" t="s">
        <v>689</v>
      </c>
      <c r="O15" s="1207"/>
      <c r="P15" s="1219"/>
      <c r="Q15" s="1207"/>
      <c r="R15" s="1200"/>
      <c r="S15" s="1200"/>
      <c r="T15" s="1200"/>
    </row>
    <row r="16" spans="1:21" s="525" customFormat="1" ht="40.700000000000003" customHeight="1" thickBot="1">
      <c r="A16" s="1203"/>
      <c r="B16" s="1203"/>
      <c r="C16" s="565" t="s">
        <v>192</v>
      </c>
      <c r="D16" s="527" t="s">
        <v>193</v>
      </c>
      <c r="E16" s="566" t="s">
        <v>194</v>
      </c>
      <c r="F16" s="527" t="s">
        <v>196</v>
      </c>
      <c r="G16" s="567" t="s">
        <v>197</v>
      </c>
      <c r="H16" s="1213"/>
      <c r="I16" s="1213"/>
      <c r="J16" s="1213"/>
      <c r="K16" s="1213"/>
      <c r="L16" s="1213"/>
      <c r="M16" s="1213"/>
      <c r="N16" s="1218"/>
      <c r="O16" s="1208"/>
      <c r="P16" s="1205"/>
      <c r="Q16" s="1208"/>
      <c r="R16" s="1200"/>
      <c r="S16" s="1200"/>
      <c r="T16" s="1200"/>
    </row>
    <row r="17" spans="1:27" s="525" customFormat="1" ht="15.75" thickTop="1">
      <c r="A17" s="568" t="s">
        <v>240</v>
      </c>
      <c r="B17" s="569">
        <f>O29</f>
        <v>0</v>
      </c>
      <c r="C17" s="570">
        <f>B49</f>
        <v>0</v>
      </c>
      <c r="D17" s="571"/>
      <c r="E17" s="571">
        <f>E49</f>
        <v>0</v>
      </c>
      <c r="F17" s="572"/>
      <c r="G17" s="573"/>
      <c r="H17" s="570">
        <f>I49</f>
        <v>0</v>
      </c>
      <c r="I17" s="571">
        <f>G49+F49</f>
        <v>0</v>
      </c>
      <c r="J17" s="571">
        <f>H49+D49+C49</f>
        <v>0</v>
      </c>
      <c r="K17" s="571"/>
      <c r="L17" s="571"/>
      <c r="M17" s="571"/>
      <c r="N17" s="924"/>
      <c r="O17" s="574">
        <f>C17*$C$22+E17*$E$22+H17*$H$22+I17*$I$22+J17*$J$22+D17*$D$22+F17*$F$22+G17*$G$22+K17*$K$22+L17*$L$22</f>
        <v>0</v>
      </c>
      <c r="P17" s="1237"/>
      <c r="Q17" s="1238"/>
      <c r="R17" s="575"/>
      <c r="S17" s="1239"/>
      <c r="T17" s="1239"/>
    </row>
    <row r="18" spans="1:27" s="525" customFormat="1">
      <c r="A18" s="576" t="s">
        <v>246</v>
      </c>
      <c r="B18" s="577">
        <f>'Eigen informatie GS &amp; warmtenet'!B32</f>
        <v>0</v>
      </c>
      <c r="C18" s="540">
        <f>'Eigen informatie GS &amp; warmtenet'!B35</f>
        <v>0</v>
      </c>
      <c r="D18" s="540">
        <f>'Eigen informatie GS &amp; warmtenet'!B36</f>
        <v>0</v>
      </c>
      <c r="E18" s="540">
        <f>'Eigen informatie GS &amp; warmtenet'!B37</f>
        <v>0</v>
      </c>
      <c r="F18" s="540">
        <f>'Eigen informatie GS &amp; warmtenet'!B38</f>
        <v>0</v>
      </c>
      <c r="G18" s="540">
        <f>'Eigen informatie GS &amp; warmtenet'!B39</f>
        <v>0</v>
      </c>
      <c r="H18" s="540">
        <f>'Eigen informatie GS &amp; warmtenet'!B40</f>
        <v>0</v>
      </c>
      <c r="I18" s="540">
        <f>'Eigen informatie GS &amp; warmtenet'!B41</f>
        <v>0</v>
      </c>
      <c r="J18" s="540">
        <f>'Eigen informatie GS &amp; warmtenet'!B42</f>
        <v>0</v>
      </c>
      <c r="K18" s="540">
        <f>'Eigen informatie GS &amp; warmtenet'!B43</f>
        <v>0</v>
      </c>
      <c r="L18" s="540">
        <f>'Eigen informatie GS &amp; warmtenet'!B44</f>
        <v>0</v>
      </c>
      <c r="M18" s="540">
        <f>'Eigen informatie GS &amp; warmtenet'!B45</f>
        <v>0</v>
      </c>
      <c r="N18" s="540">
        <f>'Eigen informatie GS &amp; warmtenet'!B46</f>
        <v>0</v>
      </c>
      <c r="O18" s="574">
        <f>C18*$C$22+E18*$E$22+H18*$H$22+I18*$I$22+J18*$J$22+D18*$D$22+F18*$F$22+G18*$G$22+K18*$K$22+L18*$L$22</f>
        <v>0</v>
      </c>
      <c r="P18" s="1240"/>
      <c r="Q18" s="1241"/>
      <c r="R18" s="534"/>
      <c r="S18" s="1227"/>
      <c r="T18" s="1227"/>
    </row>
    <row r="19" spans="1:27" s="525" customFormat="1" ht="15.75" thickBot="1">
      <c r="A19" s="545" t="s">
        <v>236</v>
      </c>
      <c r="B19" s="577">
        <f>'Eigen informatie GS &amp; warmtenet'!B11</f>
        <v>0</v>
      </c>
      <c r="C19" s="578">
        <f>IF(ISERROR(('Eigen informatie GS &amp; warmtenet'!B15)*(('Eigen informatie GS &amp; warmtenet'!$B$11)/('Eigen informatie GS &amp; warmtenet'!$B$11+'Eigen informatie GS &amp; warmtenet'!$B$12))),0,('Eigen informatie GS &amp; warmtenet'!B15)*(('Eigen informatie GS &amp; warmtenet'!$B$11)/('Eigen informatie GS &amp; warmtenet'!$B$11+'Eigen informatie GS &amp; warmtenet'!$B$12)))</f>
        <v>0</v>
      </c>
      <c r="D19" s="578">
        <f>IF(ISERROR(('Eigen informatie GS &amp; warmtenet'!B16)*(('Eigen informatie GS &amp; warmtenet'!$B$11)/('Eigen informatie GS &amp; warmtenet'!$B$11+'Eigen informatie GS &amp; warmtenet'!$B$12))),0,('Eigen informatie GS &amp; warmtenet'!B16)*(('Eigen informatie GS &amp; warmtenet'!$B$11)/('Eigen informatie GS &amp; warmtenet'!$B$11+'Eigen informatie GS &amp; warmtenet'!$B$12)))</f>
        <v>0</v>
      </c>
      <c r="E19" s="578">
        <f>IF(ISERROR(('Eigen informatie GS &amp; warmtenet'!B17)*(('Eigen informatie GS &amp; warmtenet'!$B$11)/('Eigen informatie GS &amp; warmtenet'!$B$11+'Eigen informatie GS &amp; warmtenet'!$B$12))),0,('Eigen informatie GS &amp; warmtenet'!B17)*(('Eigen informatie GS &amp; warmtenet'!$B$11)/('Eigen informatie GS &amp; warmtenet'!$B$11+'Eigen informatie GS &amp; warmtenet'!$B$12)))</f>
        <v>0</v>
      </c>
      <c r="F19" s="578">
        <f>IF(ISERROR(('Eigen informatie GS &amp; warmtenet'!B18)*(('Eigen informatie GS &amp; warmtenet'!$B$11)/('Eigen informatie GS &amp; warmtenet'!$B$11+'Eigen informatie GS &amp; warmtenet'!$B$12))),0,('Eigen informatie GS &amp; warmtenet'!B18)*(('Eigen informatie GS &amp; warmtenet'!$B$11)/('Eigen informatie GS &amp; warmtenet'!$B$11+'Eigen informatie GS &amp; warmtenet'!$B$12)))</f>
        <v>0</v>
      </c>
      <c r="G19" s="578">
        <f>IF(ISERROR(('Eigen informatie GS &amp; warmtenet'!B19)*(('Eigen informatie GS &amp; warmtenet'!$B$11)/('Eigen informatie GS &amp; warmtenet'!$B$11+'Eigen informatie GS &amp; warmtenet'!$B$12))),0,('Eigen informatie GS &amp; warmtenet'!B19)*(('Eigen informatie GS &amp; warmtenet'!$B$11)/('Eigen informatie GS &amp; warmtenet'!$B$11+'Eigen informatie GS &amp; warmtenet'!$B$12)))</f>
        <v>0</v>
      </c>
      <c r="H19" s="578">
        <f>IF(ISERROR(('Eigen informatie GS &amp; warmtenet'!B20)*(('Eigen informatie GS &amp; warmtenet'!$B$11)/('Eigen informatie GS &amp; warmtenet'!$B$11+'Eigen informatie GS &amp; warmtenet'!$B$12))),0,('Eigen informatie GS &amp; warmtenet'!B20)*(('Eigen informatie GS &amp; warmtenet'!$B$11)/('Eigen informatie GS &amp; warmtenet'!$B$11+'Eigen informatie GS &amp; warmtenet'!$B$12)))</f>
        <v>0</v>
      </c>
      <c r="I19" s="578">
        <f>IF(ISERROR(('Eigen informatie GS &amp; warmtenet'!B21)*(('Eigen informatie GS &amp; warmtenet'!$B$11)/('Eigen informatie GS &amp; warmtenet'!$B$11+'Eigen informatie GS &amp; warmtenet'!$B$12))),0,('Eigen informatie GS &amp; warmtenet'!B21)*(('Eigen informatie GS &amp; warmtenet'!$B$11)/('Eigen informatie GS &amp; warmtenet'!$B$11+'Eigen informatie GS &amp; warmtenet'!$B$12)))</f>
        <v>0</v>
      </c>
      <c r="J19" s="578">
        <f>IF(ISERROR(('Eigen informatie GS &amp; warmtenet'!B22)*(('Eigen informatie GS &amp; warmtenet'!$B$11)/('Eigen informatie GS &amp; warmtenet'!$B$11+'Eigen informatie GS &amp; warmtenet'!$B$12))),0,('Eigen informatie GS &amp; warmtenet'!B22)*(('Eigen informatie GS &amp; warmtenet'!$B$11)/('Eigen informatie GS &amp; warmtenet'!$B$11+'Eigen informatie GS &amp; warmtenet'!$B$12)))</f>
        <v>0</v>
      </c>
      <c r="K19" s="578">
        <f>IF(ISERROR(('Eigen informatie GS &amp; warmtenet'!B23)*(('Eigen informatie GS &amp; warmtenet'!$B$11)/('Eigen informatie GS &amp; warmtenet'!$B$11+'Eigen informatie GS &amp; warmtenet'!$B$12))),0,('Eigen informatie GS &amp; warmtenet'!B23)*(('Eigen informatie GS &amp; warmtenet'!$B$11)/('Eigen informatie GS &amp; warmtenet'!$B$11+'Eigen informatie GS &amp; warmtenet'!$B$12)))</f>
        <v>0</v>
      </c>
      <c r="L19" s="540">
        <f>IF(ISERROR(('Eigen informatie GS &amp; warmtenet'!B24)*(('Eigen informatie GS &amp; warmtenet'!$B$11)/('Eigen informatie GS &amp; warmtenet'!$B$11+'Eigen informatie GS &amp; warmtenet'!$B$12))),0,('Eigen informatie GS &amp; warmtenet'!B24)*(('Eigen informatie GS &amp; warmtenet'!$B$11)/('Eigen informatie GS &amp; warmtenet'!$B$11+'Eigen informatie GS &amp; warmtenet'!$B$12)))</f>
        <v>0</v>
      </c>
      <c r="M19" s="540"/>
      <c r="N19" s="925"/>
      <c r="O19" s="574">
        <f>C19*$C$22+E19*$E$22+H19*$H$22+I19*$I$22+J19*$J$22+D19*$D$22+F19*$F$22+G19*$G$22+K19*$K$22+L19*$L$22</f>
        <v>0</v>
      </c>
      <c r="P19" s="1242"/>
      <c r="Q19" s="1243"/>
      <c r="R19" s="534"/>
      <c r="S19" s="1227"/>
      <c r="T19" s="1227"/>
    </row>
    <row r="20" spans="1:27" s="525" customFormat="1" ht="16.5" thickTop="1" thickBot="1">
      <c r="A20" s="552" t="s">
        <v>109</v>
      </c>
      <c r="B20" s="553">
        <f>SUM(B17:B19)</f>
        <v>0</v>
      </c>
      <c r="C20" s="553">
        <f>SUM(C17:C19)</f>
        <v>0</v>
      </c>
      <c r="D20" s="553">
        <f t="shared" ref="D20:L20" si="1">SUM(D17:D19)</f>
        <v>0</v>
      </c>
      <c r="E20" s="553">
        <f t="shared" si="1"/>
        <v>0</v>
      </c>
      <c r="F20" s="553">
        <f t="shared" si="1"/>
        <v>0</v>
      </c>
      <c r="G20" s="553">
        <f t="shared" si="1"/>
        <v>0</v>
      </c>
      <c r="H20" s="553">
        <f t="shared" si="1"/>
        <v>0</v>
      </c>
      <c r="I20" s="553">
        <f t="shared" si="1"/>
        <v>0</v>
      </c>
      <c r="J20" s="553">
        <f t="shared" si="1"/>
        <v>0</v>
      </c>
      <c r="K20" s="553">
        <f t="shared" si="1"/>
        <v>0</v>
      </c>
      <c r="L20" s="553">
        <f t="shared" si="1"/>
        <v>0</v>
      </c>
      <c r="M20" s="553"/>
      <c r="N20" s="553"/>
      <c r="O20" s="579">
        <f>SUM(O17:O19)</f>
        <v>0</v>
      </c>
      <c r="P20" s="1234"/>
      <c r="Q20" s="1235"/>
      <c r="R20" s="534"/>
      <c r="S20" s="1236"/>
      <c r="T20" s="1236"/>
    </row>
    <row r="21" spans="1:27" s="525" customFormat="1" ht="15.75" thickTop="1">
      <c r="A21" s="575"/>
      <c r="B21" s="534"/>
      <c r="C21" s="534"/>
      <c r="D21" s="534"/>
      <c r="E21" s="534"/>
      <c r="F21" s="534"/>
      <c r="G21" s="534"/>
      <c r="H21" s="534"/>
      <c r="I21" s="534"/>
      <c r="J21" s="534"/>
      <c r="K21" s="534"/>
      <c r="L21" s="534"/>
      <c r="M21" s="897"/>
      <c r="N21" s="897"/>
      <c r="O21" s="534"/>
      <c r="P21" s="557"/>
      <c r="Q21" s="557"/>
      <c r="R21" s="534"/>
      <c r="S21" s="557"/>
      <c r="T21" s="557"/>
    </row>
    <row r="22" spans="1:27" s="560" customFormat="1">
      <c r="A22" s="561" t="s">
        <v>278</v>
      </c>
      <c r="B22" s="562"/>
      <c r="C22" s="562">
        <f>EF_CO2_aardgas</f>
        <v>0.20200000000000001</v>
      </c>
      <c r="D22" s="562">
        <f>EF_VLgas_CO2</f>
        <v>0.22700000000000001</v>
      </c>
      <c r="E22" s="562">
        <f>EF_stookolie_CO2</f>
        <v>0.26700000000000002</v>
      </c>
      <c r="F22" s="562">
        <f>EF_bruinkool_CO2</f>
        <v>0.35099999999999998</v>
      </c>
      <c r="G22" s="562">
        <f>EF_steenkool_CO2</f>
        <v>0.35399999999999998</v>
      </c>
      <c r="H22" s="562">
        <f>'EF brandstof'!M4</f>
        <v>0.33</v>
      </c>
      <c r="I22" s="562">
        <f>'EF brandstof'!J4</f>
        <v>0</v>
      </c>
      <c r="J22" s="562">
        <f>'EF brandstof'!L4</f>
        <v>0</v>
      </c>
      <c r="K22" s="562">
        <f>'EF brandstof'!L4</f>
        <v>0</v>
      </c>
      <c r="L22" s="562"/>
      <c r="M22" s="562"/>
      <c r="N22" s="562"/>
      <c r="O22" s="563"/>
      <c r="P22" s="563"/>
      <c r="Q22" s="563"/>
      <c r="R22" s="563"/>
      <c r="S22" s="525"/>
    </row>
    <row r="23" spans="1:27" s="560" customFormat="1">
      <c r="A23" s="564"/>
      <c r="B23" s="563"/>
      <c r="C23" s="563"/>
      <c r="D23" s="563"/>
      <c r="E23" s="563"/>
      <c r="F23" s="563"/>
      <c r="G23" s="563"/>
      <c r="H23" s="563"/>
      <c r="I23" s="563"/>
      <c r="J23" s="563"/>
      <c r="K23" s="563"/>
      <c r="L23" s="563"/>
      <c r="M23" s="563"/>
      <c r="N23" s="563"/>
      <c r="O23" s="563"/>
      <c r="P23" s="563"/>
      <c r="Q23" s="563"/>
      <c r="R23" s="563"/>
      <c r="S23" s="525"/>
    </row>
    <row r="24" spans="1:27" s="560" customFormat="1">
      <c r="A24" s="564"/>
      <c r="B24" s="563"/>
      <c r="C24" s="563"/>
      <c r="D24" s="580"/>
      <c r="E24" s="580"/>
      <c r="F24" s="580"/>
      <c r="G24" s="563"/>
      <c r="H24" s="563"/>
      <c r="I24" s="563"/>
      <c r="J24" s="563"/>
      <c r="K24" s="563"/>
      <c r="L24" s="563"/>
      <c r="M24" s="563"/>
      <c r="N24" s="563"/>
      <c r="O24" s="563"/>
      <c r="P24" s="563"/>
      <c r="Q24" s="563"/>
      <c r="R24" s="563"/>
    </row>
    <row r="25" spans="1:27" s="560" customFormat="1">
      <c r="A25" s="564"/>
      <c r="B25" s="563"/>
      <c r="C25" s="563"/>
      <c r="D25" s="580"/>
      <c r="E25" s="580"/>
      <c r="F25" s="580"/>
      <c r="G25" s="563"/>
      <c r="H25" s="563"/>
      <c r="I25" s="563"/>
      <c r="J25" s="563"/>
      <c r="K25" s="563"/>
      <c r="L25" s="563"/>
      <c r="M25" s="563"/>
      <c r="N25" s="563"/>
      <c r="O25" s="563"/>
      <c r="P25" s="563"/>
      <c r="Q25" s="563"/>
      <c r="R25" s="563"/>
    </row>
    <row r="26" spans="1:27" s="525" customFormat="1" ht="15.75" thickBot="1">
      <c r="B26" s="580"/>
      <c r="C26" s="580"/>
      <c r="D26" s="580"/>
      <c r="E26" s="580"/>
      <c r="F26" s="580"/>
      <c r="G26" s="580"/>
      <c r="H26" s="580"/>
      <c r="I26" s="580"/>
      <c r="J26" s="580"/>
      <c r="K26" s="580"/>
      <c r="L26" s="580"/>
      <c r="M26" s="580"/>
      <c r="N26" s="580"/>
      <c r="O26" s="580"/>
      <c r="P26" s="580"/>
      <c r="Q26" s="581"/>
      <c r="R26" s="581"/>
    </row>
    <row r="27" spans="1:27" s="525" customFormat="1" ht="45">
      <c r="A27" s="582" t="s">
        <v>267</v>
      </c>
      <c r="B27" s="627" t="s">
        <v>89</v>
      </c>
      <c r="C27" s="627" t="s">
        <v>90</v>
      </c>
      <c r="D27" s="627"/>
      <c r="E27" s="627"/>
      <c r="F27" s="627"/>
      <c r="G27" s="627" t="s">
        <v>91</v>
      </c>
      <c r="H27" s="627" t="s">
        <v>92</v>
      </c>
      <c r="I27" s="627"/>
      <c r="J27" s="627"/>
      <c r="K27" s="627"/>
      <c r="L27" s="627" t="s">
        <v>93</v>
      </c>
      <c r="M27" s="628" t="s">
        <v>286</v>
      </c>
      <c r="N27" s="628" t="s">
        <v>94</v>
      </c>
      <c r="O27" s="628" t="s">
        <v>95</v>
      </c>
      <c r="P27" s="628" t="s">
        <v>509</v>
      </c>
      <c r="Q27" s="628" t="s">
        <v>96</v>
      </c>
      <c r="R27" s="628" t="s">
        <v>97</v>
      </c>
      <c r="S27" s="628" t="s">
        <v>98</v>
      </c>
      <c r="T27" s="628" t="s">
        <v>99</v>
      </c>
      <c r="U27" s="628" t="s">
        <v>100</v>
      </c>
      <c r="V27" s="628" t="s">
        <v>101</v>
      </c>
      <c r="W27" s="627" t="s">
        <v>102</v>
      </c>
      <c r="X27" s="627" t="s">
        <v>882</v>
      </c>
      <c r="Y27" s="627" t="s">
        <v>287</v>
      </c>
      <c r="Z27" s="627" t="s">
        <v>103</v>
      </c>
      <c r="AA27" s="629" t="s">
        <v>288</v>
      </c>
    </row>
    <row r="28" spans="1:27" s="584" customFormat="1" ht="12.75" hidden="1">
      <c r="A28" s="583"/>
      <c r="B28" s="745"/>
      <c r="C28" s="745"/>
      <c r="D28" s="631"/>
      <c r="E28" s="630"/>
      <c r="F28" s="630"/>
      <c r="G28" s="630"/>
      <c r="H28" s="630"/>
      <c r="I28" s="630"/>
      <c r="J28" s="744"/>
      <c r="K28" s="744"/>
      <c r="L28" s="630"/>
      <c r="M28" s="630"/>
      <c r="N28" s="630"/>
      <c r="O28" s="630"/>
      <c r="P28" s="630"/>
      <c r="Q28" s="630"/>
      <c r="R28" s="630"/>
      <c r="S28" s="630"/>
      <c r="T28" s="630"/>
      <c r="U28" s="630"/>
      <c r="V28" s="630"/>
      <c r="W28" s="630"/>
      <c r="X28" s="630"/>
      <c r="Y28" s="630"/>
      <c r="Z28" s="630"/>
      <c r="AA28" s="632"/>
    </row>
    <row r="29" spans="1:27" s="564" customFormat="1" hidden="1">
      <c r="A29" s="586" t="s">
        <v>268</v>
      </c>
      <c r="B29" s="587"/>
      <c r="C29" s="587"/>
      <c r="D29" s="587"/>
      <c r="E29" s="587"/>
      <c r="F29" s="587"/>
      <c r="G29" s="587"/>
      <c r="H29" s="587"/>
      <c r="I29" s="587"/>
      <c r="J29" s="587"/>
      <c r="K29" s="587"/>
      <c r="L29" s="588"/>
      <c r="M29" s="588">
        <f>SUM(M28:M28)</f>
        <v>0</v>
      </c>
      <c r="N29" s="588">
        <f>SUM(N28:N28)</f>
        <v>0</v>
      </c>
      <c r="O29" s="588">
        <f>SUM(O28:O28)</f>
        <v>0</v>
      </c>
      <c r="P29" s="588">
        <f>SUM(P28:P28)</f>
        <v>0</v>
      </c>
      <c r="Q29" s="588">
        <f>SUM(Q28:Q28)</f>
        <v>0</v>
      </c>
      <c r="R29" s="588">
        <f>SUM(R28:R28)</f>
        <v>0</v>
      </c>
      <c r="S29" s="588">
        <f>SUM(S28:S28)</f>
        <v>0</v>
      </c>
      <c r="T29" s="588">
        <f>SUM(T28:T28)</f>
        <v>0</v>
      </c>
      <c r="U29" s="588">
        <f>SUM(U28:U28)</f>
        <v>0</v>
      </c>
      <c r="V29" s="588">
        <f>SUM(V28:V28)</f>
        <v>0</v>
      </c>
      <c r="W29" s="588">
        <f>SUM(W28:W28)</f>
        <v>0</v>
      </c>
      <c r="X29" s="588"/>
      <c r="Y29" s="589"/>
      <c r="Z29" s="589"/>
      <c r="AA29" s="590"/>
    </row>
    <row r="30" spans="1:27" s="564" customFormat="1">
      <c r="A30" s="586" t="s">
        <v>275</v>
      </c>
      <c r="B30" s="587"/>
      <c r="C30" s="587"/>
      <c r="D30" s="587"/>
      <c r="E30" s="587"/>
      <c r="F30" s="587"/>
      <c r="G30" s="587"/>
      <c r="H30" s="587"/>
      <c r="I30" s="587"/>
      <c r="J30" s="587"/>
      <c r="K30" s="587"/>
      <c r="L30" s="588"/>
      <c r="M30" s="588">
        <f>SUMIF($AA$28:$AA$28,"industrie",M28:M28)</f>
        <v>0</v>
      </c>
      <c r="N30" s="588">
        <f>SUMIF($AA$28:$AA$28,"industrie",N28:N28)</f>
        <v>0</v>
      </c>
      <c r="O30" s="588">
        <f>SUMIF($AA$28:$AA$28,"industrie",O28:O28)</f>
        <v>0</v>
      </c>
      <c r="P30" s="588">
        <f>SUMIF($AA$28:$AA$28,"industrie",P28:P28)</f>
        <v>0</v>
      </c>
      <c r="Q30" s="588">
        <f>SUMIF($AA$28:$AA$28,"industrie",Q28:Q28)</f>
        <v>0</v>
      </c>
      <c r="R30" s="588">
        <f>SUMIF($AA$28:$AA$28,"industrie",R28:R28)</f>
        <v>0</v>
      </c>
      <c r="S30" s="588">
        <f>SUMIF($AA$28:$AA$28,"industrie",S28:S28)</f>
        <v>0</v>
      </c>
      <c r="T30" s="588">
        <f>SUMIF($AA$28:$AA$28,"industrie",T28:T28)</f>
        <v>0</v>
      </c>
      <c r="U30" s="588">
        <f>SUMIF($AA$28:$AA$28,"industrie",U28:U28)</f>
        <v>0</v>
      </c>
      <c r="V30" s="588">
        <f>SUMIF($AA$28:$AA$28,"industrie",V28:V28)</f>
        <v>0</v>
      </c>
      <c r="W30" s="588">
        <f>SUMIF($AA$28:$AA$28,"industrie",W28:W28)</f>
        <v>0</v>
      </c>
      <c r="X30" s="588"/>
      <c r="Y30" s="589"/>
      <c r="Z30" s="589"/>
      <c r="AA30" s="590"/>
    </row>
    <row r="31" spans="1:27" s="564" customFormat="1">
      <c r="A31" s="586" t="s">
        <v>276</v>
      </c>
      <c r="B31" s="587"/>
      <c r="C31" s="587"/>
      <c r="D31" s="587"/>
      <c r="E31" s="587"/>
      <c r="F31" s="587"/>
      <c r="G31" s="587"/>
      <c r="H31" s="587"/>
      <c r="I31" s="587"/>
      <c r="J31" s="587"/>
      <c r="K31" s="587"/>
      <c r="L31" s="588"/>
      <c r="M31" s="588">
        <f ca="1">SUMIF($AA$28:AD28,"tertiair",M28:M28)</f>
        <v>0</v>
      </c>
      <c r="N31" s="588">
        <f ca="1">SUMIF($AA$28:AE28,"tertiair",N28:N28)</f>
        <v>0</v>
      </c>
      <c r="O31" s="588">
        <f ca="1">SUMIF($AA$28:AF28,"tertiair",O28:O28)</f>
        <v>0</v>
      </c>
      <c r="P31" s="588">
        <f ca="1">SUMIF($AA$28:AG28,"tertiair",P28:P28)</f>
        <v>0</v>
      </c>
      <c r="Q31" s="588">
        <f ca="1">SUMIF($AA$28:AH28,"tertiair",Q28:Q28)</f>
        <v>0</v>
      </c>
      <c r="R31" s="588">
        <f ca="1">SUMIF($AA$28:AI28,"tertiair",R28:R28)</f>
        <v>0</v>
      </c>
      <c r="S31" s="588">
        <f ca="1">SUMIF($AA$28:AJ28,"tertiair",S28:S28)</f>
        <v>0</v>
      </c>
      <c r="T31" s="588">
        <f ca="1">SUMIF($AA$28:AK28,"tertiair",T28:T28)</f>
        <v>0</v>
      </c>
      <c r="U31" s="588">
        <f ca="1">SUMIF($AA$28:AL28,"tertiair",U28:U28)</f>
        <v>0</v>
      </c>
      <c r="V31" s="588">
        <f ca="1">SUMIF($AA$28:AM28,"tertiair",V28:V28)</f>
        <v>0</v>
      </c>
      <c r="W31" s="588">
        <f ca="1">SUMIF($AA$28:AN28,"tertiair",W28:W28)</f>
        <v>0</v>
      </c>
      <c r="X31" s="588"/>
      <c r="Y31" s="589"/>
      <c r="Z31" s="589"/>
      <c r="AA31" s="590"/>
    </row>
    <row r="32" spans="1:27" s="564" customFormat="1" ht="15.75" thickBot="1">
      <c r="A32" s="591" t="s">
        <v>277</v>
      </c>
      <c r="B32" s="592"/>
      <c r="C32" s="592"/>
      <c r="D32" s="592"/>
      <c r="E32" s="592"/>
      <c r="F32" s="592"/>
      <c r="G32" s="592"/>
      <c r="H32" s="592"/>
      <c r="I32" s="592"/>
      <c r="J32" s="592"/>
      <c r="K32" s="592"/>
      <c r="L32" s="593"/>
      <c r="M32" s="593">
        <f>SUMIF($AA$28:$AA$28,"landbouw",M28:M28)</f>
        <v>0</v>
      </c>
      <c r="N32" s="593">
        <f>SUMIF($AA$28:$AA$28,"landbouw",N28:N28)</f>
        <v>0</v>
      </c>
      <c r="O32" s="593">
        <f>SUMIF($AA$28:$AA$28,"landbouw",O28:O28)</f>
        <v>0</v>
      </c>
      <c r="P32" s="593">
        <f>SUMIF($AA$28:$AA$28,"landbouw",P28:P28)</f>
        <v>0</v>
      </c>
      <c r="Q32" s="593">
        <f>SUMIF($AA$28:$AA$28,"landbouw",Q28:Q28)</f>
        <v>0</v>
      </c>
      <c r="R32" s="593">
        <f>SUMIF($AA$28:$AA$28,"landbouw",R28:R28)</f>
        <v>0</v>
      </c>
      <c r="S32" s="593">
        <f>SUMIF($AA$28:$AA$28,"landbouw",S28:S28)</f>
        <v>0</v>
      </c>
      <c r="T32" s="593">
        <f>SUMIF($AA$28:$AA$28,"landbouw",T28:T28)</f>
        <v>0</v>
      </c>
      <c r="U32" s="593">
        <f>SUMIF($AA$28:$AA$28,"landbouw",U28:U28)</f>
        <v>0</v>
      </c>
      <c r="V32" s="593">
        <f>SUMIF($AA$28:$AA$28,"landbouw",V28:V28)</f>
        <v>0</v>
      </c>
      <c r="W32" s="593">
        <f>SUMIF($AA$28:$AA$28,"landbouw",W28:W28)</f>
        <v>0</v>
      </c>
      <c r="X32" s="593"/>
      <c r="Y32" s="594"/>
      <c r="Z32" s="594"/>
      <c r="AA32" s="595"/>
    </row>
    <row r="33" spans="1:28" s="525" customFormat="1" ht="15.75" thickBot="1">
      <c r="A33" s="596"/>
      <c r="B33" s="597"/>
      <c r="C33" s="597"/>
      <c r="D33" s="597"/>
      <c r="E33" s="597"/>
      <c r="F33" s="597"/>
      <c r="G33" s="597"/>
      <c r="H33" s="597"/>
      <c r="I33" s="597"/>
      <c r="J33" s="597"/>
      <c r="K33" s="597"/>
      <c r="L33" s="580"/>
      <c r="M33" s="580"/>
      <c r="N33" s="580"/>
      <c r="O33" s="581"/>
      <c r="P33" s="581"/>
    </row>
    <row r="34" spans="1:28" s="525" customFormat="1" ht="45">
      <c r="A34" s="598" t="s">
        <v>269</v>
      </c>
      <c r="B34" s="627" t="s">
        <v>89</v>
      </c>
      <c r="C34" s="627" t="s">
        <v>90</v>
      </c>
      <c r="D34" s="627"/>
      <c r="E34" s="627"/>
      <c r="F34" s="627"/>
      <c r="G34" s="627" t="s">
        <v>91</v>
      </c>
      <c r="H34" s="627" t="s">
        <v>92</v>
      </c>
      <c r="I34" s="627"/>
      <c r="J34" s="627"/>
      <c r="K34" s="627"/>
      <c r="L34" s="627" t="s">
        <v>93</v>
      </c>
      <c r="M34" s="628" t="s">
        <v>286</v>
      </c>
      <c r="N34" s="628" t="s">
        <v>94</v>
      </c>
      <c r="O34" s="628" t="s">
        <v>95</v>
      </c>
      <c r="P34" s="628" t="s">
        <v>509</v>
      </c>
      <c r="Q34" s="628" t="s">
        <v>96</v>
      </c>
      <c r="R34" s="628" t="s">
        <v>97</v>
      </c>
      <c r="S34" s="628" t="s">
        <v>98</v>
      </c>
      <c r="T34" s="628" t="s">
        <v>99</v>
      </c>
      <c r="U34" s="628" t="s">
        <v>100</v>
      </c>
      <c r="V34" s="628" t="s">
        <v>101</v>
      </c>
      <c r="W34" s="627" t="s">
        <v>102</v>
      </c>
      <c r="X34" s="627" t="s">
        <v>882</v>
      </c>
      <c r="Y34" s="627" t="s">
        <v>287</v>
      </c>
      <c r="Z34" s="627" t="s">
        <v>103</v>
      </c>
      <c r="AA34" s="629" t="s">
        <v>288</v>
      </c>
    </row>
    <row r="35" spans="1:28" s="599" customFormat="1" ht="12.75" hidden="1">
      <c r="A35" s="585"/>
      <c r="B35" s="745"/>
      <c r="C35" s="745"/>
      <c r="D35" s="633"/>
      <c r="E35" s="633"/>
      <c r="F35" s="633"/>
      <c r="G35" s="633"/>
      <c r="H35" s="633"/>
      <c r="I35" s="633"/>
      <c r="J35" s="744"/>
      <c r="K35" s="744"/>
      <c r="L35" s="633"/>
      <c r="M35" s="633"/>
      <c r="N35" s="633"/>
      <c r="O35" s="633"/>
      <c r="P35" s="633"/>
      <c r="Q35" s="633"/>
      <c r="R35" s="633"/>
      <c r="S35" s="633"/>
      <c r="T35" s="633"/>
      <c r="U35" s="633"/>
      <c r="V35" s="633"/>
      <c r="W35" s="633"/>
      <c r="X35" s="633"/>
      <c r="Y35" s="633"/>
      <c r="Z35" s="633"/>
      <c r="AA35" s="634"/>
    </row>
    <row r="36" spans="1:28" s="564" customFormat="1" hidden="1">
      <c r="A36" s="586" t="s">
        <v>268</v>
      </c>
      <c r="B36" s="587"/>
      <c r="C36" s="587"/>
      <c r="D36" s="587"/>
      <c r="E36" s="587"/>
      <c r="F36" s="587"/>
      <c r="G36" s="587"/>
      <c r="H36" s="587"/>
      <c r="I36" s="587"/>
      <c r="J36" s="587"/>
      <c r="K36" s="587"/>
      <c r="L36" s="588"/>
      <c r="M36" s="588">
        <f>SUM(M35:M35)</f>
        <v>0</v>
      </c>
      <c r="N36" s="588">
        <f>SUM(N35:N35)</f>
        <v>0</v>
      </c>
      <c r="O36" s="588">
        <f>SUM(O35:O35)</f>
        <v>0</v>
      </c>
      <c r="P36" s="588">
        <f>SUM(P35:P35)</f>
        <v>0</v>
      </c>
      <c r="Q36" s="588">
        <f>SUM(Q35:Q35)</f>
        <v>0</v>
      </c>
      <c r="R36" s="588">
        <f>SUM(R35:R35)</f>
        <v>0</v>
      </c>
      <c r="S36" s="588">
        <f>SUM(S35:S35)</f>
        <v>0</v>
      </c>
      <c r="T36" s="588">
        <f>SUM(T35:T35)</f>
        <v>0</v>
      </c>
      <c r="U36" s="588">
        <f>SUM(U35:U35)</f>
        <v>0</v>
      </c>
      <c r="V36" s="588">
        <f>SUM(V35:V35)</f>
        <v>0</v>
      </c>
      <c r="W36" s="588">
        <f>SUM(W35:W35)</f>
        <v>0</v>
      </c>
      <c r="X36" s="588"/>
      <c r="Y36" s="589"/>
      <c r="Z36" s="589"/>
      <c r="AA36" s="590"/>
    </row>
    <row r="37" spans="1:28" s="564" customFormat="1">
      <c r="A37" s="586" t="s">
        <v>275</v>
      </c>
      <c r="B37" s="587"/>
      <c r="C37" s="587"/>
      <c r="D37" s="587"/>
      <c r="E37" s="587"/>
      <c r="F37" s="587"/>
      <c r="G37" s="587"/>
      <c r="H37" s="587"/>
      <c r="I37" s="587"/>
      <c r="J37" s="587"/>
      <c r="K37" s="587"/>
      <c r="L37" s="588"/>
      <c r="M37" s="588">
        <f>SUMIF($AA$35:$AA$35,"industrie",M35:M35)</f>
        <v>0</v>
      </c>
      <c r="N37" s="588">
        <f>SUMIF($AA$35:$AA$35,"industrie",N35:N35)</f>
        <v>0</v>
      </c>
      <c r="O37" s="588">
        <f>SUMIF($AA$35:$AA$35,"industrie",O35:O35)</f>
        <v>0</v>
      </c>
      <c r="P37" s="588">
        <f>SUMIF($AA$35:$AA$35,"industrie",P35:P35)</f>
        <v>0</v>
      </c>
      <c r="Q37" s="588">
        <f>SUMIF($AA$35:$AA$35,"industrie",Q35:Q35)</f>
        <v>0</v>
      </c>
      <c r="R37" s="588">
        <f>SUMIF($AA$35:$AA$35,"industrie",R35:R35)</f>
        <v>0</v>
      </c>
      <c r="S37" s="588">
        <f>SUMIF($AA$35:$AA$35,"industrie",S35:S35)</f>
        <v>0</v>
      </c>
      <c r="T37" s="588">
        <f>SUMIF($AA$35:$AA$35,"industrie",T35:T35)</f>
        <v>0</v>
      </c>
      <c r="U37" s="588">
        <f>SUMIF($AA$35:$AA$35,"industrie",U35:U35)</f>
        <v>0</v>
      </c>
      <c r="V37" s="588">
        <f>SUMIF($AA$35:$AA$35,"industrie",V35:V35)</f>
        <v>0</v>
      </c>
      <c r="W37" s="588">
        <f>SUMIF($AA$35:$AA$35,"industrie",W35:W35)</f>
        <v>0</v>
      </c>
      <c r="X37" s="588"/>
      <c r="Y37" s="589"/>
      <c r="Z37" s="589"/>
      <c r="AA37" s="590"/>
    </row>
    <row r="38" spans="1:28" s="564" customFormat="1">
      <c r="A38" s="586" t="s">
        <v>276</v>
      </c>
      <c r="B38" s="587"/>
      <c r="C38" s="587"/>
      <c r="D38" s="587"/>
      <c r="E38" s="587"/>
      <c r="F38" s="587"/>
      <c r="G38" s="587"/>
      <c r="H38" s="587"/>
      <c r="I38" s="587"/>
      <c r="J38" s="587"/>
      <c r="K38" s="587"/>
      <c r="L38" s="588"/>
      <c r="M38" s="588">
        <f>SUMIF($AA$35:$AA$36,"tertiair",M35:M36)</f>
        <v>0</v>
      </c>
      <c r="N38" s="588">
        <f>SUMIF($AA$35:$AA$36,"tertiair",N35:N36)</f>
        <v>0</v>
      </c>
      <c r="O38" s="588">
        <f>SUMIF($AA$35:$AA$36,"tertiair",O35:O36)</f>
        <v>0</v>
      </c>
      <c r="P38" s="588">
        <f>SUMIF($AA$35:$AA$36,"tertiair",P35:P36)</f>
        <v>0</v>
      </c>
      <c r="Q38" s="588">
        <f>SUMIF($AA$35:$AA$36,"tertiair",Q35:Q36)</f>
        <v>0</v>
      </c>
      <c r="R38" s="588">
        <f>SUMIF($AA$35:$AA$36,"tertiair",R35:R36)</f>
        <v>0</v>
      </c>
      <c r="S38" s="588">
        <f>SUMIF($AA$35:$AA$36,"tertiair",S35:S36)</f>
        <v>0</v>
      </c>
      <c r="T38" s="588">
        <f>SUMIF($AA$35:$AA$36,"tertiair",T35:T36)</f>
        <v>0</v>
      </c>
      <c r="U38" s="588">
        <f>SUMIF($AA$35:$AA$36,"tertiair",U35:U36)</f>
        <v>0</v>
      </c>
      <c r="V38" s="588">
        <f>SUMIF($AA$35:$AA$36,"tertiair",V35:V36)</f>
        <v>0</v>
      </c>
      <c r="W38" s="588">
        <f>SUMIF($AA$35:$AA$36,"tertiair",W35:W36)</f>
        <v>0</v>
      </c>
      <c r="X38" s="588"/>
      <c r="Y38" s="589"/>
      <c r="Z38" s="589"/>
      <c r="AA38" s="590"/>
    </row>
    <row r="39" spans="1:28" s="564" customFormat="1" ht="15.75" thickBot="1">
      <c r="A39" s="591" t="s">
        <v>277</v>
      </c>
      <c r="B39" s="592"/>
      <c r="C39" s="592"/>
      <c r="D39" s="592"/>
      <c r="E39" s="592"/>
      <c r="F39" s="592"/>
      <c r="G39" s="592"/>
      <c r="H39" s="592"/>
      <c r="I39" s="592"/>
      <c r="J39" s="592"/>
      <c r="K39" s="592"/>
      <c r="L39" s="593"/>
      <c r="M39" s="593">
        <f>SUMIF($AA$35:$AA$37,"landbouw",M35:M37)</f>
        <v>0</v>
      </c>
      <c r="N39" s="593">
        <f>SUMIF($AA$35:$AA$37,"landbouw",N35:N37)</f>
        <v>0</v>
      </c>
      <c r="O39" s="593">
        <f>SUMIF($AA$35:$AA$37,"landbouw",O35:O37)</f>
        <v>0</v>
      </c>
      <c r="P39" s="593">
        <f>SUMIF($AA$35:$AA$37,"landbouw",P35:P37)</f>
        <v>0</v>
      </c>
      <c r="Q39" s="593">
        <f>SUMIF($AA$35:$AA$37,"landbouw",Q35:Q37)</f>
        <v>0</v>
      </c>
      <c r="R39" s="593">
        <f>SUMIF($AA$35:$AA$37,"landbouw",R35:R37)</f>
        <v>0</v>
      </c>
      <c r="S39" s="593">
        <f>SUMIF($AA$35:$AA$37,"landbouw",S35:S37)</f>
        <v>0</v>
      </c>
      <c r="T39" s="593">
        <f>SUMIF($AA$35:$AA$37,"landbouw",T35:T37)</f>
        <v>0</v>
      </c>
      <c r="U39" s="593">
        <f>SUMIF($AA$35:$AA$37,"landbouw",U35:U37)</f>
        <v>0</v>
      </c>
      <c r="V39" s="593">
        <f>SUMIF($AA$35:$AA$37,"landbouw",V35:V37)</f>
        <v>0</v>
      </c>
      <c r="W39" s="593">
        <f>SUMIF($AA$35:$AA$37,"landbouw",W35:W37)</f>
        <v>0</v>
      </c>
      <c r="X39" s="593"/>
      <c r="Y39" s="594"/>
      <c r="Z39" s="594"/>
      <c r="AA39" s="595"/>
    </row>
    <row r="40" spans="1:28" s="600" customFormat="1">
      <c r="A40" s="596"/>
      <c r="B40" s="580"/>
      <c r="C40" s="580"/>
      <c r="D40" s="580"/>
      <c r="E40" s="580"/>
      <c r="F40" s="580"/>
      <c r="G40" s="580"/>
      <c r="H40" s="580"/>
      <c r="I40" s="580"/>
      <c r="J40" s="580"/>
      <c r="K40" s="580"/>
      <c r="L40" s="580"/>
      <c r="M40" s="580"/>
      <c r="N40" s="580"/>
      <c r="O40" s="580"/>
      <c r="P40" s="580"/>
      <c r="Q40" s="580"/>
      <c r="R40" s="580"/>
      <c r="S40" s="580"/>
      <c r="T40" s="580"/>
      <c r="U40" s="580"/>
      <c r="V40" s="580"/>
      <c r="W40" s="580"/>
      <c r="X40" s="580"/>
      <c r="Y40" s="580"/>
      <c r="Z40" s="580"/>
    </row>
    <row r="41" spans="1:28" s="600" customFormat="1" ht="15.75" thickBot="1">
      <c r="A41" s="596"/>
      <c r="B41" s="580"/>
      <c r="C41" s="580"/>
      <c r="D41" s="580"/>
      <c r="E41" s="580"/>
      <c r="F41" s="580"/>
      <c r="G41" s="580"/>
      <c r="H41" s="580"/>
      <c r="I41" s="580"/>
      <c r="J41" s="580"/>
      <c r="K41" s="580"/>
      <c r="L41" s="580"/>
      <c r="M41" s="580"/>
      <c r="N41" s="580"/>
      <c r="O41" s="580"/>
      <c r="P41" s="580"/>
      <c r="Q41" s="580"/>
      <c r="R41" s="580"/>
      <c r="S41" s="580"/>
      <c r="T41" s="580"/>
      <c r="U41" s="580"/>
      <c r="V41" s="580"/>
      <c r="W41" s="580"/>
      <c r="X41" s="580"/>
      <c r="Y41" s="580"/>
      <c r="Z41" s="580"/>
      <c r="AA41" s="580"/>
      <c r="AB41" s="580"/>
    </row>
    <row r="42" spans="1:28">
      <c r="A42" s="601" t="s">
        <v>270</v>
      </c>
      <c r="B42" s="602"/>
      <c r="C42" s="602"/>
      <c r="D42" s="602"/>
      <c r="E42" s="602"/>
      <c r="F42" s="602"/>
      <c r="G42" s="602"/>
      <c r="H42" s="602"/>
      <c r="I42" s="603"/>
      <c r="J42" s="604"/>
      <c r="K42" s="604"/>
      <c r="L42" s="605"/>
      <c r="M42" s="605"/>
      <c r="N42" s="605"/>
      <c r="O42" s="605"/>
      <c r="P42" s="605"/>
    </row>
    <row r="43" spans="1:28">
      <c r="A43" s="607"/>
      <c r="B43" s="597"/>
      <c r="C43" s="597"/>
      <c r="D43" s="597"/>
      <c r="E43" s="597"/>
      <c r="F43" s="597"/>
      <c r="G43" s="597"/>
      <c r="H43" s="597"/>
      <c r="I43" s="608"/>
      <c r="J43" s="597"/>
      <c r="K43" s="597"/>
      <c r="L43" s="605"/>
      <c r="M43" s="605"/>
      <c r="N43" s="605"/>
      <c r="O43" s="605"/>
      <c r="P43" s="605"/>
    </row>
    <row r="44" spans="1:28">
      <c r="A44" s="609"/>
      <c r="B44" s="610" t="s">
        <v>271</v>
      </c>
      <c r="C44" s="610" t="s">
        <v>272</v>
      </c>
      <c r="D44" s="610"/>
      <c r="E44" s="610"/>
      <c r="F44" s="610"/>
      <c r="G44" s="610"/>
      <c r="H44" s="610"/>
      <c r="I44" s="611"/>
      <c r="J44" s="610"/>
      <c r="K44" s="610"/>
      <c r="L44" s="610"/>
      <c r="M44" s="610"/>
      <c r="N44" s="610"/>
      <c r="O44" s="610"/>
      <c r="P44" s="605"/>
    </row>
    <row r="45" spans="1:28">
      <c r="A45" s="607" t="s">
        <v>268</v>
      </c>
      <c r="B45" s="612">
        <f>IF(ISERROR(O29/(O29+N29)),0,O29/(O29+N29))</f>
        <v>0</v>
      </c>
      <c r="C45" s="613">
        <f>IF(ISERROR(N29/(O29+N29)),0,N29/(N29+O29))</f>
        <v>0</v>
      </c>
      <c r="D45" s="580"/>
      <c r="E45" s="580"/>
      <c r="F45" s="580"/>
      <c r="G45" s="580"/>
      <c r="H45" s="580"/>
      <c r="I45" s="614"/>
      <c r="J45" s="580"/>
      <c r="K45" s="580"/>
      <c r="L45" s="615"/>
      <c r="M45" s="615"/>
      <c r="N45" s="615"/>
      <c r="O45" s="615"/>
      <c r="P45" s="605"/>
    </row>
    <row r="46" spans="1:28">
      <c r="A46" s="607"/>
      <c r="B46" s="616"/>
      <c r="C46" s="616"/>
      <c r="D46" s="616"/>
      <c r="E46" s="616"/>
      <c r="F46" s="616"/>
      <c r="G46" s="616"/>
      <c r="H46" s="616"/>
      <c r="I46" s="617"/>
      <c r="J46" s="616"/>
      <c r="K46" s="616"/>
      <c r="L46" s="618"/>
      <c r="M46" s="618"/>
      <c r="N46" s="618"/>
      <c r="O46" s="618"/>
      <c r="P46" s="605"/>
    </row>
    <row r="47" spans="1:28" ht="30">
      <c r="A47" s="619"/>
      <c r="B47" s="620" t="s">
        <v>509</v>
      </c>
      <c r="C47" s="620" t="s">
        <v>96</v>
      </c>
      <c r="D47" s="620" t="s">
        <v>97</v>
      </c>
      <c r="E47" s="620" t="s">
        <v>98</v>
      </c>
      <c r="F47" s="620" t="s">
        <v>99</v>
      </c>
      <c r="G47" s="620" t="s">
        <v>100</v>
      </c>
      <c r="H47" s="620" t="s">
        <v>101</v>
      </c>
      <c r="I47" s="621" t="s">
        <v>102</v>
      </c>
      <c r="J47" s="610"/>
      <c r="K47" s="610"/>
      <c r="L47" s="618"/>
      <c r="M47" s="618"/>
      <c r="N47" s="618"/>
      <c r="O47" s="605"/>
      <c r="P47" s="605"/>
    </row>
    <row r="48" spans="1:28">
      <c r="A48" s="609" t="s">
        <v>273</v>
      </c>
      <c r="B48" s="622">
        <f t="shared" ref="B48:I48" si="2">$C$45*P29</f>
        <v>0</v>
      </c>
      <c r="C48" s="622">
        <f t="shared" si="2"/>
        <v>0</v>
      </c>
      <c r="D48" s="622">
        <f t="shared" si="2"/>
        <v>0</v>
      </c>
      <c r="E48" s="622">
        <f t="shared" si="2"/>
        <v>0</v>
      </c>
      <c r="F48" s="622">
        <f t="shared" si="2"/>
        <v>0</v>
      </c>
      <c r="G48" s="622">
        <f t="shared" si="2"/>
        <v>0</v>
      </c>
      <c r="H48" s="622">
        <f t="shared" si="2"/>
        <v>0</v>
      </c>
      <c r="I48" s="623">
        <f t="shared" si="2"/>
        <v>0</v>
      </c>
      <c r="J48" s="580"/>
      <c r="K48" s="580"/>
      <c r="L48" s="618"/>
      <c r="M48" s="618"/>
      <c r="N48" s="618"/>
      <c r="O48" s="605"/>
      <c r="P48" s="605"/>
    </row>
    <row r="49" spans="1:16" ht="15.75" thickBot="1">
      <c r="A49" s="624" t="s">
        <v>274</v>
      </c>
      <c r="B49" s="625">
        <f t="shared" ref="B49:I49" si="3">$B$45*P29</f>
        <v>0</v>
      </c>
      <c r="C49" s="625">
        <f t="shared" si="3"/>
        <v>0</v>
      </c>
      <c r="D49" s="625">
        <f t="shared" si="3"/>
        <v>0</v>
      </c>
      <c r="E49" s="625">
        <f t="shared" si="3"/>
        <v>0</v>
      </c>
      <c r="F49" s="625">
        <f t="shared" si="3"/>
        <v>0</v>
      </c>
      <c r="G49" s="625">
        <f t="shared" si="3"/>
        <v>0</v>
      </c>
      <c r="H49" s="625">
        <f t="shared" si="3"/>
        <v>0</v>
      </c>
      <c r="I49" s="626">
        <f t="shared" si="3"/>
        <v>0</v>
      </c>
      <c r="J49" s="580"/>
      <c r="K49" s="580"/>
      <c r="L49" s="618"/>
      <c r="M49" s="618"/>
      <c r="N49" s="618"/>
      <c r="O49" s="605"/>
      <c r="P49" s="605"/>
    </row>
    <row r="50" spans="1:16">
      <c r="J50" s="560"/>
      <c r="K50" s="560"/>
      <c r="L50" s="560"/>
      <c r="M50" s="560"/>
      <c r="N50" s="560"/>
    </row>
    <row r="51" spans="1:16">
      <c r="J51" s="560"/>
      <c r="K51" s="560"/>
      <c r="L51" s="560"/>
      <c r="M51" s="560"/>
      <c r="N51" s="560"/>
    </row>
  </sheetData>
  <mergeCells count="59">
    <mergeCell ref="P20:Q20"/>
    <mergeCell ref="S20:T20"/>
    <mergeCell ref="P17:Q17"/>
    <mergeCell ref="S17:T17"/>
    <mergeCell ref="P18:Q18"/>
    <mergeCell ref="S18:T18"/>
    <mergeCell ref="P19:Q19"/>
    <mergeCell ref="S19:T19"/>
    <mergeCell ref="T8:U8"/>
    <mergeCell ref="T9:U9"/>
    <mergeCell ref="R14:R16"/>
    <mergeCell ref="S14:T16"/>
    <mergeCell ref="P1:Q3"/>
    <mergeCell ref="P4:Q4"/>
    <mergeCell ref="P5:Q5"/>
    <mergeCell ref="P6:Q6"/>
    <mergeCell ref="P8:Q8"/>
    <mergeCell ref="P9:Q9"/>
    <mergeCell ref="T4:U4"/>
    <mergeCell ref="T1:U3"/>
    <mergeCell ref="T5:U5"/>
    <mergeCell ref="T6:U6"/>
    <mergeCell ref="A14:A16"/>
    <mergeCell ref="B14:B16"/>
    <mergeCell ref="O14:O16"/>
    <mergeCell ref="P14:Q16"/>
    <mergeCell ref="C15:G15"/>
    <mergeCell ref="H15:H16"/>
    <mergeCell ref="I15:I16"/>
    <mergeCell ref="J15:J16"/>
    <mergeCell ref="K15:K16"/>
    <mergeCell ref="L15:L16"/>
    <mergeCell ref="C14:N14"/>
    <mergeCell ref="M15:M16"/>
    <mergeCell ref="N15:N16"/>
    <mergeCell ref="I4:I7"/>
    <mergeCell ref="J4:J7"/>
    <mergeCell ref="K4:K7"/>
    <mergeCell ref="L4:L7"/>
    <mergeCell ref="M4:M7"/>
    <mergeCell ref="L2:L3"/>
    <mergeCell ref="S1:S3"/>
    <mergeCell ref="A1:A3"/>
    <mergeCell ref="B1:B3"/>
    <mergeCell ref="O1:O3"/>
    <mergeCell ref="C2:G2"/>
    <mergeCell ref="H2:H3"/>
    <mergeCell ref="I2:I3"/>
    <mergeCell ref="J2:J3"/>
    <mergeCell ref="K2:K3"/>
    <mergeCell ref="C1:N1"/>
    <mergeCell ref="M2:M3"/>
    <mergeCell ref="N2:N3"/>
    <mergeCell ref="H4:H7"/>
    <mergeCell ref="C4:C7"/>
    <mergeCell ref="D4:D7"/>
    <mergeCell ref="E4:E7"/>
    <mergeCell ref="F4:F7"/>
    <mergeCell ref="G4:G7"/>
  </mergeCells>
  <dataValidations disablePrompts="1" count="1">
    <dataValidation type="list" allowBlank="1" showInputMessage="1" showErrorMessage="1" sqref="C26" xr:uid="{00000000-0002-0000-1E00-000000000000}">
      <formula1>#REF!</formula1>
    </dataValidation>
  </dataValidations>
  <pageMargins left="0.7" right="0.7" top="0.75" bottom="0.75" header="0.3" footer="0.3"/>
  <pageSetup paperSize="9" orientation="portrait" r:id="rId1"/>
  <drawing r:id="rId2"/>
  <legacyDrawing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10">
    <tabColor theme="6"/>
  </sheetPr>
  <dimension ref="A2:S91"/>
  <sheetViews>
    <sheetView showGridLines="0" zoomScale="69" zoomScaleNormal="69" workbookViewId="0"/>
  </sheetViews>
  <sheetFormatPr defaultColWidth="9.140625" defaultRowHeight="14.25"/>
  <cols>
    <col min="1" max="1" width="67.85546875" style="438" customWidth="1"/>
    <col min="2" max="2" width="22.85546875" style="438" customWidth="1"/>
    <col min="3" max="3" width="21.28515625" style="62" customWidth="1"/>
    <col min="4" max="4" width="16" style="62" bestFit="1" customWidth="1"/>
    <col min="5" max="5" width="14.28515625" style="62" bestFit="1" customWidth="1"/>
    <col min="6" max="6" width="12.85546875" style="62" customWidth="1"/>
    <col min="7" max="7" width="13.85546875" style="62" bestFit="1" customWidth="1"/>
    <col min="8" max="8" width="14.28515625" style="62" bestFit="1" customWidth="1"/>
    <col min="9" max="9" width="12.7109375" style="62" bestFit="1" customWidth="1"/>
    <col min="10" max="11" width="17.28515625" style="62" bestFit="1" customWidth="1"/>
    <col min="12" max="12" width="19.140625" style="62" customWidth="1"/>
    <col min="13" max="13" width="13.85546875" style="62" customWidth="1"/>
    <col min="14" max="14" width="12.42578125" style="62" bestFit="1" customWidth="1"/>
    <col min="15" max="15" width="16.140625" style="62" customWidth="1"/>
    <col min="16" max="16" width="16.7109375" style="62" bestFit="1" customWidth="1"/>
    <col min="17" max="17" width="11.28515625" style="62" bestFit="1" customWidth="1"/>
    <col min="18" max="18" width="17.28515625" style="62" customWidth="1"/>
    <col min="19" max="19" width="9.140625" style="62"/>
    <col min="20" max="16384" width="9.140625" style="438"/>
  </cols>
  <sheetData>
    <row r="2" spans="1:19" ht="15.75">
      <c r="A2" s="1040" t="s">
        <v>209</v>
      </c>
      <c r="B2" s="1040"/>
      <c r="C2" s="1040"/>
      <c r="D2" s="59"/>
      <c r="E2" s="59"/>
      <c r="F2" s="59"/>
      <c r="G2" s="59"/>
      <c r="H2" s="60"/>
      <c r="I2" s="60"/>
      <c r="J2" s="61"/>
      <c r="K2" s="61"/>
      <c r="L2" s="60"/>
      <c r="M2" s="60"/>
      <c r="N2" s="60"/>
      <c r="O2" s="60"/>
      <c r="P2" s="60"/>
      <c r="Q2" s="60"/>
      <c r="R2" s="60"/>
    </row>
    <row r="3" spans="1:19">
      <c r="A3" s="1041"/>
      <c r="B3" s="1041"/>
      <c r="C3" s="1041"/>
      <c r="D3" s="1041"/>
      <c r="E3" s="1041"/>
      <c r="F3" s="1041"/>
      <c r="G3" s="1041"/>
      <c r="H3" s="1041"/>
      <c r="I3" s="1041"/>
      <c r="J3" s="1041"/>
      <c r="K3" s="1041"/>
      <c r="L3" s="1041"/>
      <c r="M3" s="1041"/>
      <c r="N3" s="1041"/>
      <c r="O3" s="1041"/>
      <c r="P3" s="1041"/>
      <c r="Q3" s="1041"/>
      <c r="R3" s="1041"/>
    </row>
    <row r="4" spans="1:19" ht="15.75" thickBot="1">
      <c r="A4" s="439"/>
      <c r="B4" s="439"/>
      <c r="C4" s="63"/>
      <c r="D4" s="63"/>
      <c r="E4" s="63"/>
      <c r="F4" s="63"/>
      <c r="G4" s="63"/>
      <c r="H4" s="63"/>
      <c r="I4" s="63"/>
      <c r="J4" s="63"/>
      <c r="K4" s="63"/>
      <c r="L4" s="63"/>
      <c r="M4" s="63"/>
      <c r="N4" s="63"/>
      <c r="O4" s="63"/>
      <c r="P4" s="63"/>
      <c r="Q4" s="63"/>
      <c r="R4" s="63"/>
    </row>
    <row r="5" spans="1:19" ht="16.5" thickBot="1">
      <c r="A5" s="1042" t="s">
        <v>210</v>
      </c>
      <c r="B5" s="752"/>
      <c r="C5" s="1045" t="s">
        <v>329</v>
      </c>
      <c r="D5" s="1046"/>
      <c r="E5" s="1046"/>
      <c r="F5" s="1046"/>
      <c r="G5" s="1046"/>
      <c r="H5" s="1046"/>
      <c r="I5" s="1046"/>
      <c r="J5" s="1046"/>
      <c r="K5" s="1046"/>
      <c r="L5" s="1046"/>
      <c r="M5" s="1046"/>
      <c r="N5" s="1046"/>
      <c r="O5" s="1046"/>
      <c r="P5" s="1046"/>
      <c r="Q5" s="1046"/>
      <c r="R5" s="1047"/>
    </row>
    <row r="6" spans="1:19" ht="16.5" thickTop="1">
      <c r="A6" s="1043"/>
      <c r="B6" s="753"/>
      <c r="C6" s="1048" t="s">
        <v>20</v>
      </c>
      <c r="D6" s="1050" t="s">
        <v>189</v>
      </c>
      <c r="E6" s="1052" t="s">
        <v>190</v>
      </c>
      <c r="F6" s="1053"/>
      <c r="G6" s="1053"/>
      <c r="H6" s="1053"/>
      <c r="I6" s="1053"/>
      <c r="J6" s="1053"/>
      <c r="K6" s="1053"/>
      <c r="L6" s="1054"/>
      <c r="M6" s="1052" t="s">
        <v>191</v>
      </c>
      <c r="N6" s="1053"/>
      <c r="O6" s="1053"/>
      <c r="P6" s="1053"/>
      <c r="Q6" s="1053"/>
      <c r="R6" s="1055" t="s">
        <v>109</v>
      </c>
    </row>
    <row r="7" spans="1:19" ht="45.75" thickBot="1">
      <c r="A7" s="1044"/>
      <c r="B7" s="754"/>
      <c r="C7" s="1049"/>
      <c r="D7" s="1051"/>
      <c r="E7" s="435" t="s">
        <v>192</v>
      </c>
      <c r="F7" s="435" t="s">
        <v>193</v>
      </c>
      <c r="G7" s="64" t="s">
        <v>194</v>
      </c>
      <c r="H7" s="435" t="s">
        <v>195</v>
      </c>
      <c r="I7" s="435" t="s">
        <v>113</v>
      </c>
      <c r="J7" s="435" t="s">
        <v>196</v>
      </c>
      <c r="K7" s="436" t="s">
        <v>197</v>
      </c>
      <c r="L7" s="436" t="s">
        <v>198</v>
      </c>
      <c r="M7" s="64" t="s">
        <v>199</v>
      </c>
      <c r="N7" s="65" t="s">
        <v>200</v>
      </c>
      <c r="O7" s="65" t="s">
        <v>201</v>
      </c>
      <c r="P7" s="65" t="s">
        <v>202</v>
      </c>
      <c r="Q7" s="66" t="s">
        <v>203</v>
      </c>
      <c r="R7" s="1056"/>
    </row>
    <row r="8" spans="1:19" ht="18.75" customHeight="1" thickTop="1">
      <c r="A8" s="760" t="s">
        <v>330</v>
      </c>
      <c r="B8" s="765"/>
      <c r="C8" s="1057"/>
      <c r="D8" s="1057"/>
      <c r="E8" s="1057"/>
      <c r="F8" s="1057"/>
      <c r="G8" s="1057"/>
      <c r="H8" s="1057"/>
      <c r="I8" s="1057"/>
      <c r="J8" s="1057"/>
      <c r="K8" s="1057"/>
      <c r="L8" s="1057"/>
      <c r="M8" s="1057"/>
      <c r="N8" s="1057"/>
      <c r="O8" s="1057"/>
      <c r="P8" s="1057"/>
      <c r="Q8" s="1057"/>
      <c r="R8" s="300"/>
    </row>
    <row r="9" spans="1:19" s="440" customFormat="1">
      <c r="A9" s="761" t="s">
        <v>211</v>
      </c>
      <c r="B9" s="766"/>
      <c r="C9" s="641">
        <f>'Eigen gebouwen'!B15</f>
        <v>0</v>
      </c>
      <c r="D9" s="641">
        <f>'Eigen gebouwen'!C15</f>
        <v>0</v>
      </c>
      <c r="E9" s="641">
        <f>'Eigen gebouwen'!D15</f>
        <v>0</v>
      </c>
      <c r="F9" s="641">
        <f>'Eigen gebouwen'!E15</f>
        <v>0</v>
      </c>
      <c r="G9" s="641">
        <f>'Eigen gebouwen'!F15</f>
        <v>0</v>
      </c>
      <c r="H9" s="641">
        <f>'Eigen gebouwen'!G15</f>
        <v>0</v>
      </c>
      <c r="I9" s="641">
        <f>'Eigen gebouwen'!H15</f>
        <v>0</v>
      </c>
      <c r="J9" s="641">
        <f>'Eigen gebouwen'!I15</f>
        <v>0</v>
      </c>
      <c r="K9" s="641">
        <f>'Eigen gebouwen'!J15</f>
        <v>0</v>
      </c>
      <c r="L9" s="641">
        <f>'Eigen gebouwen'!K15</f>
        <v>0</v>
      </c>
      <c r="M9" s="641">
        <f>'Eigen gebouwen'!L15</f>
        <v>0</v>
      </c>
      <c r="N9" s="641">
        <f>'Eigen gebouwen'!M15</f>
        <v>0</v>
      </c>
      <c r="O9" s="641">
        <f>'Eigen gebouwen'!N15</f>
        <v>0</v>
      </c>
      <c r="P9" s="641">
        <f>'Eigen gebouwen'!O15</f>
        <v>0</v>
      </c>
      <c r="Q9" s="642">
        <f>'Eigen gebouwen'!P15</f>
        <v>0</v>
      </c>
      <c r="R9" s="643">
        <f>SUM(C9:Q9)</f>
        <v>0</v>
      </c>
      <c r="S9" s="67"/>
    </row>
    <row r="10" spans="1:19" s="440" customFormat="1">
      <c r="A10" s="762" t="s">
        <v>212</v>
      </c>
      <c r="B10" s="767"/>
      <c r="C10" s="641">
        <f ca="1">tertiair!B16+'openbare verlichting'!B8</f>
        <v>16214.853541999999</v>
      </c>
      <c r="D10" s="641">
        <f ca="1">tertiair!C16</f>
        <v>0</v>
      </c>
      <c r="E10" s="641">
        <f ca="1">tertiair!D16</f>
        <v>20446.978438216</v>
      </c>
      <c r="F10" s="641">
        <f>tertiair!E16</f>
        <v>61.180539390021458</v>
      </c>
      <c r="G10" s="641">
        <f ca="1">tertiair!F16</f>
        <v>4909.3513072192209</v>
      </c>
      <c r="H10" s="641">
        <f>tertiair!G16</f>
        <v>0</v>
      </c>
      <c r="I10" s="641">
        <f>tertiair!H16</f>
        <v>0</v>
      </c>
      <c r="J10" s="641">
        <f>tertiair!I16</f>
        <v>0</v>
      </c>
      <c r="K10" s="641">
        <f>tertiair!J16</f>
        <v>5.0166852304179596E-2</v>
      </c>
      <c r="L10" s="641">
        <f>tertiair!K16</f>
        <v>0</v>
      </c>
      <c r="M10" s="641">
        <f ca="1">tertiair!L16</f>
        <v>0</v>
      </c>
      <c r="N10" s="641">
        <f>tertiair!M16</f>
        <v>0</v>
      </c>
      <c r="O10" s="641">
        <f ca="1">tertiair!N16</f>
        <v>1826.187635481642</v>
      </c>
      <c r="P10" s="641">
        <f>tertiair!O16</f>
        <v>9.7945215316823084</v>
      </c>
      <c r="Q10" s="642">
        <f>tertiair!P16</f>
        <v>52.539138306495019</v>
      </c>
      <c r="R10" s="644">
        <f ca="1">SUM(C10:Q10)</f>
        <v>43520.93528899736</v>
      </c>
      <c r="S10" s="67"/>
    </row>
    <row r="11" spans="1:19" s="440" customFormat="1">
      <c r="A11" s="761" t="s">
        <v>213</v>
      </c>
      <c r="B11" s="766"/>
      <c r="C11" s="641">
        <f>huishoudens!B8</f>
        <v>28713.173956334336</v>
      </c>
      <c r="D11" s="641">
        <f>huishoudens!C8</f>
        <v>0</v>
      </c>
      <c r="E11" s="641">
        <f>huishoudens!D8</f>
        <v>75593.295615860014</v>
      </c>
      <c r="F11" s="641">
        <f>huishoudens!E8</f>
        <v>1372.5849701805382</v>
      </c>
      <c r="G11" s="641">
        <f>huishoudens!F8</f>
        <v>26414.434368908816</v>
      </c>
      <c r="H11" s="641">
        <f>huishoudens!G8</f>
        <v>0</v>
      </c>
      <c r="I11" s="641">
        <f>huishoudens!H8</f>
        <v>0</v>
      </c>
      <c r="J11" s="641">
        <f>huishoudens!I8</f>
        <v>0</v>
      </c>
      <c r="K11" s="641">
        <f>huishoudens!J8</f>
        <v>135.16547212511495</v>
      </c>
      <c r="L11" s="641">
        <f>huishoudens!K8</f>
        <v>0</v>
      </c>
      <c r="M11" s="641">
        <f>huishoudens!L8</f>
        <v>0</v>
      </c>
      <c r="N11" s="641">
        <f>huishoudens!M8</f>
        <v>0</v>
      </c>
      <c r="O11" s="641">
        <f>huishoudens!N8</f>
        <v>9425.32339971687</v>
      </c>
      <c r="P11" s="641">
        <f>huishoudens!O8</f>
        <v>374.96810346414901</v>
      </c>
      <c r="Q11" s="642">
        <f>huishoudens!P8</f>
        <v>221.21314546138547</v>
      </c>
      <c r="R11" s="644">
        <f>SUM(C11:Q11)</f>
        <v>142250.15903205125</v>
      </c>
      <c r="S11" s="67"/>
    </row>
    <row r="12" spans="1:19" s="440" customFormat="1">
      <c r="A12" s="761" t="s">
        <v>477</v>
      </c>
      <c r="B12" s="766"/>
      <c r="C12" s="641">
        <f>'Eigen openbare verlichting'!B15</f>
        <v>0</v>
      </c>
      <c r="D12" s="641"/>
      <c r="E12" s="641"/>
      <c r="F12" s="641"/>
      <c r="G12" s="641"/>
      <c r="H12" s="641"/>
      <c r="I12" s="641"/>
      <c r="J12" s="641"/>
      <c r="K12" s="641"/>
      <c r="L12" s="641"/>
      <c r="M12" s="641"/>
      <c r="N12" s="641"/>
      <c r="O12" s="641"/>
      <c r="P12" s="641"/>
      <c r="Q12" s="641"/>
      <c r="R12" s="644">
        <f>SUM(C12:Q12)</f>
        <v>0</v>
      </c>
      <c r="S12" s="67"/>
    </row>
    <row r="13" spans="1:19" s="440" customFormat="1">
      <c r="A13" s="761" t="s">
        <v>590</v>
      </c>
      <c r="B13" s="770" t="s">
        <v>588</v>
      </c>
      <c r="C13" s="641">
        <f>industrie!B18</f>
        <v>10519.914925999999</v>
      </c>
      <c r="D13" s="641">
        <f>industrie!C18</f>
        <v>0</v>
      </c>
      <c r="E13" s="641">
        <f>industrie!D18</f>
        <v>9759.7441575480007</v>
      </c>
      <c r="F13" s="641">
        <f>industrie!E18</f>
        <v>357.78125877036456</v>
      </c>
      <c r="G13" s="641">
        <f>industrie!F18</f>
        <v>2768.83728616184</v>
      </c>
      <c r="H13" s="641">
        <f>industrie!G18</f>
        <v>0</v>
      </c>
      <c r="I13" s="641">
        <f>industrie!H18</f>
        <v>0</v>
      </c>
      <c r="J13" s="641">
        <f>industrie!I18</f>
        <v>0</v>
      </c>
      <c r="K13" s="641">
        <f>industrie!J18</f>
        <v>28.401168028729931</v>
      </c>
      <c r="L13" s="641">
        <f>industrie!K18</f>
        <v>0</v>
      </c>
      <c r="M13" s="641">
        <f>industrie!L18</f>
        <v>0</v>
      </c>
      <c r="N13" s="641">
        <f>industrie!M18</f>
        <v>0</v>
      </c>
      <c r="O13" s="641">
        <f>industrie!N18</f>
        <v>423.06228161013496</v>
      </c>
      <c r="P13" s="641">
        <f>industrie!O18</f>
        <v>0</v>
      </c>
      <c r="Q13" s="642">
        <f>industrie!P18</f>
        <v>0</v>
      </c>
      <c r="R13" s="644">
        <f>SUM(C13:Q13)</f>
        <v>23857.74107811907</v>
      </c>
      <c r="S13" s="67"/>
    </row>
    <row r="14" spans="1:19" s="440" customFormat="1">
      <c r="A14" s="761"/>
      <c r="B14" s="770" t="s">
        <v>589</v>
      </c>
      <c r="C14" s="641"/>
      <c r="D14" s="641"/>
      <c r="E14" s="641"/>
      <c r="F14" s="641"/>
      <c r="G14" s="641"/>
      <c r="H14" s="641"/>
      <c r="I14" s="641"/>
      <c r="J14" s="641"/>
      <c r="K14" s="641"/>
      <c r="L14" s="641"/>
      <c r="M14" s="641"/>
      <c r="N14" s="641"/>
      <c r="O14" s="641"/>
      <c r="P14" s="641"/>
      <c r="Q14" s="641"/>
      <c r="R14" s="644"/>
      <c r="S14" s="67"/>
    </row>
    <row r="15" spans="1:19" s="440" customFormat="1" ht="15" thickBot="1">
      <c r="A15" s="900" t="s">
        <v>682</v>
      </c>
      <c r="B15" s="901"/>
      <c r="C15" s="902"/>
      <c r="D15" s="902"/>
      <c r="E15" s="902"/>
      <c r="F15" s="902"/>
      <c r="G15" s="902"/>
      <c r="H15" s="902"/>
      <c r="I15" s="902"/>
      <c r="J15" s="902"/>
      <c r="K15" s="902"/>
      <c r="L15" s="902"/>
      <c r="M15" s="902"/>
      <c r="N15" s="902"/>
      <c r="O15" s="902"/>
      <c r="P15" s="902"/>
      <c r="Q15" s="903"/>
      <c r="R15" s="643"/>
      <c r="S15" s="67"/>
    </row>
    <row r="16" spans="1:19" s="440" customFormat="1" ht="15.75" thickBot="1">
      <c r="A16" s="645" t="s">
        <v>214</v>
      </c>
      <c r="B16" s="768"/>
      <c r="C16" s="677">
        <f ca="1">SUM(C9:C15)</f>
        <v>55447.942424334331</v>
      </c>
      <c r="D16" s="677">
        <f t="shared" ref="D16:R16" ca="1" si="0">SUM(D9:D15)</f>
        <v>0</v>
      </c>
      <c r="E16" s="677">
        <f t="shared" ca="1" si="0"/>
        <v>105800.01821162402</v>
      </c>
      <c r="F16" s="677">
        <f t="shared" si="0"/>
        <v>1791.5467683409242</v>
      </c>
      <c r="G16" s="677">
        <f t="shared" ca="1" si="0"/>
        <v>34092.622962289875</v>
      </c>
      <c r="H16" s="677">
        <f t="shared" si="0"/>
        <v>0</v>
      </c>
      <c r="I16" s="677">
        <f t="shared" si="0"/>
        <v>0</v>
      </c>
      <c r="J16" s="677">
        <f t="shared" si="0"/>
        <v>0</v>
      </c>
      <c r="K16" s="677">
        <f t="shared" si="0"/>
        <v>163.61680700614906</v>
      </c>
      <c r="L16" s="677">
        <f t="shared" si="0"/>
        <v>0</v>
      </c>
      <c r="M16" s="677">
        <f t="shared" ca="1" si="0"/>
        <v>0</v>
      </c>
      <c r="N16" s="677">
        <f t="shared" si="0"/>
        <v>0</v>
      </c>
      <c r="O16" s="677">
        <f t="shared" ca="1" si="0"/>
        <v>11674.573316808646</v>
      </c>
      <c r="P16" s="677">
        <f t="shared" si="0"/>
        <v>384.76262499583135</v>
      </c>
      <c r="Q16" s="677">
        <f t="shared" si="0"/>
        <v>273.7522837678805</v>
      </c>
      <c r="R16" s="677">
        <f t="shared" ca="1" si="0"/>
        <v>209628.83539916767</v>
      </c>
      <c r="S16" s="67"/>
    </row>
    <row r="17" spans="1:19" s="440" customFormat="1" ht="15.75">
      <c r="A17" s="763" t="s">
        <v>215</v>
      </c>
      <c r="B17" s="681"/>
      <c r="C17" s="1058"/>
      <c r="D17" s="1058"/>
      <c r="E17" s="1058"/>
      <c r="F17" s="1058"/>
      <c r="G17" s="1058"/>
      <c r="H17" s="1058"/>
      <c r="I17" s="1058"/>
      <c r="J17" s="1058"/>
      <c r="K17" s="1058"/>
      <c r="L17" s="1058"/>
      <c r="M17" s="1058"/>
      <c r="N17" s="1058"/>
      <c r="O17" s="1058"/>
      <c r="P17" s="1058"/>
      <c r="Q17" s="1058"/>
      <c r="R17" s="646"/>
      <c r="S17" s="67"/>
    </row>
    <row r="18" spans="1:19" s="440" customFormat="1">
      <c r="A18" s="761" t="s">
        <v>216</v>
      </c>
      <c r="B18" s="766"/>
      <c r="C18" s="641">
        <f>'Eigen vloot'!B27</f>
        <v>0</v>
      </c>
      <c r="D18" s="641">
        <f>'Eigen vloot'!C27</f>
        <v>0</v>
      </c>
      <c r="E18" s="641">
        <f>'Eigen vloot'!D27</f>
        <v>0</v>
      </c>
      <c r="F18" s="641">
        <f>'Eigen vloot'!E27</f>
        <v>0</v>
      </c>
      <c r="G18" s="641">
        <f>'Eigen vloot'!F27</f>
        <v>0</v>
      </c>
      <c r="H18" s="641">
        <f>'Eigen vloot'!G27</f>
        <v>0</v>
      </c>
      <c r="I18" s="641">
        <f>'Eigen vloot'!H27</f>
        <v>0</v>
      </c>
      <c r="J18" s="641">
        <f>'Eigen vloot'!I27</f>
        <v>0</v>
      </c>
      <c r="K18" s="641">
        <f>'Eigen vloot'!J27</f>
        <v>0</v>
      </c>
      <c r="L18" s="641">
        <f>'Eigen vloot'!K27</f>
        <v>0</v>
      </c>
      <c r="M18" s="641">
        <f>'Eigen vloot'!L27</f>
        <v>0</v>
      </c>
      <c r="N18" s="641">
        <f>'Eigen vloot'!M27</f>
        <v>0</v>
      </c>
      <c r="O18" s="641">
        <f>'Eigen vloot'!N27</f>
        <v>0</v>
      </c>
      <c r="P18" s="641">
        <f>'Eigen vloot'!O27</f>
        <v>0</v>
      </c>
      <c r="Q18" s="642">
        <f>'Eigen vloot'!P27</f>
        <v>0</v>
      </c>
      <c r="R18" s="644">
        <f>SUM(C18:Q18)</f>
        <v>0</v>
      </c>
      <c r="S18" s="67"/>
    </row>
    <row r="19" spans="1:19" s="440" customFormat="1">
      <c r="A19" s="761" t="s">
        <v>217</v>
      </c>
      <c r="B19" s="766"/>
      <c r="C19" s="641">
        <f>transport!B54</f>
        <v>3.6784193595679633</v>
      </c>
      <c r="D19" s="641">
        <f>transport!C54</f>
        <v>0</v>
      </c>
      <c r="E19" s="641">
        <f>transport!D54</f>
        <v>0</v>
      </c>
      <c r="F19" s="641">
        <f>transport!E54</f>
        <v>0</v>
      </c>
      <c r="G19" s="641">
        <f>transport!F54</f>
        <v>0</v>
      </c>
      <c r="H19" s="641">
        <f>transport!G54</f>
        <v>266.50702669102259</v>
      </c>
      <c r="I19" s="641">
        <f>transport!H54</f>
        <v>0</v>
      </c>
      <c r="J19" s="641">
        <f>transport!I54</f>
        <v>0</v>
      </c>
      <c r="K19" s="641">
        <f>transport!J54</f>
        <v>0</v>
      </c>
      <c r="L19" s="641">
        <f>transport!K54</f>
        <v>0</v>
      </c>
      <c r="M19" s="641">
        <f>transport!L54</f>
        <v>0</v>
      </c>
      <c r="N19" s="641">
        <f>transport!M54</f>
        <v>15.074431096461751</v>
      </c>
      <c r="O19" s="641">
        <f>transport!N54</f>
        <v>0</v>
      </c>
      <c r="P19" s="641">
        <f>transport!O54</f>
        <v>0</v>
      </c>
      <c r="Q19" s="642">
        <f>transport!P54</f>
        <v>0</v>
      </c>
      <c r="R19" s="644">
        <f>SUM(C19:Q19)</f>
        <v>285.25987714705229</v>
      </c>
      <c r="S19" s="67"/>
    </row>
    <row r="20" spans="1:19" s="440" customFormat="1">
      <c r="A20" s="761" t="s">
        <v>295</v>
      </c>
      <c r="B20" s="766"/>
      <c r="C20" s="641">
        <f>transport!B14</f>
        <v>130.87089354242102</v>
      </c>
      <c r="D20" s="641">
        <f>transport!C14</f>
        <v>0</v>
      </c>
      <c r="E20" s="641">
        <f>transport!D14</f>
        <v>201.89546989097269</v>
      </c>
      <c r="F20" s="641">
        <f>transport!E14</f>
        <v>192.71748020240963</v>
      </c>
      <c r="G20" s="641">
        <f>transport!F14</f>
        <v>0</v>
      </c>
      <c r="H20" s="641">
        <f>transport!G14</f>
        <v>101891.02711785228</v>
      </c>
      <c r="I20" s="641">
        <f>transport!H14</f>
        <v>19843.001899954845</v>
      </c>
      <c r="J20" s="641">
        <f>transport!I14</f>
        <v>0</v>
      </c>
      <c r="K20" s="641">
        <f>transport!J14</f>
        <v>0</v>
      </c>
      <c r="L20" s="641">
        <f>transport!K14</f>
        <v>0</v>
      </c>
      <c r="M20" s="641">
        <f>transport!L14</f>
        <v>0</v>
      </c>
      <c r="N20" s="641">
        <f>transport!M14</f>
        <v>7186.9873918073654</v>
      </c>
      <c r="O20" s="641">
        <f>transport!N14</f>
        <v>0</v>
      </c>
      <c r="P20" s="641">
        <f>transport!O14</f>
        <v>0</v>
      </c>
      <c r="Q20" s="642">
        <f>transport!P14</f>
        <v>0</v>
      </c>
      <c r="R20" s="644">
        <f>SUM(C20:Q20)</f>
        <v>129446.5002532503</v>
      </c>
      <c r="S20" s="67"/>
    </row>
    <row r="21" spans="1:19" s="440" customFormat="1" ht="15" thickBot="1">
      <c r="A21" s="783" t="s">
        <v>685</v>
      </c>
      <c r="B21" s="901"/>
      <c r="C21" s="902"/>
      <c r="D21" s="902"/>
      <c r="E21" s="902"/>
      <c r="F21" s="902"/>
      <c r="G21" s="902"/>
      <c r="H21" s="902"/>
      <c r="I21" s="902"/>
      <c r="J21" s="902"/>
      <c r="K21" s="902"/>
      <c r="L21" s="902"/>
      <c r="M21" s="902"/>
      <c r="N21" s="902"/>
      <c r="O21" s="902"/>
      <c r="P21" s="902"/>
      <c r="Q21" s="903"/>
      <c r="R21" s="643"/>
      <c r="S21" s="67"/>
    </row>
    <row r="22" spans="1:19" s="440" customFormat="1" ht="15.75" thickBot="1">
      <c r="A22" s="649" t="s">
        <v>218</v>
      </c>
      <c r="B22" s="769"/>
      <c r="C22" s="764">
        <f>SUM(C18:C21)</f>
        <v>134.54931290198897</v>
      </c>
      <c r="D22" s="764">
        <f t="shared" ref="D22:R22" si="1">SUM(D18:D21)</f>
        <v>0</v>
      </c>
      <c r="E22" s="764">
        <f t="shared" si="1"/>
        <v>201.89546989097269</v>
      </c>
      <c r="F22" s="764">
        <f t="shared" si="1"/>
        <v>192.71748020240963</v>
      </c>
      <c r="G22" s="764">
        <f t="shared" si="1"/>
        <v>0</v>
      </c>
      <c r="H22" s="764">
        <f t="shared" si="1"/>
        <v>102157.5341445433</v>
      </c>
      <c r="I22" s="764">
        <f t="shared" si="1"/>
        <v>19843.001899954845</v>
      </c>
      <c r="J22" s="764">
        <f t="shared" si="1"/>
        <v>0</v>
      </c>
      <c r="K22" s="764">
        <f t="shared" si="1"/>
        <v>0</v>
      </c>
      <c r="L22" s="764">
        <f t="shared" si="1"/>
        <v>0</v>
      </c>
      <c r="M22" s="764">
        <f t="shared" si="1"/>
        <v>0</v>
      </c>
      <c r="N22" s="764">
        <f t="shared" si="1"/>
        <v>7202.0618229038273</v>
      </c>
      <c r="O22" s="764">
        <f t="shared" si="1"/>
        <v>0</v>
      </c>
      <c r="P22" s="764">
        <f t="shared" si="1"/>
        <v>0</v>
      </c>
      <c r="Q22" s="764">
        <f t="shared" si="1"/>
        <v>0</v>
      </c>
      <c r="R22" s="764">
        <f t="shared" si="1"/>
        <v>129731.76013039735</v>
      </c>
      <c r="S22" s="67"/>
    </row>
    <row r="23" spans="1:19" s="440" customFormat="1" ht="15.75">
      <c r="A23" s="763" t="s">
        <v>225</v>
      </c>
      <c r="B23" s="681"/>
      <c r="C23" s="1058"/>
      <c r="D23" s="1058"/>
      <c r="E23" s="1058"/>
      <c r="F23" s="1058"/>
      <c r="G23" s="1058"/>
      <c r="H23" s="1058"/>
      <c r="I23" s="1058"/>
      <c r="J23" s="1058"/>
      <c r="K23" s="1058"/>
      <c r="L23" s="1058"/>
      <c r="M23" s="1058"/>
      <c r="N23" s="1058"/>
      <c r="O23" s="1058"/>
      <c r="P23" s="1058"/>
      <c r="Q23" s="1058"/>
      <c r="R23" s="646"/>
      <c r="S23" s="67"/>
    </row>
    <row r="24" spans="1:19" s="440" customFormat="1">
      <c r="A24" s="761" t="s">
        <v>585</v>
      </c>
      <c r="B24" s="766"/>
      <c r="C24" s="641">
        <f>+landbouw!B8</f>
        <v>5262.6234180000001</v>
      </c>
      <c r="D24" s="641">
        <f>+landbouw!C8</f>
        <v>0</v>
      </c>
      <c r="E24" s="641">
        <f>+landbouw!D8</f>
        <v>7606.9640453840002</v>
      </c>
      <c r="F24" s="641">
        <f>+landbouw!E8</f>
        <v>213.80170667288257</v>
      </c>
      <c r="G24" s="641">
        <f>+landbouw!F8</f>
        <v>18615.740471220655</v>
      </c>
      <c r="H24" s="641">
        <f>+landbouw!G8</f>
        <v>0</v>
      </c>
      <c r="I24" s="641">
        <f>+landbouw!H8</f>
        <v>0</v>
      </c>
      <c r="J24" s="641">
        <f>+landbouw!I8</f>
        <v>0</v>
      </c>
      <c r="K24" s="641">
        <f>+landbouw!J8</f>
        <v>1495.2204010163352</v>
      </c>
      <c r="L24" s="641">
        <f>+landbouw!K8</f>
        <v>0</v>
      </c>
      <c r="M24" s="641">
        <f>+landbouw!L8</f>
        <v>0</v>
      </c>
      <c r="N24" s="641">
        <f>+landbouw!M8</f>
        <v>0</v>
      </c>
      <c r="O24" s="641">
        <f>+landbouw!N8</f>
        <v>0</v>
      </c>
      <c r="P24" s="641">
        <f>+landbouw!O8</f>
        <v>0</v>
      </c>
      <c r="Q24" s="642">
        <f>+landbouw!P8</f>
        <v>0</v>
      </c>
      <c r="R24" s="644">
        <f>SUM(C24:Q24)</f>
        <v>33194.350042293874</v>
      </c>
      <c r="S24" s="67"/>
    </row>
    <row r="25" spans="1:19" s="440" customFormat="1" ht="15" thickBot="1">
      <c r="A25" s="783" t="s">
        <v>683</v>
      </c>
      <c r="B25" s="901"/>
      <c r="C25" s="902">
        <f>IF(Onbekend_ele_kWh="---",0,Onbekend_ele_kWh)/1000+IF(REST_rest_ele_kWh="---",0,REST_rest_ele_kWh)/1000</f>
        <v>520.70237499999996</v>
      </c>
      <c r="D25" s="902"/>
      <c r="E25" s="902">
        <f>IF(onbekend_gas_kWh="---",0,onbekend_gas_kWh)/1000+IF(REST_rest_gas_kWh="---",0,REST_rest_gas_kWh)/1000</f>
        <v>2546.9920010000001</v>
      </c>
      <c r="F25" s="902"/>
      <c r="G25" s="902"/>
      <c r="H25" s="902"/>
      <c r="I25" s="902"/>
      <c r="J25" s="902"/>
      <c r="K25" s="902"/>
      <c r="L25" s="902"/>
      <c r="M25" s="902"/>
      <c r="N25" s="902"/>
      <c r="O25" s="902"/>
      <c r="P25" s="902"/>
      <c r="Q25" s="903"/>
      <c r="R25" s="644">
        <f>SUM(C25:Q25)</f>
        <v>3067.6943759999999</v>
      </c>
      <c r="S25" s="67"/>
    </row>
    <row r="26" spans="1:19" s="440" customFormat="1" ht="15.75" thickBot="1">
      <c r="A26" s="649" t="s">
        <v>684</v>
      </c>
      <c r="B26" s="769"/>
      <c r="C26" s="764">
        <f>SUM(C24:C25)</f>
        <v>5783.325793</v>
      </c>
      <c r="D26" s="764">
        <f t="shared" ref="D26:R26" si="2">SUM(D24:D25)</f>
        <v>0</v>
      </c>
      <c r="E26" s="764">
        <f t="shared" si="2"/>
        <v>10153.956046384001</v>
      </c>
      <c r="F26" s="764">
        <f t="shared" si="2"/>
        <v>213.80170667288257</v>
      </c>
      <c r="G26" s="764">
        <f t="shared" si="2"/>
        <v>18615.740471220655</v>
      </c>
      <c r="H26" s="764">
        <f t="shared" si="2"/>
        <v>0</v>
      </c>
      <c r="I26" s="764">
        <f t="shared" si="2"/>
        <v>0</v>
      </c>
      <c r="J26" s="764">
        <f t="shared" si="2"/>
        <v>0</v>
      </c>
      <c r="K26" s="764">
        <f t="shared" si="2"/>
        <v>1495.2204010163352</v>
      </c>
      <c r="L26" s="764">
        <f t="shared" si="2"/>
        <v>0</v>
      </c>
      <c r="M26" s="764">
        <f t="shared" si="2"/>
        <v>0</v>
      </c>
      <c r="N26" s="764">
        <f t="shared" si="2"/>
        <v>0</v>
      </c>
      <c r="O26" s="764">
        <f t="shared" si="2"/>
        <v>0</v>
      </c>
      <c r="P26" s="764">
        <f t="shared" si="2"/>
        <v>0</v>
      </c>
      <c r="Q26" s="764">
        <f t="shared" si="2"/>
        <v>0</v>
      </c>
      <c r="R26" s="764">
        <f t="shared" si="2"/>
        <v>36262.044418293874</v>
      </c>
      <c r="S26" s="67"/>
    </row>
    <row r="27" spans="1:19" s="440" customFormat="1" ht="17.25" thickTop="1" thickBot="1">
      <c r="A27" s="650" t="s">
        <v>109</v>
      </c>
      <c r="B27" s="756"/>
      <c r="C27" s="651">
        <f ca="1">C22+C16+C26</f>
        <v>61365.817530236323</v>
      </c>
      <c r="D27" s="651">
        <f t="shared" ref="D27:R27" ca="1" si="3">D22+D16+D26</f>
        <v>0</v>
      </c>
      <c r="E27" s="651">
        <f t="shared" ca="1" si="3"/>
        <v>116155.86972789899</v>
      </c>
      <c r="F27" s="651">
        <f t="shared" si="3"/>
        <v>2198.0659552162165</v>
      </c>
      <c r="G27" s="651">
        <f t="shared" ca="1" si="3"/>
        <v>52708.363433510531</v>
      </c>
      <c r="H27" s="651">
        <f t="shared" si="3"/>
        <v>102157.5341445433</v>
      </c>
      <c r="I27" s="651">
        <f t="shared" si="3"/>
        <v>19843.001899954845</v>
      </c>
      <c r="J27" s="651">
        <f t="shared" si="3"/>
        <v>0</v>
      </c>
      <c r="K27" s="651">
        <f t="shared" si="3"/>
        <v>1658.8372080224842</v>
      </c>
      <c r="L27" s="651">
        <f t="shared" si="3"/>
        <v>0</v>
      </c>
      <c r="M27" s="651">
        <f t="shared" ca="1" si="3"/>
        <v>0</v>
      </c>
      <c r="N27" s="651">
        <f t="shared" si="3"/>
        <v>7202.0618229038273</v>
      </c>
      <c r="O27" s="651">
        <f t="shared" ca="1" si="3"/>
        <v>11674.573316808646</v>
      </c>
      <c r="P27" s="651">
        <f t="shared" si="3"/>
        <v>384.76262499583135</v>
      </c>
      <c r="Q27" s="651">
        <f t="shared" si="3"/>
        <v>273.7522837678805</v>
      </c>
      <c r="R27" s="651">
        <f t="shared" ca="1" si="3"/>
        <v>375622.63994785887</v>
      </c>
      <c r="S27" s="67"/>
    </row>
    <row r="28" spans="1:19" ht="15.75" customHeight="1" thickBot="1">
      <c r="A28" s="652"/>
      <c r="B28" s="652"/>
      <c r="C28" s="653"/>
      <c r="D28" s="653"/>
      <c r="E28" s="653"/>
      <c r="F28" s="653"/>
      <c r="G28" s="653"/>
      <c r="H28" s="653"/>
      <c r="I28" s="653"/>
      <c r="J28" s="653"/>
      <c r="K28" s="653"/>
      <c r="L28" s="653"/>
      <c r="M28" s="653"/>
      <c r="N28" s="653"/>
      <c r="O28" s="653"/>
      <c r="P28" s="653"/>
      <c r="Q28" s="653"/>
      <c r="R28" s="653"/>
    </row>
    <row r="29" spans="1:19" ht="41.25" customHeight="1" thickTop="1" thickBot="1">
      <c r="A29" s="654" t="s">
        <v>331</v>
      </c>
      <c r="B29" s="654"/>
      <c r="C29" s="655">
        <f>'EF ele_warmte'!B5</f>
        <v>0</v>
      </c>
      <c r="D29" s="656"/>
      <c r="E29" s="657"/>
      <c r="F29" s="656"/>
      <c r="G29" s="656"/>
      <c r="H29" s="656"/>
      <c r="I29" s="656"/>
      <c r="J29" s="656"/>
      <c r="K29" s="656"/>
      <c r="L29" s="656"/>
      <c r="M29" s="656"/>
      <c r="N29" s="656"/>
      <c r="O29" s="656"/>
      <c r="P29" s="656"/>
      <c r="Q29" s="656"/>
      <c r="R29" s="656"/>
    </row>
    <row r="30" spans="1:19" ht="31.5" thickTop="1" thickBot="1">
      <c r="A30" s="658" t="s">
        <v>332</v>
      </c>
      <c r="B30" s="658"/>
      <c r="C30" s="659" t="s">
        <v>204</v>
      </c>
      <c r="D30" s="660"/>
      <c r="E30" s="660"/>
      <c r="F30" s="660"/>
      <c r="G30" s="660"/>
      <c r="H30" s="661"/>
      <c r="I30" s="662"/>
      <c r="J30" s="662"/>
      <c r="K30" s="662"/>
      <c r="L30" s="662"/>
      <c r="M30" s="662"/>
      <c r="N30" s="662"/>
      <c r="O30" s="662"/>
      <c r="P30" s="662"/>
      <c r="Q30" s="662"/>
      <c r="R30" s="662"/>
    </row>
    <row r="31" spans="1:19" ht="15" thickTop="1">
      <c r="A31" s="1059"/>
      <c r="B31" s="1059"/>
      <c r="C31" s="1059"/>
      <c r="D31" s="663"/>
      <c r="E31" s="662"/>
      <c r="F31" s="662"/>
      <c r="G31" s="662"/>
      <c r="H31" s="662"/>
      <c r="I31" s="662"/>
      <c r="J31" s="662"/>
      <c r="K31" s="662"/>
      <c r="L31" s="662"/>
      <c r="M31" s="662"/>
      <c r="N31" s="662"/>
      <c r="O31" s="662"/>
      <c r="P31" s="662"/>
      <c r="Q31" s="662"/>
      <c r="R31" s="662"/>
    </row>
    <row r="32" spans="1:19" ht="15.75">
      <c r="A32" s="664" t="s">
        <v>219</v>
      </c>
      <c r="B32" s="664"/>
      <c r="C32" s="663"/>
      <c r="D32" s="663"/>
      <c r="E32" s="662"/>
      <c r="F32" s="662"/>
      <c r="G32" s="662"/>
      <c r="H32" s="662"/>
      <c r="I32" s="662"/>
      <c r="J32" s="662"/>
      <c r="K32" s="662"/>
      <c r="L32" s="662"/>
      <c r="M32" s="662"/>
      <c r="N32" s="662"/>
      <c r="O32" s="662"/>
      <c r="P32" s="662"/>
      <c r="Q32" s="662"/>
      <c r="R32" s="662"/>
    </row>
    <row r="33" spans="1:18">
      <c r="A33" s="1036"/>
      <c r="B33" s="1036"/>
      <c r="C33" s="1036"/>
      <c r="D33" s="1036"/>
      <c r="E33" s="1036"/>
      <c r="F33" s="1036"/>
      <c r="G33" s="1036"/>
      <c r="H33" s="1036"/>
      <c r="I33" s="1036"/>
      <c r="J33" s="1036"/>
      <c r="K33" s="1036"/>
      <c r="L33" s="1036"/>
      <c r="M33" s="1036"/>
      <c r="N33" s="1036"/>
      <c r="O33" s="1036"/>
      <c r="P33" s="1036"/>
      <c r="Q33" s="1036"/>
      <c r="R33" s="1036"/>
    </row>
    <row r="34" spans="1:18" ht="15.75" thickBot="1">
      <c r="A34" s="665"/>
      <c r="B34" s="665"/>
      <c r="C34" s="666"/>
      <c r="D34" s="666"/>
      <c r="E34" s="666"/>
      <c r="F34" s="666"/>
      <c r="G34" s="666"/>
      <c r="H34" s="666"/>
      <c r="I34" s="666"/>
      <c r="J34" s="666"/>
      <c r="K34" s="666"/>
      <c r="L34" s="666"/>
      <c r="M34" s="666"/>
      <c r="N34" s="666"/>
      <c r="O34" s="666"/>
      <c r="P34" s="666"/>
      <c r="Q34" s="666"/>
      <c r="R34" s="666"/>
    </row>
    <row r="35" spans="1:18" ht="17.25" thickTop="1" thickBot="1">
      <c r="A35" s="1097"/>
      <c r="B35" s="771"/>
      <c r="C35" s="1060" t="s">
        <v>333</v>
      </c>
      <c r="D35" s="1061"/>
      <c r="E35" s="1061"/>
      <c r="F35" s="1061"/>
      <c r="G35" s="1061"/>
      <c r="H35" s="1061"/>
      <c r="I35" s="1061"/>
      <c r="J35" s="1061"/>
      <c r="K35" s="1061"/>
      <c r="L35" s="1061"/>
      <c r="M35" s="1061"/>
      <c r="N35" s="1061"/>
      <c r="O35" s="1061"/>
      <c r="P35" s="1061"/>
      <c r="Q35" s="1061"/>
      <c r="R35" s="1062"/>
    </row>
    <row r="36" spans="1:18" ht="16.5" thickTop="1">
      <c r="A36" s="1098"/>
      <c r="B36" s="772"/>
      <c r="C36" s="1063" t="s">
        <v>20</v>
      </c>
      <c r="D36" s="1065" t="s">
        <v>220</v>
      </c>
      <c r="E36" s="1067" t="s">
        <v>190</v>
      </c>
      <c r="F36" s="1068"/>
      <c r="G36" s="1068"/>
      <c r="H36" s="1068"/>
      <c r="I36" s="1068"/>
      <c r="J36" s="1068"/>
      <c r="K36" s="1068"/>
      <c r="L36" s="1069"/>
      <c r="M36" s="1067" t="s">
        <v>191</v>
      </c>
      <c r="N36" s="1068"/>
      <c r="O36" s="1068"/>
      <c r="P36" s="1068"/>
      <c r="Q36" s="1068"/>
      <c r="R36" s="1037" t="s">
        <v>109</v>
      </c>
    </row>
    <row r="37" spans="1:18" ht="45.75" thickBot="1">
      <c r="A37" s="1098"/>
      <c r="B37" s="772"/>
      <c r="C37" s="1064"/>
      <c r="D37" s="1066"/>
      <c r="E37" s="667" t="s">
        <v>192</v>
      </c>
      <c r="F37" s="667" t="s">
        <v>193</v>
      </c>
      <c r="G37" s="667" t="s">
        <v>194</v>
      </c>
      <c r="H37" s="667" t="s">
        <v>195</v>
      </c>
      <c r="I37" s="667" t="s">
        <v>113</v>
      </c>
      <c r="J37" s="667" t="s">
        <v>196</v>
      </c>
      <c r="K37" s="668" t="s">
        <v>221</v>
      </c>
      <c r="L37" s="668" t="s">
        <v>198</v>
      </c>
      <c r="M37" s="64" t="s">
        <v>199</v>
      </c>
      <c r="N37" s="65" t="s">
        <v>200</v>
      </c>
      <c r="O37" s="667" t="s">
        <v>222</v>
      </c>
      <c r="P37" s="667" t="s">
        <v>223</v>
      </c>
      <c r="Q37" s="668" t="s">
        <v>203</v>
      </c>
      <c r="R37" s="1039"/>
    </row>
    <row r="38" spans="1:18" ht="17.25" thickTop="1" thickBot="1">
      <c r="A38" s="784" t="s">
        <v>330</v>
      </c>
      <c r="B38" s="785"/>
      <c r="C38" s="669" t="s">
        <v>224</v>
      </c>
      <c r="D38" s="670"/>
      <c r="E38" s="671"/>
      <c r="F38" s="671"/>
      <c r="G38" s="671"/>
      <c r="H38" s="671"/>
      <c r="I38" s="671"/>
      <c r="J38" s="671"/>
      <c r="K38" s="671"/>
      <c r="L38" s="671"/>
      <c r="M38" s="672"/>
      <c r="N38" s="672"/>
      <c r="O38" s="671"/>
      <c r="P38" s="672"/>
      <c r="Q38" s="673"/>
      <c r="R38" s="674"/>
    </row>
    <row r="39" spans="1:18" ht="15" thickTop="1">
      <c r="A39" s="757" t="s">
        <v>211</v>
      </c>
      <c r="B39" s="781"/>
      <c r="C39" s="641">
        <f ca="1">'Eigen gebouwen'!B19</f>
        <v>0</v>
      </c>
      <c r="D39" s="641">
        <f ca="1">'Eigen gebouwen'!C19</f>
        <v>0</v>
      </c>
      <c r="E39" s="641">
        <f>'Eigen gebouwen'!D19</f>
        <v>0</v>
      </c>
      <c r="F39" s="641">
        <f>'Eigen gebouwen'!E19</f>
        <v>0</v>
      </c>
      <c r="G39" s="641">
        <f>'Eigen gebouwen'!F19</f>
        <v>0</v>
      </c>
      <c r="H39" s="641">
        <f>'Eigen gebouwen'!G19</f>
        <v>0</v>
      </c>
      <c r="I39" s="641">
        <f>'Eigen gebouwen'!H19</f>
        <v>0</v>
      </c>
      <c r="J39" s="641">
        <f>'Eigen gebouwen'!I19</f>
        <v>0</v>
      </c>
      <c r="K39" s="641">
        <f>'Eigen gebouwen'!J19</f>
        <v>0</v>
      </c>
      <c r="L39" s="641">
        <f>'Eigen gebouwen'!K19</f>
        <v>0</v>
      </c>
      <c r="M39" s="641">
        <f>'Eigen gebouwen'!L19</f>
        <v>0</v>
      </c>
      <c r="N39" s="641">
        <f>'Eigen gebouwen'!M19</f>
        <v>0</v>
      </c>
      <c r="O39" s="641">
        <f>'Eigen gebouwen'!N19</f>
        <v>0</v>
      </c>
      <c r="P39" s="641">
        <f>'Eigen gebouwen'!O19</f>
        <v>0</v>
      </c>
      <c r="Q39" s="724">
        <f>'Eigen gebouwen'!P19</f>
        <v>0</v>
      </c>
      <c r="R39" s="906">
        <f t="shared" ref="R39:R44" ca="1" si="4">SUM(C39:Q39)</f>
        <v>0</v>
      </c>
    </row>
    <row r="40" spans="1:18">
      <c r="A40" s="762" t="s">
        <v>212</v>
      </c>
      <c r="B40" s="782"/>
      <c r="C40" s="641">
        <f ca="1">tertiair!B20+'openbare verlichting'!B12</f>
        <v>3128.4778525653487</v>
      </c>
      <c r="D40" s="641">
        <f ca="1">tertiair!C20</f>
        <v>0</v>
      </c>
      <c r="E40" s="641">
        <f ca="1">tertiair!D20</f>
        <v>4130.289644519632</v>
      </c>
      <c r="F40" s="641">
        <f>tertiair!E20</f>
        <v>13.887982441534872</v>
      </c>
      <c r="G40" s="641">
        <f ca="1">tertiair!F20</f>
        <v>1310.796799027532</v>
      </c>
      <c r="H40" s="641">
        <f>tertiair!G20</f>
        <v>0</v>
      </c>
      <c r="I40" s="641">
        <f>tertiair!H20</f>
        <v>0</v>
      </c>
      <c r="J40" s="641">
        <f>tertiair!I20</f>
        <v>0</v>
      </c>
      <c r="K40" s="641">
        <f>tertiair!J20</f>
        <v>1.7759065715679576E-2</v>
      </c>
      <c r="L40" s="641">
        <f>tertiair!K20</f>
        <v>0</v>
      </c>
      <c r="M40" s="641">
        <f ca="1">tertiair!L20</f>
        <v>0</v>
      </c>
      <c r="N40" s="641">
        <f>tertiair!M20</f>
        <v>0</v>
      </c>
      <c r="O40" s="641">
        <f ca="1">tertiair!N20</f>
        <v>0</v>
      </c>
      <c r="P40" s="641">
        <f>tertiair!O20</f>
        <v>0</v>
      </c>
      <c r="Q40" s="724">
        <f>tertiair!P20</f>
        <v>0</v>
      </c>
      <c r="R40" s="802">
        <f t="shared" ca="1" si="4"/>
        <v>8583.4700376197616</v>
      </c>
    </row>
    <row r="41" spans="1:18">
      <c r="A41" s="774" t="s">
        <v>213</v>
      </c>
      <c r="B41" s="781"/>
      <c r="C41" s="641">
        <f ca="1">huishoudens!B12</f>
        <v>5539.8914684349575</v>
      </c>
      <c r="D41" s="641">
        <f ca="1">huishoudens!C12</f>
        <v>0</v>
      </c>
      <c r="E41" s="641">
        <f>huishoudens!D12</f>
        <v>15269.845714403724</v>
      </c>
      <c r="F41" s="641">
        <f>huishoudens!E12</f>
        <v>311.57678823098217</v>
      </c>
      <c r="G41" s="641">
        <f>huishoudens!F12</f>
        <v>7052.6539764986546</v>
      </c>
      <c r="H41" s="641">
        <f>huishoudens!G12</f>
        <v>0</v>
      </c>
      <c r="I41" s="641">
        <f>huishoudens!H12</f>
        <v>0</v>
      </c>
      <c r="J41" s="641">
        <f>huishoudens!I12</f>
        <v>0</v>
      </c>
      <c r="K41" s="641">
        <f>huishoudens!J12</f>
        <v>47.848577132290686</v>
      </c>
      <c r="L41" s="641">
        <f>huishoudens!K12</f>
        <v>0</v>
      </c>
      <c r="M41" s="641">
        <f>huishoudens!L12</f>
        <v>0</v>
      </c>
      <c r="N41" s="641">
        <f>huishoudens!M12</f>
        <v>0</v>
      </c>
      <c r="O41" s="641">
        <f>huishoudens!N12</f>
        <v>0</v>
      </c>
      <c r="P41" s="641">
        <f>huishoudens!O12</f>
        <v>0</v>
      </c>
      <c r="Q41" s="724">
        <f>huishoudens!P12</f>
        <v>0</v>
      </c>
      <c r="R41" s="802">
        <f t="shared" ca="1" si="4"/>
        <v>28221.816524700611</v>
      </c>
    </row>
    <row r="42" spans="1:18">
      <c r="A42" s="774" t="s">
        <v>477</v>
      </c>
      <c r="B42" s="781"/>
      <c r="C42" s="641">
        <f ca="1">'Eigen openbare verlichting'!B19</f>
        <v>0</v>
      </c>
      <c r="D42" s="641"/>
      <c r="E42" s="641"/>
      <c r="F42" s="641"/>
      <c r="G42" s="641"/>
      <c r="H42" s="641"/>
      <c r="I42" s="641"/>
      <c r="J42" s="641"/>
      <c r="K42" s="641"/>
      <c r="L42" s="641"/>
      <c r="M42" s="641"/>
      <c r="N42" s="641"/>
      <c r="O42" s="641"/>
      <c r="P42" s="641"/>
      <c r="Q42" s="724"/>
      <c r="R42" s="802">
        <f t="shared" ca="1" si="4"/>
        <v>0</v>
      </c>
    </row>
    <row r="43" spans="1:18">
      <c r="A43" s="774" t="s">
        <v>591</v>
      </c>
      <c r="B43" s="789" t="s">
        <v>588</v>
      </c>
      <c r="C43" s="641">
        <f ca="1">industrie!B22</f>
        <v>2029.7020119000863</v>
      </c>
      <c r="D43" s="641">
        <f ca="1">industrie!C22</f>
        <v>0</v>
      </c>
      <c r="E43" s="641">
        <f>industrie!D22</f>
        <v>1971.4683198246962</v>
      </c>
      <c r="F43" s="641">
        <f>industrie!E22</f>
        <v>81.216345740872754</v>
      </c>
      <c r="G43" s="641">
        <f>industrie!F22</f>
        <v>739.27955540521134</v>
      </c>
      <c r="H43" s="641">
        <f>industrie!G22</f>
        <v>0</v>
      </c>
      <c r="I43" s="641">
        <f>industrie!H22</f>
        <v>0</v>
      </c>
      <c r="J43" s="641">
        <f>industrie!I22</f>
        <v>0</v>
      </c>
      <c r="K43" s="641">
        <f>industrie!J22</f>
        <v>10.054013482170395</v>
      </c>
      <c r="L43" s="641">
        <f>industrie!K22</f>
        <v>0</v>
      </c>
      <c r="M43" s="641">
        <f>industrie!L22</f>
        <v>0</v>
      </c>
      <c r="N43" s="641">
        <f>industrie!M22</f>
        <v>0</v>
      </c>
      <c r="O43" s="641">
        <f>industrie!N22</f>
        <v>0</v>
      </c>
      <c r="P43" s="641">
        <f>industrie!O22</f>
        <v>0</v>
      </c>
      <c r="Q43" s="724">
        <f>industrie!P22</f>
        <v>0</v>
      </c>
      <c r="R43" s="801">
        <f t="shared" ca="1" si="4"/>
        <v>4831.7202463530366</v>
      </c>
    </row>
    <row r="44" spans="1:18">
      <c r="A44" s="774"/>
      <c r="B44" s="781" t="s">
        <v>589</v>
      </c>
      <c r="C44" s="641"/>
      <c r="D44" s="641"/>
      <c r="E44" s="641"/>
      <c r="F44" s="641"/>
      <c r="G44" s="641"/>
      <c r="H44" s="641"/>
      <c r="I44" s="641"/>
      <c r="J44" s="641"/>
      <c r="K44" s="641"/>
      <c r="L44" s="641"/>
      <c r="M44" s="641"/>
      <c r="N44" s="641"/>
      <c r="O44" s="641"/>
      <c r="P44" s="641"/>
      <c r="Q44" s="724"/>
      <c r="R44" s="802">
        <f t="shared" si="4"/>
        <v>0</v>
      </c>
    </row>
    <row r="45" spans="1:18" ht="15" thickBot="1">
      <c r="A45" s="900" t="s">
        <v>682</v>
      </c>
      <c r="B45" s="904"/>
      <c r="C45" s="902"/>
      <c r="D45" s="902"/>
      <c r="E45" s="902"/>
      <c r="F45" s="902"/>
      <c r="G45" s="902"/>
      <c r="H45" s="902"/>
      <c r="I45" s="902"/>
      <c r="J45" s="902"/>
      <c r="K45" s="902"/>
      <c r="L45" s="902"/>
      <c r="M45" s="902"/>
      <c r="N45" s="902"/>
      <c r="O45" s="902"/>
      <c r="P45" s="902"/>
      <c r="Q45" s="903"/>
      <c r="R45" s="905"/>
    </row>
    <row r="46" spans="1:18" ht="15.75" thickBot="1">
      <c r="A46" s="775" t="s">
        <v>214</v>
      </c>
      <c r="B46" s="788"/>
      <c r="C46" s="677">
        <f ca="1">SUM(C39:C45)</f>
        <v>10698.071332900392</v>
      </c>
      <c r="D46" s="677">
        <f t="shared" ref="D46:Q46" ca="1" si="5">SUM(D39:D45)</f>
        <v>0</v>
      </c>
      <c r="E46" s="677">
        <f t="shared" ca="1" si="5"/>
        <v>21371.603678748052</v>
      </c>
      <c r="F46" s="677">
        <f t="shared" si="5"/>
        <v>406.68111641338976</v>
      </c>
      <c r="G46" s="677">
        <f t="shared" ca="1" si="5"/>
        <v>9102.7303309313993</v>
      </c>
      <c r="H46" s="677">
        <f t="shared" si="5"/>
        <v>0</v>
      </c>
      <c r="I46" s="677">
        <f t="shared" si="5"/>
        <v>0</v>
      </c>
      <c r="J46" s="677">
        <f t="shared" si="5"/>
        <v>0</v>
      </c>
      <c r="K46" s="677">
        <f t="shared" si="5"/>
        <v>57.920349680176763</v>
      </c>
      <c r="L46" s="677">
        <f t="shared" si="5"/>
        <v>0</v>
      </c>
      <c r="M46" s="677">
        <f t="shared" ca="1" si="5"/>
        <v>0</v>
      </c>
      <c r="N46" s="677">
        <f t="shared" si="5"/>
        <v>0</v>
      </c>
      <c r="O46" s="677">
        <f t="shared" ca="1" si="5"/>
        <v>0</v>
      </c>
      <c r="P46" s="677">
        <f t="shared" si="5"/>
        <v>0</v>
      </c>
      <c r="Q46" s="677">
        <f t="shared" si="5"/>
        <v>0</v>
      </c>
      <c r="R46" s="677">
        <f ca="1">SUM(R39:R45)</f>
        <v>41637.006808673403</v>
      </c>
    </row>
    <row r="47" spans="1:18" ht="15.75">
      <c r="A47" s="776" t="s">
        <v>215</v>
      </c>
      <c r="B47" s="786"/>
      <c r="C47" s="669"/>
      <c r="D47" s="670"/>
      <c r="E47" s="670"/>
      <c r="F47" s="670"/>
      <c r="G47" s="670"/>
      <c r="H47" s="670"/>
      <c r="I47" s="670"/>
      <c r="J47" s="670"/>
      <c r="K47" s="670"/>
      <c r="L47" s="670"/>
      <c r="M47" s="680"/>
      <c r="N47" s="680"/>
      <c r="O47" s="670"/>
      <c r="P47" s="680"/>
      <c r="Q47" s="680"/>
      <c r="R47" s="674"/>
    </row>
    <row r="48" spans="1:18">
      <c r="A48" s="774" t="s">
        <v>216</v>
      </c>
      <c r="B48" s="781"/>
      <c r="C48" s="641">
        <f ca="1">'Eigen vloot'!B31</f>
        <v>0</v>
      </c>
      <c r="D48" s="641">
        <f>'Eigen vloot'!C31</f>
        <v>0</v>
      </c>
      <c r="E48" s="641">
        <f>'Eigen vloot'!D31</f>
        <v>0</v>
      </c>
      <c r="F48" s="641">
        <f>'Eigen vloot'!E31</f>
        <v>0</v>
      </c>
      <c r="G48" s="641">
        <f>'Eigen vloot'!F31</f>
        <v>0</v>
      </c>
      <c r="H48" s="641">
        <f>'Eigen vloot'!G31</f>
        <v>0</v>
      </c>
      <c r="I48" s="641">
        <f>'Eigen vloot'!H31</f>
        <v>0</v>
      </c>
      <c r="J48" s="641">
        <f>'Eigen vloot'!I31</f>
        <v>0</v>
      </c>
      <c r="K48" s="641">
        <f>'Eigen vloot'!J31</f>
        <v>0</v>
      </c>
      <c r="L48" s="641">
        <f>'Eigen vloot'!K31</f>
        <v>0</v>
      </c>
      <c r="M48" s="641">
        <f>'Eigen vloot'!L31</f>
        <v>0</v>
      </c>
      <c r="N48" s="641">
        <f>'Eigen vloot'!M31</f>
        <v>0</v>
      </c>
      <c r="O48" s="641">
        <f>'Eigen vloot'!N31</f>
        <v>0</v>
      </c>
      <c r="P48" s="641">
        <f>'Eigen vloot'!O31</f>
        <v>0</v>
      </c>
      <c r="Q48" s="641">
        <f>'Eigen vloot'!P31</f>
        <v>0</v>
      </c>
      <c r="R48" s="675">
        <f ca="1">SUM(C48:Q48)</f>
        <v>0</v>
      </c>
    </row>
    <row r="49" spans="1:18">
      <c r="A49" s="774" t="s">
        <v>217</v>
      </c>
      <c r="B49" s="781"/>
      <c r="C49" s="641">
        <f ca="1">transport!B58</f>
        <v>0.70971060386380569</v>
      </c>
      <c r="D49" s="641">
        <f ca="1">transport!C58</f>
        <v>0</v>
      </c>
      <c r="E49" s="641">
        <f>transport!D58</f>
        <v>0</v>
      </c>
      <c r="F49" s="641">
        <f>transport!E58</f>
        <v>0</v>
      </c>
      <c r="G49" s="641">
        <f>transport!F58</f>
        <v>0</v>
      </c>
      <c r="H49" s="641">
        <f>transport!G58</f>
        <v>71.157376126503038</v>
      </c>
      <c r="I49" s="641">
        <f>transport!H58</f>
        <v>0</v>
      </c>
      <c r="J49" s="641">
        <f>transport!I58</f>
        <v>0</v>
      </c>
      <c r="K49" s="641">
        <f>transport!J58</f>
        <v>0</v>
      </c>
      <c r="L49" s="641">
        <f>transport!K58</f>
        <v>0</v>
      </c>
      <c r="M49" s="641">
        <f>transport!L58</f>
        <v>0</v>
      </c>
      <c r="N49" s="641">
        <f>transport!M58</f>
        <v>0</v>
      </c>
      <c r="O49" s="641">
        <f>transport!N58</f>
        <v>0</v>
      </c>
      <c r="P49" s="641">
        <f>transport!O58</f>
        <v>0</v>
      </c>
      <c r="Q49" s="642">
        <f>transport!P58</f>
        <v>0</v>
      </c>
      <c r="R49" s="675">
        <f ca="1">SUM(C49:Q49)</f>
        <v>71.86708673036685</v>
      </c>
    </row>
    <row r="50" spans="1:18">
      <c r="A50" s="777" t="s">
        <v>295</v>
      </c>
      <c r="B50" s="787"/>
      <c r="C50" s="647">
        <f ca="1">transport!B18</f>
        <v>25.250101145372511</v>
      </c>
      <c r="D50" s="647">
        <f>transport!C18</f>
        <v>0</v>
      </c>
      <c r="E50" s="647">
        <f>transport!D18</f>
        <v>40.782884917976489</v>
      </c>
      <c r="F50" s="647">
        <f>transport!E18</f>
        <v>43.746868005946986</v>
      </c>
      <c r="G50" s="647">
        <f>transport!F18</f>
        <v>0</v>
      </c>
      <c r="H50" s="647">
        <f>transport!G18</f>
        <v>27204.90424046656</v>
      </c>
      <c r="I50" s="647">
        <f>transport!H18</f>
        <v>4940.907473088756</v>
      </c>
      <c r="J50" s="647">
        <f>transport!I18</f>
        <v>0</v>
      </c>
      <c r="K50" s="647">
        <f>transport!J18</f>
        <v>0</v>
      </c>
      <c r="L50" s="647">
        <f>transport!K18</f>
        <v>0</v>
      </c>
      <c r="M50" s="647">
        <f>transport!L18</f>
        <v>0</v>
      </c>
      <c r="N50" s="647">
        <f>transport!M18</f>
        <v>0</v>
      </c>
      <c r="O50" s="647">
        <f>transport!N18</f>
        <v>0</v>
      </c>
      <c r="P50" s="647">
        <f>transport!O18</f>
        <v>0</v>
      </c>
      <c r="Q50" s="648">
        <f>transport!P18</f>
        <v>0</v>
      </c>
      <c r="R50" s="676">
        <f ca="1">SUM(C50:Q50)</f>
        <v>32255.591567624611</v>
      </c>
    </row>
    <row r="51" spans="1:18" ht="15" thickBot="1">
      <c r="A51" s="774" t="s">
        <v>685</v>
      </c>
      <c r="B51" s="781"/>
      <c r="C51" s="641"/>
      <c r="D51" s="641"/>
      <c r="E51" s="641"/>
      <c r="F51" s="641"/>
      <c r="G51" s="641"/>
      <c r="H51" s="641"/>
      <c r="I51" s="641"/>
      <c r="J51" s="641"/>
      <c r="K51" s="641"/>
      <c r="L51" s="641"/>
      <c r="M51" s="641"/>
      <c r="N51" s="641"/>
      <c r="O51" s="641"/>
      <c r="P51" s="641"/>
      <c r="Q51" s="642"/>
      <c r="R51" s="675"/>
    </row>
    <row r="52" spans="1:18" ht="15.75" thickBot="1">
      <c r="A52" s="775" t="s">
        <v>218</v>
      </c>
      <c r="B52" s="788"/>
      <c r="C52" s="677">
        <f ca="1">SUM(C48:C51)</f>
        <v>25.959811749236316</v>
      </c>
      <c r="D52" s="677">
        <f t="shared" ref="D52:Q52" ca="1" si="6">SUM(D48:D51)</f>
        <v>0</v>
      </c>
      <c r="E52" s="677">
        <f t="shared" si="6"/>
        <v>40.782884917976489</v>
      </c>
      <c r="F52" s="677">
        <f t="shared" si="6"/>
        <v>43.746868005946986</v>
      </c>
      <c r="G52" s="677">
        <f t="shared" si="6"/>
        <v>0</v>
      </c>
      <c r="H52" s="677">
        <f t="shared" si="6"/>
        <v>27276.061616593062</v>
      </c>
      <c r="I52" s="677">
        <f t="shared" si="6"/>
        <v>4940.907473088756</v>
      </c>
      <c r="J52" s="677">
        <f t="shared" si="6"/>
        <v>0</v>
      </c>
      <c r="K52" s="677">
        <f t="shared" si="6"/>
        <v>0</v>
      </c>
      <c r="L52" s="677">
        <f t="shared" si="6"/>
        <v>0</v>
      </c>
      <c r="M52" s="677">
        <f t="shared" si="6"/>
        <v>0</v>
      </c>
      <c r="N52" s="677">
        <f t="shared" si="6"/>
        <v>0</v>
      </c>
      <c r="O52" s="677">
        <f t="shared" si="6"/>
        <v>0</v>
      </c>
      <c r="P52" s="677">
        <f t="shared" si="6"/>
        <v>0</v>
      </c>
      <c r="Q52" s="677">
        <f t="shared" si="6"/>
        <v>0</v>
      </c>
      <c r="R52" s="677">
        <f ca="1">SUM(R48:R51)</f>
        <v>32327.458654354978</v>
      </c>
    </row>
    <row r="53" spans="1:18" ht="15.75">
      <c r="A53" s="776" t="s">
        <v>225</v>
      </c>
      <c r="B53" s="755"/>
      <c r="C53" s="669"/>
      <c r="D53" s="670"/>
      <c r="E53" s="670"/>
      <c r="F53" s="670"/>
      <c r="G53" s="670"/>
      <c r="H53" s="670"/>
      <c r="I53" s="670"/>
      <c r="J53" s="670"/>
      <c r="K53" s="670"/>
      <c r="L53" s="670"/>
      <c r="M53" s="680"/>
      <c r="N53" s="680"/>
      <c r="O53" s="670"/>
      <c r="P53" s="680"/>
      <c r="Q53" s="680"/>
      <c r="R53" s="674"/>
    </row>
    <row r="54" spans="1:18">
      <c r="A54" s="777" t="s">
        <v>585</v>
      </c>
      <c r="B54" s="787"/>
      <c r="C54" s="647">
        <f ca="1">+landbouw!B12</f>
        <v>1015.3653726787857</v>
      </c>
      <c r="D54" s="647">
        <f ca="1">+landbouw!C12</f>
        <v>0</v>
      </c>
      <c r="E54" s="647">
        <f>+landbouw!D12</f>
        <v>1536.6067371675681</v>
      </c>
      <c r="F54" s="647">
        <f>+landbouw!E12</f>
        <v>48.532987414744348</v>
      </c>
      <c r="G54" s="647">
        <f>+landbouw!F12</f>
        <v>4970.4027058159154</v>
      </c>
      <c r="H54" s="647">
        <f>+landbouw!G12</f>
        <v>0</v>
      </c>
      <c r="I54" s="647">
        <f>+landbouw!H12</f>
        <v>0</v>
      </c>
      <c r="J54" s="647">
        <f>+landbouw!I12</f>
        <v>0</v>
      </c>
      <c r="K54" s="647">
        <f>+landbouw!J12</f>
        <v>529.30802195978265</v>
      </c>
      <c r="L54" s="647">
        <f>+landbouw!K12</f>
        <v>0</v>
      </c>
      <c r="M54" s="647">
        <f>+landbouw!L12</f>
        <v>0</v>
      </c>
      <c r="N54" s="647">
        <f>+landbouw!M12</f>
        <v>0</v>
      </c>
      <c r="O54" s="647">
        <f>+landbouw!N12</f>
        <v>0</v>
      </c>
      <c r="P54" s="647">
        <f>+landbouw!O12</f>
        <v>0</v>
      </c>
      <c r="Q54" s="648">
        <f>+landbouw!P12</f>
        <v>0</v>
      </c>
      <c r="R54" s="676">
        <f ca="1">SUM(C54:Q54)</f>
        <v>8100.2158250367956</v>
      </c>
    </row>
    <row r="55" spans="1:18" ht="15" thickBot="1">
      <c r="A55" s="777" t="s">
        <v>683</v>
      </c>
      <c r="B55" s="787"/>
      <c r="C55" s="647">
        <f ca="1">C25*'EF ele_warmte'!B12</f>
        <v>100.46380275629362</v>
      </c>
      <c r="D55" s="647"/>
      <c r="E55" s="647">
        <f>E25*EF_CO2_aardgas</f>
        <v>514.49238420200004</v>
      </c>
      <c r="F55" s="647"/>
      <c r="G55" s="647"/>
      <c r="H55" s="647"/>
      <c r="I55" s="647"/>
      <c r="J55" s="647"/>
      <c r="K55" s="647"/>
      <c r="L55" s="647"/>
      <c r="M55" s="647"/>
      <c r="N55" s="647"/>
      <c r="O55" s="647"/>
      <c r="P55" s="647"/>
      <c r="Q55" s="648"/>
      <c r="R55" s="676">
        <f ca="1">SUM(C55:Q55)</f>
        <v>614.95618695829364</v>
      </c>
    </row>
    <row r="56" spans="1:18" ht="15.75" thickBot="1">
      <c r="A56" s="775" t="s">
        <v>684</v>
      </c>
      <c r="B56" s="788"/>
      <c r="C56" s="677">
        <f ca="1">SUM(C54:C55)</f>
        <v>1115.8291754350794</v>
      </c>
      <c r="D56" s="677">
        <f t="shared" ref="D56:Q56" ca="1" si="7">SUM(D54:D55)</f>
        <v>0</v>
      </c>
      <c r="E56" s="677">
        <f t="shared" si="7"/>
        <v>2051.0991213695679</v>
      </c>
      <c r="F56" s="677">
        <f t="shared" si="7"/>
        <v>48.532987414744348</v>
      </c>
      <c r="G56" s="677">
        <f t="shared" si="7"/>
        <v>4970.4027058159154</v>
      </c>
      <c r="H56" s="677">
        <f t="shared" si="7"/>
        <v>0</v>
      </c>
      <c r="I56" s="677">
        <f t="shared" si="7"/>
        <v>0</v>
      </c>
      <c r="J56" s="677">
        <f t="shared" si="7"/>
        <v>0</v>
      </c>
      <c r="K56" s="677">
        <f t="shared" si="7"/>
        <v>529.30802195978265</v>
      </c>
      <c r="L56" s="677">
        <f t="shared" si="7"/>
        <v>0</v>
      </c>
      <c r="M56" s="677">
        <f t="shared" si="7"/>
        <v>0</v>
      </c>
      <c r="N56" s="677">
        <f t="shared" si="7"/>
        <v>0</v>
      </c>
      <c r="O56" s="677">
        <f t="shared" si="7"/>
        <v>0</v>
      </c>
      <c r="P56" s="677">
        <f t="shared" si="7"/>
        <v>0</v>
      </c>
      <c r="Q56" s="678">
        <f t="shared" si="7"/>
        <v>0</v>
      </c>
      <c r="R56" s="679">
        <f ca="1">SUM(R54:R55)</f>
        <v>8715.1720119950896</v>
      </c>
    </row>
    <row r="57" spans="1:18" ht="15.75">
      <c r="A57" s="755" t="s">
        <v>586</v>
      </c>
      <c r="B57" s="755"/>
      <c r="C57" s="682"/>
      <c r="D57" s="670"/>
      <c r="E57" s="670"/>
      <c r="F57" s="670"/>
      <c r="G57" s="670"/>
      <c r="H57" s="670"/>
      <c r="I57" s="670"/>
      <c r="J57" s="670"/>
      <c r="K57" s="670"/>
      <c r="L57" s="670"/>
      <c r="M57" s="680"/>
      <c r="N57" s="680"/>
      <c r="O57" s="670"/>
      <c r="P57" s="680"/>
      <c r="Q57" s="680"/>
      <c r="R57" s="674"/>
    </row>
    <row r="58" spans="1:18" ht="15">
      <c r="A58" s="778" t="s">
        <v>226</v>
      </c>
      <c r="B58" s="792"/>
      <c r="C58" s="1032"/>
      <c r="D58" s="1033"/>
      <c r="E58" s="1033"/>
      <c r="F58" s="1033"/>
      <c r="G58" s="1033"/>
      <c r="H58" s="1033"/>
      <c r="I58" s="1033"/>
      <c r="J58" s="1033"/>
      <c r="K58" s="1033"/>
      <c r="L58" s="1033"/>
      <c r="M58" s="1033"/>
      <c r="N58" s="1033"/>
      <c r="O58" s="1033"/>
      <c r="P58" s="1033"/>
      <c r="Q58" s="1033"/>
      <c r="R58" s="683"/>
    </row>
    <row r="59" spans="1:18" ht="15">
      <c r="A59" s="779" t="s">
        <v>227</v>
      </c>
      <c r="B59" s="766"/>
      <c r="C59" s="1034"/>
      <c r="D59" s="1035"/>
      <c r="E59" s="1035"/>
      <c r="F59" s="1035"/>
      <c r="G59" s="1035"/>
      <c r="H59" s="1035"/>
      <c r="I59" s="1035"/>
      <c r="J59" s="1035"/>
      <c r="K59" s="1035"/>
      <c r="L59" s="1035"/>
      <c r="M59" s="1035"/>
      <c r="N59" s="1035"/>
      <c r="O59" s="1035"/>
      <c r="P59" s="1035"/>
      <c r="Q59" s="1035"/>
      <c r="R59" s="684"/>
    </row>
    <row r="60" spans="1:18" ht="15" thickBot="1">
      <c r="A60" s="790" t="s">
        <v>228</v>
      </c>
      <c r="B60" s="791"/>
      <c r="C60" s="1034"/>
      <c r="D60" s="1035"/>
      <c r="E60" s="1035"/>
      <c r="F60" s="1035"/>
      <c r="G60" s="1035"/>
      <c r="H60" s="1035"/>
      <c r="I60" s="1035"/>
      <c r="J60" s="1035"/>
      <c r="K60" s="1035"/>
      <c r="L60" s="1035"/>
      <c r="M60" s="1035"/>
      <c r="N60" s="1035"/>
      <c r="O60" s="1035"/>
      <c r="P60" s="1035"/>
      <c r="Q60" s="1035"/>
      <c r="R60" s="676"/>
    </row>
    <row r="61" spans="1:18" ht="16.5" thickBot="1">
      <c r="A61" s="793" t="s">
        <v>109</v>
      </c>
      <c r="B61" s="794"/>
      <c r="C61" s="685">
        <f ca="1">C46+C52+C56</f>
        <v>11839.860320084708</v>
      </c>
      <c r="D61" s="685">
        <f t="shared" ref="D61:Q61" ca="1" si="8">D46+D52+D56</f>
        <v>0</v>
      </c>
      <c r="E61" s="685">
        <f t="shared" ca="1" si="8"/>
        <v>23463.485685035594</v>
      </c>
      <c r="F61" s="685">
        <f t="shared" si="8"/>
        <v>498.96097183408108</v>
      </c>
      <c r="G61" s="685">
        <f t="shared" ca="1" si="8"/>
        <v>14073.133036747315</v>
      </c>
      <c r="H61" s="685">
        <f t="shared" si="8"/>
        <v>27276.061616593062</v>
      </c>
      <c r="I61" s="685">
        <f t="shared" si="8"/>
        <v>4940.907473088756</v>
      </c>
      <c r="J61" s="685">
        <f t="shared" si="8"/>
        <v>0</v>
      </c>
      <c r="K61" s="685">
        <f t="shared" si="8"/>
        <v>587.22837163995939</v>
      </c>
      <c r="L61" s="685">
        <f t="shared" si="8"/>
        <v>0</v>
      </c>
      <c r="M61" s="685">
        <f t="shared" ca="1" si="8"/>
        <v>0</v>
      </c>
      <c r="N61" s="685">
        <f t="shared" si="8"/>
        <v>0</v>
      </c>
      <c r="O61" s="685">
        <f t="shared" ca="1" si="8"/>
        <v>0</v>
      </c>
      <c r="P61" s="685">
        <f t="shared" si="8"/>
        <v>0</v>
      </c>
      <c r="Q61" s="685">
        <f t="shared" si="8"/>
        <v>0</v>
      </c>
      <c r="R61" s="685">
        <f ca="1">R46+R52+R56</f>
        <v>82679.637475023468</v>
      </c>
    </row>
    <row r="62" spans="1:18" ht="15.75" thickTop="1" thickBot="1">
      <c r="A62" s="748"/>
      <c r="B62" s="748"/>
      <c r="C62" s="687"/>
      <c r="D62" s="687"/>
      <c r="E62" s="688"/>
      <c r="F62" s="688"/>
      <c r="G62" s="688"/>
      <c r="H62" s="688"/>
      <c r="I62" s="688"/>
      <c r="J62" s="688"/>
      <c r="K62" s="688"/>
      <c r="L62" s="688"/>
      <c r="M62" s="688"/>
      <c r="N62" s="688"/>
      <c r="O62" s="688"/>
      <c r="P62" s="688"/>
      <c r="Q62" s="688"/>
      <c r="R62" s="688"/>
    </row>
    <row r="63" spans="1:18" ht="20.25" thickTop="1" thickBot="1">
      <c r="A63" s="689" t="s">
        <v>334</v>
      </c>
      <c r="B63" s="773"/>
      <c r="C63" s="731">
        <f t="shared" ref="C63:Q63" ca="1" si="9">IF(ISERROR(C61/C27),0,C61/C27)</f>
        <v>0.19293901387773318</v>
      </c>
      <c r="D63" s="731">
        <f t="shared" ca="1" si="9"/>
        <v>0</v>
      </c>
      <c r="E63" s="927">
        <f t="shared" ca="1" si="9"/>
        <v>0.20199999999999999</v>
      </c>
      <c r="F63" s="731">
        <f t="shared" si="9"/>
        <v>0.22699999999999998</v>
      </c>
      <c r="G63" s="731">
        <f t="shared" ca="1" si="9"/>
        <v>0.26700000000000007</v>
      </c>
      <c r="H63" s="731">
        <f t="shared" si="9"/>
        <v>0.26700000000000002</v>
      </c>
      <c r="I63" s="731">
        <f t="shared" si="9"/>
        <v>0.24899999999999997</v>
      </c>
      <c r="J63" s="731">
        <f t="shared" si="9"/>
        <v>0</v>
      </c>
      <c r="K63" s="731">
        <f t="shared" si="9"/>
        <v>0.35399999999999998</v>
      </c>
      <c r="L63" s="731">
        <f t="shared" si="9"/>
        <v>0</v>
      </c>
      <c r="M63" s="731">
        <f t="shared" ca="1" si="9"/>
        <v>0</v>
      </c>
      <c r="N63" s="731">
        <f t="shared" si="9"/>
        <v>0</v>
      </c>
      <c r="O63" s="731">
        <f t="shared" ca="1" si="9"/>
        <v>0</v>
      </c>
      <c r="P63" s="731">
        <f t="shared" si="9"/>
        <v>0</v>
      </c>
      <c r="Q63" s="731">
        <f t="shared" si="9"/>
        <v>0</v>
      </c>
      <c r="R63" s="688"/>
    </row>
    <row r="64" spans="1:18" ht="33" thickTop="1" thickBot="1">
      <c r="A64" s="780" t="s">
        <v>335</v>
      </c>
      <c r="B64" s="758"/>
      <c r="C64" s="732">
        <f>'EF ele_warmte'!B6</f>
        <v>0.221</v>
      </c>
      <c r="D64" s="733"/>
      <c r="E64" s="734"/>
      <c r="F64" s="735"/>
      <c r="G64" s="735"/>
      <c r="H64" s="735"/>
      <c r="I64" s="735"/>
      <c r="J64" s="735"/>
      <c r="K64" s="735"/>
      <c r="L64" s="735"/>
      <c r="M64" s="735"/>
      <c r="N64" s="735"/>
      <c r="O64" s="735"/>
      <c r="P64" s="735"/>
      <c r="Q64" s="735"/>
      <c r="R64" s="688"/>
    </row>
    <row r="65" spans="1:18" ht="15" thickTop="1">
      <c r="A65" s="690"/>
      <c r="B65" s="690"/>
      <c r="C65" s="688"/>
      <c r="D65" s="688"/>
      <c r="E65" s="688"/>
      <c r="F65" s="688"/>
      <c r="G65" s="688"/>
      <c r="H65" s="688"/>
      <c r="I65" s="688"/>
      <c r="J65" s="688"/>
      <c r="K65" s="688"/>
      <c r="L65" s="688"/>
      <c r="M65" s="688"/>
      <c r="N65" s="688"/>
      <c r="O65" s="688"/>
      <c r="P65" s="688"/>
      <c r="Q65" s="688"/>
      <c r="R65" s="688"/>
    </row>
    <row r="66" spans="1:18" ht="18.75">
      <c r="A66" s="691" t="s">
        <v>336</v>
      </c>
      <c r="B66" s="691"/>
      <c r="C66" s="662"/>
      <c r="D66" s="692"/>
      <c r="E66" s="662"/>
      <c r="F66" s="662"/>
      <c r="G66" s="662"/>
      <c r="H66" s="662"/>
      <c r="I66" s="662"/>
      <c r="J66" s="662"/>
      <c r="K66" s="662"/>
      <c r="L66" s="662"/>
      <c r="M66" s="662"/>
      <c r="N66" s="662"/>
      <c r="O66" s="662"/>
      <c r="P66" s="693"/>
      <c r="Q66" s="693"/>
      <c r="R66" s="693"/>
    </row>
    <row r="67" spans="1:18">
      <c r="A67" s="1036"/>
      <c r="B67" s="1036"/>
      <c r="C67" s="1036"/>
      <c r="D67" s="1036"/>
      <c r="E67" s="1036"/>
      <c r="F67" s="1036"/>
      <c r="G67" s="1036"/>
      <c r="H67" s="1036"/>
      <c r="I67" s="1036"/>
      <c r="J67" s="1036"/>
      <c r="K67" s="1036"/>
      <c r="L67" s="1036"/>
      <c r="M67" s="1036"/>
      <c r="N67" s="1036"/>
      <c r="O67" s="1036"/>
      <c r="P67" s="1036"/>
      <c r="Q67" s="1036"/>
      <c r="R67" s="694"/>
    </row>
    <row r="68" spans="1:18" ht="16.5" customHeight="1" thickBot="1">
      <c r="A68" s="665"/>
      <c r="B68" s="665"/>
      <c r="C68" s="666"/>
      <c r="D68" s="666"/>
      <c r="E68" s="666"/>
      <c r="F68" s="666"/>
      <c r="G68" s="666"/>
      <c r="H68" s="666"/>
      <c r="I68" s="666"/>
      <c r="J68" s="666"/>
      <c r="K68" s="666"/>
      <c r="L68" s="666"/>
      <c r="M68" s="666"/>
      <c r="N68" s="666"/>
      <c r="O68" s="666"/>
      <c r="P68" s="666"/>
      <c r="Q68" s="666"/>
      <c r="R68" s="666"/>
    </row>
    <row r="69" spans="1:18" ht="48.75" customHeight="1" thickTop="1" thickBot="1">
      <c r="A69" s="1037" t="s">
        <v>229</v>
      </c>
      <c r="B69" s="1073" t="s">
        <v>337</v>
      </c>
      <c r="C69" s="1074"/>
      <c r="D69" s="1105" t="s">
        <v>338</v>
      </c>
      <c r="E69" s="1106"/>
      <c r="F69" s="1106"/>
      <c r="G69" s="1106"/>
      <c r="H69" s="1106"/>
      <c r="I69" s="1106"/>
      <c r="J69" s="1106"/>
      <c r="K69" s="1106"/>
      <c r="L69" s="1106"/>
      <c r="M69" s="1106"/>
      <c r="N69" s="1106"/>
      <c r="O69" s="1107"/>
      <c r="P69" s="915" t="s">
        <v>594</v>
      </c>
      <c r="Q69" s="1102" t="s">
        <v>593</v>
      </c>
      <c r="R69" s="1103"/>
    </row>
    <row r="70" spans="1:18" ht="61.5" thickTop="1" thickBot="1">
      <c r="A70" s="1038"/>
      <c r="B70" s="1075"/>
      <c r="C70" s="1076"/>
      <c r="D70" s="1070" t="s">
        <v>190</v>
      </c>
      <c r="E70" s="1071"/>
      <c r="F70" s="1071"/>
      <c r="G70" s="1071"/>
      <c r="H70" s="1072"/>
      <c r="I70" s="889" t="s">
        <v>234</v>
      </c>
      <c r="J70" s="889" t="s">
        <v>222</v>
      </c>
      <c r="K70" s="889" t="s">
        <v>202</v>
      </c>
      <c r="L70" s="889" t="s">
        <v>203</v>
      </c>
      <c r="M70" s="695" t="s">
        <v>233</v>
      </c>
      <c r="N70" s="889" t="s">
        <v>235</v>
      </c>
      <c r="O70" s="891" t="s">
        <v>120</v>
      </c>
      <c r="P70" s="916"/>
      <c r="Q70" s="808"/>
      <c r="R70" s="809"/>
    </row>
    <row r="71" spans="1:18" ht="95.25" customHeight="1" thickTop="1" thickBot="1">
      <c r="A71" s="1039"/>
      <c r="B71" s="894" t="s">
        <v>592</v>
      </c>
      <c r="C71" s="894" t="s">
        <v>687</v>
      </c>
      <c r="D71" s="907" t="s">
        <v>192</v>
      </c>
      <c r="E71" s="908" t="s">
        <v>193</v>
      </c>
      <c r="F71" s="889" t="s">
        <v>194</v>
      </c>
      <c r="G71" s="888" t="s">
        <v>196</v>
      </c>
      <c r="H71" s="909" t="s">
        <v>197</v>
      </c>
      <c r="I71" s="890"/>
      <c r="J71" s="890"/>
      <c r="K71" s="890"/>
      <c r="L71" s="890"/>
      <c r="M71" s="697"/>
      <c r="N71" s="890"/>
      <c r="O71" s="895"/>
      <c r="P71" s="917"/>
      <c r="Q71" s="896" t="s">
        <v>595</v>
      </c>
      <c r="R71" s="895" t="s">
        <v>596</v>
      </c>
    </row>
    <row r="72" spans="1:18" ht="15.75" thickTop="1">
      <c r="A72" s="698" t="s">
        <v>237</v>
      </c>
      <c r="B72" s="795">
        <f>'lokale energieproductie'!B4</f>
        <v>0</v>
      </c>
      <c r="C72" s="1094"/>
      <c r="D72" s="1094"/>
      <c r="E72" s="1114"/>
      <c r="F72" s="1114"/>
      <c r="G72" s="1115"/>
      <c r="H72" s="1118"/>
      <c r="I72" s="1104"/>
      <c r="J72" s="892"/>
      <c r="K72" s="1108"/>
      <c r="L72" s="1108"/>
      <c r="M72" s="1108"/>
      <c r="N72" s="1108"/>
      <c r="O72" s="1111"/>
      <c r="P72" s="803">
        <v>0</v>
      </c>
      <c r="Q72" s="918"/>
      <c r="R72" s="803">
        <v>0</v>
      </c>
    </row>
    <row r="73" spans="1:18" ht="15">
      <c r="A73" s="699" t="s">
        <v>238</v>
      </c>
      <c r="B73" s="698">
        <f>'lokale energieproductie'!B5</f>
        <v>0</v>
      </c>
      <c r="C73" s="1095"/>
      <c r="D73" s="1095"/>
      <c r="E73" s="1109"/>
      <c r="F73" s="1109"/>
      <c r="G73" s="1116"/>
      <c r="H73" s="1119"/>
      <c r="I73" s="1095"/>
      <c r="J73" s="893"/>
      <c r="K73" s="1109"/>
      <c r="L73" s="1109"/>
      <c r="M73" s="1109"/>
      <c r="N73" s="1109"/>
      <c r="O73" s="1112"/>
      <c r="P73" s="804">
        <v>0</v>
      </c>
      <c r="Q73" s="810"/>
      <c r="R73" s="804">
        <v>0</v>
      </c>
    </row>
    <row r="74" spans="1:18" ht="15">
      <c r="A74" s="699" t="s">
        <v>239</v>
      </c>
      <c r="B74" s="698">
        <f>'lokale energieproductie'!B6</f>
        <v>7791.7889325679607</v>
      </c>
      <c r="C74" s="1095"/>
      <c r="D74" s="1095"/>
      <c r="E74" s="1109"/>
      <c r="F74" s="1109"/>
      <c r="G74" s="1116"/>
      <c r="H74" s="1119"/>
      <c r="I74" s="1095"/>
      <c r="J74" s="893"/>
      <c r="K74" s="1109"/>
      <c r="L74" s="1109"/>
      <c r="M74" s="1109"/>
      <c r="N74" s="1109"/>
      <c r="O74" s="1112"/>
      <c r="P74" s="804">
        <v>0</v>
      </c>
      <c r="Q74" s="810"/>
      <c r="R74" s="804">
        <v>0</v>
      </c>
    </row>
    <row r="75" spans="1:18" ht="15.75" thickBot="1">
      <c r="A75" s="699" t="s">
        <v>686</v>
      </c>
      <c r="B75" s="698">
        <f>'lokale energieproductie'!B7</f>
        <v>0</v>
      </c>
      <c r="C75" s="1096"/>
      <c r="D75" s="1096"/>
      <c r="E75" s="1110"/>
      <c r="F75" s="1110"/>
      <c r="G75" s="1117"/>
      <c r="H75" s="1120"/>
      <c r="I75" s="1096"/>
      <c r="J75" s="912"/>
      <c r="K75" s="1110"/>
      <c r="L75" s="1110"/>
      <c r="M75" s="1110"/>
      <c r="N75" s="1110"/>
      <c r="O75" s="1113"/>
      <c r="P75" s="804">
        <v>0</v>
      </c>
      <c r="Q75" s="919"/>
      <c r="R75" s="804">
        <v>0</v>
      </c>
    </row>
    <row r="76" spans="1:18" ht="15">
      <c r="A76" s="700" t="s">
        <v>240</v>
      </c>
      <c r="B76" s="698">
        <f>'lokale energieproductie'!B8*IFERROR(SUM(I76:O76)/SUM(D76:O76),0)</f>
        <v>0</v>
      </c>
      <c r="C76" s="698">
        <f>'lokale energieproductie'!B8*IFERROR(SUM(D76:H76)/SUM(D76:O76),0)</f>
        <v>0</v>
      </c>
      <c r="D76" s="910">
        <f>'lokale energieproductie'!C8</f>
        <v>0</v>
      </c>
      <c r="E76" s="911">
        <f>'lokale energieproductie'!D8</f>
        <v>0</v>
      </c>
      <c r="F76" s="911">
        <f>'lokale energieproductie'!E8</f>
        <v>0</v>
      </c>
      <c r="G76" s="911">
        <f>'lokale energieproductie'!F8</f>
        <v>0</v>
      </c>
      <c r="H76" s="911">
        <f>'lokale energieproductie'!G8</f>
        <v>0</v>
      </c>
      <c r="I76" s="911">
        <f>'lokale energieproductie'!I8</f>
        <v>0</v>
      </c>
      <c r="J76" s="911">
        <f>'lokale energieproductie'!J8</f>
        <v>0</v>
      </c>
      <c r="K76" s="911">
        <f>'lokale energieproductie'!M8</f>
        <v>0</v>
      </c>
      <c r="L76" s="911">
        <f>'lokale energieproductie'!N8</f>
        <v>0</v>
      </c>
      <c r="M76" s="911">
        <f>'lokale energieproductie'!H8</f>
        <v>0</v>
      </c>
      <c r="N76" s="911">
        <f>'lokale energieproductie'!K8</f>
        <v>0</v>
      </c>
      <c r="O76" s="921">
        <f>'lokale energieproductie'!L8</f>
        <v>0</v>
      </c>
      <c r="P76" s="920"/>
      <c r="Q76" s="805">
        <f>D76*EF_CO2_aardgas+E76*EF_VLgas_CO2+'SEAP template'!F76*EF_stookolie_CO2+EF_bruinkool_CO2*'SEAP template'!G76+'SEAP template'!H76*EF_steenkool_CO2+'EF brandstof'!M4*'SEAP template'!M76+'SEAP template'!O76*EF_anderfossiel_CO2</f>
        <v>0</v>
      </c>
      <c r="R76" s="804">
        <v>0</v>
      </c>
    </row>
    <row r="77" spans="1:18" ht="15.75" thickBot="1">
      <c r="A77" s="701" t="s">
        <v>741</v>
      </c>
      <c r="B77" s="698">
        <f>'lokale energieproductie'!B9*IFERROR(SUM(I77:O77)/SUM(D77:O77),0)</f>
        <v>0</v>
      </c>
      <c r="C77" s="698">
        <f>'lokale energieproductie'!B9*IFERROR(SUM(D77:H77)/SUM(D77:O77),0)</f>
        <v>0</v>
      </c>
      <c r="D77" s="725">
        <f>'lokale energieproductie'!C9</f>
        <v>0</v>
      </c>
      <c r="E77" s="726">
        <f>'lokale energieproductie'!D9</f>
        <v>0</v>
      </c>
      <c r="F77" s="726">
        <f>'lokale energieproductie'!E9</f>
        <v>0</v>
      </c>
      <c r="G77" s="726">
        <f>'lokale energieproductie'!F9</f>
        <v>0</v>
      </c>
      <c r="H77" s="726">
        <f>'lokale energieproductie'!G9</f>
        <v>0</v>
      </c>
      <c r="I77" s="911">
        <f>'lokale energieproductie'!I9</f>
        <v>0</v>
      </c>
      <c r="J77" s="911">
        <f>'lokale energieproductie'!J9</f>
        <v>0</v>
      </c>
      <c r="K77" s="911">
        <f>'lokale energieproductie'!M9</f>
        <v>0</v>
      </c>
      <c r="L77" s="911">
        <f>'lokale energieproductie'!N9</f>
        <v>0</v>
      </c>
      <c r="M77" s="911">
        <f>'lokale energieproductie'!H9</f>
        <v>0</v>
      </c>
      <c r="N77" s="911">
        <f>'lokale energieproductie'!K9</f>
        <v>0</v>
      </c>
      <c r="O77" s="921">
        <f>'lokale energieproductie'!L9</f>
        <v>0</v>
      </c>
      <c r="P77" s="797"/>
      <c r="Q77" s="805">
        <f>D77*EF_CO2_aardgas+E77*EF_VLgas_CO2+'SEAP template'!F77*EF_stookolie_CO2+EF_bruinkool_CO2*'SEAP template'!G77+'SEAP template'!H77*EF_steenkool_CO2+'EF brandstof'!M4*'SEAP template'!M77+'SEAP template'!O77*EF_anderfossiel_CO2</f>
        <v>0</v>
      </c>
      <c r="R77" s="807">
        <v>0</v>
      </c>
    </row>
    <row r="78" spans="1:18" ht="16.5" thickTop="1" thickBot="1">
      <c r="A78" s="702" t="s">
        <v>109</v>
      </c>
      <c r="B78" s="703">
        <f>SUM(B72:B77)</f>
        <v>7791.7889325679607</v>
      </c>
      <c r="C78" s="703">
        <f>SUM(C72:C77)</f>
        <v>0</v>
      </c>
      <c r="D78" s="704">
        <f t="shared" ref="D78:H78" si="10">SUM(D76:D77)</f>
        <v>0</v>
      </c>
      <c r="E78" s="704">
        <f t="shared" si="10"/>
        <v>0</v>
      </c>
      <c r="F78" s="704">
        <f t="shared" si="10"/>
        <v>0</v>
      </c>
      <c r="G78" s="704">
        <f t="shared" si="10"/>
        <v>0</v>
      </c>
      <c r="H78" s="704">
        <f t="shared" si="10"/>
        <v>0</v>
      </c>
      <c r="I78" s="704">
        <f>SUM(I76:I77)</f>
        <v>0</v>
      </c>
      <c r="J78" s="704">
        <f>SUM(J76:J77)</f>
        <v>0</v>
      </c>
      <c r="K78" s="704">
        <f t="shared" ref="K78:L78" si="11">SUM(K76:K77)</f>
        <v>0</v>
      </c>
      <c r="L78" s="704">
        <f t="shared" si="11"/>
        <v>0</v>
      </c>
      <c r="M78" s="704">
        <f>SUM(M76:M77)</f>
        <v>0</v>
      </c>
      <c r="N78" s="704">
        <f>SUM(N76:N77)</f>
        <v>0</v>
      </c>
      <c r="O78" s="812">
        <f>SUM(O76:O77)</f>
        <v>0</v>
      </c>
      <c r="P78" s="705">
        <v>0</v>
      </c>
      <c r="Q78" s="705">
        <f>SUM(Q76:Q77)</f>
        <v>0</v>
      </c>
      <c r="R78" s="705">
        <f>SUM(R72:R77)</f>
        <v>0</v>
      </c>
    </row>
    <row r="79" spans="1:18" ht="15.75" thickTop="1">
      <c r="A79" s="706"/>
      <c r="B79" s="759"/>
      <c r="C79" s="707"/>
      <c r="D79" s="707"/>
      <c r="E79" s="663"/>
      <c r="F79" s="662"/>
      <c r="G79" s="662"/>
      <c r="H79" s="662"/>
      <c r="I79" s="708"/>
      <c r="J79" s="662"/>
      <c r="K79" s="662"/>
      <c r="L79" s="662"/>
      <c r="M79" s="662"/>
      <c r="N79" s="709"/>
      <c r="O79" s="662"/>
      <c r="P79" s="662"/>
      <c r="Q79" s="662"/>
      <c r="R79" s="662"/>
    </row>
    <row r="80" spans="1:18" ht="15">
      <c r="A80" s="686"/>
      <c r="B80" s="748"/>
      <c r="C80" s="707"/>
      <c r="D80" s="707"/>
      <c r="E80" s="662"/>
      <c r="F80" s="662"/>
      <c r="G80" s="662"/>
      <c r="H80" s="662"/>
      <c r="I80" s="662"/>
      <c r="J80" s="662"/>
      <c r="K80" s="662"/>
      <c r="L80" s="662"/>
      <c r="M80" s="662"/>
      <c r="N80" s="662"/>
      <c r="O80" s="662"/>
      <c r="P80" s="662"/>
      <c r="Q80" s="662"/>
      <c r="R80" s="662"/>
    </row>
    <row r="81" spans="1:19" ht="18.75">
      <c r="A81" s="710" t="s">
        <v>340</v>
      </c>
      <c r="B81" s="710"/>
      <c r="C81" s="711"/>
      <c r="D81" s="692"/>
      <c r="E81" s="662"/>
      <c r="F81" s="662"/>
      <c r="G81" s="662"/>
      <c r="H81" s="662"/>
      <c r="I81" s="662"/>
      <c r="J81" s="662"/>
      <c r="K81" s="662"/>
      <c r="L81" s="662"/>
      <c r="M81" s="662"/>
      <c r="N81" s="662"/>
      <c r="O81" s="662"/>
      <c r="P81" s="662"/>
      <c r="Q81" s="662"/>
      <c r="R81" s="662"/>
    </row>
    <row r="82" spans="1:19">
      <c r="A82" s="1036"/>
      <c r="B82" s="1036"/>
      <c r="C82" s="1036"/>
      <c r="D82" s="1036"/>
      <c r="E82" s="1036"/>
      <c r="F82" s="1036"/>
      <c r="G82" s="1036"/>
      <c r="H82" s="1036"/>
      <c r="I82" s="1036"/>
      <c r="J82" s="1036"/>
      <c r="K82" s="1036"/>
      <c r="L82" s="1036"/>
      <c r="M82" s="1036"/>
      <c r="N82" s="1036"/>
      <c r="O82" s="1036"/>
      <c r="P82" s="1036"/>
      <c r="Q82" s="694"/>
      <c r="R82" s="694"/>
    </row>
    <row r="83" spans="1:19" ht="15.75" thickBot="1">
      <c r="A83" s="665"/>
      <c r="B83" s="665"/>
      <c r="C83" s="666"/>
      <c r="D83" s="666"/>
      <c r="E83" s="666"/>
      <c r="F83" s="666"/>
      <c r="G83" s="666"/>
      <c r="H83" s="666"/>
      <c r="I83" s="666"/>
      <c r="J83" s="666"/>
      <c r="K83" s="666"/>
      <c r="L83" s="666"/>
      <c r="M83" s="666"/>
      <c r="N83" s="666"/>
      <c r="O83" s="666"/>
      <c r="P83" s="666"/>
      <c r="Q83" s="666"/>
      <c r="R83" s="666"/>
    </row>
    <row r="84" spans="1:19" ht="48.2" customHeight="1" thickTop="1" thickBot="1">
      <c r="A84" s="1037" t="s">
        <v>241</v>
      </c>
      <c r="B84" s="1073" t="s">
        <v>341</v>
      </c>
      <c r="C84" s="1091"/>
      <c r="D84" s="1083" t="s">
        <v>342</v>
      </c>
      <c r="E84" s="1084"/>
      <c r="F84" s="1084"/>
      <c r="G84" s="1084"/>
      <c r="H84" s="1084"/>
      <c r="I84" s="1084"/>
      <c r="J84" s="1084"/>
      <c r="K84" s="1084"/>
      <c r="L84" s="1084"/>
      <c r="M84" s="1084"/>
      <c r="N84" s="1084"/>
      <c r="O84" s="1085"/>
      <c r="P84" s="915" t="s">
        <v>594</v>
      </c>
      <c r="Q84" s="1073" t="s">
        <v>593</v>
      </c>
      <c r="R84" s="1074"/>
    </row>
    <row r="85" spans="1:19" ht="16.5" customHeight="1" thickTop="1" thickBot="1">
      <c r="A85" s="1038"/>
      <c r="B85" s="1092"/>
      <c r="C85" s="1093"/>
      <c r="D85" s="1086" t="s">
        <v>190</v>
      </c>
      <c r="E85" s="1087"/>
      <c r="F85" s="1087"/>
      <c r="G85" s="1087"/>
      <c r="H85" s="1088"/>
      <c r="I85" s="1081" t="s">
        <v>234</v>
      </c>
      <c r="J85" s="1065" t="s">
        <v>222</v>
      </c>
      <c r="K85" s="1078" t="s">
        <v>202</v>
      </c>
      <c r="L85" s="1078" t="s">
        <v>203</v>
      </c>
      <c r="M85" s="1089" t="s">
        <v>233</v>
      </c>
      <c r="N85" s="1078" t="s">
        <v>245</v>
      </c>
      <c r="O85" s="1079" t="s">
        <v>120</v>
      </c>
      <c r="P85" s="916"/>
      <c r="Q85" s="808"/>
      <c r="R85" s="809"/>
    </row>
    <row r="86" spans="1:19" ht="110.25" customHeight="1" thickTop="1" thickBot="1">
      <c r="A86" s="1039"/>
      <c r="B86" s="796" t="s">
        <v>592</v>
      </c>
      <c r="C86" s="796" t="s">
        <v>687</v>
      </c>
      <c r="D86" s="712" t="s">
        <v>192</v>
      </c>
      <c r="E86" s="696" t="s">
        <v>193</v>
      </c>
      <c r="F86" s="713" t="s">
        <v>194</v>
      </c>
      <c r="G86" s="696" t="s">
        <v>196</v>
      </c>
      <c r="H86" s="714" t="s">
        <v>197</v>
      </c>
      <c r="I86" s="1082"/>
      <c r="J86" s="1077"/>
      <c r="K86" s="1066"/>
      <c r="L86" s="1066"/>
      <c r="M86" s="1090"/>
      <c r="N86" s="1066"/>
      <c r="O86" s="1080"/>
      <c r="P86" s="917"/>
      <c r="Q86" s="749" t="s">
        <v>595</v>
      </c>
      <c r="R86" s="747" t="s">
        <v>596</v>
      </c>
    </row>
    <row r="87" spans="1:19" ht="15.75" thickTop="1">
      <c r="A87" s="715" t="s">
        <v>240</v>
      </c>
      <c r="B87" s="716">
        <f>'lokale energieproductie'!B17*IFERROR(SUM(I87:O87)/SUM(D87:O87),0)</f>
        <v>0</v>
      </c>
      <c r="C87" s="716">
        <f>'lokale energieproductie'!B17*IFERROR(SUM(D87:H87)/SUM(D87:O87),0)</f>
        <v>0</v>
      </c>
      <c r="D87" s="727">
        <f>'lokale energieproductie'!C17</f>
        <v>0</v>
      </c>
      <c r="E87" s="727">
        <f>'lokale energieproductie'!D17</f>
        <v>0</v>
      </c>
      <c r="F87" s="727">
        <f>'lokale energieproductie'!E17</f>
        <v>0</v>
      </c>
      <c r="G87" s="727">
        <f>'lokale energieproductie'!F17</f>
        <v>0</v>
      </c>
      <c r="H87" s="727">
        <f>'lokale energieproductie'!G17</f>
        <v>0</v>
      </c>
      <c r="I87" s="727">
        <f>'lokale energieproductie'!I17</f>
        <v>0</v>
      </c>
      <c r="J87" s="727">
        <f>'lokale energieproductie'!J17</f>
        <v>0</v>
      </c>
      <c r="K87" s="727">
        <f>'lokale energieproductie'!M17</f>
        <v>0</v>
      </c>
      <c r="L87" s="727">
        <f>'lokale energieproductie'!N17</f>
        <v>0</v>
      </c>
      <c r="M87" s="727">
        <f>'lokale energieproductie'!H17</f>
        <v>0</v>
      </c>
      <c r="N87" s="727">
        <f>'lokale energieproductie'!K17</f>
        <v>0</v>
      </c>
      <c r="O87" s="727">
        <f>'lokale energieproductie'!L17</f>
        <v>0</v>
      </c>
      <c r="P87" s="1099"/>
      <c r="Q87" s="811">
        <f>D87*EF_CO2_aardgas+E87*EF_VLgas_CO2+'SEAP template'!F87*EF_stookolie_CO2+EF_bruinkool_CO2*'SEAP template'!G87+'SEAP template'!H87*EF_steenkool_CO2+'EF brandstof'!M4*'SEAP template'!M87+'SEAP template'!O87*EF_anderfossiel_CO2</f>
        <v>0</v>
      </c>
      <c r="R87" s="798">
        <v>0</v>
      </c>
    </row>
    <row r="88" spans="1:19" ht="15">
      <c r="A88" s="717" t="s">
        <v>246</v>
      </c>
      <c r="B88" s="716">
        <f>'lokale energieproductie'!B18*IFERROR(SUM(I88:O88)/SUM(D88:O88),0)</f>
        <v>0</v>
      </c>
      <c r="C88" s="716">
        <f>'lokale energieproductie'!B18*IFERROR(SUM(D88:H88)/SUM(D88:O88),0)</f>
        <v>0</v>
      </c>
      <c r="D88" s="727">
        <f>'lokale energieproductie'!C18</f>
        <v>0</v>
      </c>
      <c r="E88" s="727">
        <f>'lokale energieproductie'!D18</f>
        <v>0</v>
      </c>
      <c r="F88" s="727">
        <f>'lokale energieproductie'!E18</f>
        <v>0</v>
      </c>
      <c r="G88" s="727">
        <f>'lokale energieproductie'!F18</f>
        <v>0</v>
      </c>
      <c r="H88" s="727">
        <f>'lokale energieproductie'!G18</f>
        <v>0</v>
      </c>
      <c r="I88" s="727">
        <f>'lokale energieproductie'!I18</f>
        <v>0</v>
      </c>
      <c r="J88" s="727">
        <f>'lokale energieproductie'!J18</f>
        <v>0</v>
      </c>
      <c r="K88" s="727">
        <f>'lokale energieproductie'!M18</f>
        <v>0</v>
      </c>
      <c r="L88" s="727">
        <f>'lokale energieproductie'!N18</f>
        <v>0</v>
      </c>
      <c r="M88" s="727">
        <f>'lokale energieproductie'!H18</f>
        <v>0</v>
      </c>
      <c r="N88" s="727">
        <f>'lokale energieproductie'!K18</f>
        <v>0</v>
      </c>
      <c r="O88" s="727">
        <f>'lokale energieproductie'!L18</f>
        <v>0</v>
      </c>
      <c r="P88" s="1100"/>
      <c r="Q88" s="805">
        <f>D88*EF_CO2_aardgas+E88*EF_VLgas_CO2+'SEAP template'!F88*EF_stookolie_CO2+EF_bruinkool_CO2*'SEAP template'!G88+'SEAP template'!H88*EF_steenkool_CO2+'EF brandstof'!M4*'SEAP template'!M88+'SEAP template'!O88*EF_anderfossiel_CO2</f>
        <v>0</v>
      </c>
      <c r="R88" s="799">
        <v>0</v>
      </c>
    </row>
    <row r="89" spans="1:19" ht="30" thickBot="1">
      <c r="A89" s="701" t="s">
        <v>339</v>
      </c>
      <c r="B89" s="716">
        <f>'lokale energieproductie'!B19*IFERROR(SUM(I89:O89)/SUM(D89:O89),0)</f>
        <v>0</v>
      </c>
      <c r="C89" s="716">
        <f>'lokale energieproductie'!B19*IFERROR(SUM(D89:H89)/SUM(D89:O89),0)</f>
        <v>0</v>
      </c>
      <c r="D89" s="727">
        <f>'lokale energieproductie'!C19</f>
        <v>0</v>
      </c>
      <c r="E89" s="727">
        <f>'lokale energieproductie'!D19</f>
        <v>0</v>
      </c>
      <c r="F89" s="727">
        <f>'lokale energieproductie'!E19</f>
        <v>0</v>
      </c>
      <c r="G89" s="727">
        <f>'lokale energieproductie'!F19</f>
        <v>0</v>
      </c>
      <c r="H89" s="727">
        <f>'lokale energieproductie'!G19</f>
        <v>0</v>
      </c>
      <c r="I89" s="727">
        <f>'lokale energieproductie'!I19</f>
        <v>0</v>
      </c>
      <c r="J89" s="727">
        <f>'lokale energieproductie'!J19</f>
        <v>0</v>
      </c>
      <c r="K89" s="727">
        <f>'lokale energieproductie'!M19</f>
        <v>0</v>
      </c>
      <c r="L89" s="727">
        <f>'lokale energieproductie'!N19</f>
        <v>0</v>
      </c>
      <c r="M89" s="727">
        <f>'lokale energieproductie'!H19</f>
        <v>0</v>
      </c>
      <c r="N89" s="727">
        <f>'lokale energieproductie'!K19</f>
        <v>0</v>
      </c>
      <c r="O89" s="727">
        <f>'lokale energieproductie'!L19</f>
        <v>0</v>
      </c>
      <c r="P89" s="1101"/>
      <c r="Q89" s="806">
        <f>D89*EF_CO2_aardgas+E89*EF_VLgas_CO2+'SEAP template'!F89*EF_stookolie_CO2+EF_bruinkool_CO2*'SEAP template'!G89+'SEAP template'!H89*EF_steenkool_CO2+'EF brandstof'!M4*'SEAP template'!M89+'SEAP template'!O89*EF_anderfossiel_CO2</f>
        <v>0</v>
      </c>
      <c r="R89" s="800">
        <v>0</v>
      </c>
    </row>
    <row r="90" spans="1:19" ht="16.5" thickTop="1" thickBot="1">
      <c r="A90" s="718" t="s">
        <v>109</v>
      </c>
      <c r="B90" s="703">
        <f>SUM(B87:B89)</f>
        <v>0</v>
      </c>
      <c r="C90" s="703">
        <f>SUM(C87:C89)</f>
        <v>0</v>
      </c>
      <c r="D90" s="703">
        <f t="shared" ref="D90:H90" si="12">SUM(D87:D89)</f>
        <v>0</v>
      </c>
      <c r="E90" s="703">
        <f t="shared" si="12"/>
        <v>0</v>
      </c>
      <c r="F90" s="703">
        <f t="shared" si="12"/>
        <v>0</v>
      </c>
      <c r="G90" s="703">
        <f t="shared" si="12"/>
        <v>0</v>
      </c>
      <c r="H90" s="703">
        <f t="shared" si="12"/>
        <v>0</v>
      </c>
      <c r="I90" s="703">
        <f>SUM(I87:I89)</f>
        <v>0</v>
      </c>
      <c r="J90" s="703">
        <f>SUM(J87:J89)</f>
        <v>0</v>
      </c>
      <c r="K90" s="703">
        <f t="shared" ref="K90:L90" si="13">SUM(K87:K89)</f>
        <v>0</v>
      </c>
      <c r="L90" s="703">
        <f t="shared" si="13"/>
        <v>0</v>
      </c>
      <c r="M90" s="703">
        <f>SUM(M87:M89)</f>
        <v>0</v>
      </c>
      <c r="N90" s="703">
        <f>SUM(N87:N89)</f>
        <v>0</v>
      </c>
      <c r="O90" s="703">
        <f>SUM(O87:O89)</f>
        <v>0</v>
      </c>
      <c r="P90" s="703">
        <v>0</v>
      </c>
      <c r="Q90" s="703">
        <f>SUM(Q87:Q89)</f>
        <v>0</v>
      </c>
      <c r="R90" s="812">
        <f>SUM(R87:R89)</f>
        <v>0</v>
      </c>
    </row>
    <row r="91" spans="1:19" ht="15.75" thickTop="1">
      <c r="A91" s="719"/>
      <c r="B91" s="719"/>
      <c r="C91" s="720"/>
      <c r="D91" s="721"/>
      <c r="E91" s="722"/>
      <c r="F91" s="708"/>
      <c r="G91" s="708"/>
      <c r="H91" s="708"/>
      <c r="I91" s="708"/>
      <c r="J91" s="708"/>
      <c r="K91" s="708"/>
      <c r="L91" s="708"/>
      <c r="M91" s="662"/>
      <c r="Q91" s="708"/>
      <c r="R91" s="662"/>
      <c r="S91" s="693"/>
    </row>
  </sheetData>
  <mergeCells count="54">
    <mergeCell ref="P87:P89"/>
    <mergeCell ref="Q69:R69"/>
    <mergeCell ref="K85:K86"/>
    <mergeCell ref="L85:L86"/>
    <mergeCell ref="C72:C75"/>
    <mergeCell ref="I72:I75"/>
    <mergeCell ref="D69:O69"/>
    <mergeCell ref="K72:K75"/>
    <mergeCell ref="L72:L75"/>
    <mergeCell ref="M72:M75"/>
    <mergeCell ref="N72:N75"/>
    <mergeCell ref="O72:O75"/>
    <mergeCell ref="E72:E75"/>
    <mergeCell ref="F72:F75"/>
    <mergeCell ref="G72:G75"/>
    <mergeCell ref="H72:H75"/>
    <mergeCell ref="C23:Q23"/>
    <mergeCell ref="D70:H70"/>
    <mergeCell ref="B69:C70"/>
    <mergeCell ref="Q84:R84"/>
    <mergeCell ref="J85:J86"/>
    <mergeCell ref="N85:N86"/>
    <mergeCell ref="O85:O86"/>
    <mergeCell ref="I85:I86"/>
    <mergeCell ref="D84:O84"/>
    <mergeCell ref="A82:P82"/>
    <mergeCell ref="A84:A86"/>
    <mergeCell ref="D85:H85"/>
    <mergeCell ref="M85:M86"/>
    <mergeCell ref="B84:C85"/>
    <mergeCell ref="D72:D75"/>
    <mergeCell ref="A35:A37"/>
    <mergeCell ref="C35:R35"/>
    <mergeCell ref="C36:C37"/>
    <mergeCell ref="D36:D37"/>
    <mergeCell ref="E36:L36"/>
    <mergeCell ref="M36:Q36"/>
    <mergeCell ref="R36:R37"/>
    <mergeCell ref="C58:Q60"/>
    <mergeCell ref="A67:Q67"/>
    <mergeCell ref="A69:A71"/>
    <mergeCell ref="A2:C2"/>
    <mergeCell ref="A3:R3"/>
    <mergeCell ref="A5:A7"/>
    <mergeCell ref="C5:R5"/>
    <mergeCell ref="C6:C7"/>
    <mergeCell ref="D6:D7"/>
    <mergeCell ref="E6:L6"/>
    <mergeCell ref="M6:Q6"/>
    <mergeCell ref="R6:R7"/>
    <mergeCell ref="C8:Q8"/>
    <mergeCell ref="C17:Q17"/>
    <mergeCell ref="A31:C31"/>
    <mergeCell ref="A33:R33"/>
  </mergeCells>
  <pageMargins left="0.7" right="0.7" top="0.75" bottom="0.75" header="0.3" footer="0.3"/>
  <pageSetup paperSize="9" orientation="portrait" r:id="rId1"/>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F00-000000000000}">
  <sheetPr codeName="Sheet28">
    <tabColor theme="9"/>
  </sheetPr>
  <dimension ref="A1:H28"/>
  <sheetViews>
    <sheetView showGridLines="0" workbookViewId="0">
      <selection activeCell="A20" sqref="A20:H20"/>
    </sheetView>
  </sheetViews>
  <sheetFormatPr defaultRowHeight="15"/>
  <cols>
    <col min="1" max="1" width="42.85546875" bestFit="1" customWidth="1"/>
    <col min="2" max="2" width="32.7109375" bestFit="1" customWidth="1"/>
    <col min="3" max="3" width="42.85546875" bestFit="1" customWidth="1"/>
    <col min="4" max="4" width="149.85546875" bestFit="1" customWidth="1"/>
    <col min="5" max="5" width="123.28515625" bestFit="1" customWidth="1"/>
    <col min="6" max="6" width="57.7109375" bestFit="1" customWidth="1"/>
    <col min="7" max="7" width="12.5703125" bestFit="1" customWidth="1"/>
    <col min="8" max="8" width="40" bestFit="1" customWidth="1"/>
  </cols>
  <sheetData>
    <row r="1" spans="1:8" s="8" customFormat="1">
      <c r="A1" s="345" t="s">
        <v>388</v>
      </c>
      <c r="B1" s="345" t="s">
        <v>395</v>
      </c>
      <c r="C1" s="345" t="s">
        <v>394</v>
      </c>
      <c r="D1" s="345" t="s">
        <v>393</v>
      </c>
      <c r="E1" s="346" t="s">
        <v>389</v>
      </c>
      <c r="F1" s="347" t="s">
        <v>390</v>
      </c>
      <c r="G1" s="347" t="s">
        <v>391</v>
      </c>
      <c r="H1" s="347" t="s">
        <v>392</v>
      </c>
    </row>
    <row r="2" spans="1:8" s="11" customFormat="1">
      <c r="A2" s="1017" t="s">
        <v>815</v>
      </c>
      <c r="B2" s="1018" t="s">
        <v>840</v>
      </c>
      <c r="C2" s="1017" t="s">
        <v>602</v>
      </c>
      <c r="D2" s="1017" t="s">
        <v>646</v>
      </c>
      <c r="E2" s="341"/>
      <c r="F2" s="338" t="s">
        <v>649</v>
      </c>
      <c r="G2" s="338" t="s">
        <v>654</v>
      </c>
      <c r="H2" s="339" t="s">
        <v>655</v>
      </c>
    </row>
    <row r="3" spans="1:8" s="11" customFormat="1">
      <c r="A3" s="1017" t="s">
        <v>848</v>
      </c>
      <c r="B3" s="1018" t="s">
        <v>849</v>
      </c>
      <c r="C3" s="1017" t="s">
        <v>186</v>
      </c>
      <c r="D3" s="1019" t="s">
        <v>850</v>
      </c>
      <c r="E3" s="341"/>
      <c r="F3" s="848" t="s">
        <v>644</v>
      </c>
      <c r="G3" s="848" t="s">
        <v>643</v>
      </c>
      <c r="H3" s="848" t="s">
        <v>645</v>
      </c>
    </row>
    <row r="4" spans="1:8" s="11" customFormat="1">
      <c r="A4" s="340" t="s">
        <v>381</v>
      </c>
      <c r="B4" s="751">
        <v>2018</v>
      </c>
      <c r="C4" s="340" t="s">
        <v>381</v>
      </c>
      <c r="D4" s="340" t="s">
        <v>652</v>
      </c>
      <c r="E4" s="341"/>
      <c r="F4" s="848" t="s">
        <v>640</v>
      </c>
      <c r="G4" s="848" t="s">
        <v>641</v>
      </c>
      <c r="H4" s="848" t="s">
        <v>642</v>
      </c>
    </row>
    <row r="5" spans="1:8">
      <c r="A5" s="335" t="s">
        <v>781</v>
      </c>
      <c r="B5" s="846" t="s">
        <v>768</v>
      </c>
      <c r="C5" s="335" t="s">
        <v>781</v>
      </c>
      <c r="D5" s="335" t="s">
        <v>653</v>
      </c>
      <c r="E5" s="337"/>
      <c r="F5" s="338" t="s">
        <v>784</v>
      </c>
      <c r="G5" s="338" t="s">
        <v>787</v>
      </c>
      <c r="H5" s="339" t="s">
        <v>783</v>
      </c>
    </row>
    <row r="6" spans="1:8">
      <c r="A6" s="340" t="s">
        <v>405</v>
      </c>
      <c r="B6" s="343" t="s">
        <v>406</v>
      </c>
      <c r="C6" s="340" t="s">
        <v>408</v>
      </c>
      <c r="D6" s="340" t="s">
        <v>404</v>
      </c>
      <c r="E6" s="337" t="s">
        <v>407</v>
      </c>
      <c r="F6" s="338"/>
      <c r="G6" s="338"/>
      <c r="H6" s="339"/>
    </row>
    <row r="7" spans="1:8" s="840" customFormat="1">
      <c r="A7" s="340" t="s">
        <v>647</v>
      </c>
      <c r="B7" s="751">
        <v>2018</v>
      </c>
      <c r="C7" s="340" t="s">
        <v>381</v>
      </c>
      <c r="D7" s="340" t="s">
        <v>729</v>
      </c>
      <c r="E7" s="337" t="s">
        <v>648</v>
      </c>
      <c r="F7" s="338"/>
      <c r="G7" s="338"/>
      <c r="H7" s="339"/>
    </row>
    <row r="8" spans="1:8" s="840" customFormat="1">
      <c r="A8" s="340" t="s">
        <v>658</v>
      </c>
      <c r="B8" s="751">
        <v>2017</v>
      </c>
      <c r="C8" s="340" t="s">
        <v>660</v>
      </c>
      <c r="D8" s="340" t="s">
        <v>659</v>
      </c>
      <c r="E8" s="342" t="s">
        <v>657</v>
      </c>
      <c r="F8" s="338"/>
      <c r="G8" s="338"/>
      <c r="H8" s="339"/>
    </row>
    <row r="9" spans="1:8" s="11" customFormat="1">
      <c r="A9" s="340" t="s">
        <v>579</v>
      </c>
      <c r="B9" s="751" t="s">
        <v>767</v>
      </c>
      <c r="C9" s="340" t="s">
        <v>580</v>
      </c>
      <c r="D9" s="340" t="s">
        <v>581</v>
      </c>
      <c r="E9" s="341"/>
      <c r="F9" s="848" t="s">
        <v>630</v>
      </c>
      <c r="G9" s="848" t="s">
        <v>631</v>
      </c>
      <c r="H9" s="339" t="s">
        <v>632</v>
      </c>
    </row>
    <row r="10" spans="1:8">
      <c r="A10" s="335" t="s">
        <v>635</v>
      </c>
      <c r="B10" s="846" t="s">
        <v>670</v>
      </c>
      <c r="C10" s="335" t="s">
        <v>636</v>
      </c>
      <c r="D10" s="335" t="s">
        <v>731</v>
      </c>
      <c r="E10" s="640"/>
      <c r="F10" s="338" t="s">
        <v>639</v>
      </c>
      <c r="G10" s="338" t="s">
        <v>637</v>
      </c>
      <c r="H10" s="339" t="s">
        <v>638</v>
      </c>
    </row>
    <row r="11" spans="1:8" s="840" customFormat="1">
      <c r="A11" s="340" t="s">
        <v>651</v>
      </c>
      <c r="B11" s="751">
        <v>2017</v>
      </c>
      <c r="C11" s="340" t="s">
        <v>399</v>
      </c>
      <c r="D11" s="340" t="s">
        <v>650</v>
      </c>
      <c r="E11" s="337"/>
      <c r="F11" s="338" t="s">
        <v>649</v>
      </c>
      <c r="G11" s="338" t="s">
        <v>654</v>
      </c>
      <c r="H11" s="339" t="s">
        <v>655</v>
      </c>
    </row>
    <row r="12" spans="1:8" s="10" customFormat="1">
      <c r="A12" s="340" t="s">
        <v>383</v>
      </c>
      <c r="B12" s="336" t="s">
        <v>398</v>
      </c>
      <c r="C12" s="335"/>
      <c r="D12" s="344" t="s">
        <v>397</v>
      </c>
      <c r="E12" s="337"/>
      <c r="F12" s="338"/>
      <c r="G12" s="338"/>
      <c r="H12" s="339"/>
    </row>
    <row r="13" spans="1:8">
      <c r="A13" s="335" t="s">
        <v>377</v>
      </c>
      <c r="B13" s="336" t="s">
        <v>662</v>
      </c>
      <c r="C13" s="335" t="s">
        <v>626</v>
      </c>
      <c r="D13" s="335" t="s">
        <v>663</v>
      </c>
      <c r="E13" s="342" t="s">
        <v>378</v>
      </c>
      <c r="F13" s="338" t="s">
        <v>379</v>
      </c>
      <c r="G13" s="338" t="s">
        <v>788</v>
      </c>
      <c r="H13" s="338" t="s">
        <v>380</v>
      </c>
    </row>
    <row r="14" spans="1:8">
      <c r="A14" s="335" t="s">
        <v>382</v>
      </c>
      <c r="B14" s="846" t="s">
        <v>668</v>
      </c>
      <c r="C14" s="335" t="s">
        <v>382</v>
      </c>
      <c r="D14" s="335" t="s">
        <v>396</v>
      </c>
      <c r="E14" s="337"/>
      <c r="F14" s="338" t="s">
        <v>676</v>
      </c>
      <c r="G14" s="854" t="s">
        <v>789</v>
      </c>
      <c r="H14" s="854" t="s">
        <v>680</v>
      </c>
    </row>
    <row r="15" spans="1:8" s="847" customFormat="1">
      <c r="A15" s="850" t="s">
        <v>482</v>
      </c>
      <c r="B15" s="851" t="s">
        <v>826</v>
      </c>
      <c r="C15" s="850" t="s">
        <v>672</v>
      </c>
      <c r="D15" s="852" t="s">
        <v>825</v>
      </c>
      <c r="E15" s="853"/>
      <c r="F15" s="338" t="s">
        <v>628</v>
      </c>
      <c r="G15" s="854" t="s">
        <v>633</v>
      </c>
      <c r="H15" s="339" t="s">
        <v>634</v>
      </c>
    </row>
    <row r="16" spans="1:8" s="847" customFormat="1">
      <c r="A16" s="850" t="s">
        <v>482</v>
      </c>
      <c r="B16" s="851" t="s">
        <v>671</v>
      </c>
      <c r="C16" s="850" t="s">
        <v>672</v>
      </c>
      <c r="D16" s="852" t="s">
        <v>825</v>
      </c>
      <c r="E16" s="853"/>
      <c r="F16" s="338" t="s">
        <v>628</v>
      </c>
      <c r="G16" s="854" t="s">
        <v>633</v>
      </c>
      <c r="H16" s="339" t="s">
        <v>634</v>
      </c>
    </row>
    <row r="17" spans="1:8" s="11" customFormat="1">
      <c r="A17" s="340" t="s">
        <v>481</v>
      </c>
      <c r="B17" s="851" t="s">
        <v>730</v>
      </c>
      <c r="C17" s="340" t="s">
        <v>399</v>
      </c>
      <c r="D17" s="340" t="s">
        <v>775</v>
      </c>
      <c r="E17" s="342" t="s">
        <v>629</v>
      </c>
      <c r="F17" s="338" t="s">
        <v>628</v>
      </c>
      <c r="G17" s="854" t="s">
        <v>633</v>
      </c>
      <c r="H17" s="339" t="s">
        <v>634</v>
      </c>
    </row>
    <row r="18" spans="1:8" s="11" customFormat="1">
      <c r="A18" s="340" t="s">
        <v>868</v>
      </c>
      <c r="B18" s="851" t="s">
        <v>869</v>
      </c>
      <c r="C18" s="340"/>
      <c r="D18" s="340"/>
      <c r="E18" s="342" t="s">
        <v>870</v>
      </c>
      <c r="F18" s="338"/>
      <c r="G18" s="854"/>
      <c r="H18" s="339"/>
    </row>
    <row r="19" spans="1:8">
      <c r="A19" s="340" t="s">
        <v>186</v>
      </c>
      <c r="B19" s="751" t="s">
        <v>768</v>
      </c>
      <c r="C19" s="340" t="s">
        <v>400</v>
      </c>
      <c r="D19" s="340" t="s">
        <v>627</v>
      </c>
      <c r="E19" s="337"/>
      <c r="F19" s="338" t="s">
        <v>401</v>
      </c>
      <c r="G19" s="338" t="s">
        <v>402</v>
      </c>
      <c r="H19" s="339" t="s">
        <v>403</v>
      </c>
    </row>
    <row r="20" spans="1:8" s="11" customFormat="1">
      <c r="A20" s="1022" t="s">
        <v>872</v>
      </c>
      <c r="B20" s="1023" t="s">
        <v>873</v>
      </c>
      <c r="C20" s="1022" t="s">
        <v>186</v>
      </c>
      <c r="D20" s="1022" t="s">
        <v>874</v>
      </c>
      <c r="E20" s="337"/>
      <c r="F20" s="848" t="s">
        <v>644</v>
      </c>
      <c r="G20" s="848" t="s">
        <v>643</v>
      </c>
      <c r="H20" s="848" t="s">
        <v>645</v>
      </c>
    </row>
    <row r="21" spans="1:8" s="840" customFormat="1">
      <c r="A21" s="340" t="s">
        <v>382</v>
      </c>
      <c r="B21" s="751" t="s">
        <v>767</v>
      </c>
      <c r="C21" s="340" t="s">
        <v>382</v>
      </c>
      <c r="D21" s="340" t="s">
        <v>673</v>
      </c>
      <c r="E21" s="337"/>
      <c r="F21" s="338" t="s">
        <v>675</v>
      </c>
      <c r="G21" s="848" t="s">
        <v>790</v>
      </c>
      <c r="H21" s="849" t="s">
        <v>679</v>
      </c>
    </row>
    <row r="22" spans="1:8" s="840" customFormat="1">
      <c r="A22" s="340" t="s">
        <v>382</v>
      </c>
      <c r="B22" s="751" t="s">
        <v>782</v>
      </c>
      <c r="C22" s="340" t="s">
        <v>382</v>
      </c>
      <c r="D22" s="340" t="s">
        <v>674</v>
      </c>
      <c r="E22" s="337"/>
      <c r="F22" s="338" t="s">
        <v>785</v>
      </c>
      <c r="G22" s="848" t="s">
        <v>791</v>
      </c>
      <c r="H22" s="339" t="s">
        <v>786</v>
      </c>
    </row>
    <row r="23" spans="1:8" s="11" customFormat="1">
      <c r="A23" s="340" t="s">
        <v>382</v>
      </c>
      <c r="B23" s="878" t="s">
        <v>768</v>
      </c>
      <c r="C23" s="340" t="s">
        <v>382</v>
      </c>
      <c r="D23" s="340" t="s">
        <v>604</v>
      </c>
      <c r="E23" s="341"/>
      <c r="F23" s="848" t="s">
        <v>678</v>
      </c>
      <c r="G23" s="848" t="s">
        <v>792</v>
      </c>
      <c r="H23" s="848" t="s">
        <v>677</v>
      </c>
    </row>
    <row r="24" spans="1:8" s="11" customFormat="1">
      <c r="A24" s="340" t="s">
        <v>382</v>
      </c>
      <c r="B24" s="878" t="s">
        <v>768</v>
      </c>
      <c r="C24" s="340" t="s">
        <v>382</v>
      </c>
      <c r="D24" s="879" t="s">
        <v>584</v>
      </c>
      <c r="E24" s="341"/>
      <c r="F24" s="848" t="s">
        <v>678</v>
      </c>
      <c r="G24" s="848" t="s">
        <v>792</v>
      </c>
      <c r="H24" s="849" t="s">
        <v>677</v>
      </c>
    </row>
    <row r="27" spans="1:8">
      <c r="F27" s="840"/>
    </row>
    <row r="28" spans="1:8">
      <c r="G28" s="840"/>
    </row>
  </sheetData>
  <hyperlinks>
    <hyperlink ref="H5" r:id="rId1" xr:uid="{00000000-0004-0000-1F00-000000000000}"/>
    <hyperlink ref="E13" r:id="rId2" xr:uid="{00000000-0004-0000-1F00-000001000000}"/>
    <hyperlink ref="H9" r:id="rId3" xr:uid="{00000000-0004-0000-1F00-000002000000}"/>
    <hyperlink ref="H15" r:id="rId4" xr:uid="{00000000-0004-0000-1F00-000003000000}"/>
    <hyperlink ref="H17" r:id="rId5" xr:uid="{00000000-0004-0000-1F00-000004000000}"/>
    <hyperlink ref="H11" r:id="rId6" xr:uid="{00000000-0004-0000-1F00-000005000000}"/>
    <hyperlink ref="H2" r:id="rId7" xr:uid="{00000000-0004-0000-1F00-000006000000}"/>
    <hyperlink ref="E8" r:id="rId8" xr:uid="{00000000-0004-0000-1F00-000007000000}"/>
    <hyperlink ref="H14" r:id="rId9" display="mailto:ellen.moons@vea.be" xr:uid="{00000000-0004-0000-1F00-000008000000}"/>
    <hyperlink ref="E17" r:id="rId10" xr:uid="{36C61577-7F9E-4D9C-B5AD-5F113AB9CFC3}"/>
    <hyperlink ref="H22" r:id="rId11" xr:uid="{A9055A9B-BCE6-4D69-8C41-AA9360476766}"/>
    <hyperlink ref="E18" r:id="rId12" xr:uid="{50974318-158D-4D28-837B-26D6C5CC5909}"/>
  </hyperlinks>
  <pageMargins left="0.7" right="0.7" top="0.75" bottom="0.75" header="0.3" footer="0.3"/>
  <pageSetup paperSize="9" orientation="portrait" r:id="rId13"/>
  <ignoredErrors>
    <ignoredError sqref="B6 B12" numberStoredAsText="1"/>
  </ignoredErrors>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2000-000000000000}">
  <sheetPr codeName="Sheet29"/>
  <dimension ref="A1:D36"/>
  <sheetViews>
    <sheetView workbookViewId="0"/>
  </sheetViews>
  <sheetFormatPr defaultRowHeight="15"/>
  <cols>
    <col min="1" max="1" width="11" bestFit="1" customWidth="1"/>
    <col min="2" max="2" width="12" bestFit="1" customWidth="1"/>
    <col min="3" max="3" width="180.140625" customWidth="1"/>
    <col min="4" max="4" width="36.28515625" bestFit="1" customWidth="1"/>
    <col min="6" max="6" width="28.5703125" bestFit="1" customWidth="1"/>
  </cols>
  <sheetData>
    <row r="1" spans="1:4">
      <c r="A1" s="855" t="s">
        <v>569</v>
      </c>
      <c r="B1" s="855" t="s">
        <v>570</v>
      </c>
      <c r="C1" s="855" t="s">
        <v>572</v>
      </c>
      <c r="D1" s="855" t="s">
        <v>571</v>
      </c>
    </row>
    <row r="2" spans="1:4" s="841" customFormat="1">
      <c r="A2" s="976" t="s">
        <v>809</v>
      </c>
      <c r="B2" s="864">
        <v>43599</v>
      </c>
      <c r="C2" s="841" t="s">
        <v>737</v>
      </c>
      <c r="D2" s="876" t="s">
        <v>738</v>
      </c>
    </row>
    <row r="3" spans="1:4" s="841" customFormat="1">
      <c r="A3" s="976" t="s">
        <v>809</v>
      </c>
      <c r="B3" s="864">
        <v>43599</v>
      </c>
      <c r="C3" s="841" t="s">
        <v>734</v>
      </c>
      <c r="D3" s="865" t="s">
        <v>732</v>
      </c>
    </row>
    <row r="4" spans="1:4" s="841" customFormat="1">
      <c r="A4" s="976" t="s">
        <v>809</v>
      </c>
      <c r="B4" s="864">
        <v>43599</v>
      </c>
      <c r="C4" s="841" t="s">
        <v>735</v>
      </c>
      <c r="D4" s="977" t="s">
        <v>733</v>
      </c>
    </row>
    <row r="5" spans="1:4" s="841" customFormat="1">
      <c r="A5" s="976" t="s">
        <v>809</v>
      </c>
      <c r="B5" s="864">
        <v>43599</v>
      </c>
      <c r="C5" s="841" t="s">
        <v>736</v>
      </c>
      <c r="D5" s="865" t="s">
        <v>728</v>
      </c>
    </row>
    <row r="6" spans="1:4" s="841" customFormat="1">
      <c r="A6" s="976" t="s">
        <v>809</v>
      </c>
      <c r="B6" s="880">
        <v>43608</v>
      </c>
      <c r="C6" s="841" t="s">
        <v>832</v>
      </c>
      <c r="D6" s="865" t="s">
        <v>765</v>
      </c>
    </row>
    <row r="7" spans="1:4" s="841" customFormat="1">
      <c r="A7" s="976" t="s">
        <v>809</v>
      </c>
      <c r="B7" s="880">
        <v>43608</v>
      </c>
      <c r="C7" s="841" t="s">
        <v>764</v>
      </c>
      <c r="D7" s="865" t="s">
        <v>766</v>
      </c>
    </row>
    <row r="8" spans="1:4" s="841" customFormat="1">
      <c r="A8" s="976" t="s">
        <v>809</v>
      </c>
      <c r="B8" s="880">
        <v>43608</v>
      </c>
      <c r="C8" s="841" t="s">
        <v>776</v>
      </c>
      <c r="D8" s="881" t="s">
        <v>777</v>
      </c>
    </row>
    <row r="9" spans="1:4" s="7" customFormat="1">
      <c r="A9" s="976" t="s">
        <v>809</v>
      </c>
      <c r="B9" s="880">
        <v>43608</v>
      </c>
      <c r="C9" s="841" t="s">
        <v>778</v>
      </c>
      <c r="D9" s="884" t="s">
        <v>779</v>
      </c>
    </row>
    <row r="10" spans="1:4" s="7" customFormat="1">
      <c r="A10" s="976" t="s">
        <v>809</v>
      </c>
      <c r="B10" s="864">
        <v>43614</v>
      </c>
      <c r="C10" s="864" t="s">
        <v>795</v>
      </c>
      <c r="D10" s="881" t="s">
        <v>801</v>
      </c>
    </row>
    <row r="11" spans="1:4" s="7" customFormat="1">
      <c r="A11" s="976" t="s">
        <v>809</v>
      </c>
      <c r="B11" s="864">
        <v>43614</v>
      </c>
      <c r="C11" s="864" t="s">
        <v>796</v>
      </c>
      <c r="D11" s="881" t="s">
        <v>802</v>
      </c>
    </row>
    <row r="12" spans="1:4" s="7" customFormat="1">
      <c r="A12" s="976" t="s">
        <v>809</v>
      </c>
      <c r="B12" s="864">
        <v>43614</v>
      </c>
      <c r="C12" s="864" t="s">
        <v>797</v>
      </c>
      <c r="D12" s="881" t="s">
        <v>803</v>
      </c>
    </row>
    <row r="13" spans="1:4" s="7" customFormat="1">
      <c r="A13" s="976" t="s">
        <v>809</v>
      </c>
      <c r="B13" s="864">
        <v>43614</v>
      </c>
      <c r="C13" s="864" t="s">
        <v>798</v>
      </c>
      <c r="D13" s="881" t="s">
        <v>804</v>
      </c>
    </row>
    <row r="14" spans="1:4" s="7" customFormat="1">
      <c r="A14" s="976" t="s">
        <v>809</v>
      </c>
      <c r="B14" s="864">
        <v>43614</v>
      </c>
      <c r="C14" s="864" t="s">
        <v>799</v>
      </c>
      <c r="D14" s="881" t="s">
        <v>805</v>
      </c>
    </row>
    <row r="15" spans="1:4" s="7" customFormat="1">
      <c r="A15" s="976" t="s">
        <v>809</v>
      </c>
      <c r="B15" s="864">
        <v>43614</v>
      </c>
      <c r="C15" s="864" t="s">
        <v>800</v>
      </c>
      <c r="D15" s="881" t="s">
        <v>806</v>
      </c>
    </row>
    <row r="16" spans="1:4" s="7" customFormat="1">
      <c r="A16" s="976" t="s">
        <v>808</v>
      </c>
      <c r="B16" s="864">
        <v>43678</v>
      </c>
      <c r="C16" s="864" t="s">
        <v>810</v>
      </c>
      <c r="D16" s="884" t="s">
        <v>807</v>
      </c>
    </row>
    <row r="17" spans="1:4" s="7" customFormat="1">
      <c r="A17" s="976" t="s">
        <v>814</v>
      </c>
      <c r="B17" s="1010">
        <v>43930</v>
      </c>
      <c r="C17" s="1007" t="s">
        <v>811</v>
      </c>
      <c r="D17" s="1009" t="s">
        <v>812</v>
      </c>
    </row>
    <row r="18" spans="1:4" s="7" customFormat="1">
      <c r="A18" s="976" t="s">
        <v>814</v>
      </c>
      <c r="B18" s="1010">
        <v>43930</v>
      </c>
      <c r="C18" s="1007" t="s">
        <v>813</v>
      </c>
      <c r="D18" s="1009" t="s">
        <v>812</v>
      </c>
    </row>
    <row r="19" spans="1:4" s="7" customFormat="1">
      <c r="A19" s="976" t="s">
        <v>814</v>
      </c>
      <c r="B19" s="1010">
        <v>43943</v>
      </c>
      <c r="C19" s="1007" t="s">
        <v>816</v>
      </c>
      <c r="D19" s="1008" t="s">
        <v>738</v>
      </c>
    </row>
    <row r="20" spans="1:4" s="7" customFormat="1">
      <c r="A20" s="976" t="s">
        <v>814</v>
      </c>
      <c r="B20" s="1010">
        <v>43943</v>
      </c>
      <c r="C20" s="1007" t="s">
        <v>817</v>
      </c>
      <c r="D20" s="1009" t="s">
        <v>818</v>
      </c>
    </row>
    <row r="21" spans="1:4">
      <c r="A21" s="976" t="s">
        <v>814</v>
      </c>
      <c r="B21" s="1010">
        <v>43943</v>
      </c>
      <c r="C21" s="1007" t="s">
        <v>819</v>
      </c>
      <c r="D21" s="1009" t="s">
        <v>820</v>
      </c>
    </row>
    <row r="22" spans="1:4">
      <c r="A22" s="976" t="s">
        <v>814</v>
      </c>
      <c r="B22" s="1010">
        <v>43943</v>
      </c>
      <c r="C22" s="1007" t="s">
        <v>821</v>
      </c>
      <c r="D22" s="1009" t="s">
        <v>822</v>
      </c>
    </row>
    <row r="23" spans="1:4">
      <c r="A23" s="976" t="s">
        <v>814</v>
      </c>
      <c r="B23" s="1010">
        <v>43951</v>
      </c>
      <c r="C23" t="s">
        <v>776</v>
      </c>
      <c r="D23" s="1009" t="s">
        <v>823</v>
      </c>
    </row>
    <row r="24" spans="1:4">
      <c r="A24" s="976" t="s">
        <v>827</v>
      </c>
      <c r="B24" s="1010">
        <v>44309</v>
      </c>
      <c r="C24" s="1010" t="s">
        <v>828</v>
      </c>
    </row>
    <row r="25" spans="1:4">
      <c r="A25" s="976" t="s">
        <v>827</v>
      </c>
      <c r="B25" s="1010">
        <v>44309</v>
      </c>
      <c r="C25" s="1010" t="s">
        <v>829</v>
      </c>
    </row>
    <row r="26" spans="1:4">
      <c r="A26" s="976" t="s">
        <v>827</v>
      </c>
      <c r="B26" s="1010">
        <v>44315</v>
      </c>
      <c r="C26" t="s">
        <v>831</v>
      </c>
      <c r="D26" s="865" t="s">
        <v>765</v>
      </c>
    </row>
    <row r="27" spans="1:4">
      <c r="A27" s="976" t="s">
        <v>827</v>
      </c>
      <c r="B27" s="1020">
        <v>44326</v>
      </c>
      <c r="C27" t="s">
        <v>841</v>
      </c>
      <c r="D27" s="1021" t="s">
        <v>845</v>
      </c>
    </row>
    <row r="28" spans="1:4">
      <c r="A28" s="976" t="s">
        <v>827</v>
      </c>
      <c r="B28" s="1020">
        <v>44326</v>
      </c>
      <c r="C28" t="s">
        <v>842</v>
      </c>
      <c r="D28" s="1021" t="s">
        <v>846</v>
      </c>
    </row>
    <row r="29" spans="1:4">
      <c r="A29" s="976" t="s">
        <v>827</v>
      </c>
      <c r="B29" s="1020">
        <v>44326</v>
      </c>
      <c r="C29" t="s">
        <v>843</v>
      </c>
      <c r="D29" s="1021" t="s">
        <v>818</v>
      </c>
    </row>
    <row r="30" spans="1:4">
      <c r="A30" s="976" t="s">
        <v>827</v>
      </c>
      <c r="B30" s="1020">
        <v>44326</v>
      </c>
      <c r="C30" t="s">
        <v>844</v>
      </c>
      <c r="D30" s="1021" t="s">
        <v>847</v>
      </c>
    </row>
    <row r="31" spans="1:4">
      <c r="A31" s="976" t="s">
        <v>864</v>
      </c>
      <c r="B31" s="1020">
        <v>44698</v>
      </c>
      <c r="C31" t="s">
        <v>776</v>
      </c>
    </row>
    <row r="32" spans="1:4">
      <c r="A32" s="976" t="s">
        <v>864</v>
      </c>
      <c r="B32" s="1020">
        <v>44699</v>
      </c>
      <c r="C32" t="s">
        <v>865</v>
      </c>
    </row>
    <row r="33" spans="1:4">
      <c r="A33" s="976" t="s">
        <v>864</v>
      </c>
      <c r="B33" s="1020">
        <v>44699</v>
      </c>
      <c r="C33" t="s">
        <v>867</v>
      </c>
    </row>
    <row r="34" spans="1:4">
      <c r="A34" s="976" t="s">
        <v>864</v>
      </c>
      <c r="B34" s="880">
        <v>44768</v>
      </c>
      <c r="C34" s="1026" t="s">
        <v>875</v>
      </c>
      <c r="D34" s="1021" t="s">
        <v>818</v>
      </c>
    </row>
    <row r="35" spans="1:4">
      <c r="A35" s="976" t="s">
        <v>864</v>
      </c>
      <c r="B35" s="880">
        <v>44768</v>
      </c>
      <c r="C35" s="1026" t="s">
        <v>876</v>
      </c>
      <c r="D35" s="1021" t="s">
        <v>847</v>
      </c>
    </row>
    <row r="36" spans="1:4">
      <c r="A36" s="976" t="s">
        <v>864</v>
      </c>
      <c r="B36" s="880">
        <v>44768</v>
      </c>
      <c r="C36" s="880" t="s">
        <v>878</v>
      </c>
      <c r="D36" s="1008" t="s">
        <v>879</v>
      </c>
    </row>
  </sheetData>
  <phoneticPr fontId="134" type="noConversion"/>
  <hyperlinks>
    <hyperlink ref="D5" location="transport!B65" display="transport!B65" xr:uid="{191B36EA-4E9A-4123-8B19-FD76DB850F7D}"/>
    <hyperlink ref="D3" location="transport!B24" display="transport!B24" xr:uid="{24764B57-6952-462F-BBFC-4764E3435935}"/>
    <hyperlink ref="D4" location="transport!C34" display="transport!C34" xr:uid="{B760DF4B-B692-4345-B7B6-BB3A0E44C1AC}"/>
    <hyperlink ref="D2" location="'ECF transport '!A1" display="'ECF transport '!A1" xr:uid="{3F44F867-CB21-41C2-825D-A75462C68BE8}"/>
    <hyperlink ref="D6:D7" location="transport!B65" display="transport!B65" xr:uid="{2E5DFC61-E960-422D-BF75-11432ADCDA9D}"/>
    <hyperlink ref="D6" location="'EF N2O_CH4 landbouw'!A1" display="EF N2O_CH4 landbouw'!A1" xr:uid="{AD8F7B9D-23C3-43CB-9D80-E34515C4DA8D}"/>
    <hyperlink ref="D7" location="'ha_N2O bodem landbouw'!A1" display="'ha_N2O bodem landbouw'!A1" xr:uid="{13B37C4D-6C8A-43FF-B2A4-6B4977CE70E6}"/>
    <hyperlink ref="D8" location="huishoudens!A1" display="huishoudens!A1" xr:uid="{3F23A2AA-598F-422C-BEA5-0BB92FDEB71A}"/>
    <hyperlink ref="D9" location="'E Balans VL '!A1" display="'E Balans VL '!A1" xr:uid="{FB72EBBC-B5D3-48C6-9FFC-0FC183647ED3}"/>
    <hyperlink ref="D10" location="huishoudens!A1" display="huishoudens!A1" xr:uid="{5F5EFD8D-4647-4A82-BE3B-1F09F7971571}"/>
    <hyperlink ref="D11" location="huishoudens!A1" display="huishoudens!A1" xr:uid="{19C5039D-8F68-469C-9EE6-6351D7775765}"/>
    <hyperlink ref="D12" location="huishoudens!A1" display="huishoudens!A1" xr:uid="{F99D880A-8AE6-4768-9747-4F56856B3BFD}"/>
    <hyperlink ref="D14" location="huishoudens!A1" display="huishoudens!A1" xr:uid="{A3AE845A-8238-4474-A892-30A30D30E288}"/>
    <hyperlink ref="D13" location="huishoudens!A1" display="huishoudens!A1" xr:uid="{783831F5-EF14-44F0-8373-AA94B06FCFDC}"/>
    <hyperlink ref="D15" location="huishoudens!A1" display="huishoudens!A1" xr:uid="{95CDDB59-A7A5-4435-9B89-1A467F75BD66}"/>
    <hyperlink ref="D16" location="'EF ele_warmte'!A1" display="'EF ele_warmte'!A1" xr:uid="{7C0F778A-FBDF-4C42-9C85-E5A1B3B35C16}"/>
    <hyperlink ref="D17" location="data!A1" display="data!A1" xr:uid="{D590ED3F-F35E-4B13-AF2A-E39DB3F9AD50}"/>
    <hyperlink ref="D18" location="data!A1" display="data!A1" xr:uid="{B32C7B23-674C-410E-9D46-4AC0DBA2AEEC}"/>
    <hyperlink ref="D19" location="'ECF transport '!A1" display="'ECF transport '!A1" xr:uid="{85A410B6-CDE7-4F4B-A7C8-B64E6B0C3378}"/>
    <hyperlink ref="D20" location="transport!A21" display="transport!A21" xr:uid="{F279E9CA-38BF-4CE2-986B-1B2C27D2D07B}"/>
    <hyperlink ref="D21" location="transport!A28" display="transport!A28" xr:uid="{4E52536E-D1E7-46F1-B495-CF5696A879A5}"/>
    <hyperlink ref="D22" location="Conversiefactoren!A1" display="Conversiefactoren!A24" xr:uid="{D218914A-A301-4B0A-956F-E74A3EF1FE9F}"/>
    <hyperlink ref="D23" location="huishoudens!B54" display="huishoudens!B54" xr:uid="{90C25641-D8AF-4453-A96F-CBF5FD63AD91}"/>
    <hyperlink ref="D26" location="transport!B65" display="transport!B65" xr:uid="{17A23A70-F3DB-4904-AFE1-32DB4428DFED}"/>
    <hyperlink ref="D27" location="transport!D6" display=" transport!D6 " xr:uid="{C69839A1-F7B9-4069-BC4E-CB1A0B3B3D30}"/>
    <hyperlink ref="D28" location="transport!B51" display=" transport!B51 " xr:uid="{1757C16D-894D-4760-AFE2-623B39D82820}"/>
    <hyperlink ref="D30" location="'ECF transport '!A1" display=" ECF transport '!A1 " xr:uid="{AA15AC92-FE4C-4E6F-8CA0-5B3F79540330}"/>
    <hyperlink ref="D29" location="transport!A21" display="transport!A21" xr:uid="{E55C27B0-EDA5-4A22-B1B0-7C054517480C}"/>
    <hyperlink ref="D35" location="'ECF transport '!A1" display=" ECF transport '!A1 " xr:uid="{C1746A97-1EC9-40FF-BDA2-71E74219FD16}"/>
    <hyperlink ref="D34" location="transport!A21" display="transport!A21" xr:uid="{6F1C59F6-8E2F-4110-880C-4C9B0F385910}"/>
    <hyperlink ref="D36" location="'lokale energieproductie'!X27" display="lokale energieproductie'!X27" xr:uid="{ACCA52CE-C10D-4AC1-9185-7FA54C900A70}"/>
  </hyperlink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Sheet19">
    <tabColor theme="6"/>
  </sheetPr>
  <dimension ref="A1:Q33"/>
  <sheetViews>
    <sheetView workbookViewId="0">
      <selection sqref="A1:A3"/>
    </sheetView>
  </sheetViews>
  <sheetFormatPr defaultColWidth="9.140625" defaultRowHeight="15"/>
  <cols>
    <col min="1" max="1" width="35.7109375" style="442" bestFit="1" customWidth="1"/>
    <col min="2" max="2" width="11.28515625" style="442" bestFit="1" customWidth="1"/>
    <col min="3" max="3" width="15.42578125" style="442" bestFit="1" customWidth="1"/>
    <col min="4" max="4" width="9.140625" style="442"/>
    <col min="5" max="5" width="16.28515625" style="442" customWidth="1"/>
    <col min="6" max="8" width="9.140625" style="442"/>
    <col min="9" max="9" width="14.28515625" style="442" customWidth="1"/>
    <col min="10" max="10" width="18.5703125" style="442" customWidth="1"/>
    <col min="11" max="11" width="15.140625" style="442" customWidth="1"/>
    <col min="12" max="12" width="15.42578125" style="442" customWidth="1"/>
    <col min="13" max="13" width="17" style="442" customWidth="1"/>
    <col min="14" max="14" width="16.42578125" style="442" customWidth="1"/>
    <col min="15" max="15" width="13.42578125" style="442" customWidth="1"/>
    <col min="16" max="16" width="18.28515625" style="442" customWidth="1"/>
    <col min="17" max="17" width="10.5703125" style="442" bestFit="1" customWidth="1"/>
    <col min="18" max="18" width="9.5703125" style="442" bestFit="1" customWidth="1"/>
    <col min="19" max="16384" width="9.140625" style="442"/>
  </cols>
  <sheetData>
    <row r="1" spans="1:17" ht="15.75">
      <c r="A1" s="1121" t="s">
        <v>525</v>
      </c>
      <c r="B1" s="1122" t="s">
        <v>521</v>
      </c>
      <c r="C1" s="1122"/>
      <c r="D1" s="1122"/>
      <c r="E1" s="1122"/>
      <c r="F1" s="1122"/>
      <c r="G1" s="1122"/>
      <c r="H1" s="1122"/>
      <c r="I1" s="1122"/>
      <c r="J1" s="1122"/>
      <c r="K1" s="1122"/>
      <c r="L1" s="1122"/>
      <c r="M1" s="1122"/>
      <c r="N1" s="1122"/>
      <c r="O1" s="1122"/>
      <c r="P1" s="1123"/>
      <c r="Q1" s="441"/>
    </row>
    <row r="2" spans="1:17">
      <c r="A2" s="1121"/>
      <c r="B2" s="1124" t="s">
        <v>20</v>
      </c>
      <c r="C2" s="1126" t="s">
        <v>189</v>
      </c>
      <c r="D2" s="1128" t="s">
        <v>190</v>
      </c>
      <c r="E2" s="1129"/>
      <c r="F2" s="1129"/>
      <c r="G2" s="1129"/>
      <c r="H2" s="1129"/>
      <c r="I2" s="1129"/>
      <c r="J2" s="1129"/>
      <c r="K2" s="1125"/>
      <c r="L2" s="1128" t="s">
        <v>191</v>
      </c>
      <c r="M2" s="1129"/>
      <c r="N2" s="1129"/>
      <c r="O2" s="1129"/>
      <c r="P2" s="1125"/>
      <c r="Q2" s="441"/>
    </row>
    <row r="3" spans="1:17" ht="45">
      <c r="A3" s="1121"/>
      <c r="B3" s="1125"/>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c r="Q3" s="441" t="s">
        <v>109</v>
      </c>
    </row>
    <row r="4" spans="1:17">
      <c r="A4" s="443" t="s">
        <v>148</v>
      </c>
      <c r="B4" s="444">
        <f>huishoudens!B8</f>
        <v>28713.173956334336</v>
      </c>
      <c r="C4" s="444">
        <f>huishoudens!C8</f>
        <v>0</v>
      </c>
      <c r="D4" s="444">
        <f>huishoudens!D8</f>
        <v>75593.295615860014</v>
      </c>
      <c r="E4" s="444">
        <f>huishoudens!E8</f>
        <v>1372.5849701805382</v>
      </c>
      <c r="F4" s="444">
        <f>huishoudens!F8</f>
        <v>26414.434368908816</v>
      </c>
      <c r="G4" s="444">
        <f>huishoudens!G8</f>
        <v>0</v>
      </c>
      <c r="H4" s="444">
        <f>huishoudens!H8</f>
        <v>0</v>
      </c>
      <c r="I4" s="444">
        <f>huishoudens!I8</f>
        <v>0</v>
      </c>
      <c r="J4" s="444">
        <f>huishoudens!J8</f>
        <v>135.16547212511495</v>
      </c>
      <c r="K4" s="444">
        <f>huishoudens!K8</f>
        <v>0</v>
      </c>
      <c r="L4" s="444">
        <f>huishoudens!L8</f>
        <v>0</v>
      </c>
      <c r="M4" s="444">
        <f>huishoudens!M8</f>
        <v>0</v>
      </c>
      <c r="N4" s="444">
        <f>huishoudens!N8</f>
        <v>9425.32339971687</v>
      </c>
      <c r="O4" s="444">
        <f>huishoudens!O8</f>
        <v>374.96810346414901</v>
      </c>
      <c r="P4" s="445">
        <f>huishoudens!P8</f>
        <v>221.21314546138547</v>
      </c>
      <c r="Q4" s="446">
        <f>SUM(B4:P4)</f>
        <v>142250.15903205125</v>
      </c>
    </row>
    <row r="5" spans="1:17">
      <c r="A5" s="443" t="s">
        <v>149</v>
      </c>
      <c r="B5" s="444">
        <f ca="1">tertiair!B16</f>
        <v>14940.095541999999</v>
      </c>
      <c r="C5" s="444">
        <f ca="1">tertiair!C16</f>
        <v>0</v>
      </c>
      <c r="D5" s="444">
        <f ca="1">tertiair!D16</f>
        <v>20446.978438216</v>
      </c>
      <c r="E5" s="444">
        <f>tertiair!E16</f>
        <v>61.180539390021458</v>
      </c>
      <c r="F5" s="444">
        <f ca="1">tertiair!F16</f>
        <v>4909.3513072192209</v>
      </c>
      <c r="G5" s="444">
        <f>tertiair!G16</f>
        <v>0</v>
      </c>
      <c r="H5" s="444">
        <f>tertiair!H16</f>
        <v>0</v>
      </c>
      <c r="I5" s="444">
        <f>tertiair!I16</f>
        <v>0</v>
      </c>
      <c r="J5" s="444">
        <f>tertiair!J16</f>
        <v>5.0166852304179596E-2</v>
      </c>
      <c r="K5" s="444">
        <f>tertiair!K16</f>
        <v>0</v>
      </c>
      <c r="L5" s="444">
        <f ca="1">tertiair!L16</f>
        <v>0</v>
      </c>
      <c r="M5" s="444">
        <f>tertiair!M16</f>
        <v>0</v>
      </c>
      <c r="N5" s="444">
        <f ca="1">tertiair!N16</f>
        <v>1826.187635481642</v>
      </c>
      <c r="O5" s="444">
        <f>tertiair!O16</f>
        <v>9.7945215316823084</v>
      </c>
      <c r="P5" s="445">
        <f>tertiair!P16</f>
        <v>52.539138306495019</v>
      </c>
      <c r="Q5" s="443">
        <f t="shared" ref="Q5:Q14" ca="1" si="0">SUM(B5:P5)</f>
        <v>42246.177288997358</v>
      </c>
    </row>
    <row r="6" spans="1:17">
      <c r="A6" s="443" t="s">
        <v>187</v>
      </c>
      <c r="B6" s="444">
        <f>'openbare verlichting'!B8</f>
        <v>1274.758</v>
      </c>
      <c r="C6" s="444"/>
      <c r="D6" s="444"/>
      <c r="E6" s="444"/>
      <c r="F6" s="444"/>
      <c r="G6" s="444"/>
      <c r="H6" s="444"/>
      <c r="I6" s="444"/>
      <c r="J6" s="444"/>
      <c r="K6" s="444"/>
      <c r="L6" s="444"/>
      <c r="M6" s="444"/>
      <c r="N6" s="444"/>
      <c r="O6" s="444"/>
      <c r="P6" s="445"/>
      <c r="Q6" s="443">
        <f t="shared" si="0"/>
        <v>1274.758</v>
      </c>
    </row>
    <row r="7" spans="1:17">
      <c r="A7" s="443" t="s">
        <v>105</v>
      </c>
      <c r="B7" s="444">
        <f>landbouw!B8</f>
        <v>5262.6234180000001</v>
      </c>
      <c r="C7" s="444">
        <f>landbouw!C8</f>
        <v>0</v>
      </c>
      <c r="D7" s="444">
        <f>landbouw!D8</f>
        <v>7606.9640453840002</v>
      </c>
      <c r="E7" s="444">
        <f>landbouw!E8</f>
        <v>213.80170667288257</v>
      </c>
      <c r="F7" s="444">
        <f>landbouw!F8</f>
        <v>18615.740471220655</v>
      </c>
      <c r="G7" s="444">
        <f>landbouw!G8</f>
        <v>0</v>
      </c>
      <c r="H7" s="444">
        <f>landbouw!H8</f>
        <v>0</v>
      </c>
      <c r="I7" s="444">
        <f>landbouw!I8</f>
        <v>0</v>
      </c>
      <c r="J7" s="444">
        <f>landbouw!J8</f>
        <v>1495.2204010163352</v>
      </c>
      <c r="K7" s="444">
        <f>landbouw!K8</f>
        <v>0</v>
      </c>
      <c r="L7" s="444">
        <f>landbouw!L8</f>
        <v>0</v>
      </c>
      <c r="M7" s="444">
        <f>landbouw!M8</f>
        <v>0</v>
      </c>
      <c r="N7" s="444">
        <f>landbouw!N8</f>
        <v>0</v>
      </c>
      <c r="O7" s="444">
        <f>landbouw!O8</f>
        <v>0</v>
      </c>
      <c r="P7" s="445">
        <f>landbouw!P8</f>
        <v>0</v>
      </c>
      <c r="Q7" s="443">
        <f t="shared" si="0"/>
        <v>33194.350042293874</v>
      </c>
    </row>
    <row r="8" spans="1:17">
      <c r="A8" s="443" t="s">
        <v>587</v>
      </c>
      <c r="B8" s="444">
        <f>industrie!B18</f>
        <v>10519.914925999999</v>
      </c>
      <c r="C8" s="444">
        <f>industrie!C18</f>
        <v>0</v>
      </c>
      <c r="D8" s="444">
        <f>industrie!D18</f>
        <v>9759.7441575480007</v>
      </c>
      <c r="E8" s="444">
        <f>industrie!E18</f>
        <v>357.78125877036456</v>
      </c>
      <c r="F8" s="444">
        <f>industrie!F18</f>
        <v>2768.83728616184</v>
      </c>
      <c r="G8" s="444">
        <f>industrie!G18</f>
        <v>0</v>
      </c>
      <c r="H8" s="444">
        <f>industrie!H18</f>
        <v>0</v>
      </c>
      <c r="I8" s="444">
        <f>industrie!I18</f>
        <v>0</v>
      </c>
      <c r="J8" s="444">
        <f>industrie!J18</f>
        <v>28.401168028729931</v>
      </c>
      <c r="K8" s="444">
        <f>industrie!K18</f>
        <v>0</v>
      </c>
      <c r="L8" s="444">
        <f>industrie!L18</f>
        <v>0</v>
      </c>
      <c r="M8" s="444">
        <f>industrie!M18</f>
        <v>0</v>
      </c>
      <c r="N8" s="444">
        <f>industrie!N18</f>
        <v>423.06228161013496</v>
      </c>
      <c r="O8" s="444">
        <f>industrie!O18</f>
        <v>0</v>
      </c>
      <c r="P8" s="445">
        <f>industrie!P18</f>
        <v>0</v>
      </c>
      <c r="Q8" s="443">
        <f t="shared" si="0"/>
        <v>23857.74107811907</v>
      </c>
    </row>
    <row r="9" spans="1:17" s="449" customFormat="1">
      <c r="A9" s="447" t="s">
        <v>536</v>
      </c>
      <c r="B9" s="448">
        <f>transport!B14</f>
        <v>130.87089354242102</v>
      </c>
      <c r="C9" s="448">
        <f>transport!C14</f>
        <v>0</v>
      </c>
      <c r="D9" s="448">
        <f>transport!D14</f>
        <v>201.89546989097269</v>
      </c>
      <c r="E9" s="448">
        <f>transport!E14</f>
        <v>192.71748020240963</v>
      </c>
      <c r="F9" s="448">
        <f>transport!F14</f>
        <v>0</v>
      </c>
      <c r="G9" s="448">
        <f>transport!G14</f>
        <v>101891.02711785228</v>
      </c>
      <c r="H9" s="448">
        <f>transport!H14</f>
        <v>19843.001899954845</v>
      </c>
      <c r="I9" s="448">
        <f>transport!I14</f>
        <v>0</v>
      </c>
      <c r="J9" s="448">
        <f>transport!J14</f>
        <v>0</v>
      </c>
      <c r="K9" s="448">
        <f>transport!K14</f>
        <v>0</v>
      </c>
      <c r="L9" s="448">
        <f>transport!L14</f>
        <v>0</v>
      </c>
      <c r="M9" s="448">
        <f>transport!M14</f>
        <v>7186.9873918073654</v>
      </c>
      <c r="N9" s="448">
        <f>transport!N14</f>
        <v>0</v>
      </c>
      <c r="O9" s="448">
        <f>transport!O14</f>
        <v>0</v>
      </c>
      <c r="P9" s="448">
        <f>transport!P14</f>
        <v>0</v>
      </c>
      <c r="Q9" s="447">
        <f>SUM(B9:P9)</f>
        <v>129446.5002532503</v>
      </c>
    </row>
    <row r="10" spans="1:17">
      <c r="A10" s="443" t="s">
        <v>526</v>
      </c>
      <c r="B10" s="444">
        <f>transport!B54</f>
        <v>3.6784193595679633</v>
      </c>
      <c r="C10" s="444">
        <f>transport!C54</f>
        <v>0</v>
      </c>
      <c r="D10" s="444">
        <f>transport!D54</f>
        <v>0</v>
      </c>
      <c r="E10" s="444">
        <f>transport!E54</f>
        <v>0</v>
      </c>
      <c r="F10" s="444">
        <f>transport!F54</f>
        <v>0</v>
      </c>
      <c r="G10" s="444">
        <f>transport!G54</f>
        <v>266.50702669102259</v>
      </c>
      <c r="H10" s="444">
        <f>transport!H54</f>
        <v>0</v>
      </c>
      <c r="I10" s="444">
        <f>transport!I54</f>
        <v>0</v>
      </c>
      <c r="J10" s="444">
        <f>transport!J54</f>
        <v>0</v>
      </c>
      <c r="K10" s="444">
        <f>transport!K54</f>
        <v>0</v>
      </c>
      <c r="L10" s="444">
        <f>transport!L54</f>
        <v>0</v>
      </c>
      <c r="M10" s="444">
        <f>transport!M54</f>
        <v>15.074431096461751</v>
      </c>
      <c r="N10" s="444">
        <f>transport!N54</f>
        <v>0</v>
      </c>
      <c r="O10" s="444">
        <f>transport!O54</f>
        <v>0</v>
      </c>
      <c r="P10" s="445">
        <f>transport!P54</f>
        <v>0</v>
      </c>
      <c r="Q10" s="443">
        <f t="shared" si="0"/>
        <v>285.25987714705229</v>
      </c>
    </row>
    <row r="11" spans="1:17">
      <c r="A11" s="443" t="s">
        <v>527</v>
      </c>
      <c r="B11" s="444">
        <f>'Eigen gebouwen'!B15</f>
        <v>0</v>
      </c>
      <c r="C11" s="444">
        <f>'Eigen gebouwen'!C15</f>
        <v>0</v>
      </c>
      <c r="D11" s="444">
        <f>'Eigen gebouwen'!D15</f>
        <v>0</v>
      </c>
      <c r="E11" s="444">
        <f>'Eigen gebouwen'!E15</f>
        <v>0</v>
      </c>
      <c r="F11" s="444">
        <f>'Eigen gebouwen'!F15</f>
        <v>0</v>
      </c>
      <c r="G11" s="444">
        <f>'Eigen gebouwen'!G15</f>
        <v>0</v>
      </c>
      <c r="H11" s="444">
        <f>'Eigen gebouwen'!H15</f>
        <v>0</v>
      </c>
      <c r="I11" s="444">
        <f>'Eigen gebouwen'!I15</f>
        <v>0</v>
      </c>
      <c r="J11" s="444">
        <f>'Eigen gebouwen'!J15</f>
        <v>0</v>
      </c>
      <c r="K11" s="444">
        <f>'Eigen gebouwen'!K15</f>
        <v>0</v>
      </c>
      <c r="L11" s="444">
        <f>'Eigen gebouwen'!L15</f>
        <v>0</v>
      </c>
      <c r="M11" s="444">
        <f>'Eigen gebouwen'!M15</f>
        <v>0</v>
      </c>
      <c r="N11" s="444">
        <f>'Eigen gebouwen'!N15</f>
        <v>0</v>
      </c>
      <c r="O11" s="444">
        <f>'Eigen gebouwen'!O15</f>
        <v>0</v>
      </c>
      <c r="P11" s="445">
        <f>'Eigen gebouwen'!P15</f>
        <v>0</v>
      </c>
      <c r="Q11" s="443">
        <f t="shared" si="0"/>
        <v>0</v>
      </c>
    </row>
    <row r="12" spans="1:17">
      <c r="A12" s="443" t="s">
        <v>528</v>
      </c>
      <c r="B12" s="444">
        <f>'Eigen openbare verlichting'!B15</f>
        <v>0</v>
      </c>
      <c r="C12" s="444"/>
      <c r="D12" s="444"/>
      <c r="E12" s="444"/>
      <c r="F12" s="444"/>
      <c r="G12" s="444"/>
      <c r="H12" s="444"/>
      <c r="I12" s="444"/>
      <c r="J12" s="444"/>
      <c r="K12" s="444"/>
      <c r="L12" s="444"/>
      <c r="M12" s="444"/>
      <c r="N12" s="444"/>
      <c r="O12" s="444"/>
      <c r="P12" s="445"/>
      <c r="Q12" s="443">
        <f t="shared" si="0"/>
        <v>0</v>
      </c>
    </row>
    <row r="13" spans="1:17">
      <c r="A13" s="443" t="s">
        <v>529</v>
      </c>
      <c r="B13" s="444">
        <f>'Eigen vloot'!B27</f>
        <v>0</v>
      </c>
      <c r="C13" s="444">
        <f>'Eigen vloot'!C27</f>
        <v>0</v>
      </c>
      <c r="D13" s="444">
        <f>'Eigen vloot'!D27</f>
        <v>0</v>
      </c>
      <c r="E13" s="444">
        <f>'Eigen vloot'!E27</f>
        <v>0</v>
      </c>
      <c r="F13" s="444">
        <f>'Eigen vloot'!F27</f>
        <v>0</v>
      </c>
      <c r="G13" s="444">
        <f>'Eigen vloot'!G27</f>
        <v>0</v>
      </c>
      <c r="H13" s="444">
        <f>'Eigen vloot'!H27</f>
        <v>0</v>
      </c>
      <c r="I13" s="444">
        <f>'Eigen vloot'!I27</f>
        <v>0</v>
      </c>
      <c r="J13" s="444">
        <f>'Eigen vloot'!J27</f>
        <v>0</v>
      </c>
      <c r="K13" s="444">
        <f>'Eigen vloot'!K27</f>
        <v>0</v>
      </c>
      <c r="L13" s="444">
        <f>'Eigen vloot'!L27</f>
        <v>0</v>
      </c>
      <c r="M13" s="444">
        <f>'Eigen vloot'!M27</f>
        <v>0</v>
      </c>
      <c r="N13" s="444">
        <f>'Eigen vloot'!N27</f>
        <v>0</v>
      </c>
      <c r="O13" s="444">
        <f>'Eigen vloot'!O27</f>
        <v>0</v>
      </c>
      <c r="P13" s="445">
        <f>'Eigen vloot'!P27</f>
        <v>0</v>
      </c>
      <c r="Q13" s="443">
        <f t="shared" si="0"/>
        <v>0</v>
      </c>
    </row>
    <row r="14" spans="1:17">
      <c r="A14" s="450" t="s">
        <v>721</v>
      </c>
      <c r="B14" s="451">
        <f>'SEAP template'!C25</f>
        <v>520.70237499999996</v>
      </c>
      <c r="C14" s="451"/>
      <c r="D14" s="451">
        <f>'SEAP template'!E25</f>
        <v>2546.9920010000001</v>
      </c>
      <c r="E14" s="451"/>
      <c r="F14" s="451"/>
      <c r="G14" s="451"/>
      <c r="H14" s="451"/>
      <c r="I14" s="451"/>
      <c r="J14" s="451"/>
      <c r="K14" s="451"/>
      <c r="L14" s="451"/>
      <c r="M14" s="451"/>
      <c r="N14" s="451"/>
      <c r="O14" s="451"/>
      <c r="P14" s="452"/>
      <c r="Q14" s="443">
        <f t="shared" si="0"/>
        <v>3067.6943759999999</v>
      </c>
    </row>
    <row r="15" spans="1:17" s="455" customFormat="1">
      <c r="A15" s="453" t="s">
        <v>530</v>
      </c>
      <c r="B15" s="454">
        <f ca="1">SUM(B4:B14)</f>
        <v>61365.817530236331</v>
      </c>
      <c r="C15" s="454">
        <f t="shared" ref="C15:Q15" ca="1" si="1">SUM(C4:C14)</f>
        <v>0</v>
      </c>
      <c r="D15" s="454">
        <f t="shared" ca="1" si="1"/>
        <v>116155.86972789899</v>
      </c>
      <c r="E15" s="454">
        <f t="shared" si="1"/>
        <v>2198.0659552162165</v>
      </c>
      <c r="F15" s="454">
        <f t="shared" ca="1" si="1"/>
        <v>52708.363433510531</v>
      </c>
      <c r="G15" s="454">
        <f t="shared" si="1"/>
        <v>102157.5341445433</v>
      </c>
      <c r="H15" s="454">
        <f t="shared" si="1"/>
        <v>19843.001899954845</v>
      </c>
      <c r="I15" s="454">
        <f t="shared" si="1"/>
        <v>0</v>
      </c>
      <c r="J15" s="454">
        <f t="shared" si="1"/>
        <v>1658.8372080224842</v>
      </c>
      <c r="K15" s="454">
        <f t="shared" si="1"/>
        <v>0</v>
      </c>
      <c r="L15" s="454">
        <f t="shared" ca="1" si="1"/>
        <v>0</v>
      </c>
      <c r="M15" s="454">
        <f t="shared" si="1"/>
        <v>7202.0618229038273</v>
      </c>
      <c r="N15" s="454">
        <f t="shared" ca="1" si="1"/>
        <v>11674.573316808646</v>
      </c>
      <c r="O15" s="454">
        <f t="shared" si="1"/>
        <v>384.76262499583135</v>
      </c>
      <c r="P15" s="454">
        <f t="shared" si="1"/>
        <v>273.7522837678805</v>
      </c>
      <c r="Q15" s="454">
        <f t="shared" ca="1" si="1"/>
        <v>375622.63994785893</v>
      </c>
    </row>
    <row r="17" spans="1:17">
      <c r="A17" s="456" t="s">
        <v>531</v>
      </c>
      <c r="B17" s="736">
        <f ca="1">huishoudens!B10</f>
        <v>0.19293901387773318</v>
      </c>
      <c r="C17" s="736">
        <f ca="1">huishoudens!C10</f>
        <v>0</v>
      </c>
      <c r="D17" s="736">
        <f>huishoudens!D10</f>
        <v>0.20200000000000001</v>
      </c>
      <c r="E17" s="736">
        <f>huishoudens!E10</f>
        <v>0.22700000000000001</v>
      </c>
      <c r="F17" s="736">
        <f>huishoudens!F10</f>
        <v>0.26700000000000002</v>
      </c>
      <c r="G17" s="736">
        <f>huishoudens!G10</f>
        <v>0.26700000000000002</v>
      </c>
      <c r="H17" s="736">
        <f>huishoudens!H10</f>
        <v>0.249</v>
      </c>
      <c r="I17" s="736">
        <f>huishoudens!I10</f>
        <v>0.35099999999999998</v>
      </c>
      <c r="J17" s="736">
        <f>huishoudens!J10</f>
        <v>0.35399999999999998</v>
      </c>
      <c r="K17" s="736">
        <f>huishoudens!K10</f>
        <v>0.26400000000000001</v>
      </c>
      <c r="L17" s="736">
        <f>huishoudens!L10</f>
        <v>0</v>
      </c>
      <c r="M17" s="736">
        <f>huishoudens!M10</f>
        <v>0</v>
      </c>
      <c r="N17" s="736">
        <f>huishoudens!N10</f>
        <v>0</v>
      </c>
      <c r="O17" s="736">
        <f>huishoudens!O10</f>
        <v>0</v>
      </c>
      <c r="P17" s="736">
        <f>huishoudens!P10</f>
        <v>0</v>
      </c>
    </row>
    <row r="19" spans="1:17" ht="15.75">
      <c r="A19" s="1121" t="s">
        <v>533</v>
      </c>
      <c r="B19" s="1122" t="s">
        <v>532</v>
      </c>
      <c r="C19" s="1122"/>
      <c r="D19" s="1122"/>
      <c r="E19" s="1122"/>
      <c r="F19" s="1122"/>
      <c r="G19" s="1122"/>
      <c r="H19" s="1122"/>
      <c r="I19" s="1122"/>
      <c r="J19" s="1122"/>
      <c r="K19" s="1122"/>
      <c r="L19" s="1122"/>
      <c r="M19" s="1122"/>
      <c r="N19" s="1122"/>
      <c r="O19" s="1122"/>
      <c r="P19" s="1123"/>
      <c r="Q19" s="441"/>
    </row>
    <row r="20" spans="1:17" ht="15" customHeight="1">
      <c r="A20" s="1121"/>
      <c r="B20" s="1124" t="s">
        <v>20</v>
      </c>
      <c r="C20" s="1126" t="s">
        <v>189</v>
      </c>
      <c r="D20" s="1128" t="s">
        <v>190</v>
      </c>
      <c r="E20" s="1129"/>
      <c r="F20" s="1129"/>
      <c r="G20" s="1129"/>
      <c r="H20" s="1129"/>
      <c r="I20" s="1129"/>
      <c r="J20" s="1129"/>
      <c r="K20" s="1125"/>
      <c r="L20" s="1128" t="s">
        <v>191</v>
      </c>
      <c r="M20" s="1129"/>
      <c r="N20" s="1129"/>
      <c r="O20" s="1129"/>
      <c r="P20" s="1125"/>
      <c r="Q20" s="441"/>
    </row>
    <row r="21" spans="1:17" ht="45">
      <c r="A21" s="1121"/>
      <c r="B21" s="1125"/>
      <c r="C21" s="1127"/>
      <c r="D21" s="441" t="s">
        <v>192</v>
      </c>
      <c r="E21" s="441" t="s">
        <v>193</v>
      </c>
      <c r="F21" s="441" t="s">
        <v>194</v>
      </c>
      <c r="G21" s="441" t="s">
        <v>195</v>
      </c>
      <c r="H21" s="441" t="s">
        <v>113</v>
      </c>
      <c r="I21" s="441" t="s">
        <v>196</v>
      </c>
      <c r="J21" s="441" t="s">
        <v>197</v>
      </c>
      <c r="K21" s="441" t="s">
        <v>198</v>
      </c>
      <c r="L21" s="441" t="s">
        <v>199</v>
      </c>
      <c r="M21" s="441" t="s">
        <v>200</v>
      </c>
      <c r="N21" s="441" t="s">
        <v>201</v>
      </c>
      <c r="O21" s="441" t="s">
        <v>202</v>
      </c>
      <c r="P21" s="441" t="s">
        <v>203</v>
      </c>
      <c r="Q21" s="441" t="s">
        <v>109</v>
      </c>
    </row>
    <row r="22" spans="1:17">
      <c r="A22" s="443" t="s">
        <v>148</v>
      </c>
      <c r="B22" s="444">
        <f t="shared" ref="B22:B32" ca="1" si="2">B4*$B$17</f>
        <v>5539.8914684349575</v>
      </c>
      <c r="C22" s="444">
        <f t="shared" ref="C22:C32" ca="1" si="3">C4*$C$17</f>
        <v>0</v>
      </c>
      <c r="D22" s="444">
        <f t="shared" ref="D22:D32" si="4">D4*$D$17</f>
        <v>15269.845714403724</v>
      </c>
      <c r="E22" s="444">
        <f t="shared" ref="E22:E32" si="5">E4*$E$17</f>
        <v>311.57678823098217</v>
      </c>
      <c r="F22" s="444">
        <f t="shared" ref="F22:F32" si="6">F4*$F$17</f>
        <v>7052.6539764986546</v>
      </c>
      <c r="G22" s="444">
        <f t="shared" ref="G22:G32" si="7">G4*$G$17</f>
        <v>0</v>
      </c>
      <c r="H22" s="444">
        <f t="shared" ref="H22:H32" si="8">H4*$H$17</f>
        <v>0</v>
      </c>
      <c r="I22" s="444">
        <f t="shared" ref="I22:I32" si="9">I4*$I$17</f>
        <v>0</v>
      </c>
      <c r="J22" s="444">
        <f t="shared" ref="J22:J32" si="10">J4*$J$17</f>
        <v>47.848577132290686</v>
      </c>
      <c r="K22" s="444">
        <f t="shared" ref="K22:K32" si="11">K4*$K$17</f>
        <v>0</v>
      </c>
      <c r="L22" s="444">
        <f t="shared" ref="L22:L32" si="12">L4*$L$17</f>
        <v>0</v>
      </c>
      <c r="M22" s="444">
        <f t="shared" ref="M22:M32" si="13">M4*$M$17</f>
        <v>0</v>
      </c>
      <c r="N22" s="444">
        <f t="shared" ref="N22:N32" si="14">N4*$N$17</f>
        <v>0</v>
      </c>
      <c r="O22" s="444">
        <f t="shared" ref="O22:O32" si="15">O4*$O$17</f>
        <v>0</v>
      </c>
      <c r="P22" s="457">
        <f t="shared" ref="P22:P32" si="16">P4*$P$17</f>
        <v>0</v>
      </c>
      <c r="Q22" s="446">
        <f ca="1">SUM(B22:P22)</f>
        <v>28221.816524700611</v>
      </c>
    </row>
    <row r="23" spans="1:17">
      <c r="A23" s="443" t="s">
        <v>149</v>
      </c>
      <c r="B23" s="444">
        <f t="shared" ca="1" si="2"/>
        <v>2882.5273011125973</v>
      </c>
      <c r="C23" s="444">
        <f t="shared" ca="1" si="3"/>
        <v>0</v>
      </c>
      <c r="D23" s="444">
        <f t="shared" ca="1" si="4"/>
        <v>4130.289644519632</v>
      </c>
      <c r="E23" s="444">
        <f t="shared" si="5"/>
        <v>13.887982441534872</v>
      </c>
      <c r="F23" s="444">
        <f t="shared" ca="1" si="6"/>
        <v>1310.796799027532</v>
      </c>
      <c r="G23" s="444">
        <f t="shared" si="7"/>
        <v>0</v>
      </c>
      <c r="H23" s="444">
        <f t="shared" si="8"/>
        <v>0</v>
      </c>
      <c r="I23" s="444">
        <f t="shared" si="9"/>
        <v>0</v>
      </c>
      <c r="J23" s="444">
        <f t="shared" si="10"/>
        <v>1.7759065715679576E-2</v>
      </c>
      <c r="K23" s="444">
        <f t="shared" si="11"/>
        <v>0</v>
      </c>
      <c r="L23" s="444">
        <f t="shared" ca="1" si="12"/>
        <v>0</v>
      </c>
      <c r="M23" s="444">
        <f t="shared" si="13"/>
        <v>0</v>
      </c>
      <c r="N23" s="444">
        <f t="shared" ca="1" si="14"/>
        <v>0</v>
      </c>
      <c r="O23" s="444">
        <f t="shared" si="15"/>
        <v>0</v>
      </c>
      <c r="P23" s="445">
        <f t="shared" si="16"/>
        <v>0</v>
      </c>
      <c r="Q23" s="443">
        <f t="shared" ref="Q23:Q31" ca="1" si="17">SUM(B23:P23)</f>
        <v>8337.5194861670116</v>
      </c>
    </row>
    <row r="24" spans="1:17">
      <c r="A24" s="443" t="s">
        <v>187</v>
      </c>
      <c r="B24" s="444">
        <f t="shared" ca="1" si="2"/>
        <v>245.9505514527514</v>
      </c>
      <c r="C24" s="444">
        <f t="shared" ca="1" si="3"/>
        <v>0</v>
      </c>
      <c r="D24" s="444">
        <f t="shared" si="4"/>
        <v>0</v>
      </c>
      <c r="E24" s="444">
        <f t="shared" si="5"/>
        <v>0</v>
      </c>
      <c r="F24" s="444">
        <f t="shared" si="6"/>
        <v>0</v>
      </c>
      <c r="G24" s="444">
        <f t="shared" si="7"/>
        <v>0</v>
      </c>
      <c r="H24" s="444">
        <f t="shared" si="8"/>
        <v>0</v>
      </c>
      <c r="I24" s="444">
        <f t="shared" si="9"/>
        <v>0</v>
      </c>
      <c r="J24" s="444">
        <f t="shared" si="10"/>
        <v>0</v>
      </c>
      <c r="K24" s="444">
        <f t="shared" si="11"/>
        <v>0</v>
      </c>
      <c r="L24" s="444">
        <f t="shared" si="12"/>
        <v>0</v>
      </c>
      <c r="M24" s="444">
        <f t="shared" si="13"/>
        <v>0</v>
      </c>
      <c r="N24" s="444">
        <f t="shared" si="14"/>
        <v>0</v>
      </c>
      <c r="O24" s="444">
        <f t="shared" si="15"/>
        <v>0</v>
      </c>
      <c r="P24" s="445">
        <f t="shared" si="16"/>
        <v>0</v>
      </c>
      <c r="Q24" s="443">
        <f t="shared" ca="1" si="17"/>
        <v>245.9505514527514</v>
      </c>
    </row>
    <row r="25" spans="1:17">
      <c r="A25" s="443" t="s">
        <v>105</v>
      </c>
      <c r="B25" s="444">
        <f t="shared" ca="1" si="2"/>
        <v>1015.3653726787857</v>
      </c>
      <c r="C25" s="444">
        <f t="shared" ca="1" si="3"/>
        <v>0</v>
      </c>
      <c r="D25" s="444">
        <f t="shared" si="4"/>
        <v>1536.6067371675681</v>
      </c>
      <c r="E25" s="444">
        <f t="shared" si="5"/>
        <v>48.532987414744348</v>
      </c>
      <c r="F25" s="444">
        <f t="shared" si="6"/>
        <v>4970.4027058159154</v>
      </c>
      <c r="G25" s="444">
        <f t="shared" si="7"/>
        <v>0</v>
      </c>
      <c r="H25" s="444">
        <f t="shared" si="8"/>
        <v>0</v>
      </c>
      <c r="I25" s="444">
        <f t="shared" si="9"/>
        <v>0</v>
      </c>
      <c r="J25" s="444">
        <f t="shared" si="10"/>
        <v>529.30802195978265</v>
      </c>
      <c r="K25" s="444">
        <f t="shared" si="11"/>
        <v>0</v>
      </c>
      <c r="L25" s="444">
        <f t="shared" si="12"/>
        <v>0</v>
      </c>
      <c r="M25" s="444">
        <f t="shared" si="13"/>
        <v>0</v>
      </c>
      <c r="N25" s="444">
        <f t="shared" si="14"/>
        <v>0</v>
      </c>
      <c r="O25" s="444">
        <f t="shared" si="15"/>
        <v>0</v>
      </c>
      <c r="P25" s="445">
        <f t="shared" si="16"/>
        <v>0</v>
      </c>
      <c r="Q25" s="443">
        <f t="shared" ca="1" si="17"/>
        <v>8100.2158250367956</v>
      </c>
    </row>
    <row r="26" spans="1:17">
      <c r="A26" s="443" t="s">
        <v>587</v>
      </c>
      <c r="B26" s="444">
        <f t="shared" ca="1" si="2"/>
        <v>2029.7020119000863</v>
      </c>
      <c r="C26" s="444">
        <f t="shared" ca="1" si="3"/>
        <v>0</v>
      </c>
      <c r="D26" s="444">
        <f t="shared" si="4"/>
        <v>1971.4683198246962</v>
      </c>
      <c r="E26" s="444">
        <f t="shared" si="5"/>
        <v>81.216345740872754</v>
      </c>
      <c r="F26" s="444">
        <f t="shared" si="6"/>
        <v>739.27955540521134</v>
      </c>
      <c r="G26" s="444">
        <f t="shared" si="7"/>
        <v>0</v>
      </c>
      <c r="H26" s="444">
        <f t="shared" si="8"/>
        <v>0</v>
      </c>
      <c r="I26" s="444">
        <f t="shared" si="9"/>
        <v>0</v>
      </c>
      <c r="J26" s="444">
        <f t="shared" si="10"/>
        <v>10.054013482170395</v>
      </c>
      <c r="K26" s="444">
        <f t="shared" si="11"/>
        <v>0</v>
      </c>
      <c r="L26" s="444">
        <f t="shared" si="12"/>
        <v>0</v>
      </c>
      <c r="M26" s="444">
        <f t="shared" si="13"/>
        <v>0</v>
      </c>
      <c r="N26" s="444">
        <f t="shared" si="14"/>
        <v>0</v>
      </c>
      <c r="O26" s="444">
        <f t="shared" si="15"/>
        <v>0</v>
      </c>
      <c r="P26" s="445">
        <f t="shared" si="16"/>
        <v>0</v>
      </c>
      <c r="Q26" s="443">
        <f t="shared" ca="1" si="17"/>
        <v>4831.7202463530366</v>
      </c>
    </row>
    <row r="27" spans="1:17" s="449" customFormat="1">
      <c r="A27" s="447" t="s">
        <v>536</v>
      </c>
      <c r="B27" s="730">
        <f t="shared" ca="1" si="2"/>
        <v>25.250101145372511</v>
      </c>
      <c r="C27" s="448">
        <f t="shared" ca="1" si="3"/>
        <v>0</v>
      </c>
      <c r="D27" s="448">
        <f t="shared" si="4"/>
        <v>40.782884917976489</v>
      </c>
      <c r="E27" s="448">
        <f t="shared" si="5"/>
        <v>43.746868005946986</v>
      </c>
      <c r="F27" s="448">
        <f t="shared" si="6"/>
        <v>0</v>
      </c>
      <c r="G27" s="448">
        <f t="shared" si="7"/>
        <v>27204.90424046656</v>
      </c>
      <c r="H27" s="448">
        <f t="shared" si="8"/>
        <v>4940.907473088756</v>
      </c>
      <c r="I27" s="448">
        <f t="shared" si="9"/>
        <v>0</v>
      </c>
      <c r="J27" s="448">
        <f t="shared" si="10"/>
        <v>0</v>
      </c>
      <c r="K27" s="448">
        <f t="shared" si="11"/>
        <v>0</v>
      </c>
      <c r="L27" s="448">
        <f t="shared" si="12"/>
        <v>0</v>
      </c>
      <c r="M27" s="448">
        <f t="shared" si="13"/>
        <v>0</v>
      </c>
      <c r="N27" s="448">
        <f t="shared" si="14"/>
        <v>0</v>
      </c>
      <c r="O27" s="448">
        <f t="shared" si="15"/>
        <v>0</v>
      </c>
      <c r="P27" s="458">
        <f t="shared" si="16"/>
        <v>0</v>
      </c>
      <c r="Q27" s="447">
        <f t="shared" ca="1" si="17"/>
        <v>32255.591567624611</v>
      </c>
    </row>
    <row r="28" spans="1:17" ht="16.5" customHeight="1">
      <c r="A28" s="443" t="s">
        <v>526</v>
      </c>
      <c r="B28" s="444">
        <f t="shared" ca="1" si="2"/>
        <v>0.70971060386380569</v>
      </c>
      <c r="C28" s="444">
        <f t="shared" ca="1" si="3"/>
        <v>0</v>
      </c>
      <c r="D28" s="444">
        <f t="shared" si="4"/>
        <v>0</v>
      </c>
      <c r="E28" s="444">
        <f t="shared" si="5"/>
        <v>0</v>
      </c>
      <c r="F28" s="444">
        <f t="shared" si="6"/>
        <v>0</v>
      </c>
      <c r="G28" s="444">
        <f t="shared" si="7"/>
        <v>71.157376126503038</v>
      </c>
      <c r="H28" s="444">
        <f t="shared" si="8"/>
        <v>0</v>
      </c>
      <c r="I28" s="444">
        <f t="shared" si="9"/>
        <v>0</v>
      </c>
      <c r="J28" s="444">
        <f t="shared" si="10"/>
        <v>0</v>
      </c>
      <c r="K28" s="444">
        <f t="shared" si="11"/>
        <v>0</v>
      </c>
      <c r="L28" s="444">
        <f t="shared" si="12"/>
        <v>0</v>
      </c>
      <c r="M28" s="444">
        <f t="shared" si="13"/>
        <v>0</v>
      </c>
      <c r="N28" s="444">
        <f t="shared" si="14"/>
        <v>0</v>
      </c>
      <c r="O28" s="444">
        <f t="shared" si="15"/>
        <v>0</v>
      </c>
      <c r="P28" s="445">
        <f t="shared" si="16"/>
        <v>0</v>
      </c>
      <c r="Q28" s="443">
        <f t="shared" ca="1" si="17"/>
        <v>71.86708673036685</v>
      </c>
    </row>
    <row r="29" spans="1:17">
      <c r="A29" s="443" t="s">
        <v>527</v>
      </c>
      <c r="B29" s="444">
        <f t="shared" ca="1" si="2"/>
        <v>0</v>
      </c>
      <c r="C29" s="444">
        <f t="shared" ca="1" si="3"/>
        <v>0</v>
      </c>
      <c r="D29" s="444">
        <f t="shared" si="4"/>
        <v>0</v>
      </c>
      <c r="E29" s="444">
        <f t="shared" si="5"/>
        <v>0</v>
      </c>
      <c r="F29" s="444">
        <f t="shared" si="6"/>
        <v>0</v>
      </c>
      <c r="G29" s="444">
        <f t="shared" si="7"/>
        <v>0</v>
      </c>
      <c r="H29" s="444">
        <f t="shared" si="8"/>
        <v>0</v>
      </c>
      <c r="I29" s="444">
        <f t="shared" si="9"/>
        <v>0</v>
      </c>
      <c r="J29" s="444">
        <f t="shared" si="10"/>
        <v>0</v>
      </c>
      <c r="K29" s="444">
        <f t="shared" si="11"/>
        <v>0</v>
      </c>
      <c r="L29" s="444">
        <f t="shared" si="12"/>
        <v>0</v>
      </c>
      <c r="M29" s="444">
        <f t="shared" si="13"/>
        <v>0</v>
      </c>
      <c r="N29" s="444">
        <f t="shared" si="14"/>
        <v>0</v>
      </c>
      <c r="O29" s="444">
        <f t="shared" si="15"/>
        <v>0</v>
      </c>
      <c r="P29" s="445">
        <f t="shared" si="16"/>
        <v>0</v>
      </c>
      <c r="Q29" s="443">
        <f t="shared" ca="1" si="17"/>
        <v>0</v>
      </c>
    </row>
    <row r="30" spans="1:17">
      <c r="A30" s="443" t="s">
        <v>528</v>
      </c>
      <c r="B30" s="444">
        <f t="shared" ca="1" si="2"/>
        <v>0</v>
      </c>
      <c r="C30" s="444">
        <f t="shared" ca="1" si="3"/>
        <v>0</v>
      </c>
      <c r="D30" s="444">
        <f t="shared" si="4"/>
        <v>0</v>
      </c>
      <c r="E30" s="444">
        <f t="shared" si="5"/>
        <v>0</v>
      </c>
      <c r="F30" s="444">
        <f t="shared" si="6"/>
        <v>0</v>
      </c>
      <c r="G30" s="444">
        <f t="shared" si="7"/>
        <v>0</v>
      </c>
      <c r="H30" s="444">
        <f t="shared" si="8"/>
        <v>0</v>
      </c>
      <c r="I30" s="444">
        <f t="shared" si="9"/>
        <v>0</v>
      </c>
      <c r="J30" s="444">
        <f t="shared" si="10"/>
        <v>0</v>
      </c>
      <c r="K30" s="444">
        <f t="shared" si="11"/>
        <v>0</v>
      </c>
      <c r="L30" s="444">
        <f t="shared" si="12"/>
        <v>0</v>
      </c>
      <c r="M30" s="444">
        <f t="shared" si="13"/>
        <v>0</v>
      </c>
      <c r="N30" s="444">
        <f t="shared" si="14"/>
        <v>0</v>
      </c>
      <c r="O30" s="444">
        <f t="shared" si="15"/>
        <v>0</v>
      </c>
      <c r="P30" s="445">
        <f t="shared" si="16"/>
        <v>0</v>
      </c>
      <c r="Q30" s="443">
        <f t="shared" ca="1" si="17"/>
        <v>0</v>
      </c>
    </row>
    <row r="31" spans="1:17">
      <c r="A31" s="443" t="s">
        <v>529</v>
      </c>
      <c r="B31" s="444">
        <f t="shared" ca="1" si="2"/>
        <v>0</v>
      </c>
      <c r="C31" s="444">
        <f t="shared" ca="1" si="3"/>
        <v>0</v>
      </c>
      <c r="D31" s="444">
        <f t="shared" si="4"/>
        <v>0</v>
      </c>
      <c r="E31" s="444">
        <f t="shared" si="5"/>
        <v>0</v>
      </c>
      <c r="F31" s="444">
        <f t="shared" si="6"/>
        <v>0</v>
      </c>
      <c r="G31" s="444">
        <f t="shared" si="7"/>
        <v>0</v>
      </c>
      <c r="H31" s="444">
        <f t="shared" si="8"/>
        <v>0</v>
      </c>
      <c r="I31" s="444">
        <f t="shared" si="9"/>
        <v>0</v>
      </c>
      <c r="J31" s="444">
        <f t="shared" si="10"/>
        <v>0</v>
      </c>
      <c r="K31" s="444">
        <f t="shared" si="11"/>
        <v>0</v>
      </c>
      <c r="L31" s="444">
        <f t="shared" si="12"/>
        <v>0</v>
      </c>
      <c r="M31" s="444">
        <f t="shared" si="13"/>
        <v>0</v>
      </c>
      <c r="N31" s="444">
        <f t="shared" si="14"/>
        <v>0</v>
      </c>
      <c r="O31" s="444">
        <f t="shared" si="15"/>
        <v>0</v>
      </c>
      <c r="P31" s="445">
        <f t="shared" si="16"/>
        <v>0</v>
      </c>
      <c r="Q31" s="443">
        <f t="shared" ca="1" si="17"/>
        <v>0</v>
      </c>
    </row>
    <row r="32" spans="1:17">
      <c r="A32" s="443" t="s">
        <v>721</v>
      </c>
      <c r="B32" s="444">
        <f t="shared" ca="1" si="2"/>
        <v>100.46380275629362</v>
      </c>
      <c r="C32" s="444">
        <f t="shared" ca="1" si="3"/>
        <v>0</v>
      </c>
      <c r="D32" s="444">
        <f t="shared" si="4"/>
        <v>514.49238420200004</v>
      </c>
      <c r="E32" s="444">
        <f t="shared" si="5"/>
        <v>0</v>
      </c>
      <c r="F32" s="444">
        <f t="shared" si="6"/>
        <v>0</v>
      </c>
      <c r="G32" s="444">
        <f t="shared" si="7"/>
        <v>0</v>
      </c>
      <c r="H32" s="444">
        <f t="shared" si="8"/>
        <v>0</v>
      </c>
      <c r="I32" s="444">
        <f t="shared" si="9"/>
        <v>0</v>
      </c>
      <c r="J32" s="444">
        <f t="shared" si="10"/>
        <v>0</v>
      </c>
      <c r="K32" s="444">
        <f t="shared" si="11"/>
        <v>0</v>
      </c>
      <c r="L32" s="444">
        <f t="shared" si="12"/>
        <v>0</v>
      </c>
      <c r="M32" s="444">
        <f t="shared" si="13"/>
        <v>0</v>
      </c>
      <c r="N32" s="444">
        <f t="shared" si="14"/>
        <v>0</v>
      </c>
      <c r="O32" s="444">
        <f t="shared" si="15"/>
        <v>0</v>
      </c>
      <c r="P32" s="445">
        <f t="shared" si="16"/>
        <v>0</v>
      </c>
      <c r="Q32" s="443">
        <f t="shared" ref="Q32" ca="1" si="18">SUM(B32:P32)</f>
        <v>614.95618695829364</v>
      </c>
    </row>
    <row r="33" spans="1:17" s="455" customFormat="1">
      <c r="A33" s="453" t="s">
        <v>530</v>
      </c>
      <c r="B33" s="454">
        <f ca="1">SUM(B22:B32)</f>
        <v>11839.86032008471</v>
      </c>
      <c r="C33" s="454">
        <f t="shared" ref="C33:Q33" ca="1" si="19">SUM(C22:C32)</f>
        <v>0</v>
      </c>
      <c r="D33" s="454">
        <f t="shared" ca="1" si="19"/>
        <v>23463.485685035594</v>
      </c>
      <c r="E33" s="454">
        <f t="shared" si="19"/>
        <v>498.96097183408114</v>
      </c>
      <c r="F33" s="454">
        <f t="shared" ca="1" si="19"/>
        <v>14073.133036747315</v>
      </c>
      <c r="G33" s="454">
        <f t="shared" si="19"/>
        <v>27276.061616593062</v>
      </c>
      <c r="H33" s="454">
        <f t="shared" si="19"/>
        <v>4940.907473088756</v>
      </c>
      <c r="I33" s="454">
        <f t="shared" si="19"/>
        <v>0</v>
      </c>
      <c r="J33" s="454">
        <f t="shared" si="19"/>
        <v>587.22837163995939</v>
      </c>
      <c r="K33" s="454">
        <f t="shared" si="19"/>
        <v>0</v>
      </c>
      <c r="L33" s="454">
        <f t="shared" ca="1" si="19"/>
        <v>0</v>
      </c>
      <c r="M33" s="454">
        <f t="shared" si="19"/>
        <v>0</v>
      </c>
      <c r="N33" s="454">
        <f t="shared" ca="1" si="19"/>
        <v>0</v>
      </c>
      <c r="O33" s="454">
        <f t="shared" si="19"/>
        <v>0</v>
      </c>
      <c r="P33" s="454">
        <f t="shared" si="19"/>
        <v>0</v>
      </c>
      <c r="Q33" s="454">
        <f t="shared" ca="1" si="19"/>
        <v>82679.637475023483</v>
      </c>
    </row>
  </sheetData>
  <mergeCells count="12">
    <mergeCell ref="A1:A3"/>
    <mergeCell ref="B1:P1"/>
    <mergeCell ref="B2:B3"/>
    <mergeCell ref="C2:C3"/>
    <mergeCell ref="D2:K2"/>
    <mergeCell ref="L2:P2"/>
    <mergeCell ref="A19:A21"/>
    <mergeCell ref="B19:P19"/>
    <mergeCell ref="B20:B21"/>
    <mergeCell ref="C20:C21"/>
    <mergeCell ref="D20:K20"/>
    <mergeCell ref="L20:P20"/>
  </mergeCells>
  <dataValidations count="1">
    <dataValidation type="list" allowBlank="1" showInputMessage="1" showErrorMessage="1" sqref="B2:D3 B20:D21" xr:uid="{00000000-0002-0000-0300-000000000000}">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91FEBF7-0AFF-422C-82EA-BFD129094F00}">
  <sheetPr codeName="Sheet24">
    <tabColor theme="6"/>
  </sheetPr>
  <dimension ref="A1:Q20"/>
  <sheetViews>
    <sheetView zoomScale="30" zoomScaleNormal="30" workbookViewId="0">
      <selection activeCell="K8" sqref="K8"/>
    </sheetView>
  </sheetViews>
  <sheetFormatPr defaultColWidth="9.140625" defaultRowHeight="15"/>
  <cols>
    <col min="1" max="1" width="51.42578125" style="442" customWidth="1"/>
    <col min="2" max="8" width="26.28515625" style="442" customWidth="1"/>
    <col min="9" max="9" width="32" style="442" customWidth="1"/>
    <col min="10" max="11" width="26.28515625" style="442" customWidth="1"/>
    <col min="12" max="12" width="23.7109375" style="442" customWidth="1"/>
    <col min="13" max="15" width="26.28515625" style="442" customWidth="1"/>
    <col min="16" max="16" width="42" style="442" customWidth="1"/>
    <col min="17" max="17" width="26.28515625" style="442" customWidth="1"/>
    <col min="18" max="18" width="9.5703125" style="442" bestFit="1" customWidth="1"/>
    <col min="19" max="16384" width="9.140625" style="442"/>
  </cols>
  <sheetData>
    <row r="1" spans="1:17" s="929" customFormat="1" ht="21">
      <c r="A1" s="1130" t="s">
        <v>525</v>
      </c>
      <c r="B1" s="1131" t="s">
        <v>691</v>
      </c>
      <c r="C1" s="1131"/>
      <c r="D1" s="1131"/>
      <c r="E1" s="1131"/>
      <c r="F1" s="1131"/>
      <c r="G1" s="1131"/>
      <c r="H1" s="1131"/>
      <c r="I1" s="1131"/>
      <c r="J1" s="1131"/>
      <c r="K1" s="1131"/>
      <c r="L1" s="1131"/>
      <c r="M1" s="1131"/>
      <c r="N1" s="1131"/>
      <c r="O1" s="1131"/>
      <c r="P1" s="1132"/>
      <c r="Q1" s="928"/>
    </row>
    <row r="2" spans="1:17" s="929" customFormat="1" ht="21">
      <c r="A2" s="1130"/>
      <c r="B2" s="1133" t="s">
        <v>20</v>
      </c>
      <c r="C2" s="1135" t="s">
        <v>189</v>
      </c>
      <c r="D2" s="1137" t="s">
        <v>190</v>
      </c>
      <c r="E2" s="1138"/>
      <c r="F2" s="1138"/>
      <c r="G2" s="1138"/>
      <c r="H2" s="1138"/>
      <c r="I2" s="1138"/>
      <c r="J2" s="1138"/>
      <c r="K2" s="1134"/>
      <c r="L2" s="1137" t="s">
        <v>191</v>
      </c>
      <c r="M2" s="1138"/>
      <c r="N2" s="1138"/>
      <c r="O2" s="1138"/>
      <c r="P2" s="1134"/>
      <c r="Q2" s="928"/>
    </row>
    <row r="3" spans="1:17" s="929" customFormat="1" ht="42">
      <c r="A3" s="1130"/>
      <c r="B3" s="1134"/>
      <c r="C3" s="1136"/>
      <c r="D3" s="930" t="s">
        <v>192</v>
      </c>
      <c r="E3" s="930" t="s">
        <v>193</v>
      </c>
      <c r="F3" s="930" t="s">
        <v>194</v>
      </c>
      <c r="G3" s="930" t="s">
        <v>195</v>
      </c>
      <c r="H3" s="930" t="s">
        <v>113</v>
      </c>
      <c r="I3" s="930" t="s">
        <v>196</v>
      </c>
      <c r="J3" s="930" t="s">
        <v>197</v>
      </c>
      <c r="K3" s="930" t="s">
        <v>198</v>
      </c>
      <c r="L3" s="930" t="s">
        <v>199</v>
      </c>
      <c r="M3" s="930" t="s">
        <v>200</v>
      </c>
      <c r="N3" s="930" t="s">
        <v>201</v>
      </c>
      <c r="O3" s="930" t="s">
        <v>202</v>
      </c>
      <c r="P3" s="930" t="s">
        <v>203</v>
      </c>
      <c r="Q3" s="928" t="s">
        <v>109</v>
      </c>
    </row>
    <row r="4" spans="1:17" ht="195">
      <c r="A4" s="931" t="s">
        <v>148</v>
      </c>
      <c r="B4" s="932" t="s">
        <v>692</v>
      </c>
      <c r="C4" s="933" t="s">
        <v>693</v>
      </c>
      <c r="D4" s="934" t="s">
        <v>694</v>
      </c>
      <c r="E4" s="935" t="s">
        <v>695</v>
      </c>
      <c r="F4" s="935" t="s">
        <v>696</v>
      </c>
      <c r="G4" s="936" t="s">
        <v>697</v>
      </c>
      <c r="H4" s="936" t="s">
        <v>697</v>
      </c>
      <c r="I4" s="936" t="s">
        <v>697</v>
      </c>
      <c r="J4" s="935" t="s">
        <v>698</v>
      </c>
      <c r="K4" s="936" t="s">
        <v>697</v>
      </c>
      <c r="L4" s="936" t="s">
        <v>697</v>
      </c>
      <c r="M4" s="936" t="s">
        <v>697</v>
      </c>
      <c r="N4" s="935" t="s">
        <v>699</v>
      </c>
      <c r="O4" s="937" t="s">
        <v>700</v>
      </c>
      <c r="P4" s="938" t="s">
        <v>701</v>
      </c>
      <c r="Q4" s="939"/>
    </row>
    <row r="5" spans="1:17" ht="150">
      <c r="A5" s="940" t="s">
        <v>149</v>
      </c>
      <c r="B5" s="941" t="s">
        <v>702</v>
      </c>
      <c r="C5" s="942" t="s">
        <v>703</v>
      </c>
      <c r="D5" s="942" t="s">
        <v>704</v>
      </c>
      <c r="E5" s="943" t="s">
        <v>705</v>
      </c>
      <c r="F5" s="943" t="s">
        <v>706</v>
      </c>
      <c r="G5" s="944" t="s">
        <v>697</v>
      </c>
      <c r="H5" s="944" t="s">
        <v>697</v>
      </c>
      <c r="I5" s="944" t="s">
        <v>697</v>
      </c>
      <c r="J5" s="943" t="s">
        <v>707</v>
      </c>
      <c r="K5" s="936" t="s">
        <v>697</v>
      </c>
      <c r="L5" s="944" t="s">
        <v>697</v>
      </c>
      <c r="M5" s="944" t="s">
        <v>697</v>
      </c>
      <c r="N5" s="943" t="s">
        <v>708</v>
      </c>
      <c r="O5" s="945" t="s">
        <v>700</v>
      </c>
      <c r="P5" s="946" t="s">
        <v>701</v>
      </c>
      <c r="Q5" s="947"/>
    </row>
    <row r="6" spans="1:17" ht="30">
      <c r="A6" s="940" t="s">
        <v>187</v>
      </c>
      <c r="B6" s="948" t="s">
        <v>709</v>
      </c>
      <c r="C6" s="949" t="s">
        <v>710</v>
      </c>
      <c r="D6" s="944" t="s">
        <v>710</v>
      </c>
      <c r="E6" s="944" t="s">
        <v>710</v>
      </c>
      <c r="F6" s="944" t="s">
        <v>710</v>
      </c>
      <c r="G6" s="944" t="s">
        <v>710</v>
      </c>
      <c r="H6" s="944" t="s">
        <v>710</v>
      </c>
      <c r="I6" s="944" t="s">
        <v>710</v>
      </c>
      <c r="J6" s="944" t="s">
        <v>710</v>
      </c>
      <c r="K6" s="944" t="s">
        <v>710</v>
      </c>
      <c r="L6" s="944" t="s">
        <v>710</v>
      </c>
      <c r="M6" s="944" t="s">
        <v>710</v>
      </c>
      <c r="N6" s="944" t="s">
        <v>710</v>
      </c>
      <c r="O6" s="950" t="s">
        <v>710</v>
      </c>
      <c r="P6" s="951" t="s">
        <v>710</v>
      </c>
      <c r="Q6" s="952"/>
    </row>
    <row r="7" spans="1:17" ht="150">
      <c r="A7" s="940" t="s">
        <v>105</v>
      </c>
      <c r="B7" s="948" t="s">
        <v>709</v>
      </c>
      <c r="C7" s="942" t="s">
        <v>703</v>
      </c>
      <c r="D7" s="942" t="s">
        <v>704</v>
      </c>
      <c r="E7" s="943" t="s">
        <v>705</v>
      </c>
      <c r="F7" s="943" t="s">
        <v>706</v>
      </c>
      <c r="G7" s="944" t="s">
        <v>697</v>
      </c>
      <c r="H7" s="944" t="s">
        <v>697</v>
      </c>
      <c r="I7" s="944" t="s">
        <v>697</v>
      </c>
      <c r="J7" s="943" t="s">
        <v>707</v>
      </c>
      <c r="K7" s="944" t="s">
        <v>697</v>
      </c>
      <c r="L7" s="944" t="s">
        <v>697</v>
      </c>
      <c r="M7" s="944" t="s">
        <v>697</v>
      </c>
      <c r="N7" s="953" t="s">
        <v>697</v>
      </c>
      <c r="O7" s="949" t="s">
        <v>697</v>
      </c>
      <c r="P7" s="954" t="s">
        <v>697</v>
      </c>
      <c r="Q7" s="947"/>
    </row>
    <row r="8" spans="1:17" ht="270">
      <c r="A8" s="940" t="s">
        <v>587</v>
      </c>
      <c r="B8" s="941" t="s">
        <v>711</v>
      </c>
      <c r="C8" s="942" t="s">
        <v>703</v>
      </c>
      <c r="D8" s="942" t="s">
        <v>704</v>
      </c>
      <c r="E8" s="943" t="s">
        <v>705</v>
      </c>
      <c r="F8" s="943" t="s">
        <v>706</v>
      </c>
      <c r="G8" s="944" t="s">
        <v>697</v>
      </c>
      <c r="H8" s="944" t="s">
        <v>697</v>
      </c>
      <c r="I8" s="944" t="s">
        <v>697</v>
      </c>
      <c r="J8" s="943" t="s">
        <v>707</v>
      </c>
      <c r="K8" s="936" t="s">
        <v>697</v>
      </c>
      <c r="L8" s="944" t="s">
        <v>697</v>
      </c>
      <c r="M8" s="944" t="s">
        <v>697</v>
      </c>
      <c r="N8" s="943" t="s">
        <v>708</v>
      </c>
      <c r="O8" s="945" t="s">
        <v>700</v>
      </c>
      <c r="P8" s="946" t="s">
        <v>701</v>
      </c>
      <c r="Q8" s="947"/>
    </row>
    <row r="9" spans="1:17" s="449" customFormat="1" ht="390">
      <c r="A9" s="955" t="s">
        <v>536</v>
      </c>
      <c r="B9" s="943" t="s">
        <v>712</v>
      </c>
      <c r="C9" s="950" t="s">
        <v>710</v>
      </c>
      <c r="D9" s="943" t="s">
        <v>713</v>
      </c>
      <c r="E9" s="943" t="s">
        <v>714</v>
      </c>
      <c r="F9" s="944" t="s">
        <v>710</v>
      </c>
      <c r="G9" s="943" t="s">
        <v>715</v>
      </c>
      <c r="H9" s="943" t="s">
        <v>716</v>
      </c>
      <c r="I9" s="944" t="s">
        <v>710</v>
      </c>
      <c r="J9" s="944" t="s">
        <v>710</v>
      </c>
      <c r="K9" s="944" t="s">
        <v>710</v>
      </c>
      <c r="L9" s="944" t="s">
        <v>710</v>
      </c>
      <c r="M9" s="943" t="s">
        <v>712</v>
      </c>
      <c r="N9" s="944" t="s">
        <v>710</v>
      </c>
      <c r="O9" s="944" t="s">
        <v>710</v>
      </c>
      <c r="P9" s="956" t="s">
        <v>710</v>
      </c>
      <c r="Q9" s="957"/>
    </row>
    <row r="10" spans="1:17" ht="360">
      <c r="A10" s="940" t="s">
        <v>526</v>
      </c>
      <c r="B10" s="941" t="s">
        <v>717</v>
      </c>
      <c r="C10" s="950" t="s">
        <v>710</v>
      </c>
      <c r="D10" s="950" t="s">
        <v>710</v>
      </c>
      <c r="E10" s="950" t="s">
        <v>710</v>
      </c>
      <c r="F10" s="944" t="s">
        <v>710</v>
      </c>
      <c r="G10" s="941" t="s">
        <v>718</v>
      </c>
      <c r="H10" s="944" t="s">
        <v>710</v>
      </c>
      <c r="I10" s="944" t="s">
        <v>710</v>
      </c>
      <c r="J10" s="944" t="s">
        <v>710</v>
      </c>
      <c r="K10" s="944" t="s">
        <v>710</v>
      </c>
      <c r="L10" s="944" t="s">
        <v>710</v>
      </c>
      <c r="M10" s="941" t="s">
        <v>719</v>
      </c>
      <c r="N10" s="944" t="s">
        <v>710</v>
      </c>
      <c r="O10" s="944" t="s">
        <v>710</v>
      </c>
      <c r="P10" s="956" t="s">
        <v>710</v>
      </c>
      <c r="Q10" s="947"/>
    </row>
    <row r="11" spans="1:17" ht="21">
      <c r="A11" s="940" t="s">
        <v>527</v>
      </c>
      <c r="B11" s="958" t="s">
        <v>720</v>
      </c>
      <c r="C11" s="958" t="s">
        <v>720</v>
      </c>
      <c r="D11" s="958" t="s">
        <v>720</v>
      </c>
      <c r="E11" s="958" t="s">
        <v>720</v>
      </c>
      <c r="F11" s="958" t="s">
        <v>720</v>
      </c>
      <c r="G11" s="958" t="s">
        <v>720</v>
      </c>
      <c r="H11" s="958" t="s">
        <v>720</v>
      </c>
      <c r="I11" s="958" t="s">
        <v>720</v>
      </c>
      <c r="J11" s="958" t="s">
        <v>720</v>
      </c>
      <c r="K11" s="958" t="s">
        <v>720</v>
      </c>
      <c r="L11" s="958" t="s">
        <v>720</v>
      </c>
      <c r="M11" s="958" t="s">
        <v>720</v>
      </c>
      <c r="N11" s="958" t="s">
        <v>720</v>
      </c>
      <c r="O11" s="958" t="s">
        <v>720</v>
      </c>
      <c r="P11" s="959" t="s">
        <v>720</v>
      </c>
      <c r="Q11" s="960"/>
    </row>
    <row r="12" spans="1:17" ht="21">
      <c r="A12" s="940" t="s">
        <v>528</v>
      </c>
      <c r="B12" s="958" t="s">
        <v>720</v>
      </c>
      <c r="C12" s="958" t="s">
        <v>710</v>
      </c>
      <c r="D12" s="958" t="s">
        <v>710</v>
      </c>
      <c r="E12" s="958" t="s">
        <v>710</v>
      </c>
      <c r="F12" s="958" t="s">
        <v>710</v>
      </c>
      <c r="G12" s="958" t="s">
        <v>710</v>
      </c>
      <c r="H12" s="958" t="s">
        <v>710</v>
      </c>
      <c r="I12" s="958" t="s">
        <v>710</v>
      </c>
      <c r="J12" s="958" t="s">
        <v>710</v>
      </c>
      <c r="K12" s="958" t="s">
        <v>710</v>
      </c>
      <c r="L12" s="958" t="s">
        <v>710</v>
      </c>
      <c r="M12" s="958" t="s">
        <v>710</v>
      </c>
      <c r="N12" s="958" t="s">
        <v>710</v>
      </c>
      <c r="O12" s="958" t="s">
        <v>710</v>
      </c>
      <c r="P12" s="961" t="s">
        <v>710</v>
      </c>
      <c r="Q12" s="445"/>
    </row>
    <row r="13" spans="1:17" ht="21">
      <c r="A13" s="940" t="s">
        <v>529</v>
      </c>
      <c r="B13" s="958" t="s">
        <v>720</v>
      </c>
      <c r="C13" s="958" t="s">
        <v>710</v>
      </c>
      <c r="D13" s="958" t="s">
        <v>720</v>
      </c>
      <c r="E13" s="958" t="s">
        <v>720</v>
      </c>
      <c r="F13" s="958" t="s">
        <v>710</v>
      </c>
      <c r="G13" s="958" t="s">
        <v>720</v>
      </c>
      <c r="H13" s="958" t="s">
        <v>720</v>
      </c>
      <c r="I13" s="958" t="s">
        <v>710</v>
      </c>
      <c r="J13" s="958" t="s">
        <v>710</v>
      </c>
      <c r="K13" s="958" t="s">
        <v>710</v>
      </c>
      <c r="L13" s="958" t="s">
        <v>710</v>
      </c>
      <c r="M13" s="958" t="s">
        <v>720</v>
      </c>
      <c r="N13" s="958" t="s">
        <v>710</v>
      </c>
      <c r="O13" s="958" t="s">
        <v>710</v>
      </c>
      <c r="P13" s="961" t="s">
        <v>710</v>
      </c>
      <c r="Q13" s="445"/>
    </row>
    <row r="14" spans="1:17" ht="30">
      <c r="A14" s="962" t="s">
        <v>721</v>
      </c>
      <c r="B14" s="948" t="s">
        <v>709</v>
      </c>
      <c r="C14" s="958" t="s">
        <v>710</v>
      </c>
      <c r="D14" s="948" t="s">
        <v>709</v>
      </c>
      <c r="E14" s="958" t="s">
        <v>710</v>
      </c>
      <c r="F14" s="958" t="s">
        <v>710</v>
      </c>
      <c r="G14" s="958" t="s">
        <v>710</v>
      </c>
      <c r="H14" s="958" t="s">
        <v>710</v>
      </c>
      <c r="I14" s="958" t="s">
        <v>710</v>
      </c>
      <c r="J14" s="958" t="s">
        <v>710</v>
      </c>
      <c r="K14" s="958" t="s">
        <v>710</v>
      </c>
      <c r="L14" s="958" t="s">
        <v>710</v>
      </c>
      <c r="M14" s="958" t="s">
        <v>710</v>
      </c>
      <c r="N14" s="958" t="s">
        <v>710</v>
      </c>
      <c r="O14" s="958" t="s">
        <v>710</v>
      </c>
      <c r="P14" s="959" t="s">
        <v>710</v>
      </c>
      <c r="Q14" s="963"/>
    </row>
    <row r="15" spans="1:17" s="455" customFormat="1" ht="21">
      <c r="A15" s="964" t="s">
        <v>530</v>
      </c>
      <c r="B15" s="454"/>
      <c r="C15" s="454"/>
      <c r="D15" s="454"/>
      <c r="E15" s="454"/>
      <c r="F15" s="454"/>
      <c r="G15" s="454"/>
      <c r="H15" s="454"/>
      <c r="I15" s="454"/>
      <c r="J15" s="454"/>
      <c r="K15" s="454"/>
      <c r="L15" s="454"/>
      <c r="M15" s="965"/>
      <c r="N15" s="454"/>
      <c r="O15" s="454"/>
      <c r="P15" s="966"/>
      <c r="Q15" s="967"/>
    </row>
    <row r="16" spans="1:17">
      <c r="M16" s="968"/>
    </row>
    <row r="17" spans="1:4">
      <c r="B17" s="969">
        <v>1</v>
      </c>
      <c r="C17" s="970">
        <v>2</v>
      </c>
      <c r="D17" s="971">
        <v>3</v>
      </c>
    </row>
    <row r="18" spans="1:4" ht="252">
      <c r="A18" s="972" t="s">
        <v>722</v>
      </c>
      <c r="B18" s="973" t="s">
        <v>723</v>
      </c>
      <c r="C18" s="974" t="s">
        <v>724</v>
      </c>
      <c r="D18" s="975" t="s">
        <v>725</v>
      </c>
    </row>
    <row r="19" spans="1:4" ht="243" customHeight="1"/>
    <row r="20" spans="1:4" ht="313.5" customHeight="1"/>
  </sheetData>
  <mergeCells count="6">
    <mergeCell ref="A1:A3"/>
    <mergeCell ref="B1:P1"/>
    <mergeCell ref="B2:B3"/>
    <mergeCell ref="C2:C3"/>
    <mergeCell ref="D2:K2"/>
    <mergeCell ref="L2:P2"/>
  </mergeCells>
  <dataValidations count="1">
    <dataValidation type="list" allowBlank="1" showInputMessage="1" showErrorMessage="1" sqref="B2:D3" xr:uid="{D39297DC-2787-42B3-AC66-A302DFF8689D}">
      <formula1>#REF!</formula1>
    </dataValidation>
  </dataValidations>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73ED2ED-334C-42F1-BD1A-A1DDE57F23F1}">
  <sheetPr codeName="Sheet30">
    <tabColor theme="6"/>
  </sheetPr>
  <dimension ref="A1:P22"/>
  <sheetViews>
    <sheetView workbookViewId="0">
      <selection sqref="A1:A3"/>
    </sheetView>
  </sheetViews>
  <sheetFormatPr defaultRowHeight="15"/>
  <cols>
    <col min="1" max="1" width="51" bestFit="1" customWidth="1"/>
    <col min="2" max="2" width="27" customWidth="1"/>
    <col min="3" max="3" width="30.42578125" customWidth="1"/>
    <col min="5" max="5" width="15" customWidth="1"/>
    <col min="6" max="6" width="17" customWidth="1"/>
    <col min="7" max="7" width="18.140625" customWidth="1"/>
    <col min="8" max="8" width="16.140625" customWidth="1"/>
    <col min="16" max="16" width="26.42578125" customWidth="1"/>
  </cols>
  <sheetData>
    <row r="1" spans="1:16" ht="76.5" customHeight="1">
      <c r="A1" s="1140" t="s">
        <v>229</v>
      </c>
      <c r="B1" s="1139" t="s">
        <v>337</v>
      </c>
      <c r="C1" s="1139"/>
      <c r="D1" s="1141" t="s">
        <v>338</v>
      </c>
      <c r="E1" s="1141"/>
      <c r="F1" s="1141"/>
      <c r="G1" s="1141"/>
      <c r="H1" s="1141"/>
      <c r="I1" s="1141"/>
      <c r="J1" s="1141"/>
      <c r="K1" s="1141"/>
      <c r="L1" s="1141"/>
      <c r="M1" s="1141"/>
      <c r="N1" s="1141"/>
      <c r="O1" s="1141"/>
      <c r="P1" s="1139" t="s">
        <v>739</v>
      </c>
    </row>
    <row r="2" spans="1:16" ht="60">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c r="A4" s="983" t="s">
        <v>237</v>
      </c>
      <c r="B4" s="979">
        <f>'SEAP template'!B72</f>
        <v>0</v>
      </c>
      <c r="C4" s="979"/>
      <c r="D4" s="979"/>
      <c r="E4" s="979"/>
      <c r="F4" s="979"/>
      <c r="G4" s="979"/>
      <c r="H4" s="979"/>
      <c r="I4" s="979"/>
      <c r="J4" s="979"/>
      <c r="K4" s="979"/>
      <c r="L4" s="979"/>
      <c r="M4" s="979"/>
      <c r="N4" s="979"/>
      <c r="O4" s="979"/>
      <c r="P4" s="980">
        <f>'SEAP template'!Q72</f>
        <v>0</v>
      </c>
    </row>
    <row r="5" spans="1:16">
      <c r="A5" s="984" t="s">
        <v>238</v>
      </c>
      <c r="B5" s="979">
        <f>'SEAP template'!B73</f>
        <v>0</v>
      </c>
      <c r="C5" s="979"/>
      <c r="D5" s="979"/>
      <c r="E5" s="979"/>
      <c r="F5" s="979"/>
      <c r="G5" s="979"/>
      <c r="H5" s="979"/>
      <c r="I5" s="979"/>
      <c r="J5" s="979"/>
      <c r="K5" s="979"/>
      <c r="L5" s="979"/>
      <c r="M5" s="979"/>
      <c r="N5" s="979"/>
      <c r="O5" s="979"/>
      <c r="P5" s="980">
        <f>'SEAP template'!Q73</f>
        <v>0</v>
      </c>
    </row>
    <row r="6" spans="1:16">
      <c r="A6" s="984" t="s">
        <v>239</v>
      </c>
      <c r="B6" s="979">
        <f>'SEAP template'!B74</f>
        <v>7791.7889325679607</v>
      </c>
      <c r="C6" s="979"/>
      <c r="D6" s="979"/>
      <c r="E6" s="979"/>
      <c r="F6" s="979"/>
      <c r="G6" s="979"/>
      <c r="H6" s="979"/>
      <c r="I6" s="979"/>
      <c r="J6" s="979"/>
      <c r="K6" s="979"/>
      <c r="L6" s="979"/>
      <c r="M6" s="979"/>
      <c r="N6" s="979"/>
      <c r="O6" s="979"/>
      <c r="P6" s="980">
        <f>'SEAP template'!Q74</f>
        <v>0</v>
      </c>
    </row>
    <row r="7" spans="1:16">
      <c r="A7" s="984" t="s">
        <v>686</v>
      </c>
      <c r="B7" s="979">
        <f>'SEAP template'!B75</f>
        <v>0</v>
      </c>
      <c r="C7" s="979"/>
      <c r="D7" s="979"/>
      <c r="E7" s="979"/>
      <c r="F7" s="979"/>
      <c r="G7" s="979"/>
      <c r="H7" s="979"/>
      <c r="I7" s="979"/>
      <c r="J7" s="979"/>
      <c r="K7" s="979"/>
      <c r="L7" s="979"/>
      <c r="M7" s="979"/>
      <c r="N7" s="979"/>
      <c r="O7" s="979"/>
      <c r="P7" s="980">
        <f>'SEAP template'!Q75</f>
        <v>0</v>
      </c>
    </row>
    <row r="8" spans="1:16">
      <c r="A8" s="983" t="s">
        <v>240</v>
      </c>
      <c r="B8" s="979">
        <f>'SEAP template'!B76</f>
        <v>0</v>
      </c>
      <c r="C8" s="979">
        <f>'SEAP template'!C76</f>
        <v>0</v>
      </c>
      <c r="D8" s="979">
        <f>'SEAP template'!D76</f>
        <v>0</v>
      </c>
      <c r="E8" s="979">
        <f>'SEAP template'!E76</f>
        <v>0</v>
      </c>
      <c r="F8" s="979">
        <f>'SEAP template'!F76</f>
        <v>0</v>
      </c>
      <c r="G8" s="979">
        <f>'SEAP template'!G76</f>
        <v>0</v>
      </c>
      <c r="H8" s="979">
        <f>'SEAP template'!H76</f>
        <v>0</v>
      </c>
      <c r="I8" s="979">
        <f>'SEAP template'!I76</f>
        <v>0</v>
      </c>
      <c r="J8" s="979">
        <f>'SEAP template'!J76</f>
        <v>0</v>
      </c>
      <c r="K8" s="979">
        <f>'SEAP template'!K76</f>
        <v>0</v>
      </c>
      <c r="L8" s="979">
        <f>'SEAP template'!L76</f>
        <v>0</v>
      </c>
      <c r="M8" s="979">
        <f>'SEAP template'!M76</f>
        <v>0</v>
      </c>
      <c r="N8" s="979">
        <f>'SEAP template'!N76</f>
        <v>0</v>
      </c>
      <c r="O8" s="979">
        <f>'SEAP template'!O76</f>
        <v>0</v>
      </c>
      <c r="P8" s="980">
        <f>'SEAP template'!Q76</f>
        <v>0</v>
      </c>
    </row>
    <row r="9" spans="1:16">
      <c r="A9" s="985" t="s">
        <v>742</v>
      </c>
      <c r="B9" s="979">
        <f>'SEAP template'!B77</f>
        <v>0</v>
      </c>
      <c r="C9" s="979">
        <f>'SEAP template'!C77</f>
        <v>0</v>
      </c>
      <c r="D9" s="979">
        <f>'SEAP template'!D77</f>
        <v>0</v>
      </c>
      <c r="E9" s="979">
        <f>'SEAP template'!E77</f>
        <v>0</v>
      </c>
      <c r="F9" s="979">
        <f>'SEAP template'!F77</f>
        <v>0</v>
      </c>
      <c r="G9" s="979">
        <f>'SEAP template'!G77</f>
        <v>0</v>
      </c>
      <c r="H9" s="979">
        <f>'SEAP template'!H77</f>
        <v>0</v>
      </c>
      <c r="I9" s="979">
        <f>'SEAP template'!I77</f>
        <v>0</v>
      </c>
      <c r="J9" s="979">
        <f>'SEAP template'!J77</f>
        <v>0</v>
      </c>
      <c r="K9" s="979">
        <f>'SEAP template'!K77</f>
        <v>0</v>
      </c>
      <c r="L9" s="979">
        <f>'SEAP template'!L77</f>
        <v>0</v>
      </c>
      <c r="M9" s="979">
        <f>'SEAP template'!M77</f>
        <v>0</v>
      </c>
      <c r="N9" s="979">
        <f>'SEAP template'!N77</f>
        <v>0</v>
      </c>
      <c r="O9" s="979">
        <f>'SEAP template'!O77</f>
        <v>0</v>
      </c>
      <c r="P9" s="980">
        <f>'SEAP template'!Q77</f>
        <v>0</v>
      </c>
    </row>
    <row r="10" spans="1:16">
      <c r="A10" s="984" t="s">
        <v>109</v>
      </c>
      <c r="B10" s="981">
        <f>SUM(B4:B9)</f>
        <v>7791.7889325679607</v>
      </c>
      <c r="C10" s="981">
        <f>SUM(C4:C9)</f>
        <v>0</v>
      </c>
      <c r="D10" s="981">
        <f t="shared" ref="D10:H10" si="0">SUM(D8:D9)</f>
        <v>0</v>
      </c>
      <c r="E10" s="981">
        <f t="shared" si="0"/>
        <v>0</v>
      </c>
      <c r="F10" s="981">
        <f t="shared" si="0"/>
        <v>0</v>
      </c>
      <c r="G10" s="981">
        <f t="shared" si="0"/>
        <v>0</v>
      </c>
      <c r="H10" s="981">
        <f t="shared" si="0"/>
        <v>0</v>
      </c>
      <c r="I10" s="981">
        <f>SUM(I8:I9)</f>
        <v>0</v>
      </c>
      <c r="J10" s="981">
        <f>SUM(J8:J9)</f>
        <v>0</v>
      </c>
      <c r="K10" s="981">
        <f t="shared" ref="K10:L10" si="1">SUM(K8:K9)</f>
        <v>0</v>
      </c>
      <c r="L10" s="981">
        <f t="shared" si="1"/>
        <v>0</v>
      </c>
      <c r="M10" s="981">
        <f>SUM(M8:M9)</f>
        <v>0</v>
      </c>
      <c r="N10" s="981">
        <f>SUM(N8:N9)</f>
        <v>0</v>
      </c>
      <c r="O10" s="981">
        <f>SUM(O8:O9)</f>
        <v>0</v>
      </c>
      <c r="P10" s="981">
        <f>SUM(P8:P9)</f>
        <v>0</v>
      </c>
    </row>
    <row r="11" spans="1:16">
      <c r="A11" s="847"/>
      <c r="B11" s="847"/>
      <c r="C11" s="847"/>
      <c r="D11" s="847"/>
      <c r="E11" s="847"/>
      <c r="F11" s="847"/>
      <c r="G11" s="847"/>
      <c r="H11" s="847"/>
      <c r="I11" s="847"/>
      <c r="J11" s="847"/>
      <c r="K11" s="847"/>
      <c r="L11" s="847"/>
      <c r="M11" s="847"/>
      <c r="N11" s="847"/>
      <c r="O11" s="847"/>
      <c r="P11" s="847"/>
    </row>
    <row r="12" spans="1:16">
      <c r="A12" s="456" t="s">
        <v>753</v>
      </c>
      <c r="B12" s="736" t="s">
        <v>752</v>
      </c>
      <c r="C12" s="736">
        <f ca="1">'EF ele_warmte'!B12</f>
        <v>0.19293901387773318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7.25" customHeight="1">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c r="A17" s="986" t="s">
        <v>240</v>
      </c>
      <c r="B17" s="982">
        <f>'SEAP template'!B87</f>
        <v>0</v>
      </c>
      <c r="C17" s="982">
        <f>'SEAP template'!C87</f>
        <v>0</v>
      </c>
      <c r="D17" s="980">
        <f>'SEAP template'!D87</f>
        <v>0</v>
      </c>
      <c r="E17" s="980">
        <f>'SEAP template'!E87</f>
        <v>0</v>
      </c>
      <c r="F17" s="980">
        <f>'SEAP template'!F87</f>
        <v>0</v>
      </c>
      <c r="G17" s="980">
        <f>'SEAP template'!G87</f>
        <v>0</v>
      </c>
      <c r="H17" s="980">
        <f>'SEAP template'!H87</f>
        <v>0</v>
      </c>
      <c r="I17" s="980">
        <f>'SEAP template'!I87</f>
        <v>0</v>
      </c>
      <c r="J17" s="980">
        <f>'SEAP template'!J87</f>
        <v>0</v>
      </c>
      <c r="K17" s="980">
        <f>'SEAP template'!K87</f>
        <v>0</v>
      </c>
      <c r="L17" s="980">
        <f>'SEAP template'!L87</f>
        <v>0</v>
      </c>
      <c r="M17" s="980">
        <f>'SEAP template'!M87</f>
        <v>0</v>
      </c>
      <c r="N17" s="980">
        <f>'SEAP template'!N87</f>
        <v>0</v>
      </c>
      <c r="O17" s="980">
        <f>'SEAP template'!O87</f>
        <v>0</v>
      </c>
      <c r="P17" s="980">
        <f>'SEAP template'!Q87</f>
        <v>0</v>
      </c>
    </row>
    <row r="18" spans="1:16">
      <c r="A18" s="987" t="s">
        <v>246</v>
      </c>
      <c r="B18" s="982">
        <f>'SEAP template'!B88</f>
        <v>0</v>
      </c>
      <c r="C18" s="982">
        <f>'SEAP template'!C88</f>
        <v>0</v>
      </c>
      <c r="D18" s="980">
        <f>'SEAP template'!D88</f>
        <v>0</v>
      </c>
      <c r="E18" s="980">
        <f>'SEAP template'!E88</f>
        <v>0</v>
      </c>
      <c r="F18" s="980">
        <f>'SEAP template'!F88</f>
        <v>0</v>
      </c>
      <c r="G18" s="980">
        <f>'SEAP template'!G88</f>
        <v>0</v>
      </c>
      <c r="H18" s="980">
        <f>'SEAP template'!H88</f>
        <v>0</v>
      </c>
      <c r="I18" s="980">
        <f>'SEAP template'!I88</f>
        <v>0</v>
      </c>
      <c r="J18" s="980">
        <f>'SEAP template'!J88</f>
        <v>0</v>
      </c>
      <c r="K18" s="980">
        <f>'SEAP template'!K88</f>
        <v>0</v>
      </c>
      <c r="L18" s="980">
        <f>'SEAP template'!L88</f>
        <v>0</v>
      </c>
      <c r="M18" s="980">
        <f>'SEAP template'!M88</f>
        <v>0</v>
      </c>
      <c r="N18" s="980">
        <f>'SEAP template'!N88</f>
        <v>0</v>
      </c>
      <c r="O18" s="980">
        <f>'SEAP template'!O88</f>
        <v>0</v>
      </c>
      <c r="P18" s="980">
        <f>'SEAP template'!Q88</f>
        <v>0</v>
      </c>
    </row>
    <row r="19" spans="1:16">
      <c r="A19" s="985" t="s">
        <v>743</v>
      </c>
      <c r="B19" s="982">
        <f>'SEAP template'!B89</f>
        <v>0</v>
      </c>
      <c r="C19" s="982">
        <f>'SEAP template'!C89</f>
        <v>0</v>
      </c>
      <c r="D19" s="980">
        <f>'SEAP template'!D89</f>
        <v>0</v>
      </c>
      <c r="E19" s="980">
        <f>'SEAP template'!E89</f>
        <v>0</v>
      </c>
      <c r="F19" s="980">
        <f>'SEAP template'!F89</f>
        <v>0</v>
      </c>
      <c r="G19" s="980">
        <f>'SEAP template'!G89</f>
        <v>0</v>
      </c>
      <c r="H19" s="980">
        <f>'SEAP template'!H89</f>
        <v>0</v>
      </c>
      <c r="I19" s="980">
        <f>'SEAP template'!I89</f>
        <v>0</v>
      </c>
      <c r="J19" s="980">
        <f>'SEAP template'!J89</f>
        <v>0</v>
      </c>
      <c r="K19" s="980">
        <f>'SEAP template'!K89</f>
        <v>0</v>
      </c>
      <c r="L19" s="980">
        <f>'SEAP template'!L89</f>
        <v>0</v>
      </c>
      <c r="M19" s="980">
        <f>'SEAP template'!M89</f>
        <v>0</v>
      </c>
      <c r="N19" s="980">
        <f>'SEAP template'!N89</f>
        <v>0</v>
      </c>
      <c r="O19" s="980">
        <f>'SEAP template'!O89</f>
        <v>0</v>
      </c>
      <c r="P19" s="980">
        <f>'SEAP template'!Q89</f>
        <v>0</v>
      </c>
    </row>
    <row r="20" spans="1:16">
      <c r="A20" s="988" t="s">
        <v>109</v>
      </c>
      <c r="B20" s="981">
        <f>SUM(B17:B19)</f>
        <v>0</v>
      </c>
      <c r="C20" s="981">
        <f>SUM(C17:C19)</f>
        <v>0</v>
      </c>
      <c r="D20" s="981">
        <f t="shared" ref="D20:H20" si="2">SUM(D17:D19)</f>
        <v>0</v>
      </c>
      <c r="E20" s="981">
        <f t="shared" si="2"/>
        <v>0</v>
      </c>
      <c r="F20" s="981">
        <f t="shared" si="2"/>
        <v>0</v>
      </c>
      <c r="G20" s="981">
        <f t="shared" si="2"/>
        <v>0</v>
      </c>
      <c r="H20" s="981">
        <f t="shared" si="2"/>
        <v>0</v>
      </c>
      <c r="I20" s="981">
        <f>SUM(I17:I19)</f>
        <v>0</v>
      </c>
      <c r="J20" s="981">
        <f>SUM(J17:J19)</f>
        <v>0</v>
      </c>
      <c r="K20" s="981">
        <f t="shared" ref="K20:L20" si="3">SUM(K17:K19)</f>
        <v>0</v>
      </c>
      <c r="L20" s="981">
        <f t="shared" si="3"/>
        <v>0</v>
      </c>
      <c r="M20" s="981">
        <f>SUM(M17:M19)</f>
        <v>0</v>
      </c>
      <c r="N20" s="981">
        <f>SUM(N17:N19)</f>
        <v>0</v>
      </c>
      <c r="O20" s="981">
        <f>SUM(O17:O19)</f>
        <v>0</v>
      </c>
      <c r="P20" s="981">
        <f>SUM(P17:P19)</f>
        <v>0</v>
      </c>
    </row>
    <row r="21" spans="1:16">
      <c r="B21" s="840"/>
    </row>
    <row r="22" spans="1:16">
      <c r="A22" s="456" t="s">
        <v>754</v>
      </c>
      <c r="B22" s="736" t="s">
        <v>752</v>
      </c>
      <c r="C22" s="736">
        <f ca="1">'EF ele_warmte'!B22</f>
        <v>0</v>
      </c>
    </row>
  </sheetData>
  <mergeCells count="17">
    <mergeCell ref="O15:O16"/>
    <mergeCell ref="P14:P16"/>
    <mergeCell ref="P1:P3"/>
    <mergeCell ref="A1:A3"/>
    <mergeCell ref="B1:C2"/>
    <mergeCell ref="D1:O1"/>
    <mergeCell ref="D2:H2"/>
    <mergeCell ref="A14:A16"/>
    <mergeCell ref="B14:C15"/>
    <mergeCell ref="D14:O14"/>
    <mergeCell ref="D15:H15"/>
    <mergeCell ref="I15:I16"/>
    <mergeCell ref="J15:J16"/>
    <mergeCell ref="K15:K16"/>
    <mergeCell ref="L15:L16"/>
    <mergeCell ref="M15:M16"/>
    <mergeCell ref="N15:N16"/>
  </mergeCells>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35ABF2-CD2B-4528-A839-282002B23351}">
  <sheetPr codeName="Sheet31">
    <tabColor theme="6"/>
  </sheetPr>
  <dimension ref="A1:P22"/>
  <sheetViews>
    <sheetView topLeftCell="A4" workbookViewId="0">
      <selection activeCell="A5" sqref="A5"/>
    </sheetView>
  </sheetViews>
  <sheetFormatPr defaultRowHeight="15"/>
  <cols>
    <col min="1" max="1" width="49.5703125" customWidth="1"/>
    <col min="2" max="2" width="23.5703125" customWidth="1"/>
    <col min="3" max="3" width="25.28515625" customWidth="1"/>
    <col min="4" max="10" width="18.42578125" bestFit="1" customWidth="1"/>
    <col min="11" max="11" width="24.28515625" bestFit="1" customWidth="1"/>
    <col min="12" max="12" width="22.42578125" bestFit="1" customWidth="1"/>
    <col min="13" max="13" width="18.42578125" bestFit="1" customWidth="1"/>
    <col min="14" max="14" width="28.42578125" bestFit="1" customWidth="1"/>
    <col min="15" max="15" width="18.42578125" bestFit="1" customWidth="1"/>
    <col min="16" max="16" width="16.7109375" customWidth="1"/>
  </cols>
  <sheetData>
    <row r="1" spans="1:16" ht="15.75">
      <c r="A1" s="1140" t="s">
        <v>229</v>
      </c>
      <c r="B1" s="1139" t="s">
        <v>337</v>
      </c>
      <c r="C1" s="1139"/>
      <c r="D1" s="1141" t="s">
        <v>338</v>
      </c>
      <c r="E1" s="1141"/>
      <c r="F1" s="1141"/>
      <c r="G1" s="1141"/>
      <c r="H1" s="1141"/>
      <c r="I1" s="1141"/>
      <c r="J1" s="1141"/>
      <c r="K1" s="1141"/>
      <c r="L1" s="1141"/>
      <c r="M1" s="1141"/>
      <c r="N1" s="1141"/>
      <c r="O1" s="1141"/>
      <c r="P1" s="1139" t="s">
        <v>739</v>
      </c>
    </row>
    <row r="2" spans="1:16" ht="15.75">
      <c r="A2" s="1140"/>
      <c r="B2" s="1139"/>
      <c r="C2" s="1139"/>
      <c r="D2" s="1141" t="s">
        <v>190</v>
      </c>
      <c r="E2" s="1141"/>
      <c r="F2" s="1141"/>
      <c r="G2" s="1141"/>
      <c r="H2" s="1141"/>
      <c r="I2" s="978" t="s">
        <v>747</v>
      </c>
      <c r="J2" s="978" t="s">
        <v>222</v>
      </c>
      <c r="K2" s="978" t="s">
        <v>746</v>
      </c>
      <c r="L2" s="978" t="s">
        <v>686</v>
      </c>
      <c r="M2" s="978" t="s">
        <v>233</v>
      </c>
      <c r="N2" s="978" t="s">
        <v>744</v>
      </c>
      <c r="O2" s="978" t="s">
        <v>120</v>
      </c>
      <c r="P2" s="1139"/>
    </row>
    <row r="3" spans="1:16" ht="30">
      <c r="A3" s="1140"/>
      <c r="B3" s="978" t="s">
        <v>750</v>
      </c>
      <c r="C3" s="978" t="s">
        <v>751</v>
      </c>
      <c r="D3" s="978" t="s">
        <v>192</v>
      </c>
      <c r="E3" s="978" t="s">
        <v>193</v>
      </c>
      <c r="F3" s="978" t="s">
        <v>194</v>
      </c>
      <c r="G3" s="978" t="s">
        <v>196</v>
      </c>
      <c r="H3" s="978" t="s">
        <v>197</v>
      </c>
      <c r="I3" s="978"/>
      <c r="J3" s="978"/>
      <c r="K3" s="978"/>
      <c r="L3" s="978"/>
      <c r="M3" s="978"/>
      <c r="N3" s="978"/>
      <c r="O3" s="978"/>
      <c r="P3" s="1139"/>
    </row>
    <row r="4" spans="1:16" ht="110.25" customHeight="1">
      <c r="A4" s="992" t="s">
        <v>237</v>
      </c>
      <c r="B4" s="990" t="s">
        <v>871</v>
      </c>
      <c r="C4" s="995" t="s">
        <v>710</v>
      </c>
      <c r="D4" s="995" t="s">
        <v>710</v>
      </c>
      <c r="E4" s="995" t="s">
        <v>710</v>
      </c>
      <c r="F4" s="995" t="s">
        <v>710</v>
      </c>
      <c r="G4" s="995" t="s">
        <v>710</v>
      </c>
      <c r="H4" s="995" t="s">
        <v>710</v>
      </c>
      <c r="I4" s="995" t="s">
        <v>710</v>
      </c>
      <c r="J4" s="995" t="s">
        <v>710</v>
      </c>
      <c r="K4" s="995" t="s">
        <v>710</v>
      </c>
      <c r="L4" s="995" t="s">
        <v>710</v>
      </c>
      <c r="M4" s="995" t="s">
        <v>710</v>
      </c>
      <c r="N4" s="995" t="s">
        <v>710</v>
      </c>
      <c r="O4" s="995" t="s">
        <v>710</v>
      </c>
      <c r="P4" s="991" t="s">
        <v>755</v>
      </c>
    </row>
    <row r="5" spans="1:16" ht="135">
      <c r="A5" s="993" t="s">
        <v>238</v>
      </c>
      <c r="B5" s="990" t="s">
        <v>871</v>
      </c>
      <c r="C5" s="995" t="s">
        <v>710</v>
      </c>
      <c r="D5" s="995" t="s">
        <v>710</v>
      </c>
      <c r="E5" s="995" t="s">
        <v>710</v>
      </c>
      <c r="F5" s="995" t="s">
        <v>710</v>
      </c>
      <c r="G5" s="995" t="s">
        <v>710</v>
      </c>
      <c r="H5" s="995" t="s">
        <v>710</v>
      </c>
      <c r="I5" s="995" t="s">
        <v>710</v>
      </c>
      <c r="J5" s="995" t="s">
        <v>710</v>
      </c>
      <c r="K5" s="995" t="s">
        <v>710</v>
      </c>
      <c r="L5" s="995" t="s">
        <v>710</v>
      </c>
      <c r="M5" s="995" t="s">
        <v>710</v>
      </c>
      <c r="N5" s="995" t="s">
        <v>710</v>
      </c>
      <c r="O5" s="995" t="s">
        <v>710</v>
      </c>
      <c r="P5" s="991" t="s">
        <v>755</v>
      </c>
    </row>
    <row r="6" spans="1:16" ht="135">
      <c r="A6" s="993" t="s">
        <v>239</v>
      </c>
      <c r="B6" s="990" t="s">
        <v>871</v>
      </c>
      <c r="C6" s="995" t="s">
        <v>710</v>
      </c>
      <c r="D6" s="995" t="s">
        <v>710</v>
      </c>
      <c r="E6" s="995" t="s">
        <v>710</v>
      </c>
      <c r="F6" s="995" t="s">
        <v>710</v>
      </c>
      <c r="G6" s="995" t="s">
        <v>710</v>
      </c>
      <c r="H6" s="995" t="s">
        <v>710</v>
      </c>
      <c r="I6" s="995" t="s">
        <v>710</v>
      </c>
      <c r="J6" s="995" t="s">
        <v>710</v>
      </c>
      <c r="K6" s="995" t="s">
        <v>710</v>
      </c>
      <c r="L6" s="995" t="s">
        <v>710</v>
      </c>
      <c r="M6" s="995" t="s">
        <v>710</v>
      </c>
      <c r="N6" s="995" t="s">
        <v>710</v>
      </c>
      <c r="O6" s="995" t="s">
        <v>710</v>
      </c>
      <c r="P6" s="991" t="s">
        <v>755</v>
      </c>
    </row>
    <row r="7" spans="1:16" ht="135">
      <c r="A7" s="993" t="s">
        <v>686</v>
      </c>
      <c r="B7" s="995" t="s">
        <v>710</v>
      </c>
      <c r="C7" s="995" t="s">
        <v>710</v>
      </c>
      <c r="D7" s="995" t="s">
        <v>710</v>
      </c>
      <c r="E7" s="995" t="s">
        <v>710</v>
      </c>
      <c r="F7" s="995" t="s">
        <v>710</v>
      </c>
      <c r="G7" s="995" t="s">
        <v>710</v>
      </c>
      <c r="H7" s="995" t="s">
        <v>710</v>
      </c>
      <c r="I7" s="995" t="s">
        <v>710</v>
      </c>
      <c r="J7" s="995" t="s">
        <v>710</v>
      </c>
      <c r="K7" s="995" t="s">
        <v>710</v>
      </c>
      <c r="L7" s="995" t="s">
        <v>710</v>
      </c>
      <c r="M7" s="995" t="s">
        <v>710</v>
      </c>
      <c r="N7" s="995" t="s">
        <v>710</v>
      </c>
      <c r="O7" s="995" t="s">
        <v>710</v>
      </c>
      <c r="P7" s="991" t="s">
        <v>755</v>
      </c>
    </row>
    <row r="8" spans="1:16" ht="210">
      <c r="A8" s="992" t="s">
        <v>240</v>
      </c>
      <c r="B8" s="990" t="s">
        <v>756</v>
      </c>
      <c r="C8" s="990" t="s">
        <v>756</v>
      </c>
      <c r="D8" s="990" t="s">
        <v>756</v>
      </c>
      <c r="E8" s="990" t="s">
        <v>756</v>
      </c>
      <c r="F8" s="990" t="s">
        <v>756</v>
      </c>
      <c r="G8" s="990" t="s">
        <v>756</v>
      </c>
      <c r="H8" s="990" t="s">
        <v>756</v>
      </c>
      <c r="I8" s="990" t="s">
        <v>756</v>
      </c>
      <c r="J8" s="990" t="s">
        <v>756</v>
      </c>
      <c r="K8" s="995" t="s">
        <v>710</v>
      </c>
      <c r="L8" s="995" t="s">
        <v>710</v>
      </c>
      <c r="M8" s="995" t="s">
        <v>710</v>
      </c>
      <c r="N8" s="990" t="s">
        <v>757</v>
      </c>
      <c r="O8" s="990" t="s">
        <v>757</v>
      </c>
      <c r="P8" s="996"/>
    </row>
    <row r="9" spans="1:16" ht="210">
      <c r="A9" s="994" t="s">
        <v>742</v>
      </c>
      <c r="B9" s="990" t="s">
        <v>757</v>
      </c>
      <c r="C9" s="990" t="s">
        <v>757</v>
      </c>
      <c r="D9" s="990" t="s">
        <v>757</v>
      </c>
      <c r="E9" s="990" t="s">
        <v>757</v>
      </c>
      <c r="F9" s="990" t="s">
        <v>757</v>
      </c>
      <c r="G9" s="990" t="s">
        <v>757</v>
      </c>
      <c r="H9" s="990" t="s">
        <v>757</v>
      </c>
      <c r="I9" s="990" t="s">
        <v>757</v>
      </c>
      <c r="J9" s="990" t="s">
        <v>757</v>
      </c>
      <c r="K9" s="995" t="s">
        <v>710</v>
      </c>
      <c r="L9" s="990" t="s">
        <v>757</v>
      </c>
      <c r="M9" s="990" t="s">
        <v>757</v>
      </c>
      <c r="N9" s="990" t="s">
        <v>757</v>
      </c>
      <c r="O9" s="990" t="s">
        <v>757</v>
      </c>
      <c r="P9" s="996"/>
    </row>
    <row r="10" spans="1:16">
      <c r="A10" s="993" t="s">
        <v>109</v>
      </c>
      <c r="B10" s="997"/>
      <c r="C10" s="997"/>
      <c r="D10" s="997"/>
      <c r="E10" s="997"/>
      <c r="F10" s="997"/>
      <c r="G10" s="997"/>
      <c r="H10" s="997"/>
      <c r="I10" s="997"/>
      <c r="J10" s="997"/>
      <c r="K10" s="997"/>
      <c r="L10" s="997"/>
      <c r="M10" s="997"/>
      <c r="N10" s="997"/>
      <c r="O10" s="997"/>
      <c r="P10" s="997"/>
    </row>
    <row r="11" spans="1:16">
      <c r="A11" s="847"/>
      <c r="B11" s="847"/>
      <c r="C11" s="847"/>
      <c r="D11" s="847"/>
      <c r="E11" s="847"/>
      <c r="F11" s="847"/>
      <c r="G11" s="847"/>
      <c r="H11" s="847"/>
      <c r="I11" s="847"/>
      <c r="J11" s="847"/>
      <c r="K11" s="847"/>
      <c r="L11" s="847"/>
      <c r="M11" s="847"/>
      <c r="N11" s="847"/>
      <c r="O11" s="847"/>
      <c r="P11" s="847"/>
    </row>
    <row r="12" spans="1:16" ht="150">
      <c r="A12" s="456" t="s">
        <v>753</v>
      </c>
      <c r="B12" s="736" t="s">
        <v>752</v>
      </c>
      <c r="C12" s="998" t="s">
        <v>758</v>
      </c>
      <c r="D12" s="847"/>
      <c r="E12" s="847"/>
      <c r="F12" s="847"/>
      <c r="G12" s="847"/>
      <c r="H12" s="847"/>
      <c r="I12" s="847"/>
      <c r="J12" s="847"/>
      <c r="K12" s="847"/>
      <c r="L12" s="847"/>
      <c r="M12" s="847"/>
      <c r="N12" s="847"/>
      <c r="O12" s="847"/>
      <c r="P12" s="847"/>
    </row>
    <row r="13" spans="1:16">
      <c r="A13" s="847"/>
      <c r="B13" s="847"/>
      <c r="C13" s="847"/>
      <c r="D13" s="847"/>
      <c r="E13" s="847"/>
      <c r="F13" s="847"/>
      <c r="G13" s="847"/>
      <c r="H13" s="847"/>
      <c r="I13" s="847"/>
      <c r="J13" s="847"/>
      <c r="K13" s="847"/>
      <c r="L13" s="847"/>
      <c r="M13" s="847"/>
      <c r="N13" s="847"/>
      <c r="O13" s="847"/>
      <c r="P13" s="847"/>
    </row>
    <row r="14" spans="1:16" ht="15.75">
      <c r="A14" s="1140" t="s">
        <v>241</v>
      </c>
      <c r="B14" s="1139" t="s">
        <v>341</v>
      </c>
      <c r="C14" s="1139"/>
      <c r="D14" s="1141" t="s">
        <v>342</v>
      </c>
      <c r="E14" s="1141"/>
      <c r="F14" s="1141"/>
      <c r="G14" s="1141"/>
      <c r="H14" s="1141"/>
      <c r="I14" s="1141"/>
      <c r="J14" s="1141"/>
      <c r="K14" s="1141"/>
      <c r="L14" s="1141"/>
      <c r="M14" s="1141"/>
      <c r="N14" s="1141"/>
      <c r="O14" s="1141"/>
      <c r="P14" s="1139" t="s">
        <v>740</v>
      </c>
    </row>
    <row r="15" spans="1:16">
      <c r="A15" s="1140"/>
      <c r="B15" s="1139"/>
      <c r="C15" s="1139"/>
      <c r="D15" s="1142" t="s">
        <v>190</v>
      </c>
      <c r="E15" s="1142"/>
      <c r="F15" s="1142"/>
      <c r="G15" s="1142"/>
      <c r="H15" s="1142"/>
      <c r="I15" s="1139" t="s">
        <v>747</v>
      </c>
      <c r="J15" s="1139" t="s">
        <v>222</v>
      </c>
      <c r="K15" s="1139" t="s">
        <v>746</v>
      </c>
      <c r="L15" s="1139" t="s">
        <v>686</v>
      </c>
      <c r="M15" s="1139" t="s">
        <v>233</v>
      </c>
      <c r="N15" s="1139" t="s">
        <v>745</v>
      </c>
      <c r="O15" s="1139" t="s">
        <v>120</v>
      </c>
      <c r="P15" s="1139"/>
    </row>
    <row r="16" spans="1:16" ht="30">
      <c r="A16" s="1140"/>
      <c r="B16" s="978" t="s">
        <v>748</v>
      </c>
      <c r="C16" s="978" t="s">
        <v>749</v>
      </c>
      <c r="D16" s="978" t="s">
        <v>192</v>
      </c>
      <c r="E16" s="978" t="s">
        <v>193</v>
      </c>
      <c r="F16" s="978" t="s">
        <v>194</v>
      </c>
      <c r="G16" s="978" t="s">
        <v>196</v>
      </c>
      <c r="H16" s="978" t="s">
        <v>197</v>
      </c>
      <c r="I16" s="1139"/>
      <c r="J16" s="1139"/>
      <c r="K16" s="1139"/>
      <c r="L16" s="1139"/>
      <c r="M16" s="1139"/>
      <c r="N16" s="1139"/>
      <c r="O16" s="1143"/>
      <c r="P16" s="1139"/>
    </row>
    <row r="17" spans="1:16" ht="210">
      <c r="A17" s="986" t="s">
        <v>240</v>
      </c>
      <c r="B17" s="990" t="s">
        <v>757</v>
      </c>
      <c r="C17" s="990" t="s">
        <v>757</v>
      </c>
      <c r="D17" s="990" t="s">
        <v>757</v>
      </c>
      <c r="E17" s="990" t="s">
        <v>757</v>
      </c>
      <c r="F17" s="990" t="s">
        <v>757</v>
      </c>
      <c r="G17" s="990" t="s">
        <v>757</v>
      </c>
      <c r="H17" s="990" t="s">
        <v>757</v>
      </c>
      <c r="I17" s="990" t="s">
        <v>757</v>
      </c>
      <c r="J17" s="990" t="s">
        <v>757</v>
      </c>
      <c r="K17" s="995" t="s">
        <v>710</v>
      </c>
      <c r="L17" s="995" t="s">
        <v>710</v>
      </c>
      <c r="M17" s="995" t="s">
        <v>710</v>
      </c>
      <c r="N17" s="990" t="s">
        <v>757</v>
      </c>
      <c r="O17" s="990" t="s">
        <v>757</v>
      </c>
      <c r="P17" s="989"/>
    </row>
    <row r="18" spans="1:16" ht="45">
      <c r="A18" s="987" t="s">
        <v>246</v>
      </c>
      <c r="B18" s="991" t="s">
        <v>720</v>
      </c>
      <c r="C18" s="991" t="s">
        <v>720</v>
      </c>
      <c r="D18" s="991" t="s">
        <v>720</v>
      </c>
      <c r="E18" s="991" t="s">
        <v>720</v>
      </c>
      <c r="F18" s="991" t="s">
        <v>720</v>
      </c>
      <c r="G18" s="991" t="s">
        <v>720</v>
      </c>
      <c r="H18" s="991" t="s">
        <v>720</v>
      </c>
      <c r="I18" s="991" t="s">
        <v>720</v>
      </c>
      <c r="J18" s="991" t="s">
        <v>720</v>
      </c>
      <c r="K18" s="991" t="s">
        <v>720</v>
      </c>
      <c r="L18" s="991" t="s">
        <v>720</v>
      </c>
      <c r="M18" s="991" t="s">
        <v>720</v>
      </c>
      <c r="N18" s="991" t="s">
        <v>720</v>
      </c>
      <c r="O18" s="991" t="s">
        <v>720</v>
      </c>
      <c r="P18" s="991" t="s">
        <v>720</v>
      </c>
    </row>
    <row r="19" spans="1:16" ht="45">
      <c r="A19" s="985" t="s">
        <v>743</v>
      </c>
      <c r="B19" s="991" t="s">
        <v>720</v>
      </c>
      <c r="C19" s="991" t="s">
        <v>720</v>
      </c>
      <c r="D19" s="991" t="s">
        <v>720</v>
      </c>
      <c r="E19" s="991" t="s">
        <v>720</v>
      </c>
      <c r="F19" s="991" t="s">
        <v>720</v>
      </c>
      <c r="G19" s="991" t="s">
        <v>720</v>
      </c>
      <c r="H19" s="991" t="s">
        <v>720</v>
      </c>
      <c r="I19" s="991" t="s">
        <v>720</v>
      </c>
      <c r="J19" s="991" t="s">
        <v>720</v>
      </c>
      <c r="K19" s="991" t="s">
        <v>720</v>
      </c>
      <c r="L19" s="991" t="s">
        <v>720</v>
      </c>
      <c r="M19" s="991" t="s">
        <v>720</v>
      </c>
      <c r="N19" s="991" t="s">
        <v>720</v>
      </c>
      <c r="O19" s="991" t="s">
        <v>720</v>
      </c>
      <c r="P19" s="991" t="s">
        <v>720</v>
      </c>
    </row>
    <row r="20" spans="1:16">
      <c r="A20" s="988" t="s">
        <v>109</v>
      </c>
      <c r="B20" s="981"/>
      <c r="C20" s="981"/>
      <c r="D20" s="981"/>
      <c r="E20" s="981"/>
      <c r="F20" s="981"/>
      <c r="G20" s="981"/>
      <c r="H20" s="981"/>
      <c r="I20" s="981"/>
      <c r="J20" s="981"/>
      <c r="K20" s="981"/>
      <c r="L20" s="981"/>
      <c r="M20" s="981"/>
      <c r="N20" s="981"/>
      <c r="O20" s="981"/>
      <c r="P20" s="981"/>
    </row>
    <row r="21" spans="1:16">
      <c r="A21" s="840"/>
      <c r="B21" s="840"/>
      <c r="C21" s="840"/>
      <c r="D21" s="840"/>
      <c r="E21" s="840"/>
      <c r="F21" s="840"/>
      <c r="G21" s="840"/>
      <c r="H21" s="840"/>
      <c r="I21" s="840"/>
      <c r="J21" s="840"/>
      <c r="K21" s="840"/>
      <c r="L21" s="840"/>
      <c r="M21" s="840"/>
      <c r="N21" s="840"/>
      <c r="O21" s="840"/>
      <c r="P21" s="840"/>
    </row>
    <row r="22" spans="1:16" ht="90">
      <c r="A22" s="456" t="s">
        <v>754</v>
      </c>
      <c r="B22" s="736" t="s">
        <v>752</v>
      </c>
      <c r="C22" s="998" t="s">
        <v>759</v>
      </c>
      <c r="D22" s="840"/>
      <c r="E22" s="840"/>
      <c r="F22" s="840"/>
      <c r="G22" s="840"/>
      <c r="H22" s="840"/>
      <c r="I22" s="840"/>
      <c r="J22" s="840"/>
      <c r="K22" s="840"/>
      <c r="L22" s="840"/>
      <c r="M22" s="840"/>
      <c r="N22" s="840"/>
      <c r="O22" s="840"/>
      <c r="P22" s="840"/>
    </row>
  </sheetData>
  <mergeCells count="17">
    <mergeCell ref="A14:A16"/>
    <mergeCell ref="B14:C15"/>
    <mergeCell ref="D14:O14"/>
    <mergeCell ref="P14:P16"/>
    <mergeCell ref="D15:H15"/>
    <mergeCell ref="O15:O16"/>
    <mergeCell ref="I15:I16"/>
    <mergeCell ref="J15:J16"/>
    <mergeCell ref="K15:K16"/>
    <mergeCell ref="L15:L16"/>
    <mergeCell ref="M15:M16"/>
    <mergeCell ref="N15:N16"/>
    <mergeCell ref="A1:A3"/>
    <mergeCell ref="B1:C2"/>
    <mergeCell ref="D1:O1"/>
    <mergeCell ref="P1:P3"/>
    <mergeCell ref="D2:H2"/>
  </mergeCell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Sheet20">
    <tabColor theme="8"/>
  </sheetPr>
  <dimension ref="A1:C14"/>
  <sheetViews>
    <sheetView showGridLines="0" workbookViewId="0">
      <selection activeCell="B21" sqref="B21"/>
    </sheetView>
  </sheetViews>
  <sheetFormatPr defaultRowHeight="15"/>
  <cols>
    <col min="1" max="1" width="39.140625" bestFit="1" customWidth="1"/>
    <col min="2" max="2" width="86.7109375" customWidth="1"/>
    <col min="3" max="3" width="132.85546875" bestFit="1" customWidth="1"/>
  </cols>
  <sheetData>
    <row r="1" spans="1:3" ht="15.75" thickBot="1"/>
    <row r="2" spans="1:3" s="11" customFormat="1" ht="54.75" customHeight="1" thickBot="1">
      <c r="A2" s="134" t="s">
        <v>365</v>
      </c>
      <c r="B2" s="110"/>
      <c r="C2" s="111"/>
    </row>
    <row r="3" spans="1:3" s="15" customFormat="1" ht="15.75">
      <c r="A3" s="98"/>
      <c r="B3" s="70"/>
      <c r="C3" s="99"/>
    </row>
    <row r="4" spans="1:3">
      <c r="A4" s="95" t="s">
        <v>349</v>
      </c>
      <c r="B4" s="69" t="s">
        <v>361</v>
      </c>
      <c r="C4" s="100" t="s">
        <v>360</v>
      </c>
    </row>
    <row r="5" spans="1:3">
      <c r="A5" s="112"/>
      <c r="B5" s="43"/>
      <c r="C5" s="96"/>
    </row>
    <row r="6" spans="1:3" ht="30">
      <c r="A6" s="113" t="s">
        <v>553</v>
      </c>
      <c r="B6" s="75" t="s">
        <v>554</v>
      </c>
      <c r="C6" s="426" t="s">
        <v>537</v>
      </c>
    </row>
    <row r="7" spans="1:3">
      <c r="A7" s="124"/>
      <c r="B7" s="128"/>
      <c r="C7" s="122"/>
    </row>
    <row r="8" spans="1:3">
      <c r="A8" s="113" t="s">
        <v>556</v>
      </c>
      <c r="B8" s="75" t="s">
        <v>555</v>
      </c>
      <c r="C8" s="426" t="s">
        <v>369</v>
      </c>
    </row>
    <row r="9" spans="1:3">
      <c r="A9" s="124"/>
      <c r="B9" s="128"/>
      <c r="C9" s="122"/>
    </row>
    <row r="10" spans="1:3">
      <c r="A10" s="113" t="s">
        <v>315</v>
      </c>
      <c r="B10" s="75" t="s">
        <v>367</v>
      </c>
      <c r="C10" s="114" t="s">
        <v>369</v>
      </c>
    </row>
    <row r="11" spans="1:3">
      <c r="A11" s="124"/>
      <c r="B11" s="128"/>
      <c r="C11" s="122"/>
    </row>
    <row r="12" spans="1:3" ht="30">
      <c r="A12" s="113" t="s">
        <v>384</v>
      </c>
      <c r="B12" s="75" t="s">
        <v>496</v>
      </c>
      <c r="C12" s="306" t="s">
        <v>567</v>
      </c>
    </row>
    <row r="13" spans="1:3" s="11" customFormat="1">
      <c r="A13" s="139"/>
      <c r="B13" s="157"/>
      <c r="C13" s="158"/>
    </row>
    <row r="14" spans="1:3" ht="21">
      <c r="A14" s="125" t="s">
        <v>446</v>
      </c>
      <c r="B14" s="124"/>
      <c r="C14" s="122"/>
    </row>
  </sheetData>
  <hyperlinks>
    <hyperlink ref="A6" location="'Eigen gebouwen'!A1" display="Eigen gebouwen" xr:uid="{00000000-0004-0000-0800-000000000000}"/>
    <hyperlink ref="A10" location="'Eigen vloot'!A1" display="Eigen vloot" xr:uid="{00000000-0004-0000-0800-000001000000}"/>
    <hyperlink ref="A8" location="'Eigen openbare verlichting'!A1" display="Eigen openbare verlichting" xr:uid="{00000000-0004-0000-0800-000002000000}"/>
    <hyperlink ref="A12" location="'Eigen informatie GS &amp; warmtenet'!A1" display="Eigen informatie GS &amp; warmtenet" xr:uid="{00000000-0004-0000-0800-000003000000}"/>
  </hyperlink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Sheet1">
    <tabColor theme="8"/>
  </sheetPr>
  <dimension ref="A1:P35"/>
  <sheetViews>
    <sheetView showGridLines="0" zoomScale="71" zoomScaleNormal="71" workbookViewId="0">
      <selection sqref="A1:A3"/>
    </sheetView>
  </sheetViews>
  <sheetFormatPr defaultColWidth="9.140625" defaultRowHeight="15" outlineLevelRow="1"/>
  <cols>
    <col min="1" max="1" width="51.7109375" style="442" customWidth="1"/>
    <col min="2" max="2" width="15" style="442" customWidth="1"/>
    <col min="3" max="3" width="25.140625" style="442" customWidth="1"/>
    <col min="4" max="4" width="15" style="442" customWidth="1"/>
    <col min="5" max="5" width="59.28515625" style="442" customWidth="1"/>
    <col min="6" max="6" width="14.85546875" style="442" customWidth="1"/>
    <col min="7" max="7" width="8.5703125" style="442" bestFit="1" customWidth="1"/>
    <col min="8" max="8" width="10.85546875" style="442" bestFit="1" customWidth="1"/>
    <col min="9" max="9" width="15.7109375" style="442" customWidth="1"/>
    <col min="10" max="10" width="15.42578125" style="442" customWidth="1"/>
    <col min="11" max="11" width="17.42578125" style="442" customWidth="1"/>
    <col min="12" max="12" width="14.5703125" style="442" customWidth="1"/>
    <col min="13" max="13" width="15.5703125" style="442" customWidth="1"/>
    <col min="14" max="14" width="17.85546875" style="442" customWidth="1"/>
    <col min="15" max="15" width="35.7109375" style="442" customWidth="1"/>
    <col min="16" max="16" width="43.5703125" style="442" customWidth="1"/>
    <col min="17" max="17" width="9.140625" style="442"/>
    <col min="18" max="18" width="20.42578125" style="442" customWidth="1"/>
    <col min="19" max="16384" width="9.140625" style="442"/>
  </cols>
  <sheetData>
    <row r="1" spans="1:16" ht="15.75" customHeight="1" outlineLevel="1" thickTop="1" thickBot="1">
      <c r="A1" s="1121" t="s">
        <v>368</v>
      </c>
      <c r="B1" s="1144" t="s">
        <v>188</v>
      </c>
      <c r="C1" s="1145"/>
      <c r="D1" s="1145"/>
      <c r="E1" s="1145"/>
      <c r="F1" s="1145"/>
      <c r="G1" s="1145"/>
      <c r="H1" s="1145"/>
      <c r="I1" s="1145"/>
      <c r="J1" s="1145"/>
      <c r="K1" s="1145"/>
      <c r="L1" s="1145"/>
      <c r="M1" s="1145"/>
      <c r="N1" s="1145"/>
      <c r="O1" s="1145"/>
      <c r="P1" s="1145"/>
    </row>
    <row r="2" spans="1:16" ht="15" customHeight="1" outlineLevel="1" thickTop="1">
      <c r="A2" s="1121"/>
      <c r="B2" s="1146" t="s">
        <v>20</v>
      </c>
      <c r="C2" s="1146" t="s">
        <v>189</v>
      </c>
      <c r="D2" s="1147" t="s">
        <v>190</v>
      </c>
      <c r="E2" s="1148"/>
      <c r="F2" s="1148"/>
      <c r="G2" s="1148"/>
      <c r="H2" s="1148"/>
      <c r="I2" s="1148"/>
      <c r="J2" s="1148"/>
      <c r="K2" s="1149"/>
      <c r="L2" s="1147" t="s">
        <v>191</v>
      </c>
      <c r="M2" s="1148"/>
      <c r="N2" s="1148"/>
      <c r="O2" s="1148"/>
      <c r="P2" s="1149"/>
    </row>
    <row r="3" spans="1:16" ht="56.25" customHeight="1" outlineLevel="1">
      <c r="A3" s="1121"/>
      <c r="B3" s="1127"/>
      <c r="C3" s="1127"/>
      <c r="D3" s="441" t="s">
        <v>192</v>
      </c>
      <c r="E3" s="441" t="s">
        <v>193</v>
      </c>
      <c r="F3" s="441" t="s">
        <v>194</v>
      </c>
      <c r="G3" s="441" t="s">
        <v>195</v>
      </c>
      <c r="H3" s="441" t="s">
        <v>113</v>
      </c>
      <c r="I3" s="441" t="s">
        <v>196</v>
      </c>
      <c r="J3" s="441" t="s">
        <v>197</v>
      </c>
      <c r="K3" s="441" t="s">
        <v>198</v>
      </c>
      <c r="L3" s="441" t="s">
        <v>199</v>
      </c>
      <c r="M3" s="441" t="s">
        <v>200</v>
      </c>
      <c r="N3" s="441" t="s">
        <v>201</v>
      </c>
      <c r="O3" s="441" t="s">
        <v>202</v>
      </c>
      <c r="P3" s="441" t="s">
        <v>203</v>
      </c>
    </row>
    <row r="4" spans="1:16" outlineLevel="1">
      <c r="A4" s="636" t="s">
        <v>562</v>
      </c>
      <c r="B4" s="459"/>
      <c r="C4" s="459"/>
      <c r="D4" s="459"/>
      <c r="E4" s="459"/>
      <c r="F4" s="459"/>
      <c r="G4" s="490"/>
      <c r="H4" s="490"/>
      <c r="I4" s="459"/>
      <c r="J4" s="459"/>
      <c r="K4" s="459"/>
      <c r="L4" s="459"/>
      <c r="M4" s="459"/>
      <c r="N4" s="459"/>
      <c r="O4" s="459"/>
      <c r="P4" s="459"/>
    </row>
    <row r="5" spans="1:16" outlineLevel="1">
      <c r="A5" s="636" t="s">
        <v>563</v>
      </c>
      <c r="B5" s="459"/>
      <c r="C5" s="459"/>
      <c r="D5" s="459"/>
      <c r="E5" s="459"/>
      <c r="F5" s="459"/>
      <c r="G5" s="490"/>
      <c r="H5" s="490"/>
      <c r="I5" s="459"/>
      <c r="J5" s="459"/>
      <c r="K5" s="459"/>
      <c r="L5" s="459"/>
      <c r="M5" s="459"/>
      <c r="N5" s="459"/>
      <c r="O5" s="459"/>
      <c r="P5" s="459"/>
    </row>
    <row r="6" spans="1:16" outlineLevel="1">
      <c r="A6" s="636" t="s">
        <v>564</v>
      </c>
      <c r="B6" s="459"/>
      <c r="C6" s="459"/>
      <c r="D6" s="459"/>
      <c r="E6" s="459"/>
      <c r="F6" s="459"/>
      <c r="G6" s="490"/>
      <c r="H6" s="490"/>
      <c r="I6" s="459"/>
      <c r="J6" s="459"/>
      <c r="K6" s="459"/>
      <c r="L6" s="459"/>
      <c r="M6" s="459"/>
      <c r="N6" s="459"/>
      <c r="O6" s="459"/>
      <c r="P6" s="459"/>
    </row>
    <row r="7" spans="1:16" outlineLevel="1">
      <c r="A7" s="461"/>
      <c r="B7" s="459"/>
      <c r="C7" s="459"/>
      <c r="D7" s="459"/>
      <c r="E7" s="459"/>
      <c r="F7" s="459"/>
      <c r="G7" s="490"/>
      <c r="H7" s="490"/>
      <c r="I7" s="459"/>
      <c r="J7" s="459"/>
      <c r="K7" s="459"/>
      <c r="L7" s="459"/>
      <c r="M7" s="459"/>
      <c r="N7" s="459"/>
      <c r="O7" s="459"/>
      <c r="P7" s="459"/>
    </row>
    <row r="8" spans="1:16" outlineLevel="1">
      <c r="A8" s="637" t="s">
        <v>565</v>
      </c>
      <c r="B8" s="459"/>
      <c r="C8" s="459"/>
      <c r="D8" s="459"/>
      <c r="E8" s="459"/>
      <c r="F8" s="459"/>
      <c r="G8" s="490"/>
      <c r="H8" s="490"/>
      <c r="I8" s="459"/>
      <c r="J8" s="459"/>
      <c r="K8" s="459"/>
      <c r="L8" s="459"/>
      <c r="M8" s="459"/>
      <c r="N8" s="459"/>
      <c r="O8" s="459"/>
      <c r="P8" s="459"/>
    </row>
    <row r="9" spans="1:16" outlineLevel="1">
      <c r="A9" s="461"/>
      <c r="B9" s="459"/>
      <c r="C9" s="459"/>
      <c r="D9" s="459"/>
      <c r="E9" s="459"/>
      <c r="F9" s="459"/>
      <c r="G9" s="490"/>
      <c r="H9" s="490"/>
      <c r="I9" s="459"/>
      <c r="J9" s="459"/>
      <c r="K9" s="459"/>
      <c r="L9" s="459"/>
      <c r="M9" s="459"/>
      <c r="N9" s="459"/>
      <c r="O9" s="459"/>
      <c r="P9" s="459"/>
    </row>
    <row r="10" spans="1:16" outlineLevel="1">
      <c r="A10" s="461" t="s">
        <v>566</v>
      </c>
      <c r="B10" s="459"/>
      <c r="C10" s="459"/>
      <c r="D10" s="459"/>
      <c r="E10" s="459"/>
      <c r="F10" s="459"/>
      <c r="G10" s="490"/>
      <c r="H10" s="490"/>
      <c r="I10" s="459"/>
      <c r="J10" s="459"/>
      <c r="K10" s="459"/>
      <c r="L10" s="459"/>
      <c r="M10" s="459"/>
      <c r="N10" s="459"/>
      <c r="O10" s="459"/>
      <c r="P10" s="459"/>
    </row>
    <row r="11" spans="1:16" outlineLevel="1">
      <c r="A11" s="461"/>
      <c r="B11" s="459"/>
      <c r="C11" s="459"/>
      <c r="D11" s="459"/>
      <c r="E11" s="459"/>
      <c r="F11" s="459"/>
      <c r="G11" s="490"/>
      <c r="H11" s="490"/>
      <c r="I11" s="459"/>
      <c r="J11" s="459"/>
      <c r="K11" s="459"/>
      <c r="L11" s="459"/>
      <c r="M11" s="459"/>
      <c r="N11" s="459"/>
      <c r="O11" s="459"/>
      <c r="P11" s="459"/>
    </row>
    <row r="12" spans="1:16" ht="15.75" outlineLevel="1" thickBot="1">
      <c r="B12" s="459"/>
      <c r="C12" s="459"/>
      <c r="D12" s="459"/>
      <c r="E12" s="459"/>
      <c r="F12" s="459"/>
      <c r="G12" s="490"/>
      <c r="H12" s="490"/>
      <c r="I12" s="459"/>
      <c r="J12" s="459"/>
      <c r="K12" s="459"/>
      <c r="L12" s="459"/>
      <c r="M12" s="459"/>
      <c r="N12" s="459"/>
      <c r="O12" s="459"/>
      <c r="P12" s="459"/>
    </row>
    <row r="13" spans="1:16" ht="25.5" customHeight="1" outlineLevel="1" thickBot="1">
      <c r="A13" s="462" t="s">
        <v>551</v>
      </c>
      <c r="B13" s="444"/>
      <c r="C13" s="463"/>
      <c r="D13" s="463"/>
      <c r="E13" s="463"/>
      <c r="F13" s="463"/>
      <c r="G13" s="463"/>
      <c r="H13" s="463"/>
      <c r="I13" s="463"/>
      <c r="J13" s="463"/>
      <c r="K13" s="463"/>
      <c r="L13" s="463"/>
      <c r="M13" s="463"/>
      <c r="N13" s="463"/>
      <c r="O13" s="737" t="s">
        <v>583</v>
      </c>
      <c r="P13" s="737" t="s">
        <v>582</v>
      </c>
    </row>
    <row r="14" spans="1:16" outlineLevel="1"/>
    <row r="15" spans="1:16" s="455" customFormat="1" outlineLevel="1">
      <c r="A15" s="464" t="s">
        <v>293</v>
      </c>
      <c r="B15" s="465">
        <f>SUM(B4:B12)</f>
        <v>0</v>
      </c>
      <c r="C15" s="465">
        <f t="shared" ref="C15:P15" si="0">SUM(C4:C13)</f>
        <v>0</v>
      </c>
      <c r="D15" s="465">
        <f t="shared" si="0"/>
        <v>0</v>
      </c>
      <c r="E15" s="465">
        <f t="shared" si="0"/>
        <v>0</v>
      </c>
      <c r="F15" s="465">
        <f t="shared" si="0"/>
        <v>0</v>
      </c>
      <c r="G15" s="465"/>
      <c r="H15" s="465"/>
      <c r="I15" s="465">
        <f t="shared" si="0"/>
        <v>0</v>
      </c>
      <c r="J15" s="465">
        <f t="shared" si="0"/>
        <v>0</v>
      </c>
      <c r="K15" s="465">
        <f t="shared" si="0"/>
        <v>0</v>
      </c>
      <c r="L15" s="465">
        <f t="shared" si="0"/>
        <v>0</v>
      </c>
      <c r="M15" s="465">
        <f>SUM(M4:M13)</f>
        <v>0</v>
      </c>
      <c r="N15" s="465">
        <f t="shared" si="0"/>
        <v>0</v>
      </c>
      <c r="O15" s="465">
        <f>SUM(O4:O13)</f>
        <v>0</v>
      </c>
      <c r="P15" s="465">
        <f t="shared" si="0"/>
        <v>0</v>
      </c>
    </row>
    <row r="16" spans="1:16" outlineLevel="1">
      <c r="B16" s="468"/>
      <c r="C16" s="468"/>
      <c r="D16" s="468"/>
      <c r="E16" s="468"/>
      <c r="F16" s="468"/>
      <c r="G16" s="468"/>
      <c r="H16" s="468"/>
      <c r="I16" s="468"/>
      <c r="J16" s="468"/>
      <c r="K16" s="468"/>
      <c r="L16" s="468"/>
      <c r="M16" s="468"/>
      <c r="N16" s="468"/>
      <c r="O16" s="468"/>
      <c r="P16" s="468"/>
    </row>
    <row r="17" spans="1:16" outlineLevel="1">
      <c r="A17" s="469" t="s">
        <v>560</v>
      </c>
      <c r="B17" s="492">
        <f ca="1">'EF ele_warmte'!B12</f>
        <v>0.19293901387773318</v>
      </c>
      <c r="C17" s="492">
        <f ca="1">'EF ele_warmte'!B22</f>
        <v>0</v>
      </c>
      <c r="D17" s="492">
        <f>EF_CO2_aardgas</f>
        <v>0.20200000000000001</v>
      </c>
      <c r="E17" s="492">
        <f>EF_VLgas_CO2</f>
        <v>0.22700000000000001</v>
      </c>
      <c r="F17" s="492">
        <f>EF_stookolie_CO2</f>
        <v>0.26700000000000002</v>
      </c>
      <c r="G17" s="492"/>
      <c r="H17" s="492"/>
      <c r="I17" s="492">
        <f>EF_bruinkool_CO2</f>
        <v>0.35099999999999998</v>
      </c>
      <c r="J17" s="492">
        <f>EF_steenkool_CO2</f>
        <v>0.35399999999999998</v>
      </c>
      <c r="K17" s="492">
        <f>EF_anderfossiel_CO2</f>
        <v>0.26400000000000001</v>
      </c>
      <c r="L17" s="492">
        <f>'EF brandstof'!J4</f>
        <v>0</v>
      </c>
      <c r="M17" s="492">
        <f>'EF brandstof'!K4</f>
        <v>0</v>
      </c>
      <c r="N17" s="492">
        <f>'EF brandstof'!L4</f>
        <v>0</v>
      </c>
      <c r="O17" s="492">
        <v>0</v>
      </c>
      <c r="P17" s="492">
        <v>0</v>
      </c>
    </row>
    <row r="18" spans="1:16" outlineLevel="1">
      <c r="B18" s="468"/>
      <c r="C18" s="468"/>
      <c r="D18" s="468"/>
      <c r="E18" s="468"/>
      <c r="F18" s="468"/>
      <c r="G18" s="468"/>
      <c r="H18" s="468"/>
      <c r="I18" s="468"/>
      <c r="J18" s="468"/>
      <c r="K18" s="468"/>
      <c r="L18" s="468"/>
      <c r="M18" s="468"/>
      <c r="N18" s="468"/>
      <c r="O18" s="468"/>
      <c r="P18" s="468"/>
    </row>
    <row r="19" spans="1:16" outlineLevel="1">
      <c r="A19" s="464" t="s">
        <v>206</v>
      </c>
      <c r="B19" s="470">
        <f ca="1">B15*B17</f>
        <v>0</v>
      </c>
      <c r="C19" s="470">
        <f ca="1">C15*C17</f>
        <v>0</v>
      </c>
      <c r="D19" s="470">
        <f>D15*D17</f>
        <v>0</v>
      </c>
      <c r="E19" s="470">
        <f>E15*E17</f>
        <v>0</v>
      </c>
      <c r="F19" s="470">
        <f>F15*F17</f>
        <v>0</v>
      </c>
      <c r="G19" s="470"/>
      <c r="H19" s="470"/>
      <c r="I19" s="470">
        <f t="shared" ref="I19:P19" si="1">I15*I17</f>
        <v>0</v>
      </c>
      <c r="J19" s="470">
        <f t="shared" si="1"/>
        <v>0</v>
      </c>
      <c r="K19" s="470">
        <f t="shared" si="1"/>
        <v>0</v>
      </c>
      <c r="L19" s="470">
        <f t="shared" si="1"/>
        <v>0</v>
      </c>
      <c r="M19" s="470">
        <f t="shared" si="1"/>
        <v>0</v>
      </c>
      <c r="N19" s="470">
        <f t="shared" si="1"/>
        <v>0</v>
      </c>
      <c r="O19" s="470">
        <f t="shared" si="1"/>
        <v>0</v>
      </c>
      <c r="P19" s="470">
        <f t="shared" si="1"/>
        <v>0</v>
      </c>
    </row>
    <row r="22" spans="1:16" s="444" customFormat="1" ht="15" customHeight="1" outlineLevel="1">
      <c r="A22" s="471" t="s">
        <v>459</v>
      </c>
      <c r="B22" s="472"/>
      <c r="C22" s="473"/>
      <c r="D22" s="474"/>
      <c r="E22" s="475"/>
    </row>
    <row r="23" spans="1:16" s="48" customFormat="1" ht="15" customHeight="1" outlineLevel="1">
      <c r="A23" s="476"/>
      <c r="B23" s="477"/>
      <c r="C23" s="478" t="s">
        <v>363</v>
      </c>
      <c r="D23" s="478" t="s">
        <v>175</v>
      </c>
      <c r="E23" s="479"/>
    </row>
    <row r="24" spans="1:16" s="444" customFormat="1" ht="15" customHeight="1" outlineLevel="1">
      <c r="A24" s="480" t="s">
        <v>254</v>
      </c>
      <c r="B24" s="47">
        <f>EigenZB</f>
        <v>1</v>
      </c>
      <c r="C24" s="481"/>
      <c r="D24" s="845" t="s">
        <v>603</v>
      </c>
      <c r="E24" s="445"/>
    </row>
    <row r="25" spans="1:16" s="444" customFormat="1" outlineLevel="1">
      <c r="A25" s="480" t="s">
        <v>426</v>
      </c>
      <c r="B25" s="307">
        <v>13.15681996793146</v>
      </c>
      <c r="C25" s="43"/>
      <c r="D25" s="301" t="s">
        <v>793</v>
      </c>
      <c r="E25" s="458"/>
    </row>
    <row r="26" spans="1:16" s="444" customFormat="1" outlineLevel="1">
      <c r="A26" s="741" t="s">
        <v>427</v>
      </c>
      <c r="B26" s="312">
        <f>1.34/3.6</f>
        <v>0.37222222222222223</v>
      </c>
      <c r="C26" s="43" t="s">
        <v>208</v>
      </c>
      <c r="D26" s="301" t="s">
        <v>794</v>
      </c>
      <c r="E26" s="458"/>
    </row>
    <row r="27" spans="1:16" s="444" customFormat="1" outlineLevel="1">
      <c r="A27" s="482" t="s">
        <v>574</v>
      </c>
      <c r="B27" s="743">
        <f>B24*B25*B26</f>
        <v>4.8972607658411542</v>
      </c>
      <c r="C27" s="483" t="s">
        <v>575</v>
      </c>
      <c r="D27" s="484"/>
      <c r="E27" s="485"/>
    </row>
    <row r="28" spans="1:16" s="444" customFormat="1" outlineLevel="1">
      <c r="A28" s="48"/>
      <c r="B28" s="48"/>
      <c r="C28" s="486"/>
      <c r="D28" s="481"/>
    </row>
    <row r="29" spans="1:16" s="444" customFormat="1" outlineLevel="1">
      <c r="A29" s="487" t="s">
        <v>460</v>
      </c>
      <c r="B29" s="472"/>
      <c r="C29" s="473"/>
      <c r="D29" s="474"/>
      <c r="E29" s="475"/>
    </row>
    <row r="30" spans="1:16" s="48" customFormat="1" outlineLevel="1">
      <c r="A30" s="488"/>
      <c r="B30" s="477"/>
      <c r="C30" s="478" t="s">
        <v>363</v>
      </c>
      <c r="D30" s="478" t="s">
        <v>175</v>
      </c>
      <c r="E30" s="479"/>
    </row>
    <row r="31" spans="1:16" s="444" customFormat="1" outlineLevel="1">
      <c r="A31" s="480" t="s">
        <v>425</v>
      </c>
      <c r="B31" s="47">
        <f>EigenWP</f>
        <v>1</v>
      </c>
      <c r="C31" s="481"/>
      <c r="D31" s="845" t="s">
        <v>603</v>
      </c>
      <c r="E31" s="445"/>
    </row>
    <row r="32" spans="1:16" s="444" customFormat="1" outlineLevel="1">
      <c r="A32" s="480" t="s">
        <v>423</v>
      </c>
      <c r="B32" s="524">
        <v>37.963784638354454</v>
      </c>
      <c r="C32" s="32" t="s">
        <v>251</v>
      </c>
      <c r="D32" s="301" t="s">
        <v>793</v>
      </c>
      <c r="E32" s="445"/>
    </row>
    <row r="33" spans="1:5" s="444" customFormat="1" outlineLevel="1">
      <c r="A33" s="480" t="s">
        <v>424</v>
      </c>
      <c r="B33" s="524">
        <v>1887.1743212997605</v>
      </c>
      <c r="C33" s="32" t="s">
        <v>253</v>
      </c>
      <c r="D33" s="301" t="s">
        <v>793</v>
      </c>
      <c r="E33" s="445"/>
    </row>
    <row r="34" spans="1:5" s="444" customFormat="1" outlineLevel="1">
      <c r="A34" s="741" t="s">
        <v>364</v>
      </c>
      <c r="B34" s="524">
        <v>3.75</v>
      </c>
      <c r="C34" s="32"/>
      <c r="D34" s="301" t="s">
        <v>794</v>
      </c>
      <c r="E34" s="445"/>
    </row>
    <row r="35" spans="1:5" s="444" customFormat="1" outlineLevel="1">
      <c r="A35" s="482" t="s">
        <v>574</v>
      </c>
      <c r="B35" s="742">
        <f>B31*B32*B33/1000-B31*B32*B33/1000/B34</f>
        <v>52.539138306495019</v>
      </c>
      <c r="C35" s="489" t="s">
        <v>575</v>
      </c>
      <c r="D35" s="484"/>
      <c r="E35" s="452"/>
    </row>
  </sheetData>
  <mergeCells count="6">
    <mergeCell ref="A1:A3"/>
    <mergeCell ref="B1:P1"/>
    <mergeCell ref="B2:B3"/>
    <mergeCell ref="C2:C3"/>
    <mergeCell ref="D2:K2"/>
    <mergeCell ref="L2:P2"/>
  </mergeCells>
  <pageMargins left="0.7" right="0.7"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6" baseType="variant">
      <vt:variant>
        <vt:lpstr>Worksheets</vt:lpstr>
      </vt:variant>
      <vt:variant>
        <vt:i4>31</vt:i4>
      </vt:variant>
      <vt:variant>
        <vt:lpstr>Charts</vt:lpstr>
      </vt:variant>
      <vt:variant>
        <vt:i4>4</vt:i4>
      </vt:variant>
      <vt:variant>
        <vt:lpstr>Named Ranges</vt:lpstr>
      </vt:variant>
      <vt:variant>
        <vt:i4>212</vt:i4>
      </vt:variant>
    </vt:vector>
  </HeadingPairs>
  <TitlesOfParts>
    <vt:vector size="247" baseType="lpstr">
      <vt:lpstr>LEGENDE</vt:lpstr>
      <vt:lpstr>OUTPUT--&gt;</vt:lpstr>
      <vt:lpstr>SEAP template</vt:lpstr>
      <vt:lpstr>Inventaris 2017</vt:lpstr>
      <vt:lpstr>betrouwbaarheid inventaris</vt:lpstr>
      <vt:lpstr>Lokale energieproductie 2017</vt:lpstr>
      <vt:lpstr>betrouwbaarheid productie</vt:lpstr>
      <vt:lpstr>INPUT--&gt;</vt:lpstr>
      <vt:lpstr>Eigen gebouwen</vt:lpstr>
      <vt:lpstr>Eigen openbare verlichting</vt:lpstr>
      <vt:lpstr>Eigen vloot</vt:lpstr>
      <vt:lpstr>Eigen informatie GS &amp; warmtenet</vt:lpstr>
      <vt:lpstr>DATA--&gt;</vt:lpstr>
      <vt:lpstr>data</vt:lpstr>
      <vt:lpstr>EF N2O_CH4 landbouw</vt:lpstr>
      <vt:lpstr>ha_N2O bodem landbouw</vt:lpstr>
      <vt:lpstr>GWP N2O_CH4</vt:lpstr>
      <vt:lpstr>EF brandstof</vt:lpstr>
      <vt:lpstr>EF ele_warmte</vt:lpstr>
      <vt:lpstr>ECF transport </vt:lpstr>
      <vt:lpstr>E Balans VL </vt:lpstr>
      <vt:lpstr>BEREKENINGEN PER SECTOR --&gt;</vt:lpstr>
      <vt:lpstr>openbare verlichting</vt:lpstr>
      <vt:lpstr>huishoudens</vt:lpstr>
      <vt:lpstr>tertiair</vt:lpstr>
      <vt:lpstr>industrie</vt:lpstr>
      <vt:lpstr>landbouw</vt:lpstr>
      <vt:lpstr>transport</vt:lpstr>
      <vt:lpstr>lokale energieproductie</vt:lpstr>
      <vt:lpstr>BRONNEN --&gt;</vt:lpstr>
      <vt:lpstr>versiebeheer</vt:lpstr>
      <vt:lpstr>grafiek finaal energieverbruik</vt:lpstr>
      <vt:lpstr>taart finaal energieverbruik</vt:lpstr>
      <vt:lpstr>grafiek CO2 emissies</vt:lpstr>
      <vt:lpstr>taart CO2 emissies</vt:lpstr>
      <vt:lpstr>'EF N2O_CH4 landbouw'!_Toc352313866</vt:lpstr>
      <vt:lpstr>Aantal_pluimvee</vt:lpstr>
      <vt:lpstr>Aantal_schapen</vt:lpstr>
      <vt:lpstr>aantalbiggen_tot_20kg</vt:lpstr>
      <vt:lpstr>aantalCultuurgronden</vt:lpstr>
      <vt:lpstr>Aantalezels</vt:lpstr>
      <vt:lpstr>AantalFokvarkens_beren</vt:lpstr>
      <vt:lpstr>AantalFokvarkens_zeugen</vt:lpstr>
      <vt:lpstr>aantalGeiten</vt:lpstr>
      <vt:lpstr>aantalHuishoudens</vt:lpstr>
      <vt:lpstr>aantalMelkkoeien</vt:lpstr>
      <vt:lpstr>AantalMestvarkens_meer_dan_110kg</vt:lpstr>
      <vt:lpstr>Aantalpaarden</vt:lpstr>
      <vt:lpstr>aantalRunderen_0_tot_1_jaar</vt:lpstr>
      <vt:lpstr>aantalRunderen_1_tot_2_jaar</vt:lpstr>
      <vt:lpstr>aantalRunderen_meer_dan_2jaar</vt:lpstr>
      <vt:lpstr>aantalRunderen_tot_1_jaar</vt:lpstr>
      <vt:lpstr>aantalSlachtvarkens</vt:lpstr>
      <vt:lpstr>AantalVarkens_20_tot_110kg</vt:lpstr>
      <vt:lpstr>Aantalw2001_aardgas</vt:lpstr>
      <vt:lpstr>aantalw2001_ander</vt:lpstr>
      <vt:lpstr>aantalw2001_elektriciteit</vt:lpstr>
      <vt:lpstr>aantalw2001_hout</vt:lpstr>
      <vt:lpstr>aantalw2001_niet_gespec</vt:lpstr>
      <vt:lpstr>aantalw2001_propaan</vt:lpstr>
      <vt:lpstr>aantalw2001_steenkool</vt:lpstr>
      <vt:lpstr>aantalw2001_stookolie</vt:lpstr>
      <vt:lpstr>aantalw2001_WP</vt:lpstr>
      <vt:lpstr>aantalWP_NB_ander</vt:lpstr>
      <vt:lpstr>aantalWP_NB_industrie</vt:lpstr>
      <vt:lpstr>AantalWP_NB_industrie_met_kantoor</vt:lpstr>
      <vt:lpstr>aantalWP_NB_kantoor</vt:lpstr>
      <vt:lpstr>aantalWP_NB_NIET_RESIDENTIEEL_EPN</vt:lpstr>
      <vt:lpstr>aantalWP_NB_school</vt:lpstr>
      <vt:lpstr>aantalWP_NB_wonen</vt:lpstr>
      <vt:lpstr>aantalWP_NB_wonen_met_kantoor</vt:lpstr>
      <vt:lpstr>aantalZB_NB_ander</vt:lpstr>
      <vt:lpstr>aantalZB_NB_ander_met_kantoor</vt:lpstr>
      <vt:lpstr>aantalZB_NB_industrie</vt:lpstr>
      <vt:lpstr>aantalZB_NB_industrie_met_kantoor</vt:lpstr>
      <vt:lpstr>aantalZB_NB_kantoor</vt:lpstr>
      <vt:lpstr>aantalZB_NB_NIET_RESIDENTIEEL_EPN</vt:lpstr>
      <vt:lpstr>aantalZB_NB_school</vt:lpstr>
      <vt:lpstr>aantalZB_NB_wonen</vt:lpstr>
      <vt:lpstr>aantalZB_NB_wonen_met_kantoor</vt:lpstr>
      <vt:lpstr>aantalZoogkoeien</vt:lpstr>
      <vt:lpstr>antalWP_NB_ander_met_kantoor</vt:lpstr>
      <vt:lpstr>EF_anderfossiel_CO2</vt:lpstr>
      <vt:lpstr>EF_benzine_CO2</vt:lpstr>
      <vt:lpstr>EF_bruinkool_CO2</vt:lpstr>
      <vt:lpstr>EF_CO2_aardgas</vt:lpstr>
      <vt:lpstr>EF_diesel_CO2</vt:lpstr>
      <vt:lpstr>EF_steenkool_CO2</vt:lpstr>
      <vt:lpstr>EF_stookolie_CO2</vt:lpstr>
      <vt:lpstr>EF_VLgas_CO2</vt:lpstr>
      <vt:lpstr>EigenWP</vt:lpstr>
      <vt:lpstr>EigenZB</vt:lpstr>
      <vt:lpstr>EN_ander_gas_aantal</vt:lpstr>
      <vt:lpstr>EN_andere_ele_aantal</vt:lpstr>
      <vt:lpstr>EN_andere_ele_kWh</vt:lpstr>
      <vt:lpstr>EN_andere_gas_kWh</vt:lpstr>
      <vt:lpstr>EN_ele_ele_aantal</vt:lpstr>
      <vt:lpstr>EN_ele_ele_kWh</vt:lpstr>
      <vt:lpstr>EN_ele_gas_aantal</vt:lpstr>
      <vt:lpstr>EN_ele_gas_kWh</vt:lpstr>
      <vt:lpstr>EN_raff_ele_aantal</vt:lpstr>
      <vt:lpstr>EN_raff_ele_kWh</vt:lpstr>
      <vt:lpstr>EN_raff_gas_aantal</vt:lpstr>
      <vt:lpstr>EN_raff_gas_kWh</vt:lpstr>
      <vt:lpstr>EN_rest_ele_aantal</vt:lpstr>
      <vt:lpstr>EN_rest_ele_kWh</vt:lpstr>
      <vt:lpstr>EN_rest_gas_aantal</vt:lpstr>
      <vt:lpstr>EN_rest_gas_kWh</vt:lpstr>
      <vt:lpstr>HH_hh_ele_aantal</vt:lpstr>
      <vt:lpstr>HH_hh_ele_kWh</vt:lpstr>
      <vt:lpstr>HH_hh_gas_aantal</vt:lpstr>
      <vt:lpstr>HH_hh_gas_kWh</vt:lpstr>
      <vt:lpstr>HH_rest_ele_aantal</vt:lpstr>
      <vt:lpstr>HH_rest_gas_aantal</vt:lpstr>
      <vt:lpstr>HH_rest_gas_kWh</vt:lpstr>
      <vt:lpstr>HH_rest_kWh</vt:lpstr>
      <vt:lpstr>IND_ander_ele_kWh</vt:lpstr>
      <vt:lpstr>IND_ander_gas_aantal</vt:lpstr>
      <vt:lpstr>IND_andere_ele_aantal</vt:lpstr>
      <vt:lpstr>IND_andere_gas_kWh</vt:lpstr>
      <vt:lpstr>IND_chemie_ele_aantal</vt:lpstr>
      <vt:lpstr>IND_chemie_ele_kWh</vt:lpstr>
      <vt:lpstr>IND_chemie_gas_aantal</vt:lpstr>
      <vt:lpstr>IND_chemie_gas_kWh</vt:lpstr>
      <vt:lpstr>IND_ijzer_ele_aantal</vt:lpstr>
      <vt:lpstr>IND_ijzer_ele_kWh</vt:lpstr>
      <vt:lpstr>IND_ijzer_gas_aantal</vt:lpstr>
      <vt:lpstr>IND_ijzer_gas_kWh</vt:lpstr>
      <vt:lpstr>IND_metaal_ele_aantal</vt:lpstr>
      <vt:lpstr>IND_metaal_ele_kWh</vt:lpstr>
      <vt:lpstr>IND_metaal_gas_aantal</vt:lpstr>
      <vt:lpstr>IND_metaal_Gas_kWH</vt:lpstr>
      <vt:lpstr>IND_min_ele_aantal</vt:lpstr>
      <vt:lpstr>IND_min_ele_kWh</vt:lpstr>
      <vt:lpstr>IND_min_gas_aantal</vt:lpstr>
      <vt:lpstr>IND_min_gas_kWh</vt:lpstr>
      <vt:lpstr>IND_nonf_ele_aantal</vt:lpstr>
      <vt:lpstr>IND_nonf_ele_kWh</vt:lpstr>
      <vt:lpstr>IND_nonf_gas_aantal</vt:lpstr>
      <vt:lpstr>IND_nonf_gas_kWh</vt:lpstr>
      <vt:lpstr>IND_papier_ele_aantal</vt:lpstr>
      <vt:lpstr>IND_papier_ele_kWh</vt:lpstr>
      <vt:lpstr>IND_papier_gas_aantal</vt:lpstr>
      <vt:lpstr>IND_papier_gas_kWh</vt:lpstr>
      <vt:lpstr>IND_rest_ele_aantal</vt:lpstr>
      <vt:lpstr>IND_rest_ele_kWh</vt:lpstr>
      <vt:lpstr>IND_rest_gas_aantal</vt:lpstr>
      <vt:lpstr>IND_rest_gas_kWh</vt:lpstr>
      <vt:lpstr>IND_textiel_ele_aantal</vt:lpstr>
      <vt:lpstr>IND_textiel_ele_kWh</vt:lpstr>
      <vt:lpstr>IND_textiel_gas_aantal</vt:lpstr>
      <vt:lpstr>IND_textiel_gas_kWh</vt:lpstr>
      <vt:lpstr>IND_voed_ele_aantal</vt:lpstr>
      <vt:lpstr>IND_voed_ele_kWh</vt:lpstr>
      <vt:lpstr>IND_voed_gas_aantal</vt:lpstr>
      <vt:lpstr>IND_voed_gas_kWh</vt:lpstr>
      <vt:lpstr>jaar</vt:lpstr>
      <vt:lpstr>kWh_PV_groter_dan_10kW</vt:lpstr>
      <vt:lpstr>kWh_PV_kleiner_dan_10kW</vt:lpstr>
      <vt:lpstr>kWh_waterkracht</vt:lpstr>
      <vt:lpstr>kWh_wind_land</vt:lpstr>
      <vt:lpstr>LB_lb_ele_aantal</vt:lpstr>
      <vt:lpstr>LB_lb_ele_kWh</vt:lpstr>
      <vt:lpstr>LB_lb_gas_aantal</vt:lpstr>
      <vt:lpstr>LB_lb_gas_kWh</vt:lpstr>
      <vt:lpstr>LB_rest_ele_aantal</vt:lpstr>
      <vt:lpstr>LB_rest_ele_kWh</vt:lpstr>
      <vt:lpstr>LB_rest_gas_aantal</vt:lpstr>
      <vt:lpstr>LB_rest_gas_kWh</vt:lpstr>
      <vt:lpstr>NIS</vt:lpstr>
      <vt:lpstr>Onbekend_ele_aantal</vt:lpstr>
      <vt:lpstr>Onbekend_ele_kWh</vt:lpstr>
      <vt:lpstr>onbekend_gas_aantal</vt:lpstr>
      <vt:lpstr>onbekend_gas_kWh</vt:lpstr>
      <vt:lpstr>OV_ov_ele_aantal</vt:lpstr>
      <vt:lpstr>OV_ov_ele_kWh</vt:lpstr>
      <vt:lpstr>OV_rest_ele_aantal</vt:lpstr>
      <vt:lpstr>OV_rest_ele_kWh</vt:lpstr>
      <vt:lpstr>REST_rest_aantal_gas</vt:lpstr>
      <vt:lpstr>REST_rest_ele_aantal</vt:lpstr>
      <vt:lpstr>REST_rest_ele_kWh</vt:lpstr>
      <vt:lpstr>REST_rest_gas_kWh</vt:lpstr>
      <vt:lpstr>selectie</vt:lpstr>
      <vt:lpstr>TER_ander_ele_aantal</vt:lpstr>
      <vt:lpstr>TER_ander_ele_kWh</vt:lpstr>
      <vt:lpstr>TER_ander_gas_aantal</vt:lpstr>
      <vt:lpstr>TER_ander_gas_kWh</vt:lpstr>
      <vt:lpstr>TER_gezond_ele_aantal</vt:lpstr>
      <vt:lpstr>TER_gezond_ele_kWh</vt:lpstr>
      <vt:lpstr>TER_gezond_gas_aantal</vt:lpstr>
      <vt:lpstr>TER_gezond_gas_kWh</vt:lpstr>
      <vt:lpstr>TER_handel_ele_aantal</vt:lpstr>
      <vt:lpstr>TER_handel_ele_kWh</vt:lpstr>
      <vt:lpstr>TER_handel_gas_aantal</vt:lpstr>
      <vt:lpstr>TER_handel_gas_kWh</vt:lpstr>
      <vt:lpstr>TER_horeca_ele_aantal</vt:lpstr>
      <vt:lpstr>TER_horeca_ele_kWh</vt:lpstr>
      <vt:lpstr>TER_horeca_gas_aantal</vt:lpstr>
      <vt:lpstr>TER_horeca_gas_kWh</vt:lpstr>
      <vt:lpstr>TER_kantoor_ele_aantal</vt:lpstr>
      <vt:lpstr>TER_kantoor_ele_kWh</vt:lpstr>
      <vt:lpstr>TER_Kantoor_gas_aantal</vt:lpstr>
      <vt:lpstr>TER_kantoor_gas_kWh</vt:lpstr>
      <vt:lpstr>TER_Onderw_gas_aantal</vt:lpstr>
      <vt:lpstr>TER_onderwijs_ele_aantal</vt:lpstr>
      <vt:lpstr>TER_onderwijs_ele_kWh</vt:lpstr>
      <vt:lpstr>TER_onderwijs_gas_kWh</vt:lpstr>
      <vt:lpstr>TER_rest_ele_aantal</vt:lpstr>
      <vt:lpstr>TER_rest_ele_kWh</vt:lpstr>
      <vt:lpstr>TER_rest_gas_aantal</vt:lpstr>
      <vt:lpstr>TER_rest_gas_kWh</vt:lpstr>
      <vt:lpstr>TR_lucht_gas_aantal</vt:lpstr>
      <vt:lpstr>TR_luchtvaart_ele_aantal</vt:lpstr>
      <vt:lpstr>TR_luchtvaart_ele_kWh</vt:lpstr>
      <vt:lpstr>TR_luchtvaart_Gas_kWh</vt:lpstr>
      <vt:lpstr>TR_pijp_ele_aantal</vt:lpstr>
      <vt:lpstr>TR_pijp_ele_kWh</vt:lpstr>
      <vt:lpstr>TR_pijp_gas_aantal</vt:lpstr>
      <vt:lpstr>TR_pijp_gas_kWh</vt:lpstr>
      <vt:lpstr>TR_rest_ele_aantal</vt:lpstr>
      <vt:lpstr>TR_rest_ele_kWh</vt:lpstr>
      <vt:lpstr>TR_rest_gas_aantal</vt:lpstr>
      <vt:lpstr>TR_rest_gas_kWh</vt:lpstr>
      <vt:lpstr>TR_water_ele_aantal</vt:lpstr>
      <vt:lpstr>TR_water_ele_kWh</vt:lpstr>
      <vt:lpstr>TR_water_gas_aantal</vt:lpstr>
      <vt:lpstr>TR_water_gas_kWh</vt:lpstr>
      <vt:lpstr>TR_weg_ele_aantal</vt:lpstr>
      <vt:lpstr>TR_weg_ele_kWh</vt:lpstr>
      <vt:lpstr>TR_weg_gas_aantal</vt:lpstr>
      <vt:lpstr>TR_weg_gas_kWh</vt:lpstr>
      <vt:lpstr>txtMunicipality</vt:lpstr>
      <vt:lpstr>txtNIS</vt:lpstr>
      <vt:lpstr>txtyear</vt:lpstr>
      <vt:lpstr>type</vt:lpstr>
      <vt:lpstr>vkm_bus</vt:lpstr>
      <vt:lpstr>vkm_GW_PW</vt:lpstr>
      <vt:lpstr>vkm_GW_ZV</vt:lpstr>
      <vt:lpstr>vkm_NGW_PW</vt:lpstr>
      <vt:lpstr>vkm_NGW_ZV</vt:lpstr>
      <vt:lpstr>vkm_SW_PW</vt:lpstr>
      <vt:lpstr>vkm_SW_ZV</vt:lpstr>
      <vt:lpstr>vkm_tram</vt:lpstr>
      <vt:lpstr>WP_HH_bestaande_bouw</vt:lpstr>
      <vt:lpstr>WP_NHH_bestaande_bouw</vt:lpstr>
      <vt:lpstr>ZB_HH_bestaande_bouw</vt:lpstr>
      <vt:lpstr>ZB_NHH_bestaande_bouw</vt:lpstr>
    </vt:vector>
  </TitlesOfParts>
  <Company>VITO</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Dierckx Koen</dc:creator>
  <cp:lastModifiedBy>Vanhulsel Marlies</cp:lastModifiedBy>
  <dcterms:created xsi:type="dcterms:W3CDTF">2013-05-17T14:24:21Z</dcterms:created>
  <dcterms:modified xsi:type="dcterms:W3CDTF">2022-07-26T10:16:25Z</dcterms:modified>
</cp:coreProperties>
</file>